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53007715\Desktop\REGIONAL CARIBE\2020\CONTRATACIÓN\SELECCIÓN ABREVIADA\SUBASTA INVERSA\MANTENIMIENTO DE AIRES\SECOP\SONDEOS DE MERCADO\"/>
    </mc:Choice>
  </mc:AlternateContent>
  <bookViews>
    <workbookView xWindow="0" yWindow="0" windowWidth="24000" windowHeight="9735" activeTab="2"/>
  </bookViews>
  <sheets>
    <sheet name="MTTO PREVENTIVO" sheetId="10" r:id="rId1"/>
    <sheet name="M.O MTTO CORRECTIVO" sheetId="9" r:id="rId2"/>
    <sheet name="REPUESTOS" sheetId="7" r:id="rId3"/>
  </sheets>
  <definedNames>
    <definedName name="_xlnm._FilterDatabase" localSheetId="2" hidden="1">REPUESTOS!$B$9:$I$94</definedName>
    <definedName name="OLE_LINK1" localSheetId="2">REPUESTOS!$B$5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7" i="10" l="1"/>
  <c r="N47" i="10" s="1"/>
  <c r="M47" i="10"/>
  <c r="M28" i="10"/>
  <c r="N28" i="10" s="1"/>
  <c r="L28" i="10"/>
  <c r="M23" i="10"/>
  <c r="L23" i="10"/>
  <c r="M21" i="10"/>
  <c r="N21" i="10" s="1"/>
  <c r="L21" i="10"/>
  <c r="M14" i="10"/>
  <c r="L14" i="10"/>
  <c r="L11" i="10"/>
  <c r="N11" i="10" s="1"/>
  <c r="M11" i="10"/>
  <c r="L12" i="10"/>
  <c r="M12" i="10"/>
  <c r="L13" i="10"/>
  <c r="M13" i="10"/>
  <c r="L15" i="10"/>
  <c r="N15" i="10" s="1"/>
  <c r="M15" i="10"/>
  <c r="L16" i="10"/>
  <c r="N16" i="10" s="1"/>
  <c r="M16" i="10"/>
  <c r="L17" i="10"/>
  <c r="N17" i="10" s="1"/>
  <c r="M17" i="10"/>
  <c r="L18" i="10"/>
  <c r="M18" i="10"/>
  <c r="N18" i="10"/>
  <c r="L19" i="10"/>
  <c r="M19" i="10"/>
  <c r="N19" i="10" s="1"/>
  <c r="L20" i="10"/>
  <c r="N20" i="10" s="1"/>
  <c r="M20" i="10"/>
  <c r="L22" i="10"/>
  <c r="M22" i="10"/>
  <c r="N22" i="10"/>
  <c r="L25" i="10"/>
  <c r="M25" i="10"/>
  <c r="L26" i="10"/>
  <c r="N26" i="10" s="1"/>
  <c r="M26" i="10"/>
  <c r="L27" i="10"/>
  <c r="M27" i="10"/>
  <c r="N27" i="10"/>
  <c r="L29" i="10"/>
  <c r="N29" i="10" s="1"/>
  <c r="M29" i="10"/>
  <c r="L30" i="10"/>
  <c r="N30" i="10" s="1"/>
  <c r="M30" i="10"/>
  <c r="L32" i="10"/>
  <c r="M32" i="10"/>
  <c r="L34" i="10"/>
  <c r="M34" i="10"/>
  <c r="N34" i="10" s="1"/>
  <c r="L36" i="10"/>
  <c r="N36" i="10" s="1"/>
  <c r="M36" i="10"/>
  <c r="L38" i="10"/>
  <c r="M38" i="10"/>
  <c r="N38" i="10"/>
  <c r="L39" i="10"/>
  <c r="M39" i="10"/>
  <c r="N39" i="10" s="1"/>
  <c r="L40" i="10"/>
  <c r="N40" i="10" s="1"/>
  <c r="M40" i="10"/>
  <c r="L42" i="10"/>
  <c r="M42" i="10"/>
  <c r="N42" i="10"/>
  <c r="L43" i="10"/>
  <c r="N43" i="10" s="1"/>
  <c r="M43" i="10"/>
  <c r="L45" i="10"/>
  <c r="N45" i="10" s="1"/>
  <c r="M45" i="10"/>
  <c r="L49" i="10"/>
  <c r="N49" i="10" s="1"/>
  <c r="M49" i="10"/>
  <c r="L50" i="10"/>
  <c r="N50" i="10" s="1"/>
  <c r="M50" i="10"/>
  <c r="L51" i="10"/>
  <c r="M51" i="10"/>
  <c r="N51" i="10" s="1"/>
  <c r="L52" i="10"/>
  <c r="N52" i="10" s="1"/>
  <c r="M52" i="10"/>
  <c r="L53" i="10"/>
  <c r="N53" i="10" s="1"/>
  <c r="M53" i="10"/>
  <c r="L54" i="10"/>
  <c r="M54" i="10"/>
  <c r="N54" i="10"/>
  <c r="L56" i="10"/>
  <c r="N56" i="10" s="1"/>
  <c r="M56" i="10"/>
  <c r="L57" i="10"/>
  <c r="M57" i="10"/>
  <c r="L58" i="10"/>
  <c r="M58" i="10"/>
  <c r="N58" i="10"/>
  <c r="L59" i="10"/>
  <c r="N59" i="10" s="1"/>
  <c r="M59" i="10"/>
  <c r="L60" i="10"/>
  <c r="M60" i="10"/>
  <c r="L61" i="10"/>
  <c r="N61" i="10" s="1"/>
  <c r="M61" i="10"/>
  <c r="L63" i="10"/>
  <c r="N63" i="10" s="1"/>
  <c r="M63" i="10"/>
  <c r="L64" i="10"/>
  <c r="N64" i="10" s="1"/>
  <c r="M64" i="10"/>
  <c r="L66" i="10"/>
  <c r="N66" i="10" s="1"/>
  <c r="M66" i="10"/>
  <c r="L67" i="10"/>
  <c r="M67" i="10"/>
  <c r="N67" i="10" s="1"/>
  <c r="L69" i="10"/>
  <c r="N69" i="10" s="1"/>
  <c r="M69" i="10"/>
  <c r="M10" i="10"/>
  <c r="N10" i="10" s="1"/>
  <c r="L10" i="10"/>
  <c r="N60" i="10" l="1"/>
  <c r="N57" i="10"/>
  <c r="N32" i="10"/>
  <c r="N12" i="10"/>
  <c r="N14" i="10"/>
  <c r="N25" i="10"/>
  <c r="N13" i="10"/>
  <c r="N23" i="10"/>
  <c r="N44" i="7" l="1"/>
  <c r="O44" i="7"/>
  <c r="N45" i="7"/>
  <c r="O45" i="7"/>
  <c r="N46" i="7"/>
  <c r="O46" i="7"/>
  <c r="N47" i="7"/>
  <c r="O47" i="7"/>
  <c r="N48" i="7"/>
  <c r="O48" i="7"/>
  <c r="N49" i="7"/>
  <c r="O49" i="7"/>
  <c r="N50" i="7"/>
  <c r="O50" i="7"/>
  <c r="N51" i="7"/>
  <c r="O51" i="7"/>
  <c r="N65" i="7"/>
  <c r="O65" i="7"/>
  <c r="N66" i="7"/>
  <c r="O66" i="7"/>
  <c r="N67" i="7"/>
  <c r="O67" i="7"/>
  <c r="N68" i="7"/>
  <c r="O68" i="7"/>
  <c r="N69" i="7"/>
  <c r="O69" i="7"/>
  <c r="N70" i="7"/>
  <c r="O70" i="7"/>
  <c r="N71" i="7"/>
  <c r="O71" i="7"/>
  <c r="N72" i="7"/>
  <c r="O72" i="7"/>
  <c r="N73" i="7"/>
  <c r="O73" i="7"/>
  <c r="N74" i="7"/>
  <c r="O74" i="7"/>
  <c r="N75" i="7"/>
  <c r="O75" i="7"/>
  <c r="N76" i="7"/>
  <c r="O76" i="7"/>
  <c r="N77" i="7"/>
  <c r="O77" i="7"/>
  <c r="N78" i="7"/>
  <c r="O78" i="7"/>
  <c r="N79" i="7"/>
  <c r="O79" i="7"/>
  <c r="N80" i="7"/>
  <c r="O80" i="7"/>
  <c r="N81" i="7"/>
  <c r="O81" i="7"/>
  <c r="N82" i="7"/>
  <c r="O82" i="7"/>
  <c r="N83" i="7"/>
  <c r="O83" i="7"/>
  <c r="N84" i="7"/>
  <c r="O84" i="7"/>
  <c r="N85" i="7"/>
  <c r="O85" i="7"/>
  <c r="N86" i="7"/>
  <c r="O86" i="7"/>
  <c r="N87" i="7"/>
  <c r="O87" i="7"/>
  <c r="N88" i="7"/>
  <c r="O88" i="7"/>
  <c r="N89" i="7"/>
  <c r="O89" i="7"/>
  <c r="N90" i="7"/>
  <c r="O90" i="7"/>
  <c r="N91" i="7"/>
  <c r="O91" i="7"/>
  <c r="N92" i="7"/>
  <c r="O92" i="7"/>
  <c r="N93" i="7"/>
  <c r="O93" i="7"/>
  <c r="G94" i="7"/>
  <c r="AD32" i="9"/>
  <c r="BY32" i="9"/>
  <c r="CM32" i="9" s="1"/>
  <c r="CG32" i="9"/>
  <c r="CU32" i="9" s="1"/>
  <c r="CH32" i="9"/>
  <c r="CV32" i="9" s="1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AD33" i="9"/>
  <c r="AD31" i="9"/>
  <c r="AD30" i="9"/>
  <c r="A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D14" i="9"/>
  <c r="AD13" i="9"/>
  <c r="AD12" i="9"/>
  <c r="AD11" i="9"/>
  <c r="AD10" i="9"/>
  <c r="AD9" i="9"/>
  <c r="AD8" i="9"/>
  <c r="M9" i="10"/>
  <c r="N9" i="10" s="1"/>
  <c r="L9" i="10"/>
  <c r="F70" i="10"/>
  <c r="F71" i="10" s="1"/>
  <c r="F72" i="10" s="1"/>
  <c r="AD35" i="9" l="1"/>
  <c r="P88" i="7"/>
  <c r="P86" i="7"/>
  <c r="P84" i="7"/>
  <c r="P75" i="7"/>
  <c r="P71" i="7"/>
  <c r="P80" i="7"/>
  <c r="P76" i="7"/>
  <c r="P72" i="7"/>
  <c r="P47" i="7"/>
  <c r="P46" i="7"/>
  <c r="P93" i="7"/>
  <c r="P91" i="7"/>
  <c r="P83" i="7"/>
  <c r="P68" i="7"/>
  <c r="P51" i="7"/>
  <c r="P49" i="7"/>
  <c r="P87" i="7"/>
  <c r="P85" i="7"/>
  <c r="P79" i="7"/>
  <c r="P44" i="7"/>
  <c r="P89" i="7"/>
  <c r="P92" i="7"/>
  <c r="P90" i="7"/>
  <c r="P82" i="7"/>
  <c r="P67" i="7"/>
  <c r="P50" i="7"/>
  <c r="P48" i="7"/>
  <c r="P45" i="7"/>
  <c r="P77" i="7"/>
  <c r="P74" i="7"/>
  <c r="P69" i="7"/>
  <c r="P66" i="7"/>
  <c r="P81" i="7"/>
  <c r="P78" i="7"/>
  <c r="P73" i="7"/>
  <c r="P70" i="7"/>
  <c r="P65" i="7"/>
  <c r="CZ34" i="9" l="1"/>
  <c r="I94" i="7" l="1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52" i="7"/>
  <c r="J53" i="7"/>
  <c r="J54" i="7"/>
  <c r="J55" i="7"/>
  <c r="J56" i="7"/>
  <c r="J57" i="7"/>
  <c r="J58" i="7"/>
  <c r="J59" i="7"/>
  <c r="J60" i="7"/>
  <c r="J61" i="7"/>
  <c r="J62" i="7"/>
  <c r="J63" i="7"/>
  <c r="J64" i="7"/>
  <c r="M70" i="10"/>
  <c r="M71" i="10" s="1"/>
  <c r="M72" i="10" s="1"/>
  <c r="O31" i="7" l="1"/>
  <c r="N31" i="7"/>
  <c r="O30" i="7"/>
  <c r="N30" i="7"/>
  <c r="P30" i="7" s="1"/>
  <c r="O21" i="7"/>
  <c r="N21" i="7"/>
  <c r="N17" i="7"/>
  <c r="O17" i="7"/>
  <c r="P17" i="7" s="1"/>
  <c r="N13" i="7"/>
  <c r="O13" i="7"/>
  <c r="N20" i="7"/>
  <c r="O20" i="7"/>
  <c r="N16" i="7"/>
  <c r="O16" i="7"/>
  <c r="N12" i="7"/>
  <c r="O12" i="7"/>
  <c r="O19" i="7"/>
  <c r="N19" i="7"/>
  <c r="O15" i="7"/>
  <c r="N15" i="7"/>
  <c r="P15" i="7" s="1"/>
  <c r="N11" i="7"/>
  <c r="O11" i="7"/>
  <c r="N22" i="7"/>
  <c r="O22" i="7"/>
  <c r="N18" i="7"/>
  <c r="O18" i="7"/>
  <c r="N14" i="7"/>
  <c r="O14" i="7"/>
  <c r="N10" i="7"/>
  <c r="O10" i="7"/>
  <c r="O61" i="7"/>
  <c r="N61" i="7"/>
  <c r="P61" i="7" s="1"/>
  <c r="N57" i="7"/>
  <c r="O57" i="7"/>
  <c r="O53" i="7"/>
  <c r="N53" i="7"/>
  <c r="N41" i="7"/>
  <c r="O41" i="7"/>
  <c r="O37" i="7"/>
  <c r="N37" i="7"/>
  <c r="N29" i="7"/>
  <c r="O29" i="7"/>
  <c r="O25" i="7"/>
  <c r="N25" i="7"/>
  <c r="P25" i="7" s="1"/>
  <c r="N64" i="7"/>
  <c r="O64" i="7"/>
  <c r="O60" i="7"/>
  <c r="N60" i="7"/>
  <c r="P60" i="7" s="1"/>
  <c r="N56" i="7"/>
  <c r="O56" i="7"/>
  <c r="O52" i="7"/>
  <c r="N52" i="7"/>
  <c r="P52" i="7" s="1"/>
  <c r="N40" i="7"/>
  <c r="O40" i="7"/>
  <c r="N36" i="7"/>
  <c r="O36" i="7"/>
  <c r="O32" i="7"/>
  <c r="N32" i="7"/>
  <c r="O28" i="7"/>
  <c r="N28" i="7"/>
  <c r="P28" i="7" s="1"/>
  <c r="O24" i="7"/>
  <c r="N24" i="7"/>
  <c r="O63" i="7"/>
  <c r="N63" i="7"/>
  <c r="N59" i="7"/>
  <c r="O59" i="7"/>
  <c r="O55" i="7"/>
  <c r="N55" i="7"/>
  <c r="N43" i="7"/>
  <c r="O43" i="7"/>
  <c r="O39" i="7"/>
  <c r="N39" i="7"/>
  <c r="O35" i="7"/>
  <c r="N35" i="7"/>
  <c r="N27" i="7"/>
  <c r="O27" i="7"/>
  <c r="N23" i="7"/>
  <c r="O23" i="7"/>
  <c r="N62" i="7"/>
  <c r="O62" i="7"/>
  <c r="O58" i="7"/>
  <c r="N58" i="7"/>
  <c r="O54" i="7"/>
  <c r="N54" i="7"/>
  <c r="P54" i="7" s="1"/>
  <c r="O42" i="7"/>
  <c r="N42" i="7"/>
  <c r="N38" i="7"/>
  <c r="O38" i="7"/>
  <c r="N34" i="7"/>
  <c r="O34" i="7"/>
  <c r="N26" i="7"/>
  <c r="O26" i="7"/>
  <c r="O33" i="7"/>
  <c r="N33" i="7"/>
  <c r="J94" i="7"/>
  <c r="L70" i="10"/>
  <c r="L71" i="10" s="1"/>
  <c r="L72" i="10" s="1"/>
  <c r="E70" i="10"/>
  <c r="E71" i="10" s="1"/>
  <c r="E72" i="10" s="1"/>
  <c r="P37" i="7" l="1"/>
  <c r="P33" i="7"/>
  <c r="P35" i="7"/>
  <c r="P24" i="7"/>
  <c r="P32" i="7"/>
  <c r="P19" i="7"/>
  <c r="O94" i="7"/>
  <c r="P14" i="7"/>
  <c r="P22" i="7"/>
  <c r="P12" i="7"/>
  <c r="P20" i="7"/>
  <c r="P42" i="7"/>
  <c r="P58" i="7"/>
  <c r="P39" i="7"/>
  <c r="P55" i="7"/>
  <c r="P63" i="7"/>
  <c r="P18" i="7"/>
  <c r="P11" i="7"/>
  <c r="P16" i="7"/>
  <c r="P13" i="7"/>
  <c r="P21" i="7"/>
  <c r="P10" i="7"/>
  <c r="N94" i="7"/>
  <c r="P26" i="7"/>
  <c r="P34" i="7"/>
  <c r="P27" i="7"/>
  <c r="P43" i="7"/>
  <c r="P59" i="7"/>
  <c r="P36" i="7"/>
  <c r="P29" i="7"/>
  <c r="P41" i="7"/>
  <c r="P57" i="7"/>
  <c r="P38" i="7"/>
  <c r="P62" i="7"/>
  <c r="P23" i="7"/>
  <c r="P31" i="7"/>
  <c r="P40" i="7"/>
  <c r="P56" i="7"/>
  <c r="P64" i="7"/>
  <c r="P53" i="7"/>
  <c r="N70" i="10"/>
  <c r="N71" i="10" s="1"/>
  <c r="N72" i="10" s="1"/>
  <c r="BB25" i="9"/>
  <c r="BQ25" i="9" s="1"/>
  <c r="CG25" i="9" s="1"/>
  <c r="CU25" i="9" s="1"/>
  <c r="BC25" i="9"/>
  <c r="BR25" i="9" s="1"/>
  <c r="CH25" i="9" s="1"/>
  <c r="CV25" i="9" s="1"/>
  <c r="BB23" i="9"/>
  <c r="BQ23" i="9" s="1"/>
  <c r="CG23" i="9" s="1"/>
  <c r="CU23" i="9" s="1"/>
  <c r="BC23" i="9"/>
  <c r="BR23" i="9" s="1"/>
  <c r="CH23" i="9" s="1"/>
  <c r="CV23" i="9" s="1"/>
  <c r="BB20" i="9"/>
  <c r="BQ20" i="9" s="1"/>
  <c r="CG20" i="9" s="1"/>
  <c r="CU20" i="9" s="1"/>
  <c r="BC20" i="9"/>
  <c r="BR20" i="9" s="1"/>
  <c r="CH20" i="9" s="1"/>
  <c r="CV20" i="9" s="1"/>
  <c r="BB14" i="9"/>
  <c r="BQ14" i="9" s="1"/>
  <c r="CG14" i="9" s="1"/>
  <c r="CU14" i="9" s="1"/>
  <c r="BC14" i="9"/>
  <c r="BR14" i="9" s="1"/>
  <c r="CH14" i="9" s="1"/>
  <c r="CV14" i="9" s="1"/>
  <c r="BB11" i="9"/>
  <c r="BQ11" i="9" s="1"/>
  <c r="CG11" i="9" s="1"/>
  <c r="CU11" i="9" s="1"/>
  <c r="BC11" i="9"/>
  <c r="BR11" i="9" s="1"/>
  <c r="CH11" i="9" s="1"/>
  <c r="CV11" i="9" s="1"/>
  <c r="BG34" i="9"/>
  <c r="AT9" i="9"/>
  <c r="AU9" i="9"/>
  <c r="BJ9" i="9" s="1"/>
  <c r="BZ9" i="9" s="1"/>
  <c r="CN9" i="9" s="1"/>
  <c r="AV9" i="9"/>
  <c r="BK9" i="9" s="1"/>
  <c r="CA9" i="9" s="1"/>
  <c r="CO9" i="9" s="1"/>
  <c r="AW9" i="9"/>
  <c r="AX9" i="9"/>
  <c r="BM9" i="9" s="1"/>
  <c r="CC9" i="9" s="1"/>
  <c r="CQ9" i="9" s="1"/>
  <c r="AY9" i="9"/>
  <c r="BN9" i="9" s="1"/>
  <c r="CD9" i="9" s="1"/>
  <c r="CR9" i="9" s="1"/>
  <c r="AZ9" i="9"/>
  <c r="BO9" i="9" s="1"/>
  <c r="CE9" i="9" s="1"/>
  <c r="CS9" i="9" s="1"/>
  <c r="BA9" i="9"/>
  <c r="BP9" i="9" s="1"/>
  <c r="CF9" i="9" s="1"/>
  <c r="CT9" i="9" s="1"/>
  <c r="BB9" i="9"/>
  <c r="BQ9" i="9" s="1"/>
  <c r="CG9" i="9" s="1"/>
  <c r="CU9" i="9" s="1"/>
  <c r="BC9" i="9"/>
  <c r="BR9" i="9" s="1"/>
  <c r="CH9" i="9" s="1"/>
  <c r="CV9" i="9" s="1"/>
  <c r="BD9" i="9"/>
  <c r="BS9" i="9" s="1"/>
  <c r="CI9" i="9" s="1"/>
  <c r="CW9" i="9" s="1"/>
  <c r="BE9" i="9"/>
  <c r="BT9" i="9" s="1"/>
  <c r="CJ9" i="9" s="1"/>
  <c r="CX9" i="9" s="1"/>
  <c r="BF9" i="9"/>
  <c r="BU9" i="9" s="1"/>
  <c r="CK9" i="9" s="1"/>
  <c r="CY9" i="9" s="1"/>
  <c r="AT10" i="9"/>
  <c r="BI10" i="9" s="1"/>
  <c r="BY10" i="9" s="1"/>
  <c r="CM10" i="9" s="1"/>
  <c r="AU10" i="9"/>
  <c r="BJ10" i="9" s="1"/>
  <c r="BZ10" i="9" s="1"/>
  <c r="CN10" i="9" s="1"/>
  <c r="AV10" i="9"/>
  <c r="AW10" i="9"/>
  <c r="BL10" i="9" s="1"/>
  <c r="CB10" i="9" s="1"/>
  <c r="CP10" i="9" s="1"/>
  <c r="AX10" i="9"/>
  <c r="BM10" i="9" s="1"/>
  <c r="CC10" i="9" s="1"/>
  <c r="CQ10" i="9" s="1"/>
  <c r="AY10" i="9"/>
  <c r="BN10" i="9" s="1"/>
  <c r="CD10" i="9" s="1"/>
  <c r="CR10" i="9" s="1"/>
  <c r="AZ10" i="9"/>
  <c r="BO10" i="9" s="1"/>
  <c r="CE10" i="9" s="1"/>
  <c r="CS10" i="9" s="1"/>
  <c r="BA10" i="9"/>
  <c r="BP10" i="9" s="1"/>
  <c r="CF10" i="9" s="1"/>
  <c r="CT10" i="9" s="1"/>
  <c r="BB10" i="9"/>
  <c r="BQ10" i="9" s="1"/>
  <c r="CG10" i="9" s="1"/>
  <c r="CU10" i="9" s="1"/>
  <c r="BC10" i="9"/>
  <c r="BR10" i="9" s="1"/>
  <c r="CH10" i="9" s="1"/>
  <c r="CV10" i="9" s="1"/>
  <c r="BD10" i="9"/>
  <c r="BE10" i="9"/>
  <c r="BT10" i="9" s="1"/>
  <c r="CJ10" i="9" s="1"/>
  <c r="CX10" i="9" s="1"/>
  <c r="BF10" i="9"/>
  <c r="BU10" i="9" s="1"/>
  <c r="CK10" i="9" s="1"/>
  <c r="CY10" i="9" s="1"/>
  <c r="AT11" i="9"/>
  <c r="AU11" i="9"/>
  <c r="BJ11" i="9" s="1"/>
  <c r="BZ11" i="9" s="1"/>
  <c r="CN11" i="9" s="1"/>
  <c r="AT12" i="9"/>
  <c r="AU12" i="9"/>
  <c r="BJ12" i="9" s="1"/>
  <c r="BZ12" i="9" s="1"/>
  <c r="CN12" i="9" s="1"/>
  <c r="AV12" i="9"/>
  <c r="BK12" i="9" s="1"/>
  <c r="CA12" i="9" s="1"/>
  <c r="CO12" i="9" s="1"/>
  <c r="AW12" i="9"/>
  <c r="BL12" i="9" s="1"/>
  <c r="CB12" i="9" s="1"/>
  <c r="CP12" i="9" s="1"/>
  <c r="AX12" i="9"/>
  <c r="BM12" i="9" s="1"/>
  <c r="CC12" i="9" s="1"/>
  <c r="CQ12" i="9" s="1"/>
  <c r="AY12" i="9"/>
  <c r="BN12" i="9" s="1"/>
  <c r="CD12" i="9" s="1"/>
  <c r="CR12" i="9" s="1"/>
  <c r="AZ12" i="9"/>
  <c r="BO12" i="9" s="1"/>
  <c r="CE12" i="9" s="1"/>
  <c r="CS12" i="9" s="1"/>
  <c r="BA12" i="9"/>
  <c r="BP12" i="9" s="1"/>
  <c r="CF12" i="9" s="1"/>
  <c r="CT12" i="9" s="1"/>
  <c r="BB12" i="9"/>
  <c r="BQ12" i="9" s="1"/>
  <c r="CG12" i="9" s="1"/>
  <c r="CU12" i="9" s="1"/>
  <c r="BC12" i="9"/>
  <c r="BR12" i="9" s="1"/>
  <c r="CH12" i="9" s="1"/>
  <c r="CV12" i="9" s="1"/>
  <c r="BD12" i="9"/>
  <c r="BS12" i="9" s="1"/>
  <c r="CI12" i="9" s="1"/>
  <c r="CW12" i="9" s="1"/>
  <c r="BE12" i="9"/>
  <c r="BT12" i="9" s="1"/>
  <c r="CJ12" i="9" s="1"/>
  <c r="CX12" i="9" s="1"/>
  <c r="BF12" i="9"/>
  <c r="BU12" i="9" s="1"/>
  <c r="CK12" i="9" s="1"/>
  <c r="CY12" i="9" s="1"/>
  <c r="AT13" i="9"/>
  <c r="AU13" i="9"/>
  <c r="BJ13" i="9" s="1"/>
  <c r="BZ13" i="9" s="1"/>
  <c r="CN13" i="9" s="1"/>
  <c r="AV13" i="9"/>
  <c r="BK13" i="9" s="1"/>
  <c r="CA13" i="9" s="1"/>
  <c r="CO13" i="9" s="1"/>
  <c r="AW13" i="9"/>
  <c r="BL13" i="9" s="1"/>
  <c r="CB13" i="9" s="1"/>
  <c r="CP13" i="9" s="1"/>
  <c r="AX13" i="9"/>
  <c r="BM13" i="9" s="1"/>
  <c r="CC13" i="9" s="1"/>
  <c r="CQ13" i="9" s="1"/>
  <c r="AY13" i="9"/>
  <c r="BN13" i="9" s="1"/>
  <c r="CD13" i="9" s="1"/>
  <c r="CR13" i="9" s="1"/>
  <c r="AZ13" i="9"/>
  <c r="BO13" i="9" s="1"/>
  <c r="CE13" i="9" s="1"/>
  <c r="CS13" i="9" s="1"/>
  <c r="BA13" i="9"/>
  <c r="BP13" i="9" s="1"/>
  <c r="CF13" i="9" s="1"/>
  <c r="CT13" i="9" s="1"/>
  <c r="BB13" i="9"/>
  <c r="BQ13" i="9" s="1"/>
  <c r="CG13" i="9" s="1"/>
  <c r="CU13" i="9" s="1"/>
  <c r="BC13" i="9"/>
  <c r="BR13" i="9" s="1"/>
  <c r="CH13" i="9" s="1"/>
  <c r="CV13" i="9" s="1"/>
  <c r="BD13" i="9"/>
  <c r="BS13" i="9" s="1"/>
  <c r="CI13" i="9" s="1"/>
  <c r="CW13" i="9" s="1"/>
  <c r="BE13" i="9"/>
  <c r="BT13" i="9" s="1"/>
  <c r="CJ13" i="9" s="1"/>
  <c r="CX13" i="9" s="1"/>
  <c r="BF13" i="9"/>
  <c r="BU13" i="9" s="1"/>
  <c r="CK13" i="9" s="1"/>
  <c r="CY13" i="9" s="1"/>
  <c r="AT14" i="9"/>
  <c r="BI14" i="9" s="1"/>
  <c r="BY14" i="9" s="1"/>
  <c r="CM14" i="9" s="1"/>
  <c r="AU14" i="9"/>
  <c r="AT15" i="9"/>
  <c r="AU15" i="9"/>
  <c r="BJ15" i="9" s="1"/>
  <c r="BZ15" i="9" s="1"/>
  <c r="CN15" i="9" s="1"/>
  <c r="AV15" i="9"/>
  <c r="BK15" i="9" s="1"/>
  <c r="CA15" i="9" s="1"/>
  <c r="CO15" i="9" s="1"/>
  <c r="AW15" i="9"/>
  <c r="BL15" i="9" s="1"/>
  <c r="CB15" i="9" s="1"/>
  <c r="CP15" i="9" s="1"/>
  <c r="AX15" i="9"/>
  <c r="BM15" i="9" s="1"/>
  <c r="CC15" i="9" s="1"/>
  <c r="CQ15" i="9" s="1"/>
  <c r="AY15" i="9"/>
  <c r="BN15" i="9" s="1"/>
  <c r="CD15" i="9" s="1"/>
  <c r="CR15" i="9" s="1"/>
  <c r="AZ15" i="9"/>
  <c r="BO15" i="9" s="1"/>
  <c r="CE15" i="9" s="1"/>
  <c r="CS15" i="9" s="1"/>
  <c r="BA15" i="9"/>
  <c r="BP15" i="9" s="1"/>
  <c r="CF15" i="9" s="1"/>
  <c r="CT15" i="9" s="1"/>
  <c r="BB15" i="9"/>
  <c r="BQ15" i="9" s="1"/>
  <c r="CG15" i="9" s="1"/>
  <c r="CU15" i="9" s="1"/>
  <c r="BC15" i="9"/>
  <c r="BR15" i="9" s="1"/>
  <c r="CH15" i="9" s="1"/>
  <c r="CV15" i="9" s="1"/>
  <c r="BD15" i="9"/>
  <c r="BS15" i="9" s="1"/>
  <c r="CI15" i="9" s="1"/>
  <c r="CW15" i="9" s="1"/>
  <c r="BE15" i="9"/>
  <c r="BT15" i="9" s="1"/>
  <c r="CJ15" i="9" s="1"/>
  <c r="CX15" i="9" s="1"/>
  <c r="BF15" i="9"/>
  <c r="BU15" i="9" s="1"/>
  <c r="CK15" i="9" s="1"/>
  <c r="CY15" i="9" s="1"/>
  <c r="AT16" i="9"/>
  <c r="AU16" i="9"/>
  <c r="BJ16" i="9" s="1"/>
  <c r="BZ16" i="9" s="1"/>
  <c r="CN16" i="9" s="1"/>
  <c r="AV16" i="9"/>
  <c r="BK16" i="9" s="1"/>
  <c r="CA16" i="9" s="1"/>
  <c r="CO16" i="9" s="1"/>
  <c r="AW16" i="9"/>
  <c r="BL16" i="9" s="1"/>
  <c r="CB16" i="9" s="1"/>
  <c r="CP16" i="9" s="1"/>
  <c r="AX16" i="9"/>
  <c r="BM16" i="9" s="1"/>
  <c r="CC16" i="9" s="1"/>
  <c r="CQ16" i="9" s="1"/>
  <c r="AY16" i="9"/>
  <c r="BN16" i="9" s="1"/>
  <c r="CD16" i="9" s="1"/>
  <c r="CR16" i="9" s="1"/>
  <c r="AZ16" i="9"/>
  <c r="BO16" i="9" s="1"/>
  <c r="CE16" i="9" s="1"/>
  <c r="CS16" i="9" s="1"/>
  <c r="BA16" i="9"/>
  <c r="BP16" i="9" s="1"/>
  <c r="CF16" i="9" s="1"/>
  <c r="CT16" i="9" s="1"/>
  <c r="BB16" i="9"/>
  <c r="BQ16" i="9" s="1"/>
  <c r="CG16" i="9" s="1"/>
  <c r="CU16" i="9" s="1"/>
  <c r="BC16" i="9"/>
  <c r="BR16" i="9" s="1"/>
  <c r="CH16" i="9" s="1"/>
  <c r="CV16" i="9" s="1"/>
  <c r="BD16" i="9"/>
  <c r="BS16" i="9" s="1"/>
  <c r="CI16" i="9" s="1"/>
  <c r="CW16" i="9" s="1"/>
  <c r="BE16" i="9"/>
  <c r="BT16" i="9" s="1"/>
  <c r="CJ16" i="9" s="1"/>
  <c r="CX16" i="9" s="1"/>
  <c r="BF16" i="9"/>
  <c r="BU16" i="9" s="1"/>
  <c r="CK16" i="9" s="1"/>
  <c r="CY16" i="9" s="1"/>
  <c r="AT17" i="9"/>
  <c r="AU17" i="9"/>
  <c r="BJ17" i="9" s="1"/>
  <c r="BZ17" i="9" s="1"/>
  <c r="CN17" i="9" s="1"/>
  <c r="AV17" i="9"/>
  <c r="BK17" i="9" s="1"/>
  <c r="CA17" i="9" s="1"/>
  <c r="CO17" i="9" s="1"/>
  <c r="AW17" i="9"/>
  <c r="BL17" i="9" s="1"/>
  <c r="CB17" i="9" s="1"/>
  <c r="CP17" i="9" s="1"/>
  <c r="AX17" i="9"/>
  <c r="BM17" i="9" s="1"/>
  <c r="CC17" i="9" s="1"/>
  <c r="CQ17" i="9" s="1"/>
  <c r="AY17" i="9"/>
  <c r="BN17" i="9" s="1"/>
  <c r="CD17" i="9" s="1"/>
  <c r="CR17" i="9" s="1"/>
  <c r="AZ17" i="9"/>
  <c r="BO17" i="9" s="1"/>
  <c r="CE17" i="9" s="1"/>
  <c r="CS17" i="9" s="1"/>
  <c r="BA17" i="9"/>
  <c r="BP17" i="9" s="1"/>
  <c r="CF17" i="9" s="1"/>
  <c r="CT17" i="9" s="1"/>
  <c r="BB17" i="9"/>
  <c r="BQ17" i="9" s="1"/>
  <c r="CG17" i="9" s="1"/>
  <c r="CU17" i="9" s="1"/>
  <c r="BC17" i="9"/>
  <c r="BR17" i="9" s="1"/>
  <c r="CH17" i="9" s="1"/>
  <c r="CV17" i="9" s="1"/>
  <c r="BD17" i="9"/>
  <c r="BS17" i="9" s="1"/>
  <c r="CI17" i="9" s="1"/>
  <c r="CW17" i="9" s="1"/>
  <c r="BE17" i="9"/>
  <c r="BT17" i="9" s="1"/>
  <c r="CJ17" i="9" s="1"/>
  <c r="CX17" i="9" s="1"/>
  <c r="BF17" i="9"/>
  <c r="BU17" i="9" s="1"/>
  <c r="CK17" i="9" s="1"/>
  <c r="CY17" i="9" s="1"/>
  <c r="AT18" i="9"/>
  <c r="AU18" i="9"/>
  <c r="BJ18" i="9" s="1"/>
  <c r="BZ18" i="9" s="1"/>
  <c r="CN18" i="9" s="1"/>
  <c r="AV18" i="9"/>
  <c r="BK18" i="9" s="1"/>
  <c r="CA18" i="9" s="1"/>
  <c r="CO18" i="9" s="1"/>
  <c r="AW18" i="9"/>
  <c r="BL18" i="9" s="1"/>
  <c r="CB18" i="9" s="1"/>
  <c r="CP18" i="9" s="1"/>
  <c r="AX18" i="9"/>
  <c r="BM18" i="9" s="1"/>
  <c r="CC18" i="9" s="1"/>
  <c r="CQ18" i="9" s="1"/>
  <c r="AY18" i="9"/>
  <c r="BN18" i="9" s="1"/>
  <c r="CD18" i="9" s="1"/>
  <c r="CR18" i="9" s="1"/>
  <c r="AZ18" i="9"/>
  <c r="BO18" i="9" s="1"/>
  <c r="CE18" i="9" s="1"/>
  <c r="CS18" i="9" s="1"/>
  <c r="BA18" i="9"/>
  <c r="BP18" i="9" s="1"/>
  <c r="CF18" i="9" s="1"/>
  <c r="CT18" i="9" s="1"/>
  <c r="BB18" i="9"/>
  <c r="BQ18" i="9" s="1"/>
  <c r="CG18" i="9" s="1"/>
  <c r="CU18" i="9" s="1"/>
  <c r="BC18" i="9"/>
  <c r="BR18" i="9" s="1"/>
  <c r="CH18" i="9" s="1"/>
  <c r="CV18" i="9" s="1"/>
  <c r="BD18" i="9"/>
  <c r="BS18" i="9" s="1"/>
  <c r="CI18" i="9" s="1"/>
  <c r="CW18" i="9" s="1"/>
  <c r="BE18" i="9"/>
  <c r="BT18" i="9" s="1"/>
  <c r="CJ18" i="9" s="1"/>
  <c r="CX18" i="9" s="1"/>
  <c r="BF18" i="9"/>
  <c r="BU18" i="9" s="1"/>
  <c r="CK18" i="9" s="1"/>
  <c r="CY18" i="9" s="1"/>
  <c r="AT19" i="9"/>
  <c r="AU19" i="9"/>
  <c r="BJ19" i="9" s="1"/>
  <c r="BZ19" i="9" s="1"/>
  <c r="CN19" i="9" s="1"/>
  <c r="AV19" i="9"/>
  <c r="BK19" i="9" s="1"/>
  <c r="CA19" i="9" s="1"/>
  <c r="CO19" i="9" s="1"/>
  <c r="AW19" i="9"/>
  <c r="BL19" i="9" s="1"/>
  <c r="CB19" i="9" s="1"/>
  <c r="CP19" i="9" s="1"/>
  <c r="AX19" i="9"/>
  <c r="BM19" i="9" s="1"/>
  <c r="CC19" i="9" s="1"/>
  <c r="CQ19" i="9" s="1"/>
  <c r="AY19" i="9"/>
  <c r="BN19" i="9" s="1"/>
  <c r="CD19" i="9" s="1"/>
  <c r="CR19" i="9" s="1"/>
  <c r="AZ19" i="9"/>
  <c r="BO19" i="9" s="1"/>
  <c r="CE19" i="9" s="1"/>
  <c r="CS19" i="9" s="1"/>
  <c r="BA19" i="9"/>
  <c r="BP19" i="9" s="1"/>
  <c r="CF19" i="9" s="1"/>
  <c r="CT19" i="9" s="1"/>
  <c r="BB19" i="9"/>
  <c r="BQ19" i="9" s="1"/>
  <c r="CG19" i="9" s="1"/>
  <c r="CU19" i="9" s="1"/>
  <c r="BC19" i="9"/>
  <c r="BR19" i="9" s="1"/>
  <c r="CH19" i="9" s="1"/>
  <c r="CV19" i="9" s="1"/>
  <c r="BD19" i="9"/>
  <c r="BS19" i="9" s="1"/>
  <c r="CI19" i="9" s="1"/>
  <c r="CW19" i="9" s="1"/>
  <c r="BE19" i="9"/>
  <c r="BT19" i="9" s="1"/>
  <c r="CJ19" i="9" s="1"/>
  <c r="CX19" i="9" s="1"/>
  <c r="BF19" i="9"/>
  <c r="BU19" i="9" s="1"/>
  <c r="CK19" i="9" s="1"/>
  <c r="CY19" i="9" s="1"/>
  <c r="AT20" i="9"/>
  <c r="AU20" i="9"/>
  <c r="BJ20" i="9" s="1"/>
  <c r="BZ20" i="9" s="1"/>
  <c r="CN20" i="9" s="1"/>
  <c r="AT21" i="9"/>
  <c r="AU21" i="9"/>
  <c r="BJ21" i="9" s="1"/>
  <c r="BZ21" i="9" s="1"/>
  <c r="CN21" i="9" s="1"/>
  <c r="AV21" i="9"/>
  <c r="BK21" i="9" s="1"/>
  <c r="CA21" i="9" s="1"/>
  <c r="CO21" i="9" s="1"/>
  <c r="AW21" i="9"/>
  <c r="BL21" i="9" s="1"/>
  <c r="CB21" i="9" s="1"/>
  <c r="CP21" i="9" s="1"/>
  <c r="AX21" i="9"/>
  <c r="BM21" i="9" s="1"/>
  <c r="CC21" i="9" s="1"/>
  <c r="CQ21" i="9" s="1"/>
  <c r="AY21" i="9"/>
  <c r="BN21" i="9" s="1"/>
  <c r="CD21" i="9" s="1"/>
  <c r="CR21" i="9" s="1"/>
  <c r="AZ21" i="9"/>
  <c r="BO21" i="9" s="1"/>
  <c r="CE21" i="9" s="1"/>
  <c r="CS21" i="9" s="1"/>
  <c r="BA21" i="9"/>
  <c r="BP21" i="9" s="1"/>
  <c r="CF21" i="9" s="1"/>
  <c r="CT21" i="9" s="1"/>
  <c r="BB21" i="9"/>
  <c r="BQ21" i="9" s="1"/>
  <c r="CG21" i="9" s="1"/>
  <c r="CU21" i="9" s="1"/>
  <c r="BC21" i="9"/>
  <c r="BR21" i="9" s="1"/>
  <c r="CH21" i="9" s="1"/>
  <c r="CV21" i="9" s="1"/>
  <c r="BD21" i="9"/>
  <c r="BS21" i="9" s="1"/>
  <c r="CI21" i="9" s="1"/>
  <c r="CW21" i="9" s="1"/>
  <c r="BE21" i="9"/>
  <c r="BT21" i="9" s="1"/>
  <c r="CJ21" i="9" s="1"/>
  <c r="CX21" i="9" s="1"/>
  <c r="BF21" i="9"/>
  <c r="BU21" i="9" s="1"/>
  <c r="CK21" i="9" s="1"/>
  <c r="CY21" i="9" s="1"/>
  <c r="AT22" i="9"/>
  <c r="BI22" i="9" s="1"/>
  <c r="BY22" i="9" s="1"/>
  <c r="CM22" i="9" s="1"/>
  <c r="AU22" i="9"/>
  <c r="BJ22" i="9" s="1"/>
  <c r="BZ22" i="9" s="1"/>
  <c r="CN22" i="9" s="1"/>
  <c r="AV22" i="9"/>
  <c r="BK22" i="9" s="1"/>
  <c r="CA22" i="9" s="1"/>
  <c r="CO22" i="9" s="1"/>
  <c r="AW22" i="9"/>
  <c r="AX22" i="9"/>
  <c r="BM22" i="9" s="1"/>
  <c r="CC22" i="9" s="1"/>
  <c r="CQ22" i="9" s="1"/>
  <c r="AY22" i="9"/>
  <c r="BN22" i="9" s="1"/>
  <c r="CD22" i="9" s="1"/>
  <c r="CR22" i="9" s="1"/>
  <c r="AZ22" i="9"/>
  <c r="BO22" i="9" s="1"/>
  <c r="CE22" i="9" s="1"/>
  <c r="CS22" i="9" s="1"/>
  <c r="BA22" i="9"/>
  <c r="BP22" i="9" s="1"/>
  <c r="CF22" i="9" s="1"/>
  <c r="CT22" i="9" s="1"/>
  <c r="BB22" i="9"/>
  <c r="BQ22" i="9" s="1"/>
  <c r="CG22" i="9" s="1"/>
  <c r="CU22" i="9" s="1"/>
  <c r="BC22" i="9"/>
  <c r="BR22" i="9" s="1"/>
  <c r="CH22" i="9" s="1"/>
  <c r="CV22" i="9" s="1"/>
  <c r="BD22" i="9"/>
  <c r="BS22" i="9" s="1"/>
  <c r="CI22" i="9" s="1"/>
  <c r="CW22" i="9" s="1"/>
  <c r="BE22" i="9"/>
  <c r="BT22" i="9" s="1"/>
  <c r="CJ22" i="9" s="1"/>
  <c r="CX22" i="9" s="1"/>
  <c r="BF22" i="9"/>
  <c r="BU22" i="9" s="1"/>
  <c r="CK22" i="9" s="1"/>
  <c r="CY22" i="9" s="1"/>
  <c r="AT23" i="9"/>
  <c r="AT24" i="9"/>
  <c r="AU24" i="9"/>
  <c r="BJ24" i="9" s="1"/>
  <c r="BZ24" i="9" s="1"/>
  <c r="CN24" i="9" s="1"/>
  <c r="AV24" i="9"/>
  <c r="BK24" i="9" s="1"/>
  <c r="CA24" i="9" s="1"/>
  <c r="CO24" i="9" s="1"/>
  <c r="AW24" i="9"/>
  <c r="BL24" i="9" s="1"/>
  <c r="CB24" i="9" s="1"/>
  <c r="CP24" i="9" s="1"/>
  <c r="AX24" i="9"/>
  <c r="BM24" i="9" s="1"/>
  <c r="CC24" i="9" s="1"/>
  <c r="CQ24" i="9" s="1"/>
  <c r="AY24" i="9"/>
  <c r="BN24" i="9" s="1"/>
  <c r="CD24" i="9" s="1"/>
  <c r="CR24" i="9" s="1"/>
  <c r="AZ24" i="9"/>
  <c r="BO24" i="9" s="1"/>
  <c r="CE24" i="9" s="1"/>
  <c r="CS24" i="9" s="1"/>
  <c r="BA24" i="9"/>
  <c r="BP24" i="9" s="1"/>
  <c r="CF24" i="9" s="1"/>
  <c r="CT24" i="9" s="1"/>
  <c r="BB24" i="9"/>
  <c r="BQ24" i="9" s="1"/>
  <c r="CG24" i="9" s="1"/>
  <c r="CU24" i="9" s="1"/>
  <c r="BC24" i="9"/>
  <c r="BR24" i="9" s="1"/>
  <c r="CH24" i="9" s="1"/>
  <c r="CV24" i="9" s="1"/>
  <c r="BD24" i="9"/>
  <c r="BS24" i="9" s="1"/>
  <c r="CI24" i="9" s="1"/>
  <c r="CW24" i="9" s="1"/>
  <c r="BE24" i="9"/>
  <c r="BT24" i="9" s="1"/>
  <c r="CJ24" i="9" s="1"/>
  <c r="CX24" i="9" s="1"/>
  <c r="BF24" i="9"/>
  <c r="BU24" i="9" s="1"/>
  <c r="CK24" i="9" s="1"/>
  <c r="CY24" i="9" s="1"/>
  <c r="AT25" i="9"/>
  <c r="AT26" i="9"/>
  <c r="AU26" i="9"/>
  <c r="BJ26" i="9" s="1"/>
  <c r="BZ26" i="9" s="1"/>
  <c r="CN26" i="9" s="1"/>
  <c r="AV26" i="9"/>
  <c r="BK26" i="9" s="1"/>
  <c r="CA26" i="9" s="1"/>
  <c r="CO26" i="9" s="1"/>
  <c r="AW26" i="9"/>
  <c r="BL26" i="9" s="1"/>
  <c r="CB26" i="9" s="1"/>
  <c r="CP26" i="9" s="1"/>
  <c r="AX26" i="9"/>
  <c r="BM26" i="9" s="1"/>
  <c r="CC26" i="9" s="1"/>
  <c r="CQ26" i="9" s="1"/>
  <c r="AY26" i="9"/>
  <c r="BN26" i="9" s="1"/>
  <c r="CD26" i="9" s="1"/>
  <c r="CR26" i="9" s="1"/>
  <c r="AZ26" i="9"/>
  <c r="BO26" i="9" s="1"/>
  <c r="CE26" i="9" s="1"/>
  <c r="CS26" i="9" s="1"/>
  <c r="BA26" i="9"/>
  <c r="BP26" i="9" s="1"/>
  <c r="CF26" i="9" s="1"/>
  <c r="CT26" i="9" s="1"/>
  <c r="BB26" i="9"/>
  <c r="BQ26" i="9" s="1"/>
  <c r="CG26" i="9" s="1"/>
  <c r="CU26" i="9" s="1"/>
  <c r="BC26" i="9"/>
  <c r="BR26" i="9" s="1"/>
  <c r="CH26" i="9" s="1"/>
  <c r="CV26" i="9" s="1"/>
  <c r="BD26" i="9"/>
  <c r="BS26" i="9" s="1"/>
  <c r="CI26" i="9" s="1"/>
  <c r="CW26" i="9" s="1"/>
  <c r="BE26" i="9"/>
  <c r="BT26" i="9" s="1"/>
  <c r="CJ26" i="9" s="1"/>
  <c r="CX26" i="9" s="1"/>
  <c r="BF26" i="9"/>
  <c r="BU26" i="9" s="1"/>
  <c r="CK26" i="9" s="1"/>
  <c r="CY26" i="9" s="1"/>
  <c r="AT27" i="9"/>
  <c r="BI27" i="9" s="1"/>
  <c r="BY27" i="9" s="1"/>
  <c r="CM27" i="9" s="1"/>
  <c r="AU27" i="9"/>
  <c r="BJ27" i="9" s="1"/>
  <c r="BZ27" i="9" s="1"/>
  <c r="CN27" i="9" s="1"/>
  <c r="AV27" i="9"/>
  <c r="AW27" i="9"/>
  <c r="BL27" i="9" s="1"/>
  <c r="CB27" i="9" s="1"/>
  <c r="CP27" i="9" s="1"/>
  <c r="AX27" i="9"/>
  <c r="BM27" i="9" s="1"/>
  <c r="CC27" i="9" s="1"/>
  <c r="CQ27" i="9" s="1"/>
  <c r="AY27" i="9"/>
  <c r="BN27" i="9" s="1"/>
  <c r="CD27" i="9" s="1"/>
  <c r="CR27" i="9" s="1"/>
  <c r="AZ27" i="9"/>
  <c r="BO27" i="9" s="1"/>
  <c r="CE27" i="9" s="1"/>
  <c r="CS27" i="9" s="1"/>
  <c r="BA27" i="9"/>
  <c r="BP27" i="9" s="1"/>
  <c r="CF27" i="9" s="1"/>
  <c r="CT27" i="9" s="1"/>
  <c r="BB27" i="9"/>
  <c r="BQ27" i="9" s="1"/>
  <c r="CG27" i="9" s="1"/>
  <c r="CU27" i="9" s="1"/>
  <c r="BC27" i="9"/>
  <c r="BR27" i="9" s="1"/>
  <c r="CH27" i="9" s="1"/>
  <c r="CV27" i="9" s="1"/>
  <c r="BD27" i="9"/>
  <c r="BS27" i="9" s="1"/>
  <c r="CI27" i="9" s="1"/>
  <c r="CW27" i="9" s="1"/>
  <c r="BE27" i="9"/>
  <c r="BT27" i="9" s="1"/>
  <c r="CJ27" i="9" s="1"/>
  <c r="CX27" i="9" s="1"/>
  <c r="BF27" i="9"/>
  <c r="BU27" i="9" s="1"/>
  <c r="CK27" i="9" s="1"/>
  <c r="CY27" i="9" s="1"/>
  <c r="AT28" i="9"/>
  <c r="BB28" i="9"/>
  <c r="BQ28" i="9" s="1"/>
  <c r="CG28" i="9" s="1"/>
  <c r="CU28" i="9" s="1"/>
  <c r="BC28" i="9"/>
  <c r="BR28" i="9" s="1"/>
  <c r="CH28" i="9" s="1"/>
  <c r="CV28" i="9" s="1"/>
  <c r="AT29" i="9"/>
  <c r="AU29" i="9"/>
  <c r="BJ29" i="9" s="1"/>
  <c r="BZ29" i="9" s="1"/>
  <c r="CN29" i="9" s="1"/>
  <c r="AV29" i="9"/>
  <c r="BK29" i="9" s="1"/>
  <c r="CA29" i="9" s="1"/>
  <c r="CO29" i="9" s="1"/>
  <c r="AW29" i="9"/>
  <c r="BL29" i="9" s="1"/>
  <c r="CB29" i="9" s="1"/>
  <c r="CP29" i="9" s="1"/>
  <c r="AX29" i="9"/>
  <c r="BM29" i="9" s="1"/>
  <c r="CC29" i="9" s="1"/>
  <c r="CQ29" i="9" s="1"/>
  <c r="AY29" i="9"/>
  <c r="BN29" i="9" s="1"/>
  <c r="CD29" i="9" s="1"/>
  <c r="CR29" i="9" s="1"/>
  <c r="AZ29" i="9"/>
  <c r="BO29" i="9" s="1"/>
  <c r="CE29" i="9" s="1"/>
  <c r="CS29" i="9" s="1"/>
  <c r="BA29" i="9"/>
  <c r="BP29" i="9" s="1"/>
  <c r="CF29" i="9" s="1"/>
  <c r="CT29" i="9" s="1"/>
  <c r="BB29" i="9"/>
  <c r="BQ29" i="9" s="1"/>
  <c r="CG29" i="9" s="1"/>
  <c r="CU29" i="9" s="1"/>
  <c r="BC29" i="9"/>
  <c r="BR29" i="9" s="1"/>
  <c r="CH29" i="9" s="1"/>
  <c r="CV29" i="9" s="1"/>
  <c r="BD29" i="9"/>
  <c r="BS29" i="9" s="1"/>
  <c r="CI29" i="9" s="1"/>
  <c r="CW29" i="9" s="1"/>
  <c r="BE29" i="9"/>
  <c r="BT29" i="9" s="1"/>
  <c r="CJ29" i="9" s="1"/>
  <c r="CX29" i="9" s="1"/>
  <c r="BF29" i="9"/>
  <c r="BU29" i="9" s="1"/>
  <c r="CK29" i="9" s="1"/>
  <c r="CY29" i="9" s="1"/>
  <c r="AT30" i="9"/>
  <c r="BB30" i="9"/>
  <c r="BQ30" i="9" s="1"/>
  <c r="CG30" i="9" s="1"/>
  <c r="CU30" i="9" s="1"/>
  <c r="BC30" i="9"/>
  <c r="BR30" i="9" s="1"/>
  <c r="CH30" i="9" s="1"/>
  <c r="CV30" i="9" s="1"/>
  <c r="AT31" i="9"/>
  <c r="BI31" i="9" s="1"/>
  <c r="BY31" i="9" s="1"/>
  <c r="CM31" i="9" s="1"/>
  <c r="AU31" i="9"/>
  <c r="BJ31" i="9" s="1"/>
  <c r="BZ31" i="9" s="1"/>
  <c r="CN31" i="9" s="1"/>
  <c r="AV31" i="9"/>
  <c r="AW31" i="9"/>
  <c r="BL31" i="9" s="1"/>
  <c r="CB31" i="9" s="1"/>
  <c r="CP31" i="9" s="1"/>
  <c r="AX31" i="9"/>
  <c r="BM31" i="9" s="1"/>
  <c r="CC31" i="9" s="1"/>
  <c r="CQ31" i="9" s="1"/>
  <c r="AY31" i="9"/>
  <c r="BN31" i="9" s="1"/>
  <c r="CD31" i="9" s="1"/>
  <c r="CR31" i="9" s="1"/>
  <c r="AZ31" i="9"/>
  <c r="BO31" i="9" s="1"/>
  <c r="CE31" i="9" s="1"/>
  <c r="CS31" i="9" s="1"/>
  <c r="BA31" i="9"/>
  <c r="BP31" i="9" s="1"/>
  <c r="CF31" i="9" s="1"/>
  <c r="CT31" i="9" s="1"/>
  <c r="BB31" i="9"/>
  <c r="BQ31" i="9" s="1"/>
  <c r="CG31" i="9" s="1"/>
  <c r="CU31" i="9" s="1"/>
  <c r="BC31" i="9"/>
  <c r="BR31" i="9" s="1"/>
  <c r="CH31" i="9" s="1"/>
  <c r="CV31" i="9" s="1"/>
  <c r="BD31" i="9"/>
  <c r="BS31" i="9" s="1"/>
  <c r="CI31" i="9" s="1"/>
  <c r="CW31" i="9" s="1"/>
  <c r="BE31" i="9"/>
  <c r="BT31" i="9" s="1"/>
  <c r="CJ31" i="9" s="1"/>
  <c r="CX31" i="9" s="1"/>
  <c r="BF31" i="9"/>
  <c r="BU31" i="9" s="1"/>
  <c r="CK31" i="9" s="1"/>
  <c r="CY31" i="9" s="1"/>
  <c r="AT32" i="9"/>
  <c r="AU32" i="9"/>
  <c r="AV32" i="9"/>
  <c r="AW32" i="9"/>
  <c r="AX32" i="9"/>
  <c r="AY32" i="9"/>
  <c r="AZ32" i="9"/>
  <c r="BA32" i="9"/>
  <c r="BB32" i="9"/>
  <c r="BC32" i="9"/>
  <c r="BD32" i="9"/>
  <c r="BE32" i="9"/>
  <c r="BF32" i="9"/>
  <c r="AT33" i="9"/>
  <c r="AU33" i="9"/>
  <c r="BJ33" i="9" s="1"/>
  <c r="BZ33" i="9" s="1"/>
  <c r="CN33" i="9" s="1"/>
  <c r="AV33" i="9"/>
  <c r="BK33" i="9" s="1"/>
  <c r="CA33" i="9" s="1"/>
  <c r="CO33" i="9" s="1"/>
  <c r="AW33" i="9"/>
  <c r="BL33" i="9" s="1"/>
  <c r="CB33" i="9" s="1"/>
  <c r="CP33" i="9" s="1"/>
  <c r="AX33" i="9"/>
  <c r="BM33" i="9" s="1"/>
  <c r="CC33" i="9" s="1"/>
  <c r="CQ33" i="9" s="1"/>
  <c r="AY33" i="9"/>
  <c r="BN33" i="9" s="1"/>
  <c r="CD33" i="9" s="1"/>
  <c r="CR33" i="9" s="1"/>
  <c r="AZ33" i="9"/>
  <c r="BO33" i="9" s="1"/>
  <c r="CE33" i="9" s="1"/>
  <c r="CS33" i="9" s="1"/>
  <c r="BA33" i="9"/>
  <c r="BP33" i="9" s="1"/>
  <c r="CF33" i="9" s="1"/>
  <c r="CT33" i="9" s="1"/>
  <c r="BB33" i="9"/>
  <c r="BQ33" i="9" s="1"/>
  <c r="CG33" i="9" s="1"/>
  <c r="CU33" i="9" s="1"/>
  <c r="BC33" i="9"/>
  <c r="BR33" i="9" s="1"/>
  <c r="CH33" i="9" s="1"/>
  <c r="CV33" i="9" s="1"/>
  <c r="BD33" i="9"/>
  <c r="BS33" i="9" s="1"/>
  <c r="CI33" i="9" s="1"/>
  <c r="CW33" i="9" s="1"/>
  <c r="BE33" i="9"/>
  <c r="BT33" i="9" s="1"/>
  <c r="CJ33" i="9" s="1"/>
  <c r="CX33" i="9" s="1"/>
  <c r="BF33" i="9"/>
  <c r="BU33" i="9" s="1"/>
  <c r="CK33" i="9" s="1"/>
  <c r="CY33" i="9" s="1"/>
  <c r="AU8" i="9"/>
  <c r="BJ8" i="9" s="1"/>
  <c r="BZ8" i="9" s="1"/>
  <c r="CN8" i="9" s="1"/>
  <c r="AV8" i="9"/>
  <c r="AW8" i="9"/>
  <c r="BL8" i="9" s="1"/>
  <c r="CB8" i="9" s="1"/>
  <c r="CP8" i="9" s="1"/>
  <c r="AX8" i="9"/>
  <c r="AY8" i="9"/>
  <c r="AZ8" i="9"/>
  <c r="BA8" i="9"/>
  <c r="BB8" i="9"/>
  <c r="BQ8" i="9" s="1"/>
  <c r="CG8" i="9" s="1"/>
  <c r="CU8" i="9" s="1"/>
  <c r="BC8" i="9"/>
  <c r="BR8" i="9" s="1"/>
  <c r="CH8" i="9" s="1"/>
  <c r="CV8" i="9" s="1"/>
  <c r="BD8" i="9"/>
  <c r="BS8" i="9" s="1"/>
  <c r="CI8" i="9" s="1"/>
  <c r="CW8" i="9" s="1"/>
  <c r="BE8" i="9"/>
  <c r="BF8" i="9"/>
  <c r="AT8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9" i="9"/>
  <c r="AS10" i="9"/>
  <c r="AS11" i="9"/>
  <c r="AS12" i="9"/>
  <c r="AS13" i="9"/>
  <c r="AS14" i="9"/>
  <c r="AS15" i="9"/>
  <c r="AS16" i="9"/>
  <c r="AS17" i="9"/>
  <c r="AS18" i="9"/>
  <c r="AS19" i="9"/>
  <c r="AS20" i="9"/>
  <c r="AS21" i="9"/>
  <c r="AS22" i="9"/>
  <c r="AS23" i="9"/>
  <c r="AS24" i="9"/>
  <c r="AS25" i="9"/>
  <c r="AS26" i="9"/>
  <c r="AS27" i="9"/>
  <c r="AS28" i="9"/>
  <c r="AS29" i="9"/>
  <c r="AS30" i="9"/>
  <c r="AS31" i="9"/>
  <c r="AS32" i="9"/>
  <c r="AS33" i="9"/>
  <c r="AS34" i="9"/>
  <c r="AS8" i="9"/>
  <c r="AF35" i="9"/>
  <c r="I10" i="10"/>
  <c r="J10" i="10" s="1"/>
  <c r="I11" i="10"/>
  <c r="J11" i="10" s="1"/>
  <c r="I12" i="10"/>
  <c r="J12" i="10" s="1"/>
  <c r="I13" i="10"/>
  <c r="J13" i="10" s="1"/>
  <c r="I14" i="10"/>
  <c r="J14" i="10" s="1"/>
  <c r="I15" i="10"/>
  <c r="J15" i="10" s="1"/>
  <c r="I16" i="10"/>
  <c r="J16" i="10" s="1"/>
  <c r="I17" i="10"/>
  <c r="J17" i="10" s="1"/>
  <c r="I18" i="10"/>
  <c r="J18" i="10" s="1"/>
  <c r="I19" i="10"/>
  <c r="J19" i="10" s="1"/>
  <c r="I20" i="10"/>
  <c r="J20" i="10" s="1"/>
  <c r="I21" i="10"/>
  <c r="J21" i="10" s="1"/>
  <c r="I22" i="10"/>
  <c r="J22" i="10" s="1"/>
  <c r="I23" i="10"/>
  <c r="J23" i="10" s="1"/>
  <c r="I24" i="10"/>
  <c r="I25" i="10"/>
  <c r="J25" i="10" s="1"/>
  <c r="I26" i="10"/>
  <c r="J26" i="10" s="1"/>
  <c r="I27" i="10"/>
  <c r="J27" i="10" s="1"/>
  <c r="I28" i="10"/>
  <c r="J28" i="10" s="1"/>
  <c r="I29" i="10"/>
  <c r="J29" i="10" s="1"/>
  <c r="I30" i="10"/>
  <c r="J30" i="10" s="1"/>
  <c r="I31" i="10"/>
  <c r="J31" i="10" s="1"/>
  <c r="I32" i="10"/>
  <c r="J32" i="10" s="1"/>
  <c r="I33" i="10"/>
  <c r="J33" i="10" s="1"/>
  <c r="I34" i="10"/>
  <c r="J34" i="10" s="1"/>
  <c r="I35" i="10"/>
  <c r="J35" i="10" s="1"/>
  <c r="I36" i="10"/>
  <c r="J36" i="10" s="1"/>
  <c r="I37" i="10"/>
  <c r="J37" i="10" s="1"/>
  <c r="I38" i="10"/>
  <c r="J38" i="10" s="1"/>
  <c r="I39" i="10"/>
  <c r="J39" i="10" s="1"/>
  <c r="I40" i="10"/>
  <c r="J40" i="10" s="1"/>
  <c r="I41" i="10"/>
  <c r="J41" i="10" s="1"/>
  <c r="I42" i="10"/>
  <c r="J42" i="10" s="1"/>
  <c r="I43" i="10"/>
  <c r="J43" i="10" s="1"/>
  <c r="I44" i="10"/>
  <c r="J44" i="10" s="1"/>
  <c r="I45" i="10"/>
  <c r="J45" i="10" s="1"/>
  <c r="I46" i="10"/>
  <c r="J46" i="10" s="1"/>
  <c r="I47" i="10"/>
  <c r="J47" i="10" s="1"/>
  <c r="I48" i="10"/>
  <c r="J48" i="10" s="1"/>
  <c r="I49" i="10"/>
  <c r="J49" i="10" s="1"/>
  <c r="I50" i="10"/>
  <c r="J50" i="10" s="1"/>
  <c r="I51" i="10"/>
  <c r="J51" i="10" s="1"/>
  <c r="I52" i="10"/>
  <c r="J52" i="10" s="1"/>
  <c r="I53" i="10"/>
  <c r="J53" i="10" s="1"/>
  <c r="I54" i="10"/>
  <c r="J54" i="10" s="1"/>
  <c r="I55" i="10"/>
  <c r="J55" i="10" s="1"/>
  <c r="I56" i="10"/>
  <c r="J56" i="10" s="1"/>
  <c r="I57" i="10"/>
  <c r="J57" i="10" s="1"/>
  <c r="I58" i="10"/>
  <c r="J58" i="10" s="1"/>
  <c r="I59" i="10"/>
  <c r="J59" i="10" s="1"/>
  <c r="I60" i="10"/>
  <c r="J60" i="10" s="1"/>
  <c r="I61" i="10"/>
  <c r="J61" i="10" s="1"/>
  <c r="I62" i="10"/>
  <c r="J62" i="10" s="1"/>
  <c r="I63" i="10"/>
  <c r="J63" i="10" s="1"/>
  <c r="I64" i="10"/>
  <c r="J64" i="10" s="1"/>
  <c r="I65" i="10"/>
  <c r="J65" i="10" s="1"/>
  <c r="I66" i="10"/>
  <c r="J66" i="10" s="1"/>
  <c r="I67" i="10"/>
  <c r="J67" i="10" s="1"/>
  <c r="I68" i="10"/>
  <c r="J68" i="10" s="1"/>
  <c r="I69" i="10"/>
  <c r="J69" i="10" s="1"/>
  <c r="I9" i="10"/>
  <c r="J9" i="10" s="1"/>
  <c r="H70" i="10"/>
  <c r="H71" i="10" s="1"/>
  <c r="H72" i="10" s="1"/>
  <c r="P64" i="10" l="1"/>
  <c r="R64" i="10" s="1"/>
  <c r="Q64" i="10"/>
  <c r="P48" i="10"/>
  <c r="R48" i="10" s="1"/>
  <c r="Q48" i="10"/>
  <c r="Q28" i="10"/>
  <c r="P28" i="10"/>
  <c r="P16" i="10"/>
  <c r="R16" i="10" s="1"/>
  <c r="Q16" i="10"/>
  <c r="P63" i="10"/>
  <c r="R63" i="10" s="1"/>
  <c r="Q63" i="10"/>
  <c r="P51" i="10"/>
  <c r="R51" i="10" s="1"/>
  <c r="Q51" i="10"/>
  <c r="Q39" i="10"/>
  <c r="P39" i="10"/>
  <c r="P27" i="10"/>
  <c r="R27" i="10" s="1"/>
  <c r="Q27" i="10"/>
  <c r="P23" i="10"/>
  <c r="R23" i="10" s="1"/>
  <c r="Q23" i="10"/>
  <c r="P19" i="10"/>
  <c r="R19" i="10" s="1"/>
  <c r="Q19" i="10"/>
  <c r="P15" i="10"/>
  <c r="R15" i="10" s="1"/>
  <c r="Q15" i="10"/>
  <c r="P11" i="10"/>
  <c r="Q11" i="10"/>
  <c r="P56" i="10"/>
  <c r="R56" i="10" s="1"/>
  <c r="Q56" i="10"/>
  <c r="Q32" i="10"/>
  <c r="P32" i="10"/>
  <c r="Q20" i="10"/>
  <c r="P20" i="10"/>
  <c r="Q67" i="10"/>
  <c r="P67" i="10"/>
  <c r="Q59" i="10"/>
  <c r="P59" i="10"/>
  <c r="P55" i="10"/>
  <c r="R55" i="10" s="1"/>
  <c r="Q55" i="10"/>
  <c r="P47" i="10"/>
  <c r="R47" i="10" s="1"/>
  <c r="Q47" i="10"/>
  <c r="P43" i="10"/>
  <c r="R43" i="10" s="1"/>
  <c r="Q43" i="10"/>
  <c r="Q9" i="10"/>
  <c r="P9" i="10"/>
  <c r="P66" i="10"/>
  <c r="R66" i="10" s="1"/>
  <c r="Q66" i="10"/>
  <c r="Q62" i="10"/>
  <c r="P62" i="10"/>
  <c r="P58" i="10"/>
  <c r="R58" i="10" s="1"/>
  <c r="Q58" i="10"/>
  <c r="P54" i="10"/>
  <c r="R54" i="10" s="1"/>
  <c r="Q54" i="10"/>
  <c r="P50" i="10"/>
  <c r="R50" i="10" s="1"/>
  <c r="Q50" i="10"/>
  <c r="Q42" i="10"/>
  <c r="P42" i="10"/>
  <c r="Q38" i="10"/>
  <c r="P38" i="10"/>
  <c r="Q34" i="10"/>
  <c r="P34" i="10"/>
  <c r="Q30" i="10"/>
  <c r="P30" i="10"/>
  <c r="P26" i="10"/>
  <c r="R26" i="10" s="1"/>
  <c r="Q26" i="10"/>
  <c r="Q22" i="10"/>
  <c r="P22" i="10"/>
  <c r="P18" i="10"/>
  <c r="R18" i="10" s="1"/>
  <c r="Q18" i="10"/>
  <c r="Q14" i="10"/>
  <c r="P14" i="10"/>
  <c r="V10" i="10"/>
  <c r="P10" i="10"/>
  <c r="U10" i="10"/>
  <c r="W10" i="10" s="1"/>
  <c r="Q10" i="10"/>
  <c r="P68" i="10"/>
  <c r="R68" i="10" s="1"/>
  <c r="Q68" i="10"/>
  <c r="P60" i="10"/>
  <c r="R60" i="10" s="1"/>
  <c r="Q60" i="10"/>
  <c r="Q52" i="10"/>
  <c r="P52" i="10"/>
  <c r="P40" i="10"/>
  <c r="R40" i="10" s="1"/>
  <c r="Q40" i="10"/>
  <c r="P36" i="10"/>
  <c r="R36" i="10" s="1"/>
  <c r="Q36" i="10"/>
  <c r="P12" i="10"/>
  <c r="R12" i="10" s="1"/>
  <c r="Q12" i="10"/>
  <c r="P69" i="10"/>
  <c r="R69" i="10" s="1"/>
  <c r="Q69" i="10"/>
  <c r="Q65" i="10"/>
  <c r="P65" i="10"/>
  <c r="Q61" i="10"/>
  <c r="R61" i="10" s="1"/>
  <c r="P61" i="10"/>
  <c r="Q57" i="10"/>
  <c r="P57" i="10"/>
  <c r="P53" i="10"/>
  <c r="R53" i="10" s="1"/>
  <c r="Q53" i="10"/>
  <c r="P49" i="10"/>
  <c r="R49" i="10" s="1"/>
  <c r="Q49" i="10"/>
  <c r="P45" i="10"/>
  <c r="R45" i="10" s="1"/>
  <c r="Q45" i="10"/>
  <c r="Q29" i="10"/>
  <c r="P29" i="10"/>
  <c r="P25" i="10"/>
  <c r="R25" i="10" s="1"/>
  <c r="Q25" i="10"/>
  <c r="P21" i="10"/>
  <c r="R21" i="10" s="1"/>
  <c r="Q21" i="10"/>
  <c r="P17" i="10"/>
  <c r="R17" i="10" s="1"/>
  <c r="Q17" i="10"/>
  <c r="Q13" i="10"/>
  <c r="P13" i="10"/>
  <c r="P94" i="7"/>
  <c r="U68" i="10"/>
  <c r="V68" i="10"/>
  <c r="U64" i="10"/>
  <c r="V64" i="10"/>
  <c r="V60" i="10"/>
  <c r="U60" i="10"/>
  <c r="U56" i="10"/>
  <c r="V56" i="10"/>
  <c r="U52" i="10"/>
  <c r="V52" i="10"/>
  <c r="V48" i="10"/>
  <c r="U48" i="10"/>
  <c r="V44" i="10"/>
  <c r="U44" i="10"/>
  <c r="U40" i="10"/>
  <c r="V40" i="10"/>
  <c r="U36" i="10"/>
  <c r="V36" i="10"/>
  <c r="U32" i="10"/>
  <c r="V32" i="10"/>
  <c r="V28" i="10"/>
  <c r="U28" i="10"/>
  <c r="U20" i="10"/>
  <c r="V20" i="10"/>
  <c r="U16" i="10"/>
  <c r="V16" i="10"/>
  <c r="U12" i="10"/>
  <c r="V12" i="10"/>
  <c r="V67" i="10"/>
  <c r="U67" i="10"/>
  <c r="V63" i="10"/>
  <c r="U63" i="10"/>
  <c r="U59" i="10"/>
  <c r="V59" i="10"/>
  <c r="U55" i="10"/>
  <c r="V55" i="10"/>
  <c r="U51" i="10"/>
  <c r="V51" i="10"/>
  <c r="U47" i="10"/>
  <c r="V47" i="10"/>
  <c r="U43" i="10"/>
  <c r="V43" i="10"/>
  <c r="U39" i="10"/>
  <c r="V39" i="10"/>
  <c r="U35" i="10"/>
  <c r="V35" i="10"/>
  <c r="U27" i="10"/>
  <c r="V27" i="10"/>
  <c r="U23" i="10"/>
  <c r="V23" i="10"/>
  <c r="U19" i="10"/>
  <c r="V19" i="10"/>
  <c r="U15" i="10"/>
  <c r="V15" i="10"/>
  <c r="U11" i="10"/>
  <c r="V11" i="10"/>
  <c r="V9" i="10"/>
  <c r="U9" i="10"/>
  <c r="J70" i="10"/>
  <c r="J71" i="10" s="1"/>
  <c r="J72" i="10" s="1"/>
  <c r="U66" i="10"/>
  <c r="V66" i="10"/>
  <c r="U62" i="10"/>
  <c r="V62" i="10"/>
  <c r="U58" i="10"/>
  <c r="V58" i="10"/>
  <c r="U54" i="10"/>
  <c r="V54" i="10"/>
  <c r="V50" i="10"/>
  <c r="U50" i="10"/>
  <c r="U46" i="10"/>
  <c r="V46" i="10"/>
  <c r="U42" i="10"/>
  <c r="V42" i="10"/>
  <c r="V38" i="10"/>
  <c r="U38" i="10"/>
  <c r="V34" i="10"/>
  <c r="U34" i="10"/>
  <c r="U30" i="10"/>
  <c r="V30" i="10"/>
  <c r="U26" i="10"/>
  <c r="V26" i="10"/>
  <c r="U22" i="10"/>
  <c r="V22" i="10"/>
  <c r="U18" i="10"/>
  <c r="V18" i="10"/>
  <c r="V14" i="10"/>
  <c r="U14" i="10"/>
  <c r="U69" i="10"/>
  <c r="V69" i="10"/>
  <c r="U65" i="10"/>
  <c r="V65" i="10"/>
  <c r="V61" i="10"/>
  <c r="U61" i="10"/>
  <c r="V57" i="10"/>
  <c r="U57" i="10"/>
  <c r="U53" i="10"/>
  <c r="V53" i="10"/>
  <c r="U49" i="10"/>
  <c r="V49" i="10"/>
  <c r="U45" i="10"/>
  <c r="V45" i="10"/>
  <c r="U41" i="10"/>
  <c r="V41" i="10"/>
  <c r="U37" i="10"/>
  <c r="V37" i="10"/>
  <c r="U33" i="10"/>
  <c r="V33" i="10"/>
  <c r="V29" i="10"/>
  <c r="U29" i="10"/>
  <c r="U25" i="10"/>
  <c r="V25" i="10"/>
  <c r="U21" i="10"/>
  <c r="V21" i="10"/>
  <c r="V17" i="10"/>
  <c r="U17" i="10"/>
  <c r="U13" i="10"/>
  <c r="V13" i="10"/>
  <c r="BR35" i="9"/>
  <c r="CU35" i="9"/>
  <c r="CG35" i="9"/>
  <c r="AT35" i="9"/>
  <c r="BI8" i="9"/>
  <c r="BY8" i="9" s="1"/>
  <c r="CM8" i="9" s="1"/>
  <c r="BG19" i="9"/>
  <c r="BI19" i="9"/>
  <c r="BY19" i="9" s="1"/>
  <c r="CM19" i="9" s="1"/>
  <c r="BG12" i="9"/>
  <c r="BI12" i="9"/>
  <c r="BY12" i="9" s="1"/>
  <c r="CM12" i="9" s="1"/>
  <c r="BG9" i="9"/>
  <c r="BI9" i="9"/>
  <c r="BY9" i="9" s="1"/>
  <c r="CM9" i="9" s="1"/>
  <c r="BF35" i="9"/>
  <c r="BU8" i="9"/>
  <c r="CK8" i="9" s="1"/>
  <c r="CY8" i="9" s="1"/>
  <c r="AX35" i="9"/>
  <c r="BM8" i="9"/>
  <c r="CC8" i="9" s="1"/>
  <c r="CQ8" i="9" s="1"/>
  <c r="BG33" i="9"/>
  <c r="BI33" i="9"/>
  <c r="BY33" i="9" s="1"/>
  <c r="CM33" i="9" s="1"/>
  <c r="BG22" i="9"/>
  <c r="BL22" i="9"/>
  <c r="CB22" i="9" s="1"/>
  <c r="CP22" i="9" s="1"/>
  <c r="BG21" i="9"/>
  <c r="BI21" i="9"/>
  <c r="BY21" i="9" s="1"/>
  <c r="CM21" i="9" s="1"/>
  <c r="BE35" i="9"/>
  <c r="BT8" i="9"/>
  <c r="CJ8" i="9" s="1"/>
  <c r="CX8" i="9" s="1"/>
  <c r="BA35" i="9"/>
  <c r="BP8" i="9"/>
  <c r="CF8" i="9" s="1"/>
  <c r="CT8" i="9" s="1"/>
  <c r="BG32" i="9"/>
  <c r="BG30" i="9"/>
  <c r="BI30" i="9"/>
  <c r="BY30" i="9" s="1"/>
  <c r="CM30" i="9" s="1"/>
  <c r="BG28" i="9"/>
  <c r="BI28" i="9"/>
  <c r="BY28" i="9" s="1"/>
  <c r="CM28" i="9" s="1"/>
  <c r="BG24" i="9"/>
  <c r="BI24" i="9"/>
  <c r="BY24" i="9" s="1"/>
  <c r="CM24" i="9" s="1"/>
  <c r="BG17" i="9"/>
  <c r="BI17" i="9"/>
  <c r="BY17" i="9" s="1"/>
  <c r="CM17" i="9" s="1"/>
  <c r="BG11" i="9"/>
  <c r="BI11" i="9"/>
  <c r="BY11" i="9" s="1"/>
  <c r="CM11" i="9" s="1"/>
  <c r="AY35" i="9"/>
  <c r="BN8" i="9"/>
  <c r="CD8" i="9" s="1"/>
  <c r="CR8" i="9" s="1"/>
  <c r="BG26" i="9"/>
  <c r="BI26" i="9"/>
  <c r="BY26" i="9" s="1"/>
  <c r="CM26" i="9" s="1"/>
  <c r="BG15" i="9"/>
  <c r="BI15" i="9"/>
  <c r="BY15" i="9" s="1"/>
  <c r="CM15" i="9" s="1"/>
  <c r="AS35" i="9"/>
  <c r="AS39" i="9" s="1"/>
  <c r="BQ35" i="9"/>
  <c r="BG31" i="9"/>
  <c r="BK31" i="9"/>
  <c r="CA31" i="9" s="1"/>
  <c r="CO31" i="9" s="1"/>
  <c r="BG27" i="9"/>
  <c r="BK27" i="9"/>
  <c r="CA27" i="9" s="1"/>
  <c r="CO27" i="9" s="1"/>
  <c r="BG25" i="9"/>
  <c r="BI25" i="9"/>
  <c r="BY25" i="9" s="1"/>
  <c r="CM25" i="9" s="1"/>
  <c r="BG18" i="9"/>
  <c r="BI18" i="9"/>
  <c r="BY18" i="9" s="1"/>
  <c r="CM18" i="9" s="1"/>
  <c r="BG14" i="9"/>
  <c r="BJ14" i="9"/>
  <c r="BZ14" i="9" s="1"/>
  <c r="CN14" i="9" s="1"/>
  <c r="BD35" i="9"/>
  <c r="BS10" i="9"/>
  <c r="CI10" i="9" s="1"/>
  <c r="CW10" i="9" s="1"/>
  <c r="BG10" i="9"/>
  <c r="BK10" i="9"/>
  <c r="AW35" i="9"/>
  <c r="BL9" i="9"/>
  <c r="AZ35" i="9"/>
  <c r="BO8" i="9"/>
  <c r="CE8" i="9" s="1"/>
  <c r="CS8" i="9" s="1"/>
  <c r="AV35" i="9"/>
  <c r="BK8" i="9"/>
  <c r="CA8" i="9" s="1"/>
  <c r="CO8" i="9" s="1"/>
  <c r="BV31" i="9"/>
  <c r="BG29" i="9"/>
  <c r="BI29" i="9"/>
  <c r="BY29" i="9" s="1"/>
  <c r="CM29" i="9" s="1"/>
  <c r="BG23" i="9"/>
  <c r="BI23" i="9"/>
  <c r="BY23" i="9" s="1"/>
  <c r="CM23" i="9" s="1"/>
  <c r="BG20" i="9"/>
  <c r="BI20" i="9"/>
  <c r="BY20" i="9" s="1"/>
  <c r="CM20" i="9" s="1"/>
  <c r="BG16" i="9"/>
  <c r="BI16" i="9"/>
  <c r="BY16" i="9" s="1"/>
  <c r="CM16" i="9" s="1"/>
  <c r="BG13" i="9"/>
  <c r="BI13" i="9"/>
  <c r="BY13" i="9" s="1"/>
  <c r="CM13" i="9" s="1"/>
  <c r="BG8" i="9"/>
  <c r="I70" i="10"/>
  <c r="I71" i="10" s="1"/>
  <c r="I72" i="10" s="1"/>
  <c r="AU35" i="9"/>
  <c r="BC35" i="9"/>
  <c r="BB35" i="9"/>
  <c r="W67" i="10" l="1"/>
  <c r="W44" i="10"/>
  <c r="W60" i="10"/>
  <c r="R13" i="10"/>
  <c r="R29" i="10"/>
  <c r="R57" i="10"/>
  <c r="R65" i="10"/>
  <c r="R14" i="10"/>
  <c r="R22" i="10"/>
  <c r="R30" i="10"/>
  <c r="R38" i="10"/>
  <c r="R67" i="10"/>
  <c r="R32" i="10"/>
  <c r="BL35" i="9"/>
  <c r="CB9" i="9"/>
  <c r="CP9" i="9" s="1"/>
  <c r="W63" i="10"/>
  <c r="W48" i="10"/>
  <c r="P70" i="10"/>
  <c r="P71" i="10" s="1"/>
  <c r="P72" i="10" s="1"/>
  <c r="R52" i="10"/>
  <c r="R10" i="10"/>
  <c r="R34" i="10"/>
  <c r="R42" i="10"/>
  <c r="R62" i="10"/>
  <c r="R59" i="10"/>
  <c r="R20" i="10"/>
  <c r="R39" i="10"/>
  <c r="R28" i="10"/>
  <c r="CA10" i="9"/>
  <c r="CO10" i="9" s="1"/>
  <c r="CZ10" i="9" s="1"/>
  <c r="W25" i="10"/>
  <c r="W33" i="10"/>
  <c r="W41" i="10"/>
  <c r="W49" i="10"/>
  <c r="W18" i="10"/>
  <c r="W26" i="10"/>
  <c r="W42" i="10"/>
  <c r="W58" i="10"/>
  <c r="W66" i="10"/>
  <c r="R11" i="10"/>
  <c r="W29" i="10"/>
  <c r="W61" i="10"/>
  <c r="W14" i="10"/>
  <c r="W38" i="10"/>
  <c r="Q70" i="10"/>
  <c r="Q71" i="10" s="1"/>
  <c r="Q72" i="10" s="1"/>
  <c r="R9" i="10"/>
  <c r="W11" i="10"/>
  <c r="W19" i="10"/>
  <c r="W27" i="10"/>
  <c r="W39" i="10"/>
  <c r="W47" i="10"/>
  <c r="W12" i="10"/>
  <c r="W20" i="10"/>
  <c r="W32" i="10"/>
  <c r="W40" i="10"/>
  <c r="W56" i="10"/>
  <c r="W64" i="10"/>
  <c r="W13" i="10"/>
  <c r="W21" i="10"/>
  <c r="W37" i="10"/>
  <c r="W45" i="10"/>
  <c r="W53" i="10"/>
  <c r="W69" i="10"/>
  <c r="W22" i="10"/>
  <c r="W30" i="10"/>
  <c r="W46" i="10"/>
  <c r="W54" i="10"/>
  <c r="W9" i="10"/>
  <c r="U70" i="10"/>
  <c r="U71" i="10" s="1"/>
  <c r="U72" i="10" s="1"/>
  <c r="W17" i="10"/>
  <c r="W57" i="10"/>
  <c r="W34" i="10"/>
  <c r="W50" i="10"/>
  <c r="V70" i="10"/>
  <c r="V71" i="10" s="1"/>
  <c r="V72" i="10" s="1"/>
  <c r="W15" i="10"/>
  <c r="W23" i="10"/>
  <c r="W35" i="10"/>
  <c r="W43" i="10"/>
  <c r="W51" i="10"/>
  <c r="W59" i="10"/>
  <c r="W16" i="10"/>
  <c r="W28" i="10"/>
  <c r="W36" i="10"/>
  <c r="W52" i="10"/>
  <c r="CW35" i="9"/>
  <c r="BV19" i="9"/>
  <c r="BO35" i="9"/>
  <c r="BV26" i="9"/>
  <c r="BV11" i="9"/>
  <c r="BV24" i="9"/>
  <c r="BV30" i="9"/>
  <c r="CV35" i="9"/>
  <c r="CH35" i="9"/>
  <c r="CL27" i="9"/>
  <c r="BV29" i="9"/>
  <c r="BV9" i="9"/>
  <c r="BV18" i="9"/>
  <c r="BV22" i="9"/>
  <c r="BM35" i="9"/>
  <c r="CZ27" i="9"/>
  <c r="BV10" i="9"/>
  <c r="BJ35" i="9"/>
  <c r="BV25" i="9"/>
  <c r="BP35" i="9"/>
  <c r="BV21" i="9"/>
  <c r="BV33" i="9"/>
  <c r="BU35" i="9"/>
  <c r="BV12" i="9"/>
  <c r="BY35" i="9"/>
  <c r="CL10" i="9"/>
  <c r="CL31" i="9"/>
  <c r="BT35" i="9"/>
  <c r="BV16" i="9"/>
  <c r="BV23" i="9"/>
  <c r="BV13" i="9"/>
  <c r="BV20" i="9"/>
  <c r="BV27" i="9"/>
  <c r="BK35" i="9"/>
  <c r="BS35" i="9"/>
  <c r="BV15" i="9"/>
  <c r="BN35" i="9"/>
  <c r="BV17" i="9"/>
  <c r="BV28" i="9"/>
  <c r="CZ32" i="9"/>
  <c r="CL32" i="9"/>
  <c r="CI35" i="9"/>
  <c r="CZ31" i="9"/>
  <c r="BV14" i="9"/>
  <c r="BV8" i="9"/>
  <c r="BI35" i="9"/>
  <c r="BG35" i="9"/>
  <c r="D70" i="10"/>
  <c r="BV35" i="9" l="1"/>
  <c r="R70" i="10"/>
  <c r="R71" i="10" s="1"/>
  <c r="R72" i="10" s="1"/>
  <c r="W70" i="10"/>
  <c r="W71" i="10" s="1"/>
  <c r="W72" i="10" s="1"/>
  <c r="CT35" i="9"/>
  <c r="CF35" i="9"/>
  <c r="CZ28" i="9"/>
  <c r="CL28" i="9"/>
  <c r="CL20" i="9"/>
  <c r="CZ20" i="9"/>
  <c r="CL19" i="9"/>
  <c r="CZ19" i="9"/>
  <c r="CO35" i="9"/>
  <c r="CA35" i="9"/>
  <c r="CX35" i="9"/>
  <c r="CJ35" i="9"/>
  <c r="CL8" i="9"/>
  <c r="CR35" i="9"/>
  <c r="CD35" i="9"/>
  <c r="CZ23" i="9"/>
  <c r="CL23" i="9"/>
  <c r="CL33" i="9"/>
  <c r="CZ33" i="9"/>
  <c r="CL14" i="9"/>
  <c r="BZ35" i="9"/>
  <c r="CQ35" i="9"/>
  <c r="CC35" i="9"/>
  <c r="CZ18" i="9"/>
  <c r="CL18" i="9"/>
  <c r="CZ29" i="9"/>
  <c r="CL29" i="9"/>
  <c r="CZ24" i="9"/>
  <c r="CL24" i="9"/>
  <c r="CZ26" i="9"/>
  <c r="CL26" i="9"/>
  <c r="CZ17" i="9"/>
  <c r="CL17" i="9"/>
  <c r="CZ15" i="9"/>
  <c r="CL15" i="9"/>
  <c r="CL13" i="9"/>
  <c r="CZ13" i="9"/>
  <c r="CZ16" i="9"/>
  <c r="CL16" i="9"/>
  <c r="CY35" i="9"/>
  <c r="CK35" i="9"/>
  <c r="CL21" i="9"/>
  <c r="CZ21" i="9"/>
  <c r="CZ25" i="9"/>
  <c r="CL25" i="9"/>
  <c r="CZ22" i="9"/>
  <c r="CL22" i="9"/>
  <c r="CZ9" i="9"/>
  <c r="CB35" i="9"/>
  <c r="CZ30" i="9"/>
  <c r="CL30" i="9"/>
  <c r="CL11" i="9"/>
  <c r="CZ11" i="9"/>
  <c r="CS35" i="9"/>
  <c r="CE35" i="9"/>
  <c r="CL9" i="9"/>
  <c r="CZ12" i="9"/>
  <c r="CL12" i="9"/>
  <c r="D35" i="9"/>
  <c r="E35" i="9"/>
  <c r="F35" i="9"/>
  <c r="G35" i="9"/>
  <c r="H35" i="9"/>
  <c r="I35" i="9"/>
  <c r="J35" i="9"/>
  <c r="K35" i="9"/>
  <c r="L35" i="9"/>
  <c r="M35" i="9"/>
  <c r="N35" i="9"/>
  <c r="O35" i="9"/>
  <c r="C35" i="9"/>
  <c r="CM35" i="9" l="1"/>
  <c r="CN35" i="9"/>
  <c r="CZ14" i="9"/>
  <c r="CZ8" i="9"/>
  <c r="CP35" i="9"/>
  <c r="CL35" i="9"/>
  <c r="F94" i="7"/>
  <c r="CZ35" i="9" l="1"/>
  <c r="D71" i="10"/>
  <c r="D72" i="10" s="1"/>
  <c r="P35" i="9" l="1"/>
  <c r="A43" i="10" l="1"/>
</calcChain>
</file>

<file path=xl/sharedStrings.xml><?xml version="1.0" encoding="utf-8"?>
<sst xmlns="http://schemas.openxmlformats.org/spreadsheetml/2006/main" count="1041" uniqueCount="209">
  <si>
    <t>ITEM</t>
  </si>
  <si>
    <t>TOTAL</t>
  </si>
  <si>
    <t>DESCRIPCIÓN</t>
  </si>
  <si>
    <t>MANTENIMIENTO CORRECTIVO</t>
  </si>
  <si>
    <t>UNIDAD DE MEDIDA</t>
  </si>
  <si>
    <t>CANTIDAD</t>
  </si>
  <si>
    <t>UND</t>
  </si>
  <si>
    <t>CAPACITOR DE MARCHA 30 MFD 370V</t>
  </si>
  <si>
    <t>CAPACITOR DE MARCHA 5 MFD 370V</t>
  </si>
  <si>
    <t>CAPACITOR DE MARCHA 7.5 MFD 370V</t>
  </si>
  <si>
    <t>CONTACTOR 2P X 30 AMP 110V</t>
  </si>
  <si>
    <t>CONTACTOR 2P X 30 AMP 24V</t>
  </si>
  <si>
    <t>CONTACTOR 2P X 40 AMP 220V</t>
  </si>
  <si>
    <t>CONTACTOR 2P X 40 AMP 24V</t>
  </si>
  <si>
    <t>CONTACTOR 3P X 30 AMP 24V</t>
  </si>
  <si>
    <t>CONTACTOR 3P X 40 AMP 110V</t>
  </si>
  <si>
    <t>CONTACTOR 3P X 40 AMP 24V</t>
  </si>
  <si>
    <t>CONTACTOR 3P X 50 AMP 24V</t>
  </si>
  <si>
    <t>CONTACTOR 3P X 60 AMP 120V</t>
  </si>
  <si>
    <t>CONTACTOR 3P X 60 AMP 24V</t>
  </si>
  <si>
    <t>FILTRO SECADOR SOLDABLE 7/8"</t>
  </si>
  <si>
    <t>MANGUERA RUBATEX 1 1/8" X 1/2"</t>
  </si>
  <si>
    <t>MANGUERA RUBATEX 1 3/8" X 1/2"</t>
  </si>
  <si>
    <t>MANGUERA RUBATEX 3/4" X 1/2"</t>
  </si>
  <si>
    <t>MANGUERA RUBATEX 7/8" X 1/2"</t>
  </si>
  <si>
    <t>CAPACITOR DE MARCHA 35 MFD 440V</t>
  </si>
  <si>
    <t>CAPACITOR DE MARCHA 40 MFD 440V</t>
  </si>
  <si>
    <t>CAPACITOR DE MARCHA 45 MFD 440V</t>
  </si>
  <si>
    <t>CAPACITOR DE MARCHA 45+5 MFD 440V</t>
  </si>
  <si>
    <t>CAPACITOR DE MARCHA 55 MFD 440V</t>
  </si>
  <si>
    <t>CAPACITOR DE MARCHA 60 MFD (+5-5) 440V</t>
  </si>
  <si>
    <t>CAPACITOR DE MARCHA 70 MFD 440V</t>
  </si>
  <si>
    <t>CAPACITOR DUAL 35+5  MFD 440V</t>
  </si>
  <si>
    <t>METRO</t>
  </si>
  <si>
    <t>CAPACITOR DE MARCHA 10 MFD 440V</t>
  </si>
  <si>
    <t>CAPACITOR DE MARCHA 15 MFD 440V</t>
  </si>
  <si>
    <t>CAPACITOR DE MARCHA 50 MFD 440V</t>
  </si>
  <si>
    <t xml:space="preserve">CAPACITOR DUAL 25+5 MFD 440V </t>
  </si>
  <si>
    <t>FILTRO SECADOR  SOLDABLE 1/2"</t>
  </si>
  <si>
    <t>FILTRO SECADOR SOLDABLE 3/8"</t>
  </si>
  <si>
    <t>FILTRO SECADOR SOLDABLE 5/8"</t>
  </si>
  <si>
    <t>FILTRO SECADOR  1-1/8"</t>
  </si>
  <si>
    <t>FILTRO SECADOR 1-3/8"</t>
  </si>
  <si>
    <t>CAMBIO DE CAPACITOR DE ACONDICIONADOR DE AIRE</t>
  </si>
  <si>
    <t>DESMOTE DE ACONDICIONADOR DE AIRE TIPO CENTRAL DE 60.000 BTU</t>
  </si>
  <si>
    <t>CAMBIO  MOTOR VENTILADOR DE ACONDICIONADOR DE AIRE</t>
  </si>
  <si>
    <t>CAMBIO  TRANSFORMADOR DE ACONDICIONADOR DE AIRES</t>
  </si>
  <si>
    <t>CAMBIO CONTACTOR DE ACONDICIONADOR DE AIRES</t>
  </si>
  <si>
    <t>CAMBIO FAN RELAY ACONDICIONADOR DE AIRE</t>
  </si>
  <si>
    <t>CAMBIO PRESOSTATO DE ACONDICIONADOR DE AIRE</t>
  </si>
  <si>
    <t>CAMBIO TEMPORIZADOR DE ACONDICIONADOR DE AIRE</t>
  </si>
  <si>
    <t>SUMINISTRO E INSTALACIÓN A  TODO COSTO  DE DUCTERIA EN LAMINA DE PORÓN (METRO CUADRADO)</t>
  </si>
  <si>
    <t xml:space="preserve">DESMONTE Y MONTAJE DE DIVISIÓN MIXTA (PANEL VIDRIO) DE 2.40 X 2.20 METROS PARA REALIZAR EL MANTENIMIENTO PREVENTIVO DE ACONDICIONADORES TIPO MINI SPLIT. </t>
  </si>
  <si>
    <t>N/A</t>
  </si>
  <si>
    <t>CAMBIO BALINERA DE MOTOR VENTILADOR</t>
  </si>
  <si>
    <t>INSTALACIÓN O CAMBIO  DE PROTECTOR ELECTRÓNICO DE VOLTAJE</t>
  </si>
  <si>
    <t>CAMBIO DE UNIDAD COMPRESORA DE AIRE TIPO MINI SPLIT, INCLUYE MANO DE OBRA DE: CARGA COMPLETA DE REFRIGERANTE, LIMPIEZA DE TUBERÍA DE COBRE CON NITRÓGENO, CAMBIO DE FILTRO SECADOR. INSUMOS: NITRÓGENO, SOLDADURA</t>
  </si>
  <si>
    <t>CAMBIO DE UNIDAD COMPRESORA DE AIRE TIPO CENTRAL, INCLUYE MANO DE OBRA DE: CARGA COMPLETA DE REFRIGERANTE, LIMPIEZA DE TUBERÍA DE COBRE CON NITRÓGENO, CAMBIO DE FILTRO SECADOR. INSUMOS: NITRÓGENO, SOLDADURA</t>
  </si>
  <si>
    <t>CAMBIO TARJETA ELECTRÓNICA DE ACONDICIONADOR DE AIRE</t>
  </si>
  <si>
    <t>UBICACIÓN Y CORRECCIÓN DE FUGA DE GAS REFRIGERANTE Y ACEITE EN EL SISTEMA MINI SPLIT O CENTRAL, INCLUYE MANO DE OBRA DE: VACÍO, CARGA COMPLETA DE REFRIGERANTE, LIMPIEZA DE TUBERÍA DE COBRE CON NITRÓGENO, INSTALACIÓN DE FILTRO SECADOR. INSUMOS: NITRÓGENO, SOLDADURA Y DEMÁS ACTIVIDADES QUE GARANTICEN SU CORRECTO FUNCIONAMIENTO</t>
  </si>
  <si>
    <t>DESMOTE DE ACONDICIONADOR DE AIRE TIPO MINI SPLIT</t>
  </si>
  <si>
    <t>INSTALACIÓN DE ACONDICIONADOR DE AIRE TIPO CENTRAL DE 60.000 BTU INCLUYE MANO DE OBRA DE: VACÍO, CARGA COMPLETA DE REFRIGERANTE, LIMPIEZA DE TUBERÍA DE COBRE CON NITRÓGENO, INSTALACIÓN DE FILTRO SECADOR. INSUMOS: NITRÓGENO, SOLDADURA Y DEMÁS ACTIVIDADES QUE GARANTICEN SU CORRECTO FUNCIONAMIENTO</t>
  </si>
  <si>
    <t>INSTALACIÓN DE ACONDICIONADOR DE AIRE TIPO MINI SPLIT (12000-18000-24000 BTU) INCLUYE MANO DE OBRA DE: VACÍO, CARGA COMPLETA DE REFRIGERANTE, LIMPIEZA DE TUBERÍA DE COBRE CON NITRÓGENO, INSTALACIÓN DE FILTRO SECADOR. INSUMOS: NITRÓGENO, SOLDADURA Y DEMÁS ACTIVIDADES QUE GARANTICEN SU CORRECTO FUNCIONAMIENTO</t>
  </si>
  <si>
    <t>REPARACIÓN TARJETA ELECTRÓNICA  ORIGINAL DE ACONDICIONADOR DE AIRE</t>
  </si>
  <si>
    <t>REUBICACIÓN CONDENSADORA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</si>
  <si>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</si>
  <si>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REUBICACIÓN MANEJADORA ACONDICIONADOR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</si>
  <si>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MINI SPLIT INCLUYE MANO DE OBRA DE: VACÍO, CARGA COMPLETA DE REFRIGERANTE, LIMPIEZA DE TUBERÍA DE COBRE CON NITRÓGENO, INSTALACIÓN DE FILTRO SECADOR. INSUMOS: NITRÓGENO, SOLDADURA Y DEMÁS ACTIVIDADES QUE GARANTICEN SU CORRECTO FUNCIONAMIENTO</t>
  </si>
  <si>
    <t>CAMBIO DE CONDENSADORA DE AIRE TIPO CENTRAL INCLUYE MANO DE OBRA DE: VACÍO, CARGA COMPLETA DE REFRIGERANTE, LIMPIEZA DE TUBERÍA DE COBRE CON NITRÓGENO, INSTALACIÓN DE FILTRO SECADOR. INSUMOS: NITRÓGENO, SOLDADURA Y DEMÁS ACTIVIDADES QUE GARANTICEN SU CORRECTO FUNCIONAMIENTO</t>
  </si>
  <si>
    <t>SUMINISTRO E INSTALACIÓN A  TODO COSTO  DE DUCTERIA GALVANIZADA (METRO CUADRADO)</t>
  </si>
  <si>
    <t>V. UNITARIO Mano de Obra Incluido IVA CARTAGENA</t>
  </si>
  <si>
    <t>V. UNITARIO Mano de Obra Incluido IVA CLEMENCIA</t>
  </si>
  <si>
    <t>V. UNITARIO Mano de Obra Incluido IVA SANTA ROSA DE LIMA</t>
  </si>
  <si>
    <t>V. UNITARIO Mano de Obra Incluido IVA CALAMAR</t>
  </si>
  <si>
    <t>V. UNITARIO Mano de Obra Incluido IVA TURBACO</t>
  </si>
  <si>
    <t>V. UNITARIO Mano de Obra Incluido IVA ARJONA</t>
  </si>
  <si>
    <t>V. UNITARIO Mano de Obra Incluido IVA MARIA LA BAJA</t>
  </si>
  <si>
    <t>V. UNITARIO Mano de Obra Incluido IVA SAN JUAN DE NEPOMUCENO</t>
  </si>
  <si>
    <t>V. UNITARIO Mano de Obra Incluido IVA CARMEN DE BOLIVAR</t>
  </si>
  <si>
    <t>V. UNITARIO Mano de Obra Incluido IVA MAGANGUE</t>
  </si>
  <si>
    <t>V. UNITARIO Mano de Obra Incluido IVA MOMPOX</t>
  </si>
  <si>
    <t>V. UNITARIO Mano de Obra Incluido IVA SAN MARTIN DE LOBA</t>
  </si>
  <si>
    <t>V. UNITARIO Mano de Obra Incluido IVA PINILLOS</t>
  </si>
  <si>
    <t>VALOR REPUESTO INCLUIDO IVA</t>
  </si>
  <si>
    <t xml:space="preserve">SECCIONAL BOLÍVAR </t>
  </si>
  <si>
    <t>MANTENIMIENTO PREVENTIVO</t>
  </si>
  <si>
    <t>CARTAGENA</t>
  </si>
  <si>
    <t>ÍTEM</t>
  </si>
  <si>
    <t>CANT. EQUIPOS</t>
  </si>
  <si>
    <t>VALOR MTTO X EQUIPO</t>
  </si>
  <si>
    <t>MANTENIMIENTO DE ACONDICIONADOR DE AIRE TIPO CENTRAL DE 5 TONELADAS</t>
  </si>
  <si>
    <t>MANTENIMIENTO DE AIRE ACONDICIONADO  TIPO  CASSETTE DE 3 TONELADAS</t>
  </si>
  <si>
    <t>MANTENIMIENTO DE ACONDICIONADOR DE AIRE TIPO  CASSETTE DE 5 TONELADAS</t>
  </si>
  <si>
    <t>MANTENIMIENTO DE AIRE ACONDICIONADO MULTI SPLIT 3 TONELADAS TRES SALIDAS</t>
  </si>
  <si>
    <t>MANTENIMIENTO DE AIRE ACONDICIONADO MULTI SPLIT 3 TONELADAS DOS SALIDAS</t>
  </si>
  <si>
    <t>MANTENIMIENTO DE AIRE ACONDICIONADO TIPO MULTI V 12 TONELADAS</t>
  </si>
  <si>
    <t>MANTENIMIENTO DE ACONDICIONADOR DE AIRE TIPO MINI SPLIT 1,5 TONELADAS</t>
  </si>
  <si>
    <t>MANTENIMIENTO DE ACONDICIONADOR DE AIRE TIPO CENTRAL DE 10 TONELADAS</t>
  </si>
  <si>
    <t>MANTENIMIENTO DE ACONDICIONADOR DE AIRE TIPO MINI SPLIT 1 TONELADAS</t>
  </si>
  <si>
    <t>MANTENIMIENTO DE ACONDICIONADOR DE AIRE TIPO MINI SPLIT 2 TONELADAS</t>
  </si>
  <si>
    <t>MANTENIMIENTO DE ACONDICIONADOR DE AIRE TIPO MINI SPLIT 3 TONELADAS</t>
  </si>
  <si>
    <t>MANTENIMIENTO AIRE PORTÁTILES 1 TONELADAS</t>
  </si>
  <si>
    <t>MANTENIMIENTO A UNIDADES CONDENSADORA COMPLEMENTARIAS DE CHILERS</t>
  </si>
  <si>
    <t>MANTENIMIENTO DE ACONDICIONADOR DE AIRE TIPO VENTANA  DE 1 TONELADA</t>
  </si>
  <si>
    <t>PRECIO  SEDE CANAPOTE EN CARTAGENA (Sistema de refrigeración VRF)</t>
  </si>
  <si>
    <t>Tipo 2 (Solo manejadora cassette)</t>
  </si>
  <si>
    <t>Tipo 3 (Solo mini Split, manejadora y condensadora)</t>
  </si>
  <si>
    <t>Tipo 4 (Solo manejadora de 48000 BTU)</t>
  </si>
  <si>
    <t>Tipo 5 (Solo condensadoras VRF, cantidad 8)</t>
  </si>
  <si>
    <t>Glb</t>
  </si>
  <si>
    <t>Tipo 6 ( Sistema de ventilación de suministro ver lamina de tipo y cantidad de equipos)</t>
  </si>
  <si>
    <t>Tipo 7 ( Sistema de ventilación de extracción ver lamina de tipo y cantidad de equipos)</t>
  </si>
  <si>
    <t>PRECIO  CLEMENCIA</t>
  </si>
  <si>
    <t>MANTENIMIENTO DE ACONDICIONADOR DE AIRE TIPO MINI SPLIT 1 TONELADA</t>
  </si>
  <si>
    <t>PRECIO  SANTA ROSA DE LIMA</t>
  </si>
  <si>
    <t>MANTENIMIENTO DE ACONDICIONADOR DE AIRE TIPO MINI SPLIT  DE 1 TONELADAS</t>
  </si>
  <si>
    <t>PRECIO CALAMAR</t>
  </si>
  <si>
    <t>PRECIO  TURBACO</t>
  </si>
  <si>
    <t>MANTENIMIENTO DE ACONDICIONADOR DE AIRES TIPO MINI SPLIT 1 TONELADA</t>
  </si>
  <si>
    <t>PRECIO ARJONA</t>
  </si>
  <si>
    <t>PRECIO  MARIA LA BAJA</t>
  </si>
  <si>
    <t>MANTENIMIENTO DE ACONDICIONADOR DE AIRE TIPO VENTANA  DE 1,5 TONELADAS</t>
  </si>
  <si>
    <t>PRECIO SAN JUAN NEPOMUCENO</t>
  </si>
  <si>
    <t>PRECIO  CARMEN DE BOLÍVAR</t>
  </si>
  <si>
    <t>MANTENIMIENTO DE ACONDICIONADOR DE AIRE TIPO MINI SPLIT 2 TONELADAS 2 SALIDAS</t>
  </si>
  <si>
    <t>MANTENIMIENTO DE ACONDICIONADOR DE AIRE TIPO MINI SPLIT 3 TONELADAS 3 SALIDAS</t>
  </si>
  <si>
    <t>MANTENIMIENTO DE AIRE ACONDICIONADO  TIPO TIPO CASSETTE DE 3 TONELADAS</t>
  </si>
  <si>
    <t>MANTENIMIENTO DE ACONDICIONADOR DE AIRES TIPO MINI SPLIT 3 TONELADAS</t>
  </si>
  <si>
    <t>MANTENIMIENTO DE AIRE ACONDICIONADO  TIPO  CASSETTE DE 4 TONELADAS</t>
  </si>
  <si>
    <t>PRECIO  MAGANGUÉ</t>
  </si>
  <si>
    <t>MANTENIMIENTO DE ACONDICIONADOR DE AIRES TIPO MINI SPLIT 1,5 TONELADAS</t>
  </si>
  <si>
    <t>MANTENIMIENTO DE ACONDICIONADOR DE AIRE TIPO CENTRAL DE 3 TONELADAS</t>
  </si>
  <si>
    <t>PRECIO  MOMPOX</t>
  </si>
  <si>
    <t>PRECIO  SAN MARTIN DE LOBA</t>
  </si>
  <si>
    <t>PRECIO  PINILLOS</t>
  </si>
  <si>
    <t>SUBTOTAL</t>
  </si>
  <si>
    <t>IVA (19%)</t>
  </si>
  <si>
    <t>NOTA:</t>
  </si>
  <si>
    <t>DENTRO DE LOS COSTOS SE INCLUYE LOS INSUMOS Y LA MANO DE OBRA NECESARIA PARA REALIZAR CADA MANTENIMIENTO PREVENTIVO</t>
  </si>
  <si>
    <t>MANO DE OBRA MANTENIMIENTO CORRECTIVO</t>
  </si>
  <si>
    <t>REPUESTOS</t>
  </si>
  <si>
    <t>PROMEDIO</t>
  </si>
  <si>
    <t xml:space="preserve">MANTENIMIENTO MOTOR DE 50 HP INCLUYE CAMBIO DE RODAMIENTOS , LIMPIEZA GENERAL, REVISIÓN DE CONEXIONES ELÉCTRICAS, REVISIÓN Y AJUSTE DE POLEAS, VERIFICACIÓN CONSUMO ELÉCTRICO , AJUSTE GENERAL </t>
  </si>
  <si>
    <t>SECCIONAL BOLIVAR</t>
  </si>
  <si>
    <t>SUMINISTRO E INSTALACIÓN A  TODO COSTO  DE DUCTERIA EN FRIBRA DE VIDRIO (METRO CUADRADO)</t>
  </si>
  <si>
    <t>BREAKER DE 2X20 AMP</t>
  </si>
  <si>
    <t>BREAKER DE 2X50 AMP</t>
  </si>
  <si>
    <t>CABLE ENCAUCHETADO 4X14</t>
  </si>
  <si>
    <t>CABLE ENCAUCHETADO 3X12</t>
  </si>
  <si>
    <t>PROTECTOR ELECTRÓNICO DE VOLTAJE BIFÁSICO PARA ACONDICIONADOR DE AIRE TIPO MINI SPLIT</t>
  </si>
  <si>
    <t>PROTECTOR ELECTRÓNICO DE VOLTAJE TRIFÁSICO PARA ACONDICIONADOR DE AIRE TIPO SPLIT MENOR O IGUAL A 5 TR</t>
  </si>
  <si>
    <t>REFRIGERANTE R-410a X 11,3 Kg</t>
  </si>
  <si>
    <t>REFRIGERANTE R-22 X 13,6 Kg</t>
  </si>
  <si>
    <t xml:space="preserve">TUBERÍA COBRE FLEXIBLE 1/2" </t>
  </si>
  <si>
    <t xml:space="preserve">TUBERÍA COBRE FLEXIBLE  1/4" </t>
  </si>
  <si>
    <t xml:space="preserve">TUBERÍA COBRE FLEXIBLE 3/4" </t>
  </si>
  <si>
    <t xml:space="preserve">TUBERÍA COBRE FLEXIBLE 3/8" </t>
  </si>
  <si>
    <t>TUBERÍA COBRE FLEXIBLE  5/8"</t>
  </si>
  <si>
    <t xml:space="preserve">TUBERÍA COBRE FLEXIBLE  7/8" </t>
  </si>
  <si>
    <t>TUBERÍA COBRE RÍGIDA 1-1/8"</t>
  </si>
  <si>
    <t>TUBERÍA COBRE RÍGIDA 3/8"</t>
  </si>
  <si>
    <t xml:space="preserve">TUBERÍA COBRE RÍGIDA 7/8" </t>
  </si>
  <si>
    <t>TARJETAS ELECTRÓNICA UNIVERSAL PARA ACONDICIONADOR DE AIRE TIPO MINI SPLIT</t>
  </si>
  <si>
    <t>COMPRESOR 0.75 TR ROTATIVO 9 KBTU 110V 1PH REFRIGERANTE R 22</t>
  </si>
  <si>
    <t>COMPRESOR 0.75 TR ROTATIVO 9 KBTU 110V 1PH REFRIGERANTE 410</t>
  </si>
  <si>
    <t>COMPRESOR 1 TR ROTATIVO 12 KBTU 220V 1PH 60 HZ REFRIGERANTE R 22</t>
  </si>
  <si>
    <t>COMPRESOR 1 TR ROTATIVO 12 KBTU 220V 1PH 60 HZ REFRIGERANTE  410</t>
  </si>
  <si>
    <t>COMPRESOR 1.5 TR ROTATIVO 18 KBTU 220V 1 PH REFRIGERANTE R 22</t>
  </si>
  <si>
    <t>COMPRESOR 1.5 TR ROTATIVO 18 KBTU 220V 1 PH REFRIGERANTE  410</t>
  </si>
  <si>
    <t>COMPRESOR 2 TR ROTATIVO 24 KBTU 220V 60 HZ REFRIGERANTE R 22</t>
  </si>
  <si>
    <t>COMPRESOR 2 TR ROTATIVO 24 KBTU 220V 60 HZ REFRIGERANTE  410</t>
  </si>
  <si>
    <t>COMPRESOR 3 TR ROTATIVO 36 KBTU 220V 3PH 60 HZ REFRIGERANTE R 22</t>
  </si>
  <si>
    <t>COMPRESOR 3 TR ROTATIVO 36 KBTU 220V 3PH 60 HZ REFRIGERANTE  410</t>
  </si>
  <si>
    <t>COMPRESOR 3 TR ROTATIVO 36 KBTU 220V 1PH 60 HZ REFRIGERANTE R 22</t>
  </si>
  <si>
    <t>COMPRESOR 3 TR ROTATIVO 36 KBTU 220V 1PH 60 HZ REFRIGERANTE  410</t>
  </si>
  <si>
    <t>COMPRESOR 5 TR SCROLL R-22 220V / 1PH 60 HZ REFRIGERANTE R 22</t>
  </si>
  <si>
    <t>COMPRESOR 5 TR SCROLL R-22 220V / 1PH 60 HZ REFRIGERANTE  410</t>
  </si>
  <si>
    <t xml:space="preserve">BLOWER DE LAMINA GALVANIZADA 10-1/2" X 10-1/2" X 1/2" </t>
  </si>
  <si>
    <t xml:space="preserve">BLOWER DE LAMINA GALVANIZADA 12" X 12" X 1" </t>
  </si>
  <si>
    <t>BOMBA DE CONDENSADO PARA MINI SPLIT</t>
  </si>
  <si>
    <t xml:space="preserve">HÉLICE EN LAMINA GALVANIZADA 20" BUJE 1/2" 4 ASPAS GIRO DERECHO </t>
  </si>
  <si>
    <t xml:space="preserve">HÉLICE EN LAMINA GALVANIZADA 22" BUJE 1/2" 4 ASPAS GIRO DERECHO </t>
  </si>
  <si>
    <t xml:space="preserve">HÉLICE EN LAMINA GALVANIZADA 24" BUJE 1/2" 4 ASPAS GIRO DERECHO </t>
  </si>
  <si>
    <t xml:space="preserve">MOTOR 1/2 HP P/BLOWER 1075 RPM 1PH 3 VEL 220 V 60 HZ </t>
  </si>
  <si>
    <t xml:space="preserve">MOTOR 1/2 HP P/CONDENSADOR 1075 RPM EJE 1/2 208-230V 1 PH 60 HZ </t>
  </si>
  <si>
    <t xml:space="preserve">MOTOR 1/5 HP 1075 RPM 3 VELOCIDADES 110V </t>
  </si>
  <si>
    <t xml:space="preserve">MOTOR 1/6 HP 1075 RPM 2 EJES 220 V 60 HZ </t>
  </si>
  <si>
    <t xml:space="preserve">TEMPORIZADOR ELECTRÓNICO 1 A  8MIN </t>
  </si>
  <si>
    <t>TERMOSTATO NO PROGRAMABLE DIGITAL 1 ETAPA</t>
  </si>
  <si>
    <t xml:space="preserve">TERMOSTATO PROGRAMABLE DIGITAL 1 ETAPA </t>
  </si>
  <si>
    <t>TERMOSTATO AMBIENTE ANÁLOGO</t>
  </si>
  <si>
    <t>REJILLA DIFUSORA DE ALUMINIO 12"X12" DE CUATRO VÍAS MÓVILES</t>
  </si>
  <si>
    <t>SONDEO DE MERCADO</t>
  </si>
  <si>
    <t xml:space="preserve">YESID DARIO MEJIA PIÑERES /SOLUMEC </t>
  </si>
  <si>
    <t>VALOR CONTRATADO</t>
  </si>
  <si>
    <t>VALOR PROYECTADO</t>
  </si>
  <si>
    <t xml:space="preserve">PROYECTOS E INGENIERA </t>
  </si>
  <si>
    <t>VALOR LISTA DE PRECIOS PROYECTADA</t>
  </si>
  <si>
    <t>MINIMO</t>
  </si>
  <si>
    <t>MEDIA ARITMETICA BAJA</t>
  </si>
  <si>
    <t xml:space="preserve">COTIZACIONES </t>
  </si>
  <si>
    <t xml:space="preserve">VALOR LISTA DE PRECIOS </t>
  </si>
  <si>
    <t xml:space="preserve">ANALISIS COTIZACIONES + LISTA DE PRECIOS PROYECTADA </t>
  </si>
  <si>
    <t>SOLUCIONES ENERGETICAS INGENIERIA</t>
  </si>
  <si>
    <t>RUBATEX ¾×⅞</t>
  </si>
  <si>
    <t>RUBATEX ¾×1⅛</t>
  </si>
  <si>
    <r>
      <t xml:space="preserve"> ANALISIS COTIZACIONES  (</t>
    </r>
    <r>
      <rPr>
        <b/>
        <sz val="12"/>
        <color rgb="FFFF0000"/>
        <rFont val="Arial"/>
        <family val="2"/>
      </rPr>
      <t>SIN SOLUMEC</t>
    </r>
    <r>
      <rPr>
        <b/>
        <sz val="12"/>
        <color theme="1"/>
        <rFont val="Arial"/>
        <family val="2"/>
      </rPr>
      <t xml:space="preserve">+ LISTA DE PRECIOS PROYECTADA </t>
    </r>
  </si>
  <si>
    <r>
      <t xml:space="preserve"> ANALISIS COTIZACIONES  </t>
    </r>
    <r>
      <rPr>
        <b/>
        <sz val="12"/>
        <color theme="1"/>
        <rFont val="Arial"/>
        <family val="2"/>
      </rPr>
      <t xml:space="preserve">+ LISTA DE PRECIOS PROYECTADA </t>
    </r>
  </si>
  <si>
    <t xml:space="preserve"> ANALISIS COTIZACIONES  (TODAS)+ LISTA DE PRECIOS PROYECTADA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</si>
</sst>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"/>
    <numFmt numFmtId="166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Arial"/>
      <family val="2"/>
    </font>
    <font>
      <b/>
      <sz val="9"/>
      <color theme="0"/>
      <name val="Arial"/>
      <family val="2"/>
    </font>
    <font>
      <b/>
      <sz val="14"/>
      <color theme="0"/>
      <name val="Arial"/>
      <family val="2"/>
    </font>
    <font>
      <b/>
      <sz val="18"/>
      <color theme="0"/>
      <name val="Arial"/>
      <family val="2"/>
    </font>
    <font>
      <sz val="11"/>
      <color theme="1"/>
      <name val="Arial"/>
      <family val="2"/>
    </font>
    <font>
      <b/>
      <sz val="16"/>
      <color theme="0"/>
      <name val="Arial"/>
      <family val="2"/>
    </font>
    <font>
      <sz val="16"/>
      <color theme="1"/>
      <name val="Arial"/>
      <family val="2"/>
    </font>
    <font>
      <sz val="10"/>
      <color theme="0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12"/>
      <color theme="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2"/>
      <color rgb="FFFF0000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49998474074526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43" fontId="5" fillId="0" borderId="0" applyFont="0" applyFill="0" applyBorder="0" applyAlignment="0" applyProtection="0"/>
    <xf numFmtId="0" fontId="2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80">
    <xf numFmtId="0" fontId="0" fillId="0" borderId="0" xfId="0"/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wrapText="1"/>
    </xf>
    <xf numFmtId="0" fontId="1" fillId="0" borderId="2" xfId="0" applyFont="1" applyFill="1" applyBorder="1" applyAlignment="1" applyProtection="1">
      <alignment horizontal="center"/>
    </xf>
    <xf numFmtId="0" fontId="3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3" fontId="1" fillId="0" borderId="1" xfId="0" applyNumberFormat="1" applyFont="1" applyBorder="1" applyAlignment="1" applyProtection="1">
      <alignment horizontal="center" vertical="center"/>
    </xf>
    <xf numFmtId="3" fontId="2" fillId="0" borderId="1" xfId="0" applyNumberFormat="1" applyFont="1" applyFill="1" applyBorder="1" applyAlignment="1" applyProtection="1">
      <alignment horizontal="justify" vertical="center" wrapText="1"/>
    </xf>
    <xf numFmtId="3" fontId="2" fillId="0" borderId="1" xfId="0" applyNumberFormat="1" applyFont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vertical="center" wrapText="1"/>
    </xf>
    <xf numFmtId="3" fontId="1" fillId="2" borderId="1" xfId="0" applyNumberFormat="1" applyFont="1" applyFill="1" applyBorder="1" applyAlignment="1" applyProtection="1">
      <alignment horizontal="right" vertical="center" wrapText="1"/>
      <protection locked="0"/>
    </xf>
    <xf numFmtId="3" fontId="4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 applyProtection="1">
      <alignment horizontal="right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0" xfId="0" applyFont="1" applyFill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4" fillId="5" borderId="10" xfId="0" applyFont="1" applyFill="1" applyBorder="1" applyAlignment="1" applyProtection="1">
      <alignment horizontal="center" vertical="center" wrapText="1"/>
    </xf>
    <xf numFmtId="41" fontId="11" fillId="0" borderId="1" xfId="3" applyFont="1" applyFill="1" applyBorder="1" applyProtection="1">
      <protection locked="0"/>
    </xf>
    <xf numFmtId="41" fontId="11" fillId="6" borderId="1" xfId="3" applyFont="1" applyFill="1" applyBorder="1" applyAlignment="1" applyProtection="1">
      <alignment vertical="center"/>
      <protection locked="0"/>
    </xf>
    <xf numFmtId="41" fontId="11" fillId="0" borderId="0" xfId="0" applyNumberFormat="1" applyFont="1"/>
    <xf numFmtId="0" fontId="11" fillId="0" borderId="0" xfId="0" applyFont="1" applyAlignment="1">
      <alignment wrapText="1"/>
    </xf>
    <xf numFmtId="3" fontId="1" fillId="0" borderId="1" xfId="0" applyNumberFormat="1" applyFont="1" applyFill="1" applyBorder="1" applyAlignment="1" applyProtection="1">
      <alignment horizontal="center" vertical="center"/>
    </xf>
    <xf numFmtId="9" fontId="11" fillId="0" borderId="0" xfId="5" applyFont="1"/>
    <xf numFmtId="0" fontId="13" fillId="0" borderId="0" xfId="0" applyFont="1" applyAlignment="1">
      <alignment wrapText="1"/>
    </xf>
    <xf numFmtId="41" fontId="6" fillId="5" borderId="1" xfId="0" applyNumberFormat="1" applyFont="1" applyFill="1" applyBorder="1" applyProtection="1">
      <protection locked="0"/>
    </xf>
    <xf numFmtId="166" fontId="1" fillId="5" borderId="1" xfId="1" applyNumberFormat="1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Protection="1">
      <protection locked="0"/>
    </xf>
    <xf numFmtId="165" fontId="14" fillId="3" borderId="0" xfId="0" applyNumberFormat="1" applyFont="1" applyFill="1" applyAlignment="1"/>
    <xf numFmtId="0" fontId="4" fillId="8" borderId="6" xfId="0" applyFont="1" applyFill="1" applyBorder="1" applyAlignment="1">
      <alignment vertical="center" wrapText="1"/>
    </xf>
    <xf numFmtId="41" fontId="11" fillId="9" borderId="1" xfId="3" applyFont="1" applyFill="1" applyBorder="1" applyProtection="1">
      <protection locked="0"/>
    </xf>
    <xf numFmtId="166" fontId="2" fillId="9" borderId="1" xfId="1" applyNumberFormat="1" applyFont="1" applyFill="1" applyBorder="1" applyAlignment="1" applyProtection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41" fontId="11" fillId="6" borderId="10" xfId="3" applyFont="1" applyFill="1" applyBorder="1" applyAlignment="1" applyProtection="1">
      <alignment vertical="center"/>
      <protection locked="0"/>
    </xf>
    <xf numFmtId="164" fontId="6" fillId="6" borderId="1" xfId="6" applyFont="1" applyFill="1" applyBorder="1" applyProtection="1">
      <protection locked="0"/>
    </xf>
    <xf numFmtId="164" fontId="11" fillId="6" borderId="1" xfId="6" applyFont="1" applyFill="1" applyBorder="1" applyProtection="1">
      <protection locked="0"/>
    </xf>
    <xf numFmtId="164" fontId="3" fillId="6" borderId="1" xfId="6" applyFont="1" applyFill="1" applyBorder="1" applyProtection="1">
      <protection locked="0"/>
    </xf>
    <xf numFmtId="164" fontId="6" fillId="6" borderId="1" xfId="6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Protection="1">
      <protection locked="0"/>
    </xf>
    <xf numFmtId="164" fontId="11" fillId="0" borderId="1" xfId="6" applyFont="1" applyFill="1" applyBorder="1" applyProtection="1">
      <protection locked="0"/>
    </xf>
    <xf numFmtId="41" fontId="11" fillId="0" borderId="0" xfId="3" applyFont="1"/>
    <xf numFmtId="41" fontId="11" fillId="0" borderId="0" xfId="3" applyFont="1" applyFill="1" applyProtection="1">
      <protection locked="0"/>
    </xf>
    <xf numFmtId="0" fontId="4" fillId="14" borderId="6" xfId="0" applyFont="1" applyFill="1" applyBorder="1" applyAlignment="1">
      <alignment vertical="center" wrapText="1"/>
    </xf>
    <xf numFmtId="0" fontId="6" fillId="16" borderId="6" xfId="0" applyFont="1" applyFill="1" applyBorder="1" applyAlignment="1">
      <alignment horizontal="center" vertical="center" wrapText="1"/>
    </xf>
    <xf numFmtId="0" fontId="17" fillId="15" borderId="8" xfId="0" applyFont="1" applyFill="1" applyBorder="1" applyAlignment="1">
      <alignment horizontal="center" vertical="center" wrapText="1"/>
    </xf>
    <xf numFmtId="0" fontId="17" fillId="15" borderId="6" xfId="0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8" fillId="11" borderId="6" xfId="0" applyFont="1" applyFill="1" applyBorder="1" applyAlignment="1">
      <alignment horizontal="center" vertical="center" wrapText="1"/>
    </xf>
    <xf numFmtId="0" fontId="8" fillId="11" borderId="15" xfId="0" applyFont="1" applyFill="1" applyBorder="1" applyAlignment="1">
      <alignment horizontal="center" vertical="center" wrapText="1"/>
    </xf>
    <xf numFmtId="164" fontId="11" fillId="0" borderId="0" xfId="6" applyFont="1"/>
    <xf numFmtId="164" fontId="8" fillId="3" borderId="1" xfId="6" applyFont="1" applyFill="1" applyBorder="1" applyAlignment="1">
      <alignment horizontal="center" vertical="center" wrapText="1"/>
    </xf>
    <xf numFmtId="164" fontId="14" fillId="3" borderId="0" xfId="6" applyFont="1" applyFill="1" applyAlignment="1"/>
    <xf numFmtId="0" fontId="11" fillId="12" borderId="0" xfId="0" applyFont="1" applyFill="1" applyProtection="1">
      <protection locked="0"/>
    </xf>
    <xf numFmtId="41" fontId="11" fillId="10" borderId="1" xfId="3" applyFont="1" applyFill="1" applyBorder="1" applyProtection="1">
      <protection locked="0"/>
    </xf>
    <xf numFmtId="0" fontId="15" fillId="12" borderId="0" xfId="0" applyFont="1" applyFill="1" applyProtection="1">
      <protection locked="0"/>
    </xf>
    <xf numFmtId="41" fontId="11" fillId="10" borderId="2" xfId="3" applyFont="1" applyFill="1" applyBorder="1" applyProtection="1">
      <protection locked="0"/>
    </xf>
    <xf numFmtId="41" fontId="11" fillId="0" borderId="1" xfId="0" applyNumberFormat="1" applyFont="1" applyFill="1" applyBorder="1" applyProtection="1">
      <protection locked="0"/>
    </xf>
    <xf numFmtId="41" fontId="11" fillId="0" borderId="0" xfId="0" applyNumberFormat="1" applyFont="1" applyFill="1" applyProtection="1">
      <protection locked="0"/>
    </xf>
    <xf numFmtId="41" fontId="11" fillId="18" borderId="1" xfId="0" applyNumberFormat="1" applyFont="1" applyFill="1" applyBorder="1" applyProtection="1">
      <protection locked="0"/>
    </xf>
    <xf numFmtId="41" fontId="11" fillId="18" borderId="1" xfId="3" applyFont="1" applyFill="1" applyBorder="1" applyProtection="1">
      <protection locked="0"/>
    </xf>
    <xf numFmtId="10" fontId="11" fillId="0" borderId="0" xfId="5" applyNumberFormat="1" applyFont="1"/>
    <xf numFmtId="41" fontId="11" fillId="18" borderId="7" xfId="3" applyFont="1" applyFill="1" applyBorder="1" applyProtection="1">
      <protection locked="0"/>
    </xf>
    <xf numFmtId="41" fontId="11" fillId="0" borderId="7" xfId="0" applyNumberFormat="1" applyFont="1" applyFill="1" applyBorder="1" applyProtection="1">
      <protection locked="0"/>
    </xf>
    <xf numFmtId="41" fontId="6" fillId="0" borderId="8" xfId="3" applyFont="1" applyBorder="1" applyAlignment="1" applyProtection="1">
      <alignment vertical="center"/>
      <protection locked="0"/>
    </xf>
    <xf numFmtId="41" fontId="6" fillId="0" borderId="9" xfId="3" applyFont="1" applyBorder="1" applyAlignment="1" applyProtection="1">
      <alignment vertical="center"/>
      <protection locked="0"/>
    </xf>
    <xf numFmtId="41" fontId="6" fillId="13" borderId="15" xfId="3" applyFont="1" applyFill="1" applyBorder="1" applyAlignment="1" applyProtection="1">
      <alignment vertical="center"/>
      <protection locked="0"/>
    </xf>
    <xf numFmtId="41" fontId="2" fillId="13" borderId="1" xfId="0" applyNumberFormat="1" applyFont="1" applyFill="1" applyBorder="1"/>
    <xf numFmtId="0" fontId="4" fillId="16" borderId="6" xfId="0" applyFont="1" applyFill="1" applyBorder="1" applyAlignment="1">
      <alignment vertical="center" wrapText="1"/>
    </xf>
    <xf numFmtId="0" fontId="6" fillId="12" borderId="6" xfId="0" applyFont="1" applyFill="1" applyBorder="1" applyAlignment="1">
      <alignment horizontal="center" vertical="center" wrapText="1"/>
    </xf>
    <xf numFmtId="0" fontId="22" fillId="0" borderId="0" xfId="0" applyFont="1"/>
    <xf numFmtId="0" fontId="23" fillId="15" borderId="15" xfId="0" applyFont="1" applyFill="1" applyBorder="1" applyAlignment="1">
      <alignment horizontal="center" vertical="center" wrapText="1"/>
    </xf>
    <xf numFmtId="10" fontId="22" fillId="0" borderId="0" xfId="5" applyNumberFormat="1" applyFont="1"/>
    <xf numFmtId="41" fontId="11" fillId="16" borderId="1" xfId="3" applyFont="1" applyFill="1" applyBorder="1" applyProtection="1">
      <protection locked="0"/>
    </xf>
    <xf numFmtId="166" fontId="2" fillId="16" borderId="1" xfId="1" applyNumberFormat="1" applyFont="1" applyFill="1" applyBorder="1" applyAlignment="1" applyProtection="1">
      <alignment horizontal="center" vertical="center" wrapText="1"/>
    </xf>
    <xf numFmtId="164" fontId="6" fillId="12" borderId="6" xfId="6" applyFont="1" applyFill="1" applyBorder="1" applyAlignment="1">
      <alignment horizontal="center" vertical="center" wrapText="1"/>
    </xf>
    <xf numFmtId="164" fontId="4" fillId="16" borderId="6" xfId="6" applyFont="1" applyFill="1" applyBorder="1" applyAlignment="1">
      <alignment horizontal="center" vertical="center" wrapText="1"/>
    </xf>
    <xf numFmtId="0" fontId="25" fillId="0" borderId="0" xfId="0" applyFont="1"/>
    <xf numFmtId="0" fontId="26" fillId="0" borderId="1" xfId="0" applyFont="1" applyBorder="1" applyAlignment="1">
      <alignment horizontal="center" vertical="center"/>
    </xf>
    <xf numFmtId="164" fontId="25" fillId="0" borderId="1" xfId="6" applyFont="1" applyBorder="1"/>
    <xf numFmtId="0" fontId="26" fillId="0" borderId="1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1" fillId="0" borderId="1" xfId="0" applyFont="1" applyFill="1" applyBorder="1" applyAlignment="1" applyProtection="1">
      <alignment horizontal="center" vertical="center" wrapText="1"/>
    </xf>
    <xf numFmtId="3" fontId="1" fillId="0" borderId="1" xfId="0" applyNumberFormat="1" applyFont="1" applyFill="1" applyBorder="1" applyAlignment="1" applyProtection="1">
      <alignment horizontal="right" vertical="center" wrapText="1"/>
      <protection locked="0"/>
    </xf>
    <xf numFmtId="10" fontId="11" fillId="0" borderId="0" xfId="5" applyNumberFormat="1" applyFont="1" applyFill="1"/>
    <xf numFmtId="0" fontId="17" fillId="19" borderId="8" xfId="0" applyFont="1" applyFill="1" applyBorder="1" applyAlignment="1">
      <alignment horizontal="center" vertical="center" wrapText="1"/>
    </xf>
    <xf numFmtId="0" fontId="17" fillId="19" borderId="6" xfId="0" applyFont="1" applyFill="1" applyBorder="1" applyAlignment="1">
      <alignment horizontal="center" vertical="center" wrapText="1"/>
    </xf>
    <xf numFmtId="0" fontId="17" fillId="19" borderId="15" xfId="0" applyFont="1" applyFill="1" applyBorder="1" applyAlignment="1">
      <alignment horizontal="center" vertical="center" wrapText="1"/>
    </xf>
    <xf numFmtId="41" fontId="2" fillId="14" borderId="1" xfId="3" applyFont="1" applyFill="1" applyBorder="1"/>
    <xf numFmtId="164" fontId="27" fillId="0" borderId="10" xfId="6" applyFont="1" applyBorder="1"/>
    <xf numFmtId="164" fontId="27" fillId="0" borderId="1" xfId="6" applyFont="1" applyBorder="1"/>
    <xf numFmtId="41" fontId="2" fillId="9" borderId="1" xfId="3" applyFont="1" applyFill="1" applyBorder="1"/>
    <xf numFmtId="41" fontId="2" fillId="16" borderId="1" xfId="3" applyFont="1" applyFill="1" applyBorder="1"/>
    <xf numFmtId="0" fontId="2" fillId="0" borderId="0" xfId="0" applyFont="1"/>
    <xf numFmtId="164" fontId="2" fillId="6" borderId="1" xfId="6" applyFont="1" applyFill="1" applyBorder="1"/>
    <xf numFmtId="164" fontId="2" fillId="10" borderId="1" xfId="6" applyFont="1" applyFill="1" applyBorder="1"/>
    <xf numFmtId="164" fontId="2" fillId="17" borderId="1" xfId="6" applyFont="1" applyFill="1" applyBorder="1"/>
    <xf numFmtId="41" fontId="2" fillId="0" borderId="1" xfId="0" applyNumberFormat="1" applyFont="1" applyFill="1" applyBorder="1"/>
    <xf numFmtId="41" fontId="2" fillId="0" borderId="1" xfId="3" applyFont="1" applyFill="1" applyBorder="1"/>
    <xf numFmtId="9" fontId="2" fillId="0" borderId="0" xfId="5" applyFont="1"/>
    <xf numFmtId="164" fontId="2" fillId="0" borderId="0" xfId="0" applyNumberFormat="1" applyFont="1"/>
    <xf numFmtId="3" fontId="2" fillId="0" borderId="1" xfId="0" applyNumberFormat="1" applyFont="1" applyFill="1" applyBorder="1" applyAlignment="1" applyProtection="1">
      <alignment horizontal="center" vertical="center" wrapText="1"/>
    </xf>
    <xf numFmtId="41" fontId="2" fillId="9" borderId="1" xfId="3" applyFont="1" applyFill="1" applyBorder="1" applyAlignment="1">
      <alignment vertical="center"/>
    </xf>
    <xf numFmtId="41" fontId="2" fillId="14" borderId="1" xfId="3" applyFont="1" applyFill="1" applyBorder="1" applyAlignment="1">
      <alignment vertical="center"/>
    </xf>
    <xf numFmtId="41" fontId="2" fillId="16" borderId="1" xfId="3" applyFont="1" applyFill="1" applyBorder="1" applyAlignment="1">
      <alignment vertical="center"/>
    </xf>
    <xf numFmtId="0" fontId="2" fillId="0" borderId="0" xfId="0" applyFont="1" applyFill="1"/>
    <xf numFmtId="0" fontId="2" fillId="0" borderId="1" xfId="0" applyFont="1" applyFill="1" applyBorder="1" applyAlignment="1">
      <alignment horizontal="left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justify" vertical="center" wrapText="1"/>
    </xf>
    <xf numFmtId="0" fontId="23" fillId="15" borderId="8" xfId="0" applyFont="1" applyFill="1" applyBorder="1" applyAlignment="1">
      <alignment horizontal="center" vertical="center" wrapText="1"/>
    </xf>
    <xf numFmtId="0" fontId="23" fillId="15" borderId="6" xfId="0" applyFont="1" applyFill="1" applyBorder="1" applyAlignment="1">
      <alignment horizontal="center" vertical="center" wrapText="1"/>
    </xf>
    <xf numFmtId="164" fontId="2" fillId="3" borderId="0" xfId="6" applyFont="1" applyFill="1" applyAlignment="1"/>
    <xf numFmtId="0" fontId="27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165" fontId="27" fillId="9" borderId="1" xfId="6" applyNumberFormat="1" applyFont="1" applyFill="1" applyBorder="1" applyAlignment="1"/>
    <xf numFmtId="164" fontId="27" fillId="16" borderId="1" xfId="6" applyFont="1" applyFill="1" applyBorder="1"/>
    <xf numFmtId="0" fontId="27" fillId="0" borderId="0" xfId="0" applyFont="1"/>
    <xf numFmtId="165" fontId="27" fillId="0" borderId="0" xfId="0" applyNumberFormat="1" applyFont="1"/>
    <xf numFmtId="0" fontId="27" fillId="0" borderId="1" xfId="0" applyFont="1" applyBorder="1"/>
    <xf numFmtId="0" fontId="27" fillId="0" borderId="1" xfId="0" applyFont="1" applyFill="1" applyBorder="1" applyAlignment="1"/>
    <xf numFmtId="0" fontId="16" fillId="15" borderId="18" xfId="0" applyFont="1" applyFill="1" applyBorder="1" applyAlignment="1">
      <alignment horizontal="center" wrapText="1"/>
    </xf>
    <xf numFmtId="0" fontId="16" fillId="15" borderId="16" xfId="0" applyFont="1" applyFill="1" applyBorder="1" applyAlignment="1">
      <alignment horizontal="center" wrapText="1"/>
    </xf>
    <xf numFmtId="0" fontId="16" fillId="15" borderId="19" xfId="0" applyFont="1" applyFill="1" applyBorder="1" applyAlignment="1">
      <alignment horizontal="center" wrapText="1"/>
    </xf>
    <xf numFmtId="0" fontId="16" fillId="15" borderId="20" xfId="0" applyFont="1" applyFill="1" applyBorder="1" applyAlignment="1">
      <alignment horizontal="center" wrapText="1"/>
    </xf>
    <xf numFmtId="0" fontId="16" fillId="15" borderId="17" xfId="0" applyFont="1" applyFill="1" applyBorder="1" applyAlignment="1">
      <alignment horizontal="center" wrapText="1"/>
    </xf>
    <xf numFmtId="0" fontId="16" fillId="15" borderId="21" xfId="0" applyFont="1" applyFill="1" applyBorder="1" applyAlignment="1">
      <alignment horizontal="center" wrapText="1"/>
    </xf>
    <xf numFmtId="0" fontId="16" fillId="19" borderId="18" xfId="0" applyFont="1" applyFill="1" applyBorder="1" applyAlignment="1">
      <alignment horizontal="center" wrapText="1"/>
    </xf>
    <xf numFmtId="0" fontId="16" fillId="19" borderId="16" xfId="0" applyFont="1" applyFill="1" applyBorder="1" applyAlignment="1">
      <alignment horizontal="center" wrapText="1"/>
    </xf>
    <xf numFmtId="0" fontId="16" fillId="19" borderId="19" xfId="0" applyFont="1" applyFill="1" applyBorder="1" applyAlignment="1">
      <alignment horizontal="center" wrapText="1"/>
    </xf>
    <xf numFmtId="0" fontId="16" fillId="19" borderId="20" xfId="0" applyFont="1" applyFill="1" applyBorder="1" applyAlignment="1">
      <alignment horizontal="center" wrapText="1"/>
    </xf>
    <xf numFmtId="0" fontId="16" fillId="19" borderId="17" xfId="0" applyFont="1" applyFill="1" applyBorder="1" applyAlignment="1">
      <alignment horizontal="center" wrapText="1"/>
    </xf>
    <xf numFmtId="0" fontId="16" fillId="19" borderId="21" xfId="0" applyFont="1" applyFill="1" applyBorder="1" applyAlignment="1">
      <alignment horizontal="center" wrapText="1"/>
    </xf>
    <xf numFmtId="0" fontId="18" fillId="11" borderId="18" xfId="0" applyFont="1" applyFill="1" applyBorder="1" applyAlignment="1">
      <alignment horizontal="center" vertical="center" wrapText="1"/>
    </xf>
    <xf numFmtId="0" fontId="18" fillId="11" borderId="16" xfId="0" applyFont="1" applyFill="1" applyBorder="1" applyAlignment="1">
      <alignment horizontal="center" vertical="center" wrapText="1"/>
    </xf>
    <xf numFmtId="0" fontId="18" fillId="11" borderId="19" xfId="0" applyFont="1" applyFill="1" applyBorder="1" applyAlignment="1">
      <alignment horizontal="center" vertical="center" wrapText="1"/>
    </xf>
    <xf numFmtId="0" fontId="18" fillId="11" borderId="20" xfId="0" applyFont="1" applyFill="1" applyBorder="1" applyAlignment="1">
      <alignment horizontal="center" vertical="center" wrapText="1"/>
    </xf>
    <xf numFmtId="0" fontId="18" fillId="11" borderId="17" xfId="0" applyFont="1" applyFill="1" applyBorder="1" applyAlignment="1">
      <alignment horizontal="center" vertical="center" wrapText="1"/>
    </xf>
    <xf numFmtId="0" fontId="18" fillId="11" borderId="2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3" fontId="1" fillId="2" borderId="2" xfId="0" applyNumberFormat="1" applyFont="1" applyFill="1" applyBorder="1" applyAlignment="1" applyProtection="1">
      <alignment horizontal="center" vertical="center"/>
    </xf>
    <xf numFmtId="3" fontId="1" fillId="2" borderId="4" xfId="0" applyNumberFormat="1" applyFont="1" applyFill="1" applyBorder="1" applyAlignment="1" applyProtection="1">
      <alignment horizontal="center" vertical="center"/>
    </xf>
    <xf numFmtId="3" fontId="1" fillId="2" borderId="5" xfId="0" applyNumberFormat="1" applyFont="1" applyFill="1" applyBorder="1" applyAlignment="1" applyProtection="1">
      <alignment horizontal="center" vertical="center"/>
    </xf>
    <xf numFmtId="3" fontId="1" fillId="2" borderId="1" xfId="0" applyNumberFormat="1" applyFont="1" applyFill="1" applyBorder="1" applyAlignment="1" applyProtection="1">
      <alignment horizontal="right" vertical="center"/>
    </xf>
    <xf numFmtId="0" fontId="10" fillId="4" borderId="0" xfId="0" applyFont="1" applyFill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3" fontId="1" fillId="2" borderId="2" xfId="0" applyNumberFormat="1" applyFont="1" applyFill="1" applyBorder="1" applyAlignment="1" applyProtection="1">
      <alignment horizontal="center" vertical="center" wrapText="1"/>
    </xf>
    <xf numFmtId="3" fontId="1" fillId="2" borderId="4" xfId="0" applyNumberFormat="1" applyFont="1" applyFill="1" applyBorder="1" applyAlignment="1" applyProtection="1">
      <alignment horizontal="center" vertical="center" wrapText="1"/>
    </xf>
    <xf numFmtId="3" fontId="1" fillId="2" borderId="5" xfId="0" applyNumberFormat="1" applyFont="1" applyFill="1" applyBorder="1" applyAlignment="1" applyProtection="1">
      <alignment horizontal="center" vertical="center" wrapText="1"/>
    </xf>
    <xf numFmtId="0" fontId="24" fillId="16" borderId="8" xfId="0" applyFont="1" applyFill="1" applyBorder="1" applyAlignment="1" applyProtection="1">
      <alignment horizontal="center" vertical="center"/>
      <protection locked="0"/>
    </xf>
    <xf numFmtId="0" fontId="24" fillId="16" borderId="9" xfId="0" applyFont="1" applyFill="1" applyBorder="1" applyAlignment="1" applyProtection="1">
      <alignment horizontal="center" vertical="center"/>
      <protection locked="0"/>
    </xf>
    <xf numFmtId="0" fontId="24" fillId="16" borderId="15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 applyProtection="1">
      <alignment horizontal="center" vertical="center" wrapText="1"/>
      <protection locked="0"/>
    </xf>
    <xf numFmtId="0" fontId="4" fillId="8" borderId="13" xfId="0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 wrapText="1"/>
    </xf>
    <xf numFmtId="0" fontId="19" fillId="7" borderId="0" xfId="0" applyFont="1" applyFill="1" applyAlignment="1">
      <alignment horizontal="center" vertical="center" wrapText="1"/>
    </xf>
    <xf numFmtId="0" fontId="20" fillId="7" borderId="22" xfId="0" applyFont="1" applyFill="1" applyBorder="1" applyAlignment="1">
      <alignment horizontal="center" vertical="center" wrapText="1"/>
    </xf>
    <xf numFmtId="0" fontId="20" fillId="7" borderId="14" xfId="0" applyFont="1" applyFill="1" applyBorder="1" applyAlignment="1">
      <alignment horizontal="center" vertical="center" wrapText="1"/>
    </xf>
    <xf numFmtId="0" fontId="15" fillId="6" borderId="14" xfId="0" applyFont="1" applyFill="1" applyBorder="1" applyAlignment="1" applyProtection="1">
      <alignment horizontal="center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24" fillId="15" borderId="18" xfId="0" applyFont="1" applyFill="1" applyBorder="1" applyAlignment="1">
      <alignment horizontal="center" vertical="center" wrapText="1"/>
    </xf>
    <xf numFmtId="0" fontId="24" fillId="15" borderId="16" xfId="0" applyFont="1" applyFill="1" applyBorder="1" applyAlignment="1">
      <alignment horizontal="center" vertical="center" wrapText="1"/>
    </xf>
    <xf numFmtId="0" fontId="24" fillId="15" borderId="19" xfId="0" applyFont="1" applyFill="1" applyBorder="1" applyAlignment="1">
      <alignment horizontal="center" vertical="center" wrapText="1"/>
    </xf>
    <xf numFmtId="0" fontId="24" fillId="15" borderId="20" xfId="0" applyFont="1" applyFill="1" applyBorder="1" applyAlignment="1">
      <alignment horizontal="center" vertical="center" wrapText="1"/>
    </xf>
    <xf numFmtId="0" fontId="24" fillId="15" borderId="17" xfId="0" applyFont="1" applyFill="1" applyBorder="1" applyAlignment="1">
      <alignment horizontal="center" vertical="center" wrapText="1"/>
    </xf>
    <xf numFmtId="0" fontId="24" fillId="15" borderId="21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</cellXfs>
  <cellStyles count="7">
    <cellStyle name="Millares" xfId="1" builtinId="3"/>
    <cellStyle name="Millares [0]" xfId="3" builtinId="6"/>
    <cellStyle name="Millares 2" xfId="4"/>
    <cellStyle name="Moneda [0]" xfId="6" builtinId="7"/>
    <cellStyle name="Normal" xfId="0" builtinId="0"/>
    <cellStyle name="Normal 2" xfId="2"/>
    <cellStyle name="Porcentaje" xfId="5" builtinId="5"/>
  </cellStyles>
  <dxfs count="0"/>
  <tableStyles count="0" defaultTableStyle="TableStyleMedium2" defaultPivotStyle="PivotStyleLight16"/>
  <colors>
    <mruColors>
      <color rgb="FFFFCCCC"/>
      <color rgb="FFFFCCFF"/>
      <color rgb="FF8BF62A"/>
      <color rgb="FFCC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2:W73"/>
  <sheetViews>
    <sheetView topLeftCell="A60" zoomScaleNormal="100" workbookViewId="0">
      <selection activeCell="E11" sqref="E11"/>
    </sheetView>
  </sheetViews>
  <sheetFormatPr baseColWidth="10" defaultRowHeight="14.25" x14ac:dyDescent="0.2"/>
  <cols>
    <col min="1" max="1" width="7.42578125" style="17" customWidth="1"/>
    <col min="2" max="2" width="42.140625" style="17" customWidth="1"/>
    <col min="3" max="3" width="10.42578125" style="17" customWidth="1"/>
    <col min="4" max="5" width="15.7109375" style="17" customWidth="1"/>
    <col min="6" max="6" width="16.28515625" style="17" customWidth="1"/>
    <col min="7" max="7" width="1.42578125" style="17" customWidth="1"/>
    <col min="8" max="9" width="16.140625" style="17" hidden="1" customWidth="1"/>
    <col min="10" max="10" width="16.140625" style="17" customWidth="1"/>
    <col min="11" max="11" width="2.7109375" style="17" customWidth="1"/>
    <col min="12" max="15" width="0" style="17" hidden="1" customWidth="1"/>
    <col min="16" max="18" width="0" style="89" hidden="1" customWidth="1"/>
    <col min="19" max="19" width="2" style="17" hidden="1" customWidth="1"/>
    <col min="20" max="20" width="5.85546875" style="17" hidden="1" customWidth="1"/>
    <col min="21" max="22" width="0" style="17" hidden="1" customWidth="1"/>
    <col min="23" max="23" width="19.140625" style="75" customWidth="1"/>
    <col min="24" max="16384" width="11.42578125" style="17"/>
  </cols>
  <sheetData>
    <row r="2" spans="1:23" ht="42" customHeight="1" x14ac:dyDescent="0.2">
      <c r="A2" s="153" t="s">
        <v>192</v>
      </c>
      <c r="B2" s="153"/>
      <c r="C2" s="153"/>
      <c r="D2" s="153"/>
    </row>
    <row r="3" spans="1:23" ht="15" thickBot="1" x14ac:dyDescent="0.25"/>
    <row r="4" spans="1:23" ht="34.5" customHeight="1" x14ac:dyDescent="0.2">
      <c r="A4" s="153" t="s">
        <v>84</v>
      </c>
      <c r="B4" s="153"/>
      <c r="C4" s="153"/>
      <c r="D4" s="153"/>
      <c r="L4" s="141" t="s">
        <v>200</v>
      </c>
      <c r="M4" s="142"/>
      <c r="N4" s="143"/>
      <c r="P4" s="135" t="s">
        <v>206</v>
      </c>
      <c r="Q4" s="136"/>
      <c r="R4" s="137"/>
      <c r="U4" s="129" t="s">
        <v>207</v>
      </c>
      <c r="V4" s="130"/>
      <c r="W4" s="131"/>
    </row>
    <row r="5" spans="1:23" ht="44.25" customHeight="1" thickBot="1" x14ac:dyDescent="0.25">
      <c r="A5" s="153" t="s">
        <v>85</v>
      </c>
      <c r="B5" s="153"/>
      <c r="C5" s="153"/>
      <c r="D5" s="153"/>
      <c r="H5" s="17">
        <v>1.06</v>
      </c>
      <c r="L5" s="144"/>
      <c r="M5" s="145"/>
      <c r="N5" s="146"/>
      <c r="P5" s="138"/>
      <c r="Q5" s="139"/>
      <c r="R5" s="140"/>
      <c r="U5" s="132"/>
      <c r="V5" s="133"/>
      <c r="W5" s="134"/>
    </row>
    <row r="6" spans="1:23" ht="42" customHeight="1" thickBot="1" x14ac:dyDescent="0.25">
      <c r="D6" s="35" t="s">
        <v>193</v>
      </c>
      <c r="E6" s="48" t="s">
        <v>196</v>
      </c>
      <c r="F6" s="73" t="s">
        <v>203</v>
      </c>
      <c r="H6" s="38" t="s">
        <v>194</v>
      </c>
      <c r="I6" s="38" t="s">
        <v>195</v>
      </c>
      <c r="J6" s="74" t="s">
        <v>197</v>
      </c>
      <c r="L6" s="52" t="s">
        <v>198</v>
      </c>
      <c r="M6" s="53" t="s">
        <v>141</v>
      </c>
      <c r="N6" s="54" t="s">
        <v>199</v>
      </c>
      <c r="P6" s="93" t="s">
        <v>198</v>
      </c>
      <c r="Q6" s="94" t="s">
        <v>141</v>
      </c>
      <c r="R6" s="95" t="s">
        <v>199</v>
      </c>
      <c r="U6" s="50" t="s">
        <v>198</v>
      </c>
      <c r="V6" s="51" t="s">
        <v>141</v>
      </c>
      <c r="W6" s="76" t="s">
        <v>199</v>
      </c>
    </row>
    <row r="7" spans="1:23" ht="15" customHeight="1" x14ac:dyDescent="0.2">
      <c r="A7" s="154" t="s">
        <v>86</v>
      </c>
      <c r="B7" s="154"/>
      <c r="C7" s="154"/>
      <c r="D7" s="154"/>
    </row>
    <row r="8" spans="1:23" ht="41.25" customHeight="1" x14ac:dyDescent="0.2">
      <c r="A8" s="7" t="s">
        <v>87</v>
      </c>
      <c r="B8" s="7" t="s">
        <v>2</v>
      </c>
      <c r="C8" s="8" t="s">
        <v>88</v>
      </c>
      <c r="D8" s="8" t="s">
        <v>89</v>
      </c>
      <c r="E8" s="8" t="s">
        <v>89</v>
      </c>
      <c r="F8" s="8" t="s">
        <v>89</v>
      </c>
      <c r="H8" s="8" t="s">
        <v>89</v>
      </c>
      <c r="I8" s="8" t="s">
        <v>89</v>
      </c>
      <c r="J8" s="8" t="s">
        <v>89</v>
      </c>
      <c r="L8" s="8" t="s">
        <v>89</v>
      </c>
      <c r="M8" s="8" t="s">
        <v>89</v>
      </c>
      <c r="N8" s="8" t="s">
        <v>89</v>
      </c>
      <c r="P8" s="90" t="s">
        <v>89</v>
      </c>
      <c r="Q8" s="90" t="s">
        <v>89</v>
      </c>
      <c r="R8" s="90" t="s">
        <v>89</v>
      </c>
      <c r="U8" s="8" t="s">
        <v>89</v>
      </c>
      <c r="V8" s="8" t="s">
        <v>89</v>
      </c>
      <c r="W8" s="8" t="s">
        <v>89</v>
      </c>
    </row>
    <row r="9" spans="1:23" s="101" customFormat="1" ht="25.5" x14ac:dyDescent="0.2">
      <c r="A9" s="9">
        <v>1</v>
      </c>
      <c r="B9" s="10" t="s">
        <v>90</v>
      </c>
      <c r="C9" s="11">
        <v>1</v>
      </c>
      <c r="D9" s="99">
        <v>134136</v>
      </c>
      <c r="E9" s="96">
        <v>210500</v>
      </c>
      <c r="F9" s="100">
        <v>125000</v>
      </c>
      <c r="H9" s="102">
        <v>35880.775000000001</v>
      </c>
      <c r="I9" s="102">
        <f>+H9*$H$5</f>
        <v>38033.621500000001</v>
      </c>
      <c r="J9" s="103">
        <f>+I9/0.42</f>
        <v>90556.241666666669</v>
      </c>
      <c r="L9" s="104">
        <f t="shared" ref="L9" si="0">+MIN(D9,F9)</f>
        <v>125000</v>
      </c>
      <c r="M9" s="104">
        <f t="shared" ref="M9" si="1">+AVERAGE(D9,F9)</f>
        <v>129568</v>
      </c>
      <c r="N9" s="104">
        <f t="shared" ref="N9:N10" si="2">+(L9+M9)/2</f>
        <v>127284</v>
      </c>
      <c r="P9" s="105">
        <f>+MIN(F9,J9)</f>
        <v>90556.241666666669</v>
      </c>
      <c r="Q9" s="105">
        <f>+AVERAGE(F9,J9)</f>
        <v>107778.12083333333</v>
      </c>
      <c r="R9" s="106">
        <f t="shared" ref="R9" si="3">+Q9</f>
        <v>107778.12083333333</v>
      </c>
      <c r="S9" s="107"/>
      <c r="T9" s="107"/>
      <c r="U9" s="72">
        <f>+MIN(D9,J9,F9)</f>
        <v>90556.241666666669</v>
      </c>
      <c r="V9" s="72">
        <f>+AVERAGE(D9,J9,F9)</f>
        <v>116564.08055555557</v>
      </c>
      <c r="W9" s="72">
        <f t="shared" ref="W9:W10" si="4">+(U9+V9)/2</f>
        <v>103560.16111111111</v>
      </c>
    </row>
    <row r="10" spans="1:23" s="101" customFormat="1" ht="25.5" x14ac:dyDescent="0.2">
      <c r="A10" s="9">
        <v>2</v>
      </c>
      <c r="B10" s="10" t="s">
        <v>91</v>
      </c>
      <c r="C10" s="11">
        <v>1</v>
      </c>
      <c r="D10" s="99">
        <v>134136</v>
      </c>
      <c r="E10" s="96">
        <v>126300</v>
      </c>
      <c r="F10" s="100">
        <v>85000</v>
      </c>
      <c r="H10" s="102">
        <v>34190.172597656252</v>
      </c>
      <c r="I10" s="102">
        <f t="shared" ref="I10:I69" si="5">+H10*$H$5</f>
        <v>36241.58295351563</v>
      </c>
      <c r="J10" s="103">
        <f t="shared" ref="J10:J69" si="6">+I10/0.42</f>
        <v>86289.483222656272</v>
      </c>
      <c r="L10" s="104">
        <f t="shared" ref="L10" si="7">+MIN(D10,E10,F10)</f>
        <v>85000</v>
      </c>
      <c r="M10" s="104">
        <f t="shared" ref="M10" si="8">+AVERAGE(D10,E10,F10)</f>
        <v>115145.33333333333</v>
      </c>
      <c r="N10" s="104">
        <f t="shared" si="2"/>
        <v>100072.66666666666</v>
      </c>
      <c r="P10" s="105">
        <f>+MIN(E10,J10,F10)</f>
        <v>85000</v>
      </c>
      <c r="Q10" s="105">
        <f>+AVERAGE(E10,J10,F10)</f>
        <v>99196.494407552105</v>
      </c>
      <c r="R10" s="106">
        <f t="shared" ref="R10" si="9">+(P10+Q10)/2</f>
        <v>92098.24720377606</v>
      </c>
      <c r="S10" s="107"/>
      <c r="T10" s="107"/>
      <c r="U10" s="72">
        <f>+MIN(D10,E10,J10,F10)</f>
        <v>85000</v>
      </c>
      <c r="V10" s="72">
        <f>+AVERAGE(D10,J10,E10,F10)</f>
        <v>107931.37080566408</v>
      </c>
      <c r="W10" s="72">
        <f t="shared" si="4"/>
        <v>96465.685402832038</v>
      </c>
    </row>
    <row r="11" spans="1:23" s="101" customFormat="1" ht="25.5" x14ac:dyDescent="0.2">
      <c r="A11" s="9">
        <v>3</v>
      </c>
      <c r="B11" s="10" t="s">
        <v>92</v>
      </c>
      <c r="C11" s="11">
        <v>1</v>
      </c>
      <c r="D11" s="99">
        <v>134136</v>
      </c>
      <c r="E11" s="96">
        <v>210500</v>
      </c>
      <c r="F11" s="100">
        <v>125000</v>
      </c>
      <c r="H11" s="102">
        <v>34190.172597656252</v>
      </c>
      <c r="I11" s="102">
        <f t="shared" si="5"/>
        <v>36241.58295351563</v>
      </c>
      <c r="J11" s="103">
        <f t="shared" si="6"/>
        <v>86289.483222656272</v>
      </c>
      <c r="L11" s="104">
        <f t="shared" ref="L11:L69" si="10">+MIN(D11,E11,F11)</f>
        <v>125000</v>
      </c>
      <c r="M11" s="104">
        <f t="shared" ref="M11:M69" si="11">+AVERAGE(D11,E11,F11)</f>
        <v>156545.33333333334</v>
      </c>
      <c r="N11" s="104">
        <f t="shared" ref="N11:N69" si="12">+(L11+M11)/2</f>
        <v>140772.66666666669</v>
      </c>
      <c r="P11" s="105">
        <f>+MIN(E11,J11,F11)</f>
        <v>86289.483222656272</v>
      </c>
      <c r="Q11" s="105">
        <f>+AVERAGE(E11,J11,F11)</f>
        <v>140596.49440755209</v>
      </c>
      <c r="R11" s="106">
        <f t="shared" ref="R11" si="13">+(P11+Q11)/2</f>
        <v>113442.98881510418</v>
      </c>
      <c r="S11" s="107"/>
      <c r="T11" s="107"/>
      <c r="U11" s="72">
        <f>+MIN(D11,E11,J11,F11)</f>
        <v>86289.483222656272</v>
      </c>
      <c r="V11" s="72">
        <f>+AVERAGE(D11,J11,E11,F11)</f>
        <v>138981.37080566408</v>
      </c>
      <c r="W11" s="72">
        <f t="shared" ref="W11:W69" si="14">+(U11+V11)/2</f>
        <v>112635.42701416017</v>
      </c>
    </row>
    <row r="12" spans="1:23" s="101" customFormat="1" ht="25.5" x14ac:dyDescent="0.2">
      <c r="A12" s="9">
        <v>4</v>
      </c>
      <c r="B12" s="10" t="s">
        <v>93</v>
      </c>
      <c r="C12" s="11">
        <v>1</v>
      </c>
      <c r="D12" s="99">
        <v>190026</v>
      </c>
      <c r="E12" s="96">
        <v>126300</v>
      </c>
      <c r="F12" s="100">
        <v>85000</v>
      </c>
      <c r="H12" s="102">
        <v>42017.045929687505</v>
      </c>
      <c r="I12" s="102">
        <f t="shared" si="5"/>
        <v>44538.068685468759</v>
      </c>
      <c r="J12" s="103">
        <f t="shared" si="6"/>
        <v>106043.02067968753</v>
      </c>
      <c r="L12" s="104">
        <f t="shared" si="10"/>
        <v>85000</v>
      </c>
      <c r="M12" s="104">
        <f t="shared" si="11"/>
        <v>133775.33333333334</v>
      </c>
      <c r="N12" s="104">
        <f t="shared" si="12"/>
        <v>109387.66666666667</v>
      </c>
      <c r="P12" s="105">
        <f t="shared" ref="P12:P69" si="15">+MIN(E12,J12,F12)</f>
        <v>85000</v>
      </c>
      <c r="Q12" s="105">
        <f t="shared" ref="Q12:Q69" si="16">+AVERAGE(E12,J12,F12)</f>
        <v>105781.00689322916</v>
      </c>
      <c r="R12" s="106">
        <f t="shared" ref="R12:R69" si="17">+(P12+Q12)/2</f>
        <v>95390.503446614573</v>
      </c>
      <c r="S12" s="107"/>
      <c r="T12" s="107"/>
      <c r="U12" s="72">
        <f>+MIN(D12,E12,J12,F12)</f>
        <v>85000</v>
      </c>
      <c r="V12" s="72">
        <f>+AVERAGE(D12,J12,E12,F12)</f>
        <v>126842.25516992187</v>
      </c>
      <c r="W12" s="72">
        <f t="shared" si="14"/>
        <v>105921.12758496094</v>
      </c>
    </row>
    <row r="13" spans="1:23" s="101" customFormat="1" ht="25.5" x14ac:dyDescent="0.2">
      <c r="A13" s="9">
        <v>5</v>
      </c>
      <c r="B13" s="10" t="s">
        <v>94</v>
      </c>
      <c r="C13" s="11">
        <v>1</v>
      </c>
      <c r="D13" s="99">
        <v>156492</v>
      </c>
      <c r="E13" s="96">
        <v>126300</v>
      </c>
      <c r="F13" s="100">
        <v>85000</v>
      </c>
      <c r="H13" s="102">
        <v>43649.287500000006</v>
      </c>
      <c r="I13" s="102">
        <f t="shared" si="5"/>
        <v>46268.244750000005</v>
      </c>
      <c r="J13" s="103">
        <f t="shared" si="6"/>
        <v>110162.48750000002</v>
      </c>
      <c r="L13" s="104">
        <f t="shared" si="10"/>
        <v>85000</v>
      </c>
      <c r="M13" s="104">
        <f t="shared" si="11"/>
        <v>122597.33333333333</v>
      </c>
      <c r="N13" s="104">
        <f t="shared" si="12"/>
        <v>103798.66666666666</v>
      </c>
      <c r="P13" s="105">
        <f t="shared" si="15"/>
        <v>85000</v>
      </c>
      <c r="Q13" s="105">
        <f t="shared" si="16"/>
        <v>107154.16250000002</v>
      </c>
      <c r="R13" s="106">
        <f t="shared" si="17"/>
        <v>96077.081250000017</v>
      </c>
      <c r="S13" s="107"/>
      <c r="T13" s="107"/>
      <c r="U13" s="72">
        <f>+MIN(D13,E13,J13,F13)</f>
        <v>85000</v>
      </c>
      <c r="V13" s="72">
        <f>+AVERAGE(D13,J13,E13,F13)</f>
        <v>119488.62187500001</v>
      </c>
      <c r="W13" s="72">
        <f t="shared" si="14"/>
        <v>102244.31093750001</v>
      </c>
    </row>
    <row r="14" spans="1:23" s="101" customFormat="1" ht="25.5" x14ac:dyDescent="0.2">
      <c r="A14" s="9">
        <v>6</v>
      </c>
      <c r="B14" s="10" t="s">
        <v>95</v>
      </c>
      <c r="C14" s="11">
        <v>1</v>
      </c>
      <c r="D14" s="99">
        <v>295099</v>
      </c>
      <c r="E14" s="96">
        <v>505200</v>
      </c>
      <c r="F14" s="100">
        <v>300000</v>
      </c>
      <c r="H14" s="102">
        <v>55751.920000000013</v>
      </c>
      <c r="I14" s="102">
        <f t="shared" si="5"/>
        <v>59097.035200000013</v>
      </c>
      <c r="J14" s="103">
        <f t="shared" si="6"/>
        <v>140707.22666666671</v>
      </c>
      <c r="L14" s="104">
        <f t="shared" ref="L14" si="18">+MIN(D14,F14)</f>
        <v>295099</v>
      </c>
      <c r="M14" s="104">
        <f t="shared" ref="M14" si="19">+AVERAGE(D14,F14)</f>
        <v>297549.5</v>
      </c>
      <c r="N14" s="104">
        <f t="shared" si="12"/>
        <v>296324.25</v>
      </c>
      <c r="P14" s="105">
        <f>+MIN(J14,F14)</f>
        <v>140707.22666666671</v>
      </c>
      <c r="Q14" s="105">
        <f>+AVERAGE(J14,F14)</f>
        <v>220353.61333333334</v>
      </c>
      <c r="R14" s="106">
        <f t="shared" si="17"/>
        <v>180530.42000000004</v>
      </c>
      <c r="S14" s="107"/>
      <c r="T14" s="107"/>
      <c r="U14" s="72">
        <f>+MIN(D14,J14,F14)</f>
        <v>140707.22666666671</v>
      </c>
      <c r="V14" s="72">
        <f>+AVERAGE(D14,J14,F14)</f>
        <v>245268.74222222224</v>
      </c>
      <c r="W14" s="72">
        <f t="shared" si="14"/>
        <v>192987.98444444448</v>
      </c>
    </row>
    <row r="15" spans="1:23" s="101" customFormat="1" ht="25.5" x14ac:dyDescent="0.2">
      <c r="A15" s="9">
        <v>7</v>
      </c>
      <c r="B15" s="10" t="s">
        <v>96</v>
      </c>
      <c r="C15" s="11">
        <v>1</v>
      </c>
      <c r="D15" s="99">
        <v>100602</v>
      </c>
      <c r="E15" s="96">
        <v>63150</v>
      </c>
      <c r="F15" s="100">
        <v>60000</v>
      </c>
      <c r="H15" s="102">
        <v>27198.526523437504</v>
      </c>
      <c r="I15" s="102">
        <f t="shared" si="5"/>
        <v>28830.438114843757</v>
      </c>
      <c r="J15" s="103">
        <f t="shared" si="6"/>
        <v>68643.900273437524</v>
      </c>
      <c r="L15" s="104">
        <f t="shared" si="10"/>
        <v>60000</v>
      </c>
      <c r="M15" s="104">
        <f t="shared" si="11"/>
        <v>74584</v>
      </c>
      <c r="N15" s="104">
        <f t="shared" si="12"/>
        <v>67292</v>
      </c>
      <c r="P15" s="105">
        <f t="shared" si="15"/>
        <v>60000</v>
      </c>
      <c r="Q15" s="105">
        <f t="shared" si="16"/>
        <v>63931.300091145844</v>
      </c>
      <c r="R15" s="106">
        <f t="shared" si="17"/>
        <v>61965.650045572926</v>
      </c>
      <c r="S15" s="107"/>
      <c r="T15" s="107"/>
      <c r="U15" s="72">
        <f t="shared" ref="U15:U20" si="20">+MIN(D15,E15,J15,F15)</f>
        <v>60000</v>
      </c>
      <c r="V15" s="72">
        <f t="shared" ref="V15:V20" si="21">+AVERAGE(D15,J15,E15,F15)</f>
        <v>73098.975068359374</v>
      </c>
      <c r="W15" s="72">
        <f t="shared" si="14"/>
        <v>66549.487534179687</v>
      </c>
    </row>
    <row r="16" spans="1:23" s="101" customFormat="1" ht="25.5" x14ac:dyDescent="0.2">
      <c r="A16" s="9">
        <v>8</v>
      </c>
      <c r="B16" s="10" t="s">
        <v>97</v>
      </c>
      <c r="C16" s="11">
        <v>1</v>
      </c>
      <c r="D16" s="99">
        <v>268272</v>
      </c>
      <c r="E16" s="96">
        <v>421000</v>
      </c>
      <c r="F16" s="100">
        <v>250000</v>
      </c>
      <c r="H16" s="102">
        <v>46473.087500000001</v>
      </c>
      <c r="I16" s="102">
        <f t="shared" si="5"/>
        <v>49261.472750000001</v>
      </c>
      <c r="J16" s="103">
        <f t="shared" si="6"/>
        <v>117289.22083333334</v>
      </c>
      <c r="K16" s="108"/>
      <c r="L16" s="104">
        <f t="shared" si="10"/>
        <v>250000</v>
      </c>
      <c r="M16" s="104">
        <f t="shared" si="11"/>
        <v>313090.66666666669</v>
      </c>
      <c r="N16" s="104">
        <f t="shared" si="12"/>
        <v>281545.33333333337</v>
      </c>
      <c r="P16" s="105">
        <f t="shared" si="15"/>
        <v>117289.22083333334</v>
      </c>
      <c r="Q16" s="105">
        <f t="shared" si="16"/>
        <v>262763.07361111109</v>
      </c>
      <c r="R16" s="106">
        <f t="shared" si="17"/>
        <v>190026.14722222221</v>
      </c>
      <c r="S16" s="107"/>
      <c r="T16" s="107"/>
      <c r="U16" s="72">
        <f t="shared" si="20"/>
        <v>117289.22083333334</v>
      </c>
      <c r="V16" s="72">
        <f t="shared" si="21"/>
        <v>264140.3052083333</v>
      </c>
      <c r="W16" s="72">
        <f t="shared" si="14"/>
        <v>190714.76302083331</v>
      </c>
    </row>
    <row r="17" spans="1:23" s="101" customFormat="1" ht="25.5" customHeight="1" x14ac:dyDescent="0.2">
      <c r="A17" s="9">
        <v>9</v>
      </c>
      <c r="B17" s="10" t="s">
        <v>98</v>
      </c>
      <c r="C17" s="11">
        <v>1</v>
      </c>
      <c r="D17" s="99">
        <v>100602</v>
      </c>
      <c r="E17" s="96">
        <v>42100</v>
      </c>
      <c r="F17" s="100">
        <v>60000</v>
      </c>
      <c r="H17" s="102">
        <v>29906.542148437504</v>
      </c>
      <c r="I17" s="102">
        <f t="shared" si="5"/>
        <v>31700.934677343757</v>
      </c>
      <c r="J17" s="103">
        <f t="shared" si="6"/>
        <v>75478.415898437524</v>
      </c>
      <c r="L17" s="104">
        <f t="shared" si="10"/>
        <v>42100</v>
      </c>
      <c r="M17" s="104">
        <f t="shared" si="11"/>
        <v>67567.333333333328</v>
      </c>
      <c r="N17" s="104">
        <f t="shared" si="12"/>
        <v>54833.666666666664</v>
      </c>
      <c r="P17" s="105">
        <f t="shared" si="15"/>
        <v>42100</v>
      </c>
      <c r="Q17" s="105">
        <f t="shared" si="16"/>
        <v>59192.805299479172</v>
      </c>
      <c r="R17" s="106">
        <f t="shared" si="17"/>
        <v>50646.402649739583</v>
      </c>
      <c r="S17" s="107"/>
      <c r="T17" s="107"/>
      <c r="U17" s="72">
        <f t="shared" si="20"/>
        <v>42100</v>
      </c>
      <c r="V17" s="72">
        <f t="shared" si="21"/>
        <v>69545.103974609374</v>
      </c>
      <c r="W17" s="72">
        <f t="shared" si="14"/>
        <v>55822.551987304687</v>
      </c>
    </row>
    <row r="18" spans="1:23" s="101" customFormat="1" ht="25.5" x14ac:dyDescent="0.2">
      <c r="A18" s="9">
        <v>10</v>
      </c>
      <c r="B18" s="10" t="s">
        <v>99</v>
      </c>
      <c r="C18" s="11">
        <v>1</v>
      </c>
      <c r="D18" s="99">
        <v>100602</v>
      </c>
      <c r="E18" s="96">
        <v>84200</v>
      </c>
      <c r="F18" s="100">
        <v>85000</v>
      </c>
      <c r="H18" s="102">
        <v>27198.526523437504</v>
      </c>
      <c r="I18" s="102">
        <f t="shared" si="5"/>
        <v>28830.438114843757</v>
      </c>
      <c r="J18" s="103">
        <f t="shared" si="6"/>
        <v>68643.900273437524</v>
      </c>
      <c r="L18" s="104">
        <f t="shared" si="10"/>
        <v>84200</v>
      </c>
      <c r="M18" s="104">
        <f t="shared" si="11"/>
        <v>89934</v>
      </c>
      <c r="N18" s="104">
        <f t="shared" si="12"/>
        <v>87067</v>
      </c>
      <c r="P18" s="105">
        <f t="shared" si="15"/>
        <v>68643.900273437524</v>
      </c>
      <c r="Q18" s="105">
        <f t="shared" si="16"/>
        <v>79281.300091145837</v>
      </c>
      <c r="R18" s="106">
        <f t="shared" si="17"/>
        <v>73962.600182291673</v>
      </c>
      <c r="S18" s="107"/>
      <c r="T18" s="107"/>
      <c r="U18" s="72">
        <f t="shared" si="20"/>
        <v>68643.900273437524</v>
      </c>
      <c r="V18" s="72">
        <f t="shared" si="21"/>
        <v>84611.475068359374</v>
      </c>
      <c r="W18" s="72">
        <f t="shared" si="14"/>
        <v>76627.687670898449</v>
      </c>
    </row>
    <row r="19" spans="1:23" s="101" customFormat="1" ht="25.5" x14ac:dyDescent="0.2">
      <c r="A19" s="9">
        <v>11</v>
      </c>
      <c r="B19" s="10" t="s">
        <v>100</v>
      </c>
      <c r="C19" s="11">
        <v>1</v>
      </c>
      <c r="D19" s="99">
        <v>111780</v>
      </c>
      <c r="E19" s="96">
        <v>126300</v>
      </c>
      <c r="F19" s="100">
        <v>85000</v>
      </c>
      <c r="H19" s="102">
        <v>29244.878085937504</v>
      </c>
      <c r="I19" s="102">
        <f t="shared" si="5"/>
        <v>30999.570771093757</v>
      </c>
      <c r="J19" s="103">
        <f t="shared" si="6"/>
        <v>73808.501835937524</v>
      </c>
      <c r="L19" s="104">
        <f t="shared" si="10"/>
        <v>85000</v>
      </c>
      <c r="M19" s="104">
        <f t="shared" si="11"/>
        <v>107693.33333333333</v>
      </c>
      <c r="N19" s="104">
        <f t="shared" si="12"/>
        <v>96346.666666666657</v>
      </c>
      <c r="P19" s="105">
        <f t="shared" si="15"/>
        <v>73808.501835937524</v>
      </c>
      <c r="Q19" s="105">
        <f t="shared" si="16"/>
        <v>95036.167278645837</v>
      </c>
      <c r="R19" s="106">
        <f t="shared" si="17"/>
        <v>84422.334557291673</v>
      </c>
      <c r="S19" s="107"/>
      <c r="T19" s="107"/>
      <c r="U19" s="72">
        <f t="shared" si="20"/>
        <v>73808.501835937524</v>
      </c>
      <c r="V19" s="72">
        <f t="shared" si="21"/>
        <v>99222.125458984374</v>
      </c>
      <c r="W19" s="72">
        <f t="shared" si="14"/>
        <v>86515.313647460949</v>
      </c>
    </row>
    <row r="20" spans="1:23" s="101" customFormat="1" ht="25.5" customHeight="1" x14ac:dyDescent="0.2">
      <c r="A20" s="9">
        <v>12</v>
      </c>
      <c r="B20" s="10" t="s">
        <v>101</v>
      </c>
      <c r="C20" s="11">
        <v>1</v>
      </c>
      <c r="D20" s="99">
        <v>100602</v>
      </c>
      <c r="E20" s="96">
        <v>76400</v>
      </c>
      <c r="F20" s="100">
        <v>60000</v>
      </c>
      <c r="H20" s="102">
        <v>32704.262499999997</v>
      </c>
      <c r="I20" s="102">
        <f t="shared" si="5"/>
        <v>34666.518250000001</v>
      </c>
      <c r="J20" s="103">
        <f t="shared" si="6"/>
        <v>82539.329166666677</v>
      </c>
      <c r="L20" s="104">
        <f t="shared" si="10"/>
        <v>60000</v>
      </c>
      <c r="M20" s="104">
        <f t="shared" si="11"/>
        <v>79000.666666666672</v>
      </c>
      <c r="N20" s="104">
        <f t="shared" si="12"/>
        <v>69500.333333333343</v>
      </c>
      <c r="P20" s="105">
        <f t="shared" si="15"/>
        <v>60000</v>
      </c>
      <c r="Q20" s="105">
        <f t="shared" si="16"/>
        <v>72979.776388888888</v>
      </c>
      <c r="R20" s="106">
        <f t="shared" si="17"/>
        <v>66489.888194444444</v>
      </c>
      <c r="S20" s="107"/>
      <c r="T20" s="107"/>
      <c r="U20" s="72">
        <f t="shared" si="20"/>
        <v>60000</v>
      </c>
      <c r="V20" s="72">
        <f t="shared" si="21"/>
        <v>79885.332291666666</v>
      </c>
      <c r="W20" s="72">
        <f t="shared" si="14"/>
        <v>69942.666145833326</v>
      </c>
    </row>
    <row r="21" spans="1:23" s="101" customFormat="1" ht="38.25" x14ac:dyDescent="0.2">
      <c r="A21" s="9">
        <v>13</v>
      </c>
      <c r="B21" s="10" t="s">
        <v>102</v>
      </c>
      <c r="C21" s="11">
        <v>1</v>
      </c>
      <c r="D21" s="99">
        <v>335340</v>
      </c>
      <c r="E21" s="96">
        <v>232870</v>
      </c>
      <c r="F21" s="100">
        <v>7400000</v>
      </c>
      <c r="H21" s="102">
        <v>58902.987500000003</v>
      </c>
      <c r="I21" s="102">
        <f t="shared" si="5"/>
        <v>62437.166750000004</v>
      </c>
      <c r="J21" s="103">
        <f t="shared" si="6"/>
        <v>148659.92083333334</v>
      </c>
      <c r="L21" s="104">
        <f>+MIN(D21,E21)</f>
        <v>232870</v>
      </c>
      <c r="M21" s="104">
        <f>+AVERAGE(D21,E21)</f>
        <v>284105</v>
      </c>
      <c r="N21" s="104">
        <f t="shared" si="12"/>
        <v>258487.5</v>
      </c>
      <c r="P21" s="105">
        <f>+MIN(E21,J21)</f>
        <v>148659.92083333334</v>
      </c>
      <c r="Q21" s="105">
        <f>+AVERAGE(E21,J21)</f>
        <v>190764.96041666667</v>
      </c>
      <c r="R21" s="106">
        <f t="shared" si="17"/>
        <v>169712.44062499999</v>
      </c>
      <c r="S21" s="107"/>
      <c r="T21" s="107"/>
      <c r="U21" s="72">
        <f>+MIN(D21,J21,E21)</f>
        <v>148659.92083333334</v>
      </c>
      <c r="V21" s="72">
        <f>+AVERAGE(D21,J21,E21)</f>
        <v>238956.6402777778</v>
      </c>
      <c r="W21" s="72">
        <f t="shared" si="14"/>
        <v>193808.28055555557</v>
      </c>
    </row>
    <row r="22" spans="1:23" s="101" customFormat="1" ht="25.5" x14ac:dyDescent="0.2">
      <c r="A22" s="9">
        <v>14</v>
      </c>
      <c r="B22" s="10" t="s">
        <v>103</v>
      </c>
      <c r="C22" s="11">
        <v>1</v>
      </c>
      <c r="D22" s="99">
        <v>100602</v>
      </c>
      <c r="E22" s="96">
        <v>55200</v>
      </c>
      <c r="F22" s="100">
        <v>60000</v>
      </c>
      <c r="H22" s="102">
        <v>27198.526523437504</v>
      </c>
      <c r="I22" s="102">
        <f t="shared" si="5"/>
        <v>28830.438114843757</v>
      </c>
      <c r="J22" s="103">
        <f t="shared" si="6"/>
        <v>68643.900273437524</v>
      </c>
      <c r="L22" s="104">
        <f t="shared" si="10"/>
        <v>55200</v>
      </c>
      <c r="M22" s="104">
        <f t="shared" si="11"/>
        <v>71934</v>
      </c>
      <c r="N22" s="104">
        <f t="shared" si="12"/>
        <v>63567</v>
      </c>
      <c r="P22" s="105">
        <f t="shared" si="15"/>
        <v>55200</v>
      </c>
      <c r="Q22" s="105">
        <f t="shared" si="16"/>
        <v>61281.300091145844</v>
      </c>
      <c r="R22" s="106">
        <f t="shared" si="17"/>
        <v>58240.650045572926</v>
      </c>
      <c r="S22" s="107"/>
      <c r="T22" s="107"/>
      <c r="U22" s="72">
        <f>+MIN(D22,E22,J22,F22)</f>
        <v>55200</v>
      </c>
      <c r="V22" s="72">
        <f>+AVERAGE(D22,J22,E22,F22)</f>
        <v>71111.475068359374</v>
      </c>
      <c r="W22" s="72">
        <f t="shared" si="14"/>
        <v>63155.737534179687</v>
      </c>
    </row>
    <row r="23" spans="1:23" s="113" customFormat="1" ht="78" customHeight="1" x14ac:dyDescent="0.2">
      <c r="A23" s="27">
        <v>15</v>
      </c>
      <c r="B23" s="10" t="s">
        <v>142</v>
      </c>
      <c r="C23" s="109">
        <v>1</v>
      </c>
      <c r="D23" s="110">
        <v>2067930</v>
      </c>
      <c r="E23" s="111">
        <v>342500</v>
      </c>
      <c r="F23" s="112">
        <v>900000</v>
      </c>
      <c r="H23" s="102">
        <v>186085.31666666668</v>
      </c>
      <c r="I23" s="102">
        <f t="shared" si="5"/>
        <v>197250.43566666669</v>
      </c>
      <c r="J23" s="103">
        <f t="shared" si="6"/>
        <v>469643.89444444451</v>
      </c>
      <c r="L23" s="104">
        <f>+MIN(E23,F23)</f>
        <v>342500</v>
      </c>
      <c r="M23" s="104">
        <f>+AVERAGE(E23,F23)</f>
        <v>621250</v>
      </c>
      <c r="N23" s="104">
        <f t="shared" si="12"/>
        <v>481875</v>
      </c>
      <c r="P23" s="105">
        <f t="shared" si="15"/>
        <v>342500</v>
      </c>
      <c r="Q23" s="105">
        <f t="shared" si="16"/>
        <v>570714.63148148148</v>
      </c>
      <c r="R23" s="106">
        <f t="shared" si="17"/>
        <v>456607.31574074074</v>
      </c>
      <c r="S23" s="107"/>
      <c r="T23" s="107"/>
      <c r="U23" s="72">
        <f>+MIN(E23,J23,F23)</f>
        <v>342500</v>
      </c>
      <c r="V23" s="72">
        <f>+AVERAGE(J23,E23,F23)</f>
        <v>570714.63148148148</v>
      </c>
      <c r="W23" s="72">
        <f t="shared" si="14"/>
        <v>456607.31574074074</v>
      </c>
    </row>
    <row r="24" spans="1:23" s="101" customFormat="1" ht="30" customHeight="1" x14ac:dyDescent="0.2">
      <c r="A24" s="155" t="s">
        <v>104</v>
      </c>
      <c r="B24" s="156"/>
      <c r="C24" s="157"/>
      <c r="D24" s="99"/>
      <c r="E24" s="96"/>
      <c r="F24" s="100"/>
      <c r="H24" s="102"/>
      <c r="I24" s="102">
        <f t="shared" si="5"/>
        <v>0</v>
      </c>
      <c r="J24" s="103"/>
      <c r="L24" s="104"/>
      <c r="M24" s="104"/>
      <c r="N24" s="104"/>
      <c r="P24" s="105"/>
      <c r="Q24" s="105"/>
      <c r="R24" s="106"/>
      <c r="S24" s="107"/>
      <c r="T24" s="107"/>
      <c r="U24" s="72"/>
      <c r="V24" s="72"/>
      <c r="W24" s="72"/>
    </row>
    <row r="25" spans="1:23" s="101" customFormat="1" ht="12.75" x14ac:dyDescent="0.2">
      <c r="A25" s="9">
        <v>1</v>
      </c>
      <c r="B25" s="114" t="s">
        <v>105</v>
      </c>
      <c r="C25" s="115">
        <v>1</v>
      </c>
      <c r="D25" s="99">
        <v>121500</v>
      </c>
      <c r="E25" s="96">
        <v>198700</v>
      </c>
      <c r="F25" s="100">
        <v>85000</v>
      </c>
      <c r="H25" s="102">
        <v>27930</v>
      </c>
      <c r="I25" s="102">
        <f t="shared" si="5"/>
        <v>29605.800000000003</v>
      </c>
      <c r="J25" s="103">
        <f t="shared" si="6"/>
        <v>70490.000000000015</v>
      </c>
      <c r="L25" s="104">
        <f t="shared" si="10"/>
        <v>85000</v>
      </c>
      <c r="M25" s="104">
        <f t="shared" si="11"/>
        <v>135066.66666666666</v>
      </c>
      <c r="N25" s="104">
        <f t="shared" si="12"/>
        <v>110033.33333333333</v>
      </c>
      <c r="P25" s="105">
        <f t="shared" si="15"/>
        <v>70490.000000000015</v>
      </c>
      <c r="Q25" s="105">
        <f t="shared" si="16"/>
        <v>118063.33333333333</v>
      </c>
      <c r="R25" s="106">
        <f t="shared" si="17"/>
        <v>94276.666666666672</v>
      </c>
      <c r="S25" s="107"/>
      <c r="T25" s="107"/>
      <c r="U25" s="72">
        <f>+MIN(D25,E25,J25,F25)</f>
        <v>70490.000000000015</v>
      </c>
      <c r="V25" s="72">
        <f>+AVERAGE(D25,J25,E25,F25)</f>
        <v>118922.5</v>
      </c>
      <c r="W25" s="72">
        <f t="shared" si="14"/>
        <v>94706.25</v>
      </c>
    </row>
    <row r="26" spans="1:23" s="101" customFormat="1" ht="25.5" x14ac:dyDescent="0.2">
      <c r="A26" s="9">
        <v>2</v>
      </c>
      <c r="B26" s="114" t="s">
        <v>106</v>
      </c>
      <c r="C26" s="115">
        <v>1</v>
      </c>
      <c r="D26" s="99">
        <v>116640</v>
      </c>
      <c r="E26" s="96">
        <v>217600</v>
      </c>
      <c r="F26" s="100">
        <v>85000</v>
      </c>
      <c r="H26" s="102">
        <v>34300</v>
      </c>
      <c r="I26" s="102">
        <f t="shared" si="5"/>
        <v>36358</v>
      </c>
      <c r="J26" s="103">
        <f t="shared" si="6"/>
        <v>86566.666666666672</v>
      </c>
      <c r="L26" s="104">
        <f t="shared" si="10"/>
        <v>85000</v>
      </c>
      <c r="M26" s="104">
        <f t="shared" si="11"/>
        <v>139746.66666666666</v>
      </c>
      <c r="N26" s="104">
        <f t="shared" si="12"/>
        <v>112373.33333333333</v>
      </c>
      <c r="P26" s="105">
        <f t="shared" si="15"/>
        <v>85000</v>
      </c>
      <c r="Q26" s="105">
        <f t="shared" si="16"/>
        <v>129722.22222222223</v>
      </c>
      <c r="R26" s="106">
        <f t="shared" si="17"/>
        <v>107361.11111111112</v>
      </c>
      <c r="S26" s="107"/>
      <c r="T26" s="107"/>
      <c r="U26" s="72">
        <f>+MIN(D26,E26,J26,F26)</f>
        <v>85000</v>
      </c>
      <c r="V26" s="72">
        <f>+AVERAGE(D26,J26,E26,F26)</f>
        <v>126451.66666666667</v>
      </c>
      <c r="W26" s="72">
        <f t="shared" si="14"/>
        <v>105725.83333333334</v>
      </c>
    </row>
    <row r="27" spans="1:23" s="101" customFormat="1" ht="12.75" x14ac:dyDescent="0.2">
      <c r="A27" s="9">
        <v>3</v>
      </c>
      <c r="B27" s="114" t="s">
        <v>107</v>
      </c>
      <c r="C27" s="115">
        <v>1</v>
      </c>
      <c r="D27" s="99">
        <v>126360</v>
      </c>
      <c r="E27" s="96">
        <v>427300</v>
      </c>
      <c r="F27" s="100">
        <v>100000</v>
      </c>
      <c r="H27" s="102">
        <v>28280.000000000007</v>
      </c>
      <c r="I27" s="102">
        <f t="shared" si="5"/>
        <v>29976.80000000001</v>
      </c>
      <c r="J27" s="103">
        <f t="shared" si="6"/>
        <v>71373.333333333358</v>
      </c>
      <c r="L27" s="104">
        <f t="shared" si="10"/>
        <v>100000</v>
      </c>
      <c r="M27" s="104">
        <f t="shared" si="11"/>
        <v>217886.66666666666</v>
      </c>
      <c r="N27" s="104">
        <f t="shared" si="12"/>
        <v>158943.33333333331</v>
      </c>
      <c r="P27" s="105">
        <f t="shared" si="15"/>
        <v>71373.333333333358</v>
      </c>
      <c r="Q27" s="105">
        <f t="shared" si="16"/>
        <v>199557.77777777778</v>
      </c>
      <c r="R27" s="106">
        <f t="shared" si="17"/>
        <v>135465.55555555556</v>
      </c>
      <c r="S27" s="107"/>
      <c r="T27" s="107"/>
      <c r="U27" s="72">
        <f>+MIN(D27,E27,J27,F27)</f>
        <v>71373.333333333358</v>
      </c>
      <c r="V27" s="72">
        <f>+AVERAGE(D27,J27,E27,F27)</f>
        <v>181258.33333333334</v>
      </c>
      <c r="W27" s="72">
        <f t="shared" si="14"/>
        <v>126315.83333333334</v>
      </c>
    </row>
    <row r="28" spans="1:23" s="101" customFormat="1" ht="12.75" x14ac:dyDescent="0.2">
      <c r="A28" s="9">
        <v>4</v>
      </c>
      <c r="B28" s="114" t="s">
        <v>108</v>
      </c>
      <c r="C28" s="115" t="s">
        <v>109</v>
      </c>
      <c r="D28" s="99">
        <v>1555200</v>
      </c>
      <c r="E28" s="96">
        <v>987600</v>
      </c>
      <c r="F28" s="100">
        <v>2800000</v>
      </c>
      <c r="H28" s="102">
        <v>386400</v>
      </c>
      <c r="I28" s="102">
        <f t="shared" si="5"/>
        <v>409584</v>
      </c>
      <c r="J28" s="103">
        <f t="shared" si="6"/>
        <v>975200</v>
      </c>
      <c r="L28" s="104">
        <f>+MIN(D28,E28)</f>
        <v>987600</v>
      </c>
      <c r="M28" s="104">
        <f>+AVERAGE(D28,E28)</f>
        <v>1271400</v>
      </c>
      <c r="N28" s="104">
        <f t="shared" si="12"/>
        <v>1129500</v>
      </c>
      <c r="P28" s="105">
        <f>+MIN(E28,J28)</f>
        <v>975200</v>
      </c>
      <c r="Q28" s="105">
        <f>+AVERAGE(E28,J28)</f>
        <v>981400</v>
      </c>
      <c r="R28" s="106">
        <f t="shared" ref="R28" si="22">+(P28+Q28)/2</f>
        <v>978300</v>
      </c>
      <c r="S28" s="107"/>
      <c r="T28" s="107"/>
      <c r="U28" s="72">
        <f>+MIN(D28,J28,E28)</f>
        <v>975200</v>
      </c>
      <c r="V28" s="72">
        <f>+AVERAGE(D28,J28,E28)</f>
        <v>1172666.6666666667</v>
      </c>
      <c r="W28" s="72">
        <f t="shared" ref="W28" si="23">+(U28+V28)/2</f>
        <v>1073933.3333333335</v>
      </c>
    </row>
    <row r="29" spans="1:23" s="101" customFormat="1" ht="25.5" x14ac:dyDescent="0.2">
      <c r="A29" s="9">
        <v>5</v>
      </c>
      <c r="B29" s="114" t="s">
        <v>110</v>
      </c>
      <c r="C29" s="115" t="s">
        <v>109</v>
      </c>
      <c r="D29" s="99">
        <v>1263600</v>
      </c>
      <c r="E29" s="96">
        <v>850000</v>
      </c>
      <c r="F29" s="100">
        <v>1400000</v>
      </c>
      <c r="H29" s="102">
        <v>343840</v>
      </c>
      <c r="I29" s="102">
        <f t="shared" si="5"/>
        <v>364470.4</v>
      </c>
      <c r="J29" s="103">
        <f t="shared" si="6"/>
        <v>867786.66666666674</v>
      </c>
      <c r="L29" s="104">
        <f t="shared" si="10"/>
        <v>850000</v>
      </c>
      <c r="M29" s="104">
        <f t="shared" si="11"/>
        <v>1171200</v>
      </c>
      <c r="N29" s="104">
        <f t="shared" si="12"/>
        <v>1010600</v>
      </c>
      <c r="P29" s="105">
        <f t="shared" si="15"/>
        <v>850000</v>
      </c>
      <c r="Q29" s="105">
        <f t="shared" si="16"/>
        <v>1039262.2222222224</v>
      </c>
      <c r="R29" s="106">
        <f t="shared" si="17"/>
        <v>944631.11111111124</v>
      </c>
      <c r="S29" s="107"/>
      <c r="T29" s="107"/>
      <c r="U29" s="72">
        <f>+MIN(D29,E29,J29,F29)</f>
        <v>850000</v>
      </c>
      <c r="V29" s="72">
        <f>+AVERAGE(D29,J29,E29,F29)</f>
        <v>1095346.6666666667</v>
      </c>
      <c r="W29" s="72">
        <f t="shared" si="14"/>
        <v>972673.33333333337</v>
      </c>
    </row>
    <row r="30" spans="1:23" s="101" customFormat="1" ht="25.5" x14ac:dyDescent="0.2">
      <c r="A30" s="9">
        <v>6</v>
      </c>
      <c r="B30" s="114" t="s">
        <v>111</v>
      </c>
      <c r="C30" s="115" t="s">
        <v>109</v>
      </c>
      <c r="D30" s="99">
        <v>1263600</v>
      </c>
      <c r="E30" s="96">
        <v>832000</v>
      </c>
      <c r="F30" s="100">
        <v>1400000</v>
      </c>
      <c r="H30" s="102">
        <v>634480.00000000012</v>
      </c>
      <c r="I30" s="102">
        <f t="shared" si="5"/>
        <v>672548.80000000016</v>
      </c>
      <c r="J30" s="103">
        <f t="shared" si="6"/>
        <v>1601306.6666666672</v>
      </c>
      <c r="L30" s="104">
        <f t="shared" si="10"/>
        <v>832000</v>
      </c>
      <c r="M30" s="104">
        <f t="shared" si="11"/>
        <v>1165200</v>
      </c>
      <c r="N30" s="104">
        <f t="shared" si="12"/>
        <v>998600</v>
      </c>
      <c r="P30" s="105">
        <f t="shared" si="15"/>
        <v>832000</v>
      </c>
      <c r="Q30" s="105">
        <f t="shared" si="16"/>
        <v>1277768.888888889</v>
      </c>
      <c r="R30" s="106">
        <f t="shared" si="17"/>
        <v>1054884.4444444445</v>
      </c>
      <c r="S30" s="107"/>
      <c r="T30" s="107"/>
      <c r="U30" s="72">
        <f>+MIN(D30,E30,J30,F30)</f>
        <v>832000</v>
      </c>
      <c r="V30" s="72">
        <f>+AVERAGE(D30,J30,E30,F30)</f>
        <v>1274226.6666666667</v>
      </c>
      <c r="W30" s="72">
        <f t="shared" si="14"/>
        <v>1053113.3333333335</v>
      </c>
    </row>
    <row r="31" spans="1:23" s="101" customFormat="1" ht="15" customHeight="1" x14ac:dyDescent="0.2">
      <c r="A31" s="149" t="s">
        <v>112</v>
      </c>
      <c r="B31" s="150"/>
      <c r="C31" s="150"/>
      <c r="D31" s="99"/>
      <c r="E31" s="96"/>
      <c r="F31" s="100"/>
      <c r="H31" s="102"/>
      <c r="I31" s="102">
        <f t="shared" si="5"/>
        <v>0</v>
      </c>
      <c r="J31" s="103">
        <f t="shared" si="6"/>
        <v>0</v>
      </c>
      <c r="L31" s="104"/>
      <c r="M31" s="104"/>
      <c r="N31" s="104"/>
      <c r="P31" s="105"/>
      <c r="Q31" s="105"/>
      <c r="R31" s="106"/>
      <c r="S31" s="107"/>
      <c r="T31" s="107"/>
      <c r="U31" s="72"/>
      <c r="V31" s="72"/>
      <c r="W31" s="72"/>
    </row>
    <row r="32" spans="1:23" s="101" customFormat="1" ht="25.5" x14ac:dyDescent="0.2">
      <c r="A32" s="9">
        <v>1</v>
      </c>
      <c r="B32" s="12" t="s">
        <v>113</v>
      </c>
      <c r="C32" s="11">
        <v>1</v>
      </c>
      <c r="D32" s="99">
        <v>167670</v>
      </c>
      <c r="E32" s="96">
        <v>87600</v>
      </c>
      <c r="F32" s="100">
        <v>60000</v>
      </c>
      <c r="H32" s="102">
        <v>40853.120929687502</v>
      </c>
      <c r="I32" s="102">
        <f t="shared" si="5"/>
        <v>43304.308185468755</v>
      </c>
      <c r="J32" s="103">
        <f t="shared" si="6"/>
        <v>103105.49567968752</v>
      </c>
      <c r="L32" s="104">
        <f t="shared" si="10"/>
        <v>60000</v>
      </c>
      <c r="M32" s="104">
        <f t="shared" si="11"/>
        <v>105090</v>
      </c>
      <c r="N32" s="104">
        <f t="shared" si="12"/>
        <v>82545</v>
      </c>
      <c r="P32" s="105">
        <f t="shared" si="15"/>
        <v>60000</v>
      </c>
      <c r="Q32" s="105">
        <f t="shared" si="16"/>
        <v>83568.498559895845</v>
      </c>
      <c r="R32" s="106">
        <f t="shared" si="17"/>
        <v>71784.249279947922</v>
      </c>
      <c r="S32" s="107"/>
      <c r="T32" s="107"/>
      <c r="U32" s="72">
        <f t="shared" ref="U32:U53" si="24">+MIN(D32,E32,J32,F32)</f>
        <v>60000</v>
      </c>
      <c r="V32" s="72">
        <f t="shared" ref="V32:V53" si="25">+AVERAGE(D32,J32,E32,F32)</f>
        <v>104593.87391992188</v>
      </c>
      <c r="W32" s="72">
        <f t="shared" si="14"/>
        <v>82296.936959960934</v>
      </c>
    </row>
    <row r="33" spans="1:23" s="101" customFormat="1" ht="15" customHeight="1" x14ac:dyDescent="0.2">
      <c r="A33" s="149" t="s">
        <v>114</v>
      </c>
      <c r="B33" s="150"/>
      <c r="C33" s="151"/>
      <c r="D33" s="99"/>
      <c r="E33" s="96"/>
      <c r="F33" s="100"/>
      <c r="H33" s="102"/>
      <c r="I33" s="102">
        <f t="shared" si="5"/>
        <v>0</v>
      </c>
      <c r="J33" s="103">
        <f t="shared" si="6"/>
        <v>0</v>
      </c>
      <c r="L33" s="104"/>
      <c r="M33" s="104"/>
      <c r="N33" s="104"/>
      <c r="P33" s="105"/>
      <c r="Q33" s="105"/>
      <c r="R33" s="106"/>
      <c r="S33" s="107"/>
      <c r="T33" s="107"/>
      <c r="U33" s="72">
        <f t="shared" si="24"/>
        <v>0</v>
      </c>
      <c r="V33" s="72">
        <f t="shared" si="25"/>
        <v>0</v>
      </c>
      <c r="W33" s="72">
        <f t="shared" si="14"/>
        <v>0</v>
      </c>
    </row>
    <row r="34" spans="1:23" s="101" customFormat="1" ht="25.5" x14ac:dyDescent="0.2">
      <c r="A34" s="9">
        <v>1</v>
      </c>
      <c r="B34" s="12" t="s">
        <v>115</v>
      </c>
      <c r="C34" s="11">
        <v>1</v>
      </c>
      <c r="D34" s="99">
        <v>167670</v>
      </c>
      <c r="E34" s="96">
        <v>87600</v>
      </c>
      <c r="F34" s="100">
        <v>60000</v>
      </c>
      <c r="H34" s="102">
        <v>41513.964679687502</v>
      </c>
      <c r="I34" s="102">
        <f t="shared" si="5"/>
        <v>44004.802560468757</v>
      </c>
      <c r="J34" s="103">
        <f t="shared" si="6"/>
        <v>104773.33942968752</v>
      </c>
      <c r="L34" s="104">
        <f t="shared" si="10"/>
        <v>60000</v>
      </c>
      <c r="M34" s="104">
        <f t="shared" si="11"/>
        <v>105090</v>
      </c>
      <c r="N34" s="104">
        <f t="shared" si="12"/>
        <v>82545</v>
      </c>
      <c r="P34" s="105">
        <f t="shared" si="15"/>
        <v>60000</v>
      </c>
      <c r="Q34" s="105">
        <f t="shared" si="16"/>
        <v>84124.446476562516</v>
      </c>
      <c r="R34" s="106">
        <f t="shared" si="17"/>
        <v>72062.223238281265</v>
      </c>
      <c r="S34" s="107"/>
      <c r="T34" s="107"/>
      <c r="U34" s="72">
        <f t="shared" si="24"/>
        <v>60000</v>
      </c>
      <c r="V34" s="72">
        <f t="shared" si="25"/>
        <v>105010.83485742188</v>
      </c>
      <c r="W34" s="72">
        <f t="shared" si="14"/>
        <v>82505.417428710934</v>
      </c>
    </row>
    <row r="35" spans="1:23" s="101" customFormat="1" ht="12.75" x14ac:dyDescent="0.2">
      <c r="A35" s="149" t="s">
        <v>116</v>
      </c>
      <c r="B35" s="150"/>
      <c r="C35" s="151"/>
      <c r="D35" s="99"/>
      <c r="E35" s="96"/>
      <c r="F35" s="100"/>
      <c r="H35" s="102"/>
      <c r="I35" s="102">
        <f t="shared" si="5"/>
        <v>0</v>
      </c>
      <c r="J35" s="103">
        <f t="shared" si="6"/>
        <v>0</v>
      </c>
      <c r="L35" s="104"/>
      <c r="M35" s="104"/>
      <c r="N35" s="104"/>
      <c r="P35" s="105"/>
      <c r="Q35" s="105"/>
      <c r="R35" s="106"/>
      <c r="S35" s="107"/>
      <c r="T35" s="107"/>
      <c r="U35" s="72">
        <f t="shared" si="24"/>
        <v>0</v>
      </c>
      <c r="V35" s="72">
        <f t="shared" si="25"/>
        <v>0</v>
      </c>
      <c r="W35" s="72">
        <f t="shared" si="14"/>
        <v>0</v>
      </c>
    </row>
    <row r="36" spans="1:23" s="101" customFormat="1" ht="25.5" x14ac:dyDescent="0.2">
      <c r="A36" s="9">
        <v>1</v>
      </c>
      <c r="B36" s="12" t="s">
        <v>115</v>
      </c>
      <c r="C36" s="11">
        <v>1</v>
      </c>
      <c r="D36" s="99">
        <v>167670</v>
      </c>
      <c r="E36" s="96">
        <v>87600</v>
      </c>
      <c r="F36" s="100">
        <v>60000</v>
      </c>
      <c r="H36" s="102">
        <v>41183.542804687502</v>
      </c>
      <c r="I36" s="102">
        <f t="shared" si="5"/>
        <v>43654.555372968753</v>
      </c>
      <c r="J36" s="103">
        <f t="shared" si="6"/>
        <v>103939.4175546875</v>
      </c>
      <c r="L36" s="104">
        <f t="shared" si="10"/>
        <v>60000</v>
      </c>
      <c r="M36" s="104">
        <f t="shared" si="11"/>
        <v>105090</v>
      </c>
      <c r="N36" s="104">
        <f t="shared" si="12"/>
        <v>82545</v>
      </c>
      <c r="P36" s="105">
        <f t="shared" si="15"/>
        <v>60000</v>
      </c>
      <c r="Q36" s="105">
        <f t="shared" si="16"/>
        <v>83846.472518229173</v>
      </c>
      <c r="R36" s="106">
        <f t="shared" si="17"/>
        <v>71923.236259114579</v>
      </c>
      <c r="S36" s="107"/>
      <c r="T36" s="107"/>
      <c r="U36" s="72">
        <f t="shared" si="24"/>
        <v>60000</v>
      </c>
      <c r="V36" s="72">
        <f t="shared" si="25"/>
        <v>104802.35438867187</v>
      </c>
      <c r="W36" s="72">
        <f t="shared" si="14"/>
        <v>82401.177194335934</v>
      </c>
    </row>
    <row r="37" spans="1:23" s="101" customFormat="1" ht="12.75" x14ac:dyDescent="0.2">
      <c r="A37" s="149" t="s">
        <v>117</v>
      </c>
      <c r="B37" s="150"/>
      <c r="C37" s="151"/>
      <c r="D37" s="99"/>
      <c r="E37" s="96"/>
      <c r="F37" s="100"/>
      <c r="H37" s="102"/>
      <c r="I37" s="102">
        <f t="shared" si="5"/>
        <v>0</v>
      </c>
      <c r="J37" s="103">
        <f t="shared" si="6"/>
        <v>0</v>
      </c>
      <c r="L37" s="104"/>
      <c r="M37" s="104"/>
      <c r="N37" s="104"/>
      <c r="P37" s="105"/>
      <c r="Q37" s="105"/>
      <c r="R37" s="106"/>
      <c r="S37" s="107"/>
      <c r="T37" s="107"/>
      <c r="U37" s="72">
        <f t="shared" si="24"/>
        <v>0</v>
      </c>
      <c r="V37" s="72">
        <f t="shared" si="25"/>
        <v>0</v>
      </c>
      <c r="W37" s="72">
        <f t="shared" si="14"/>
        <v>0</v>
      </c>
    </row>
    <row r="38" spans="1:23" s="101" customFormat="1" ht="25.5" x14ac:dyDescent="0.2">
      <c r="A38" s="9">
        <v>1</v>
      </c>
      <c r="B38" s="12" t="s">
        <v>96</v>
      </c>
      <c r="C38" s="11">
        <v>1</v>
      </c>
      <c r="D38" s="99">
        <v>100602</v>
      </c>
      <c r="E38" s="96">
        <v>131400</v>
      </c>
      <c r="F38" s="100">
        <v>60000</v>
      </c>
      <c r="H38" s="102">
        <v>35983.417148437504</v>
      </c>
      <c r="I38" s="102">
        <f t="shared" si="5"/>
        <v>38142.422177343753</v>
      </c>
      <c r="J38" s="103">
        <f t="shared" si="6"/>
        <v>90815.29089843751</v>
      </c>
      <c r="L38" s="104">
        <f t="shared" si="10"/>
        <v>60000</v>
      </c>
      <c r="M38" s="104">
        <f t="shared" si="11"/>
        <v>97334</v>
      </c>
      <c r="N38" s="104">
        <f t="shared" si="12"/>
        <v>78667</v>
      </c>
      <c r="P38" s="105">
        <f t="shared" si="15"/>
        <v>60000</v>
      </c>
      <c r="Q38" s="105">
        <f t="shared" si="16"/>
        <v>94071.763632812494</v>
      </c>
      <c r="R38" s="106">
        <f t="shared" si="17"/>
        <v>77035.88181640624</v>
      </c>
      <c r="S38" s="107"/>
      <c r="T38" s="107"/>
      <c r="U38" s="72">
        <f t="shared" si="24"/>
        <v>60000</v>
      </c>
      <c r="V38" s="72">
        <f t="shared" si="25"/>
        <v>95704.322724609374</v>
      </c>
      <c r="W38" s="72">
        <f t="shared" si="14"/>
        <v>77852.161362304687</v>
      </c>
    </row>
    <row r="39" spans="1:23" s="101" customFormat="1" ht="25.5" x14ac:dyDescent="0.2">
      <c r="A39" s="9">
        <v>2</v>
      </c>
      <c r="B39" s="12" t="s">
        <v>118</v>
      </c>
      <c r="C39" s="11">
        <v>1</v>
      </c>
      <c r="D39" s="99">
        <v>100602</v>
      </c>
      <c r="E39" s="96">
        <v>87600</v>
      </c>
      <c r="F39" s="100">
        <v>60000</v>
      </c>
      <c r="H39" s="102">
        <v>35983.417148437504</v>
      </c>
      <c r="I39" s="102">
        <f t="shared" si="5"/>
        <v>38142.422177343753</v>
      </c>
      <c r="J39" s="103">
        <f t="shared" si="6"/>
        <v>90815.29089843751</v>
      </c>
      <c r="L39" s="104">
        <f t="shared" si="10"/>
        <v>60000</v>
      </c>
      <c r="M39" s="104">
        <f t="shared" si="11"/>
        <v>82734</v>
      </c>
      <c r="N39" s="104">
        <f t="shared" si="12"/>
        <v>71367</v>
      </c>
      <c r="P39" s="105">
        <f t="shared" si="15"/>
        <v>60000</v>
      </c>
      <c r="Q39" s="105">
        <f t="shared" si="16"/>
        <v>79471.763632812494</v>
      </c>
      <c r="R39" s="106">
        <f t="shared" si="17"/>
        <v>69735.88181640624</v>
      </c>
      <c r="S39" s="107"/>
      <c r="T39" s="107"/>
      <c r="U39" s="72">
        <f t="shared" si="24"/>
        <v>60000</v>
      </c>
      <c r="V39" s="72">
        <f t="shared" si="25"/>
        <v>84754.322724609374</v>
      </c>
      <c r="W39" s="72">
        <f t="shared" si="14"/>
        <v>72377.161362304687</v>
      </c>
    </row>
    <row r="40" spans="1:23" s="101" customFormat="1" ht="25.5" customHeight="1" x14ac:dyDescent="0.2">
      <c r="A40" s="9">
        <v>3</v>
      </c>
      <c r="B40" s="12" t="s">
        <v>99</v>
      </c>
      <c r="C40" s="11">
        <v>1</v>
      </c>
      <c r="D40" s="99">
        <v>100602</v>
      </c>
      <c r="E40" s="96">
        <v>175200</v>
      </c>
      <c r="F40" s="100">
        <v>60000</v>
      </c>
      <c r="H40" s="102">
        <v>35983.417148437504</v>
      </c>
      <c r="I40" s="102">
        <f t="shared" si="5"/>
        <v>38142.422177343753</v>
      </c>
      <c r="J40" s="103">
        <f t="shared" si="6"/>
        <v>90815.29089843751</v>
      </c>
      <c r="L40" s="104">
        <f t="shared" si="10"/>
        <v>60000</v>
      </c>
      <c r="M40" s="104">
        <f t="shared" si="11"/>
        <v>111934</v>
      </c>
      <c r="N40" s="104">
        <f t="shared" si="12"/>
        <v>85967</v>
      </c>
      <c r="P40" s="105">
        <f t="shared" si="15"/>
        <v>60000</v>
      </c>
      <c r="Q40" s="105">
        <f t="shared" si="16"/>
        <v>108671.76363281249</v>
      </c>
      <c r="R40" s="106">
        <f t="shared" si="17"/>
        <v>84335.88181640624</v>
      </c>
      <c r="S40" s="107"/>
      <c r="T40" s="107"/>
      <c r="U40" s="72">
        <f t="shared" si="24"/>
        <v>60000</v>
      </c>
      <c r="V40" s="72">
        <f t="shared" si="25"/>
        <v>106654.32272460937</v>
      </c>
      <c r="W40" s="72">
        <f t="shared" si="14"/>
        <v>83327.161362304687</v>
      </c>
    </row>
    <row r="41" spans="1:23" s="101" customFormat="1" ht="12.75" x14ac:dyDescent="0.2">
      <c r="A41" s="149" t="s">
        <v>119</v>
      </c>
      <c r="B41" s="150"/>
      <c r="C41" s="151"/>
      <c r="D41" s="99"/>
      <c r="E41" s="96"/>
      <c r="F41" s="100"/>
      <c r="H41" s="102"/>
      <c r="I41" s="102">
        <f t="shared" si="5"/>
        <v>0</v>
      </c>
      <c r="J41" s="103">
        <f t="shared" si="6"/>
        <v>0</v>
      </c>
      <c r="L41" s="104"/>
      <c r="M41" s="104"/>
      <c r="N41" s="104"/>
      <c r="P41" s="105"/>
      <c r="Q41" s="105"/>
      <c r="R41" s="106"/>
      <c r="S41" s="107"/>
      <c r="T41" s="107"/>
      <c r="U41" s="72">
        <f t="shared" si="24"/>
        <v>0</v>
      </c>
      <c r="V41" s="72">
        <f t="shared" si="25"/>
        <v>0</v>
      </c>
      <c r="W41" s="72">
        <f t="shared" si="14"/>
        <v>0</v>
      </c>
    </row>
    <row r="42" spans="1:23" s="101" customFormat="1" ht="25.5" x14ac:dyDescent="0.2">
      <c r="A42" s="9">
        <v>1</v>
      </c>
      <c r="B42" s="12" t="s">
        <v>96</v>
      </c>
      <c r="C42" s="11">
        <v>1</v>
      </c>
      <c r="D42" s="99">
        <v>100602</v>
      </c>
      <c r="E42" s="96">
        <v>131400</v>
      </c>
      <c r="F42" s="100">
        <v>60000</v>
      </c>
      <c r="H42" s="102">
        <v>35983.417148437504</v>
      </c>
      <c r="I42" s="102">
        <f t="shared" si="5"/>
        <v>38142.422177343753</v>
      </c>
      <c r="J42" s="103">
        <f t="shared" si="6"/>
        <v>90815.29089843751</v>
      </c>
      <c r="L42" s="104">
        <f t="shared" si="10"/>
        <v>60000</v>
      </c>
      <c r="M42" s="104">
        <f t="shared" si="11"/>
        <v>97334</v>
      </c>
      <c r="N42" s="104">
        <f t="shared" si="12"/>
        <v>78667</v>
      </c>
      <c r="P42" s="105">
        <f t="shared" si="15"/>
        <v>60000</v>
      </c>
      <c r="Q42" s="105">
        <f t="shared" si="16"/>
        <v>94071.763632812494</v>
      </c>
      <c r="R42" s="106">
        <f t="shared" si="17"/>
        <v>77035.88181640624</v>
      </c>
      <c r="S42" s="107"/>
      <c r="T42" s="107"/>
      <c r="U42" s="72">
        <f t="shared" si="24"/>
        <v>60000</v>
      </c>
      <c r="V42" s="72">
        <f t="shared" si="25"/>
        <v>95704.322724609374</v>
      </c>
      <c r="W42" s="72">
        <f t="shared" si="14"/>
        <v>77852.161362304687</v>
      </c>
    </row>
    <row r="43" spans="1:23" s="101" customFormat="1" ht="25.5" x14ac:dyDescent="0.2">
      <c r="A43" s="9">
        <f>+A42+1</f>
        <v>2</v>
      </c>
      <c r="B43" s="12" t="s">
        <v>98</v>
      </c>
      <c r="C43" s="11">
        <v>1</v>
      </c>
      <c r="D43" s="99">
        <v>100602</v>
      </c>
      <c r="E43" s="96">
        <v>87600</v>
      </c>
      <c r="F43" s="100">
        <v>60000</v>
      </c>
      <c r="H43" s="102">
        <v>35983.417148437504</v>
      </c>
      <c r="I43" s="102">
        <f t="shared" si="5"/>
        <v>38142.422177343753</v>
      </c>
      <c r="J43" s="103">
        <f t="shared" si="6"/>
        <v>90815.29089843751</v>
      </c>
      <c r="L43" s="104">
        <f t="shared" si="10"/>
        <v>60000</v>
      </c>
      <c r="M43" s="104">
        <f t="shared" si="11"/>
        <v>82734</v>
      </c>
      <c r="N43" s="104">
        <f t="shared" si="12"/>
        <v>71367</v>
      </c>
      <c r="P43" s="105">
        <f t="shared" si="15"/>
        <v>60000</v>
      </c>
      <c r="Q43" s="105">
        <f t="shared" si="16"/>
        <v>79471.763632812494</v>
      </c>
      <c r="R43" s="106">
        <f t="shared" si="17"/>
        <v>69735.88181640624</v>
      </c>
      <c r="S43" s="107"/>
      <c r="T43" s="107"/>
      <c r="U43" s="72">
        <f t="shared" si="24"/>
        <v>60000</v>
      </c>
      <c r="V43" s="72">
        <f t="shared" si="25"/>
        <v>84754.322724609374</v>
      </c>
      <c r="W43" s="72">
        <f t="shared" si="14"/>
        <v>72377.161362304687</v>
      </c>
    </row>
    <row r="44" spans="1:23" s="101" customFormat="1" ht="15" customHeight="1" x14ac:dyDescent="0.2">
      <c r="A44" s="149" t="s">
        <v>120</v>
      </c>
      <c r="B44" s="150"/>
      <c r="C44" s="151"/>
      <c r="D44" s="99"/>
      <c r="E44" s="96"/>
      <c r="F44" s="100"/>
      <c r="H44" s="102"/>
      <c r="I44" s="102">
        <f t="shared" si="5"/>
        <v>0</v>
      </c>
      <c r="J44" s="103">
        <f t="shared" si="6"/>
        <v>0</v>
      </c>
      <c r="L44" s="104"/>
      <c r="M44" s="104"/>
      <c r="N44" s="104"/>
      <c r="P44" s="105"/>
      <c r="Q44" s="105"/>
      <c r="R44" s="106"/>
      <c r="S44" s="107"/>
      <c r="T44" s="107"/>
      <c r="U44" s="72">
        <f t="shared" si="24"/>
        <v>0</v>
      </c>
      <c r="V44" s="72">
        <f t="shared" si="25"/>
        <v>0</v>
      </c>
      <c r="W44" s="72">
        <f t="shared" si="14"/>
        <v>0</v>
      </c>
    </row>
    <row r="45" spans="1:23" s="101" customFormat="1" ht="25.5" x14ac:dyDescent="0.2">
      <c r="A45" s="9">
        <v>1</v>
      </c>
      <c r="B45" s="12" t="s">
        <v>121</v>
      </c>
      <c r="C45" s="11">
        <v>1</v>
      </c>
      <c r="D45" s="99">
        <v>100602</v>
      </c>
      <c r="E45" s="96">
        <v>131400</v>
      </c>
      <c r="F45" s="100">
        <v>60000</v>
      </c>
      <c r="H45" s="102">
        <v>35983.417148437504</v>
      </c>
      <c r="I45" s="102">
        <f t="shared" si="5"/>
        <v>38142.422177343753</v>
      </c>
      <c r="J45" s="103">
        <f t="shared" si="6"/>
        <v>90815.29089843751</v>
      </c>
      <c r="L45" s="104">
        <f t="shared" si="10"/>
        <v>60000</v>
      </c>
      <c r="M45" s="104">
        <f t="shared" si="11"/>
        <v>97334</v>
      </c>
      <c r="N45" s="104">
        <f t="shared" si="12"/>
        <v>78667</v>
      </c>
      <c r="P45" s="105">
        <f t="shared" si="15"/>
        <v>60000</v>
      </c>
      <c r="Q45" s="105">
        <f t="shared" si="16"/>
        <v>94071.763632812494</v>
      </c>
      <c r="R45" s="106">
        <f t="shared" si="17"/>
        <v>77035.88181640624</v>
      </c>
      <c r="S45" s="107"/>
      <c r="T45" s="107"/>
      <c r="U45" s="72">
        <f t="shared" si="24"/>
        <v>60000</v>
      </c>
      <c r="V45" s="72">
        <f t="shared" si="25"/>
        <v>95704.322724609374</v>
      </c>
      <c r="W45" s="72">
        <f t="shared" si="14"/>
        <v>77852.161362304687</v>
      </c>
    </row>
    <row r="46" spans="1:23" s="101" customFormat="1" ht="12.75" x14ac:dyDescent="0.2">
      <c r="A46" s="149" t="s">
        <v>122</v>
      </c>
      <c r="B46" s="150"/>
      <c r="C46" s="151"/>
      <c r="D46" s="99"/>
      <c r="E46" s="96"/>
      <c r="F46" s="100"/>
      <c r="H46" s="102"/>
      <c r="I46" s="102">
        <f t="shared" si="5"/>
        <v>0</v>
      </c>
      <c r="J46" s="103">
        <f t="shared" si="6"/>
        <v>0</v>
      </c>
      <c r="L46" s="104"/>
      <c r="M46" s="104"/>
      <c r="N46" s="104"/>
      <c r="P46" s="105"/>
      <c r="Q46" s="105"/>
      <c r="R46" s="106"/>
      <c r="S46" s="107"/>
      <c r="T46" s="107"/>
      <c r="U46" s="72">
        <f t="shared" si="24"/>
        <v>0</v>
      </c>
      <c r="V46" s="72">
        <f t="shared" si="25"/>
        <v>0</v>
      </c>
      <c r="W46" s="72">
        <f t="shared" si="14"/>
        <v>0</v>
      </c>
    </row>
    <row r="47" spans="1:23" s="101" customFormat="1" ht="25.5" x14ac:dyDescent="0.2">
      <c r="A47" s="9">
        <v>1</v>
      </c>
      <c r="B47" s="12" t="s">
        <v>113</v>
      </c>
      <c r="C47" s="11">
        <v>1</v>
      </c>
      <c r="D47" s="99">
        <v>100602</v>
      </c>
      <c r="E47" s="96">
        <v>87600</v>
      </c>
      <c r="F47" s="100">
        <v>60000</v>
      </c>
      <c r="H47" s="102">
        <v>36974.682773437504</v>
      </c>
      <c r="I47" s="102">
        <f t="shared" si="5"/>
        <v>39193.163739843752</v>
      </c>
      <c r="J47" s="103">
        <f t="shared" si="6"/>
        <v>93317.05652343751</v>
      </c>
      <c r="L47" s="104">
        <f t="shared" si="10"/>
        <v>60000</v>
      </c>
      <c r="M47" s="104">
        <f t="shared" si="11"/>
        <v>82734</v>
      </c>
      <c r="N47" s="104">
        <f t="shared" si="12"/>
        <v>71367</v>
      </c>
      <c r="P47" s="105">
        <f t="shared" si="15"/>
        <v>60000</v>
      </c>
      <c r="Q47" s="105">
        <f t="shared" si="16"/>
        <v>80305.685507812494</v>
      </c>
      <c r="R47" s="106">
        <f t="shared" si="17"/>
        <v>70152.84275390624</v>
      </c>
      <c r="S47" s="107"/>
      <c r="T47" s="107"/>
      <c r="U47" s="72">
        <f t="shared" si="24"/>
        <v>60000</v>
      </c>
      <c r="V47" s="72">
        <f t="shared" si="25"/>
        <v>85379.764130859374</v>
      </c>
      <c r="W47" s="72">
        <f t="shared" si="14"/>
        <v>72689.882065429687</v>
      </c>
    </row>
    <row r="48" spans="1:23" s="101" customFormat="1" ht="24" customHeight="1" x14ac:dyDescent="0.2">
      <c r="A48" s="149" t="s">
        <v>123</v>
      </c>
      <c r="B48" s="150"/>
      <c r="C48" s="151"/>
      <c r="D48" s="99"/>
      <c r="E48" s="96"/>
      <c r="F48" s="100"/>
      <c r="H48" s="102"/>
      <c r="I48" s="102">
        <f t="shared" si="5"/>
        <v>0</v>
      </c>
      <c r="J48" s="103">
        <f t="shared" si="6"/>
        <v>0</v>
      </c>
      <c r="L48" s="104"/>
      <c r="M48" s="104"/>
      <c r="N48" s="104"/>
      <c r="P48" s="105">
        <f t="shared" si="15"/>
        <v>0</v>
      </c>
      <c r="Q48" s="105">
        <f t="shared" si="16"/>
        <v>0</v>
      </c>
      <c r="R48" s="106">
        <f t="shared" si="17"/>
        <v>0</v>
      </c>
      <c r="S48" s="107"/>
      <c r="T48" s="107"/>
      <c r="U48" s="72">
        <f t="shared" si="24"/>
        <v>0</v>
      </c>
      <c r="V48" s="72">
        <f t="shared" si="25"/>
        <v>0</v>
      </c>
      <c r="W48" s="72">
        <f t="shared" si="14"/>
        <v>0</v>
      </c>
    </row>
    <row r="49" spans="1:23" s="101" customFormat="1" ht="25.5" x14ac:dyDescent="0.2">
      <c r="A49" s="9">
        <v>1</v>
      </c>
      <c r="B49" s="12" t="s">
        <v>118</v>
      </c>
      <c r="C49" s="11">
        <v>1</v>
      </c>
      <c r="D49" s="99">
        <v>100602</v>
      </c>
      <c r="E49" s="96">
        <v>87600</v>
      </c>
      <c r="F49" s="100">
        <v>60000</v>
      </c>
      <c r="H49" s="102">
        <v>35983.417148437504</v>
      </c>
      <c r="I49" s="102">
        <f t="shared" si="5"/>
        <v>38142.422177343753</v>
      </c>
      <c r="J49" s="103">
        <f t="shared" si="6"/>
        <v>90815.29089843751</v>
      </c>
      <c r="L49" s="104">
        <f t="shared" si="10"/>
        <v>60000</v>
      </c>
      <c r="M49" s="104">
        <f t="shared" si="11"/>
        <v>82734</v>
      </c>
      <c r="N49" s="104">
        <f t="shared" si="12"/>
        <v>71367</v>
      </c>
      <c r="P49" s="105">
        <f t="shared" si="15"/>
        <v>60000</v>
      </c>
      <c r="Q49" s="105">
        <f t="shared" si="16"/>
        <v>79471.763632812494</v>
      </c>
      <c r="R49" s="106">
        <f t="shared" si="17"/>
        <v>69735.88181640624</v>
      </c>
      <c r="S49" s="107"/>
      <c r="T49" s="107"/>
      <c r="U49" s="72">
        <f t="shared" si="24"/>
        <v>60000</v>
      </c>
      <c r="V49" s="72">
        <f t="shared" si="25"/>
        <v>84754.322724609374</v>
      </c>
      <c r="W49" s="72">
        <f t="shared" si="14"/>
        <v>72377.161362304687</v>
      </c>
    </row>
    <row r="50" spans="1:23" s="101" customFormat="1" ht="38.25" x14ac:dyDescent="0.2">
      <c r="A50" s="9">
        <v>2</v>
      </c>
      <c r="B50" s="12" t="s">
        <v>124</v>
      </c>
      <c r="C50" s="11">
        <v>1</v>
      </c>
      <c r="D50" s="99">
        <v>100602</v>
      </c>
      <c r="E50" s="96">
        <v>175200</v>
      </c>
      <c r="F50" s="100">
        <v>85000</v>
      </c>
      <c r="H50" s="102">
        <v>39528.65</v>
      </c>
      <c r="I50" s="102">
        <f t="shared" si="5"/>
        <v>41900.369000000006</v>
      </c>
      <c r="J50" s="103">
        <f t="shared" si="6"/>
        <v>99762.783333333355</v>
      </c>
      <c r="L50" s="104">
        <f t="shared" si="10"/>
        <v>85000</v>
      </c>
      <c r="M50" s="104">
        <f t="shared" si="11"/>
        <v>120267.33333333333</v>
      </c>
      <c r="N50" s="104">
        <f t="shared" si="12"/>
        <v>102633.66666666666</v>
      </c>
      <c r="P50" s="105">
        <f t="shared" si="15"/>
        <v>85000</v>
      </c>
      <c r="Q50" s="105">
        <f t="shared" si="16"/>
        <v>119987.59444444445</v>
      </c>
      <c r="R50" s="106">
        <f t="shared" si="17"/>
        <v>102493.79722222223</v>
      </c>
      <c r="S50" s="107"/>
      <c r="T50" s="107"/>
      <c r="U50" s="72">
        <f t="shared" si="24"/>
        <v>85000</v>
      </c>
      <c r="V50" s="72">
        <f t="shared" si="25"/>
        <v>115141.19583333333</v>
      </c>
      <c r="W50" s="72">
        <f t="shared" si="14"/>
        <v>100070.59791666667</v>
      </c>
    </row>
    <row r="51" spans="1:23" s="101" customFormat="1" ht="38.25" x14ac:dyDescent="0.2">
      <c r="A51" s="9">
        <v>3</v>
      </c>
      <c r="B51" s="12" t="s">
        <v>125</v>
      </c>
      <c r="C51" s="11">
        <v>1</v>
      </c>
      <c r="D51" s="99">
        <v>111780</v>
      </c>
      <c r="E51" s="96">
        <v>262800</v>
      </c>
      <c r="F51" s="100">
        <v>85000</v>
      </c>
      <c r="H51" s="102">
        <v>41356.464679687502</v>
      </c>
      <c r="I51" s="102">
        <f t="shared" si="5"/>
        <v>43837.852560468753</v>
      </c>
      <c r="J51" s="103">
        <f t="shared" si="6"/>
        <v>104375.8394296875</v>
      </c>
      <c r="L51" s="104">
        <f t="shared" si="10"/>
        <v>85000</v>
      </c>
      <c r="M51" s="104">
        <f t="shared" si="11"/>
        <v>153193.33333333334</v>
      </c>
      <c r="N51" s="104">
        <f t="shared" si="12"/>
        <v>119096.66666666667</v>
      </c>
      <c r="P51" s="105">
        <f t="shared" si="15"/>
        <v>85000</v>
      </c>
      <c r="Q51" s="105">
        <f t="shared" si="16"/>
        <v>150725.27980989582</v>
      </c>
      <c r="R51" s="106">
        <f t="shared" si="17"/>
        <v>117862.63990494791</v>
      </c>
      <c r="S51" s="107"/>
      <c r="T51" s="107"/>
      <c r="U51" s="72">
        <f t="shared" si="24"/>
        <v>85000</v>
      </c>
      <c r="V51" s="72">
        <f t="shared" si="25"/>
        <v>140988.95985742187</v>
      </c>
      <c r="W51" s="72">
        <f t="shared" si="14"/>
        <v>112994.47992871093</v>
      </c>
    </row>
    <row r="52" spans="1:23" s="101" customFormat="1" ht="25.5" x14ac:dyDescent="0.2">
      <c r="A52" s="9">
        <v>4</v>
      </c>
      <c r="B52" s="12" t="s">
        <v>126</v>
      </c>
      <c r="C52" s="11">
        <v>1</v>
      </c>
      <c r="D52" s="99">
        <v>134136</v>
      </c>
      <c r="E52" s="96">
        <v>262800</v>
      </c>
      <c r="F52" s="100">
        <v>85000</v>
      </c>
      <c r="H52" s="102">
        <v>40777.578269531259</v>
      </c>
      <c r="I52" s="102">
        <f t="shared" si="5"/>
        <v>43224.232965703137</v>
      </c>
      <c r="J52" s="103">
        <f t="shared" si="6"/>
        <v>102914.84039453129</v>
      </c>
      <c r="L52" s="104">
        <f t="shared" si="10"/>
        <v>85000</v>
      </c>
      <c r="M52" s="104">
        <f t="shared" si="11"/>
        <v>160645.33333333334</v>
      </c>
      <c r="N52" s="104">
        <f t="shared" si="12"/>
        <v>122822.66666666667</v>
      </c>
      <c r="P52" s="105">
        <f t="shared" si="15"/>
        <v>85000</v>
      </c>
      <c r="Q52" s="105">
        <f t="shared" si="16"/>
        <v>150238.28013151043</v>
      </c>
      <c r="R52" s="106">
        <f t="shared" si="17"/>
        <v>117619.14006575521</v>
      </c>
      <c r="S52" s="107"/>
      <c r="T52" s="107"/>
      <c r="U52" s="72">
        <f t="shared" si="24"/>
        <v>85000</v>
      </c>
      <c r="V52" s="72">
        <f t="shared" si="25"/>
        <v>146212.71009863282</v>
      </c>
      <c r="W52" s="72">
        <f t="shared" si="14"/>
        <v>115606.35504931641</v>
      </c>
    </row>
    <row r="53" spans="1:23" s="101" customFormat="1" ht="25.5" x14ac:dyDescent="0.2">
      <c r="A53" s="9">
        <v>5</v>
      </c>
      <c r="B53" s="12" t="s">
        <v>127</v>
      </c>
      <c r="C53" s="11">
        <v>1</v>
      </c>
      <c r="D53" s="99">
        <v>134136</v>
      </c>
      <c r="E53" s="96">
        <v>262800</v>
      </c>
      <c r="F53" s="100">
        <v>85000</v>
      </c>
      <c r="H53" s="102">
        <v>39820.076707031258</v>
      </c>
      <c r="I53" s="102">
        <f t="shared" si="5"/>
        <v>42209.281309453138</v>
      </c>
      <c r="J53" s="103">
        <f t="shared" si="6"/>
        <v>100498.28883203128</v>
      </c>
      <c r="L53" s="104">
        <f t="shared" si="10"/>
        <v>85000</v>
      </c>
      <c r="M53" s="104">
        <f t="shared" si="11"/>
        <v>160645.33333333334</v>
      </c>
      <c r="N53" s="104">
        <f t="shared" si="12"/>
        <v>122822.66666666667</v>
      </c>
      <c r="P53" s="105">
        <f t="shared" si="15"/>
        <v>85000</v>
      </c>
      <c r="Q53" s="105">
        <f t="shared" si="16"/>
        <v>149432.76294401044</v>
      </c>
      <c r="R53" s="106">
        <f t="shared" si="17"/>
        <v>117216.38147200522</v>
      </c>
      <c r="S53" s="107"/>
      <c r="T53" s="107"/>
      <c r="U53" s="72">
        <f t="shared" si="24"/>
        <v>85000</v>
      </c>
      <c r="V53" s="72">
        <f t="shared" si="25"/>
        <v>145608.57220800783</v>
      </c>
      <c r="W53" s="72">
        <f t="shared" ref="W53:W54" si="26">+(U53+V53)/2</f>
        <v>115304.28610400391</v>
      </c>
    </row>
    <row r="54" spans="1:23" s="101" customFormat="1" ht="25.5" x14ac:dyDescent="0.2">
      <c r="A54" s="9">
        <v>6</v>
      </c>
      <c r="B54" s="12" t="s">
        <v>128</v>
      </c>
      <c r="C54" s="11">
        <v>1</v>
      </c>
      <c r="D54" s="99">
        <v>134136</v>
      </c>
      <c r="E54" s="96">
        <v>350400</v>
      </c>
      <c r="F54" s="100">
        <v>100000</v>
      </c>
      <c r="H54" s="102">
        <v>40777.578269531259</v>
      </c>
      <c r="I54" s="102">
        <f t="shared" si="5"/>
        <v>43224.232965703137</v>
      </c>
      <c r="J54" s="103">
        <f t="shared" si="6"/>
        <v>102914.84039453129</v>
      </c>
      <c r="L54" s="104">
        <f t="shared" si="10"/>
        <v>100000</v>
      </c>
      <c r="M54" s="104">
        <f t="shared" si="11"/>
        <v>194845.33333333334</v>
      </c>
      <c r="N54" s="104">
        <f t="shared" si="12"/>
        <v>147422.66666666669</v>
      </c>
      <c r="P54" s="105">
        <f>+MIN(J54,F54)</f>
        <v>100000</v>
      </c>
      <c r="Q54" s="105">
        <f>+AVERAGE(J54,F54)</f>
        <v>101457.42019726564</v>
      </c>
      <c r="R54" s="106">
        <f t="shared" si="17"/>
        <v>100728.71009863282</v>
      </c>
      <c r="S54" s="107"/>
      <c r="T54" s="107"/>
      <c r="U54" s="72">
        <f>+MIN(D54,J54,F54)</f>
        <v>100000</v>
      </c>
      <c r="V54" s="72">
        <f>+AVERAGE(D54,J54,F54)</f>
        <v>112350.28013151042</v>
      </c>
      <c r="W54" s="72">
        <f t="shared" si="26"/>
        <v>106175.1400657552</v>
      </c>
    </row>
    <row r="55" spans="1:23" s="101" customFormat="1" ht="12.75" x14ac:dyDescent="0.2">
      <c r="A55" s="149" t="s">
        <v>129</v>
      </c>
      <c r="B55" s="150"/>
      <c r="C55" s="151"/>
      <c r="D55" s="99"/>
      <c r="E55" s="96"/>
      <c r="F55" s="100"/>
      <c r="H55" s="102"/>
      <c r="I55" s="102">
        <f t="shared" si="5"/>
        <v>0</v>
      </c>
      <c r="J55" s="103">
        <f t="shared" si="6"/>
        <v>0</v>
      </c>
      <c r="L55" s="104"/>
      <c r="M55" s="104"/>
      <c r="N55" s="104"/>
      <c r="P55" s="105">
        <f t="shared" si="15"/>
        <v>0</v>
      </c>
      <c r="Q55" s="105">
        <f t="shared" si="16"/>
        <v>0</v>
      </c>
      <c r="R55" s="106">
        <f t="shared" si="17"/>
        <v>0</v>
      </c>
      <c r="S55" s="107"/>
      <c r="T55" s="107"/>
      <c r="U55" s="72">
        <f>+MIN(D55,E55,J55,F55)</f>
        <v>0</v>
      </c>
      <c r="V55" s="72">
        <f>+AVERAGE(D55,J55,E55,F55)</f>
        <v>0</v>
      </c>
      <c r="W55" s="72"/>
    </row>
    <row r="56" spans="1:23" s="101" customFormat="1" ht="25.5" x14ac:dyDescent="0.2">
      <c r="A56" s="9">
        <v>1</v>
      </c>
      <c r="B56" s="12" t="s">
        <v>113</v>
      </c>
      <c r="C56" s="11">
        <v>1</v>
      </c>
      <c r="D56" s="99">
        <v>100602</v>
      </c>
      <c r="E56" s="96">
        <v>87600</v>
      </c>
      <c r="F56" s="100">
        <v>60000</v>
      </c>
      <c r="H56" s="102">
        <v>32372.729648437504</v>
      </c>
      <c r="I56" s="102">
        <f t="shared" si="5"/>
        <v>34315.093427343752</v>
      </c>
      <c r="J56" s="103">
        <f t="shared" si="6"/>
        <v>81702.60339843751</v>
      </c>
      <c r="L56" s="104">
        <f t="shared" si="10"/>
        <v>60000</v>
      </c>
      <c r="M56" s="104">
        <f t="shared" si="11"/>
        <v>82734</v>
      </c>
      <c r="N56" s="104">
        <f t="shared" si="12"/>
        <v>71367</v>
      </c>
      <c r="P56" s="105">
        <f t="shared" si="15"/>
        <v>60000</v>
      </c>
      <c r="Q56" s="105">
        <f t="shared" si="16"/>
        <v>76434.201132812494</v>
      </c>
      <c r="R56" s="106">
        <f t="shared" si="17"/>
        <v>68217.10056640624</v>
      </c>
      <c r="S56" s="107"/>
      <c r="T56" s="107"/>
      <c r="U56" s="72">
        <f>+MIN(D56,E56,J56,F56)</f>
        <v>60000</v>
      </c>
      <c r="V56" s="72">
        <f>+AVERAGE(D56,J56,E56,F56)</f>
        <v>82476.150849609374</v>
      </c>
      <c r="W56" s="72">
        <f t="shared" si="14"/>
        <v>71238.075424804687</v>
      </c>
    </row>
    <row r="57" spans="1:23" s="101" customFormat="1" ht="25.5" x14ac:dyDescent="0.2">
      <c r="A57" s="9">
        <v>2</v>
      </c>
      <c r="B57" s="12" t="s">
        <v>130</v>
      </c>
      <c r="C57" s="11">
        <v>1</v>
      </c>
      <c r="D57" s="99">
        <v>100602</v>
      </c>
      <c r="E57" s="96">
        <v>131400</v>
      </c>
      <c r="F57" s="100">
        <v>60000</v>
      </c>
      <c r="H57" s="102">
        <v>32372.729648437504</v>
      </c>
      <c r="I57" s="102">
        <f t="shared" si="5"/>
        <v>34315.093427343752</v>
      </c>
      <c r="J57" s="103">
        <f t="shared" si="6"/>
        <v>81702.60339843751</v>
      </c>
      <c r="L57" s="104">
        <f t="shared" si="10"/>
        <v>60000</v>
      </c>
      <c r="M57" s="104">
        <f t="shared" si="11"/>
        <v>97334</v>
      </c>
      <c r="N57" s="104">
        <f t="shared" si="12"/>
        <v>78667</v>
      </c>
      <c r="P57" s="105">
        <f t="shared" si="15"/>
        <v>60000</v>
      </c>
      <c r="Q57" s="105">
        <f t="shared" si="16"/>
        <v>91034.201132812494</v>
      </c>
      <c r="R57" s="106">
        <f t="shared" si="17"/>
        <v>75517.10056640624</v>
      </c>
      <c r="S57" s="107"/>
      <c r="T57" s="107"/>
      <c r="U57" s="72">
        <f>+MIN(D57,E57,J57,F57)</f>
        <v>60000</v>
      </c>
      <c r="V57" s="72">
        <f>+AVERAGE(D57,J57,E57,F57)</f>
        <v>93426.150849609374</v>
      </c>
      <c r="W57" s="72">
        <f t="shared" si="14"/>
        <v>76713.075424804687</v>
      </c>
    </row>
    <row r="58" spans="1:23" s="101" customFormat="1" ht="25.5" x14ac:dyDescent="0.2">
      <c r="A58" s="9">
        <v>3</v>
      </c>
      <c r="B58" s="12" t="s">
        <v>99</v>
      </c>
      <c r="C58" s="11">
        <v>1</v>
      </c>
      <c r="D58" s="99">
        <v>100602</v>
      </c>
      <c r="E58" s="96">
        <v>175200</v>
      </c>
      <c r="F58" s="100">
        <v>85000</v>
      </c>
      <c r="H58" s="102">
        <v>32372.729648437504</v>
      </c>
      <c r="I58" s="102">
        <f t="shared" si="5"/>
        <v>34315.093427343752</v>
      </c>
      <c r="J58" s="103">
        <f t="shared" si="6"/>
        <v>81702.60339843751</v>
      </c>
      <c r="L58" s="104">
        <f t="shared" si="10"/>
        <v>85000</v>
      </c>
      <c r="M58" s="104">
        <f t="shared" si="11"/>
        <v>120267.33333333333</v>
      </c>
      <c r="N58" s="104">
        <f t="shared" si="12"/>
        <v>102633.66666666666</v>
      </c>
      <c r="P58" s="105">
        <f t="shared" si="15"/>
        <v>81702.60339843751</v>
      </c>
      <c r="Q58" s="105">
        <f t="shared" si="16"/>
        <v>113967.53446614584</v>
      </c>
      <c r="R58" s="106">
        <f t="shared" si="17"/>
        <v>97835.068932291673</v>
      </c>
      <c r="S58" s="107"/>
      <c r="T58" s="107"/>
      <c r="U58" s="72">
        <f>+MIN(D58,E58,J58,F58)</f>
        <v>81702.60339843751</v>
      </c>
      <c r="V58" s="72">
        <f>+AVERAGE(D58,J58,E58,F58)</f>
        <v>110626.15084960937</v>
      </c>
      <c r="W58" s="72">
        <f t="shared" si="14"/>
        <v>96164.377124023449</v>
      </c>
    </row>
    <row r="59" spans="1:23" s="101" customFormat="1" ht="25.5" x14ac:dyDescent="0.2">
      <c r="A59" s="9">
        <v>4</v>
      </c>
      <c r="B59" s="12" t="s">
        <v>103</v>
      </c>
      <c r="C59" s="11">
        <v>1</v>
      </c>
      <c r="D59" s="99">
        <v>100602</v>
      </c>
      <c r="E59" s="96">
        <v>87600</v>
      </c>
      <c r="F59" s="100">
        <v>60000</v>
      </c>
      <c r="H59" s="102">
        <v>32372.729648437504</v>
      </c>
      <c r="I59" s="102">
        <f t="shared" si="5"/>
        <v>34315.093427343752</v>
      </c>
      <c r="J59" s="103">
        <f t="shared" si="6"/>
        <v>81702.60339843751</v>
      </c>
      <c r="L59" s="104">
        <f t="shared" si="10"/>
        <v>60000</v>
      </c>
      <c r="M59" s="104">
        <f t="shared" si="11"/>
        <v>82734</v>
      </c>
      <c r="N59" s="104">
        <f t="shared" si="12"/>
        <v>71367</v>
      </c>
      <c r="P59" s="105">
        <f t="shared" si="15"/>
        <v>60000</v>
      </c>
      <c r="Q59" s="105">
        <f t="shared" si="16"/>
        <v>76434.201132812494</v>
      </c>
      <c r="R59" s="106">
        <f t="shared" si="17"/>
        <v>68217.10056640624</v>
      </c>
      <c r="S59" s="107"/>
      <c r="T59" s="107"/>
      <c r="U59" s="72">
        <f>+MIN(D59,E59,J59,F59)</f>
        <v>60000</v>
      </c>
      <c r="V59" s="72">
        <f>+AVERAGE(D59,J59,E59,F59)</f>
        <v>82476.150849609374</v>
      </c>
      <c r="W59" s="72">
        <f t="shared" si="14"/>
        <v>71238.075424804687</v>
      </c>
    </row>
    <row r="60" spans="1:23" s="101" customFormat="1" ht="25.5" x14ac:dyDescent="0.2">
      <c r="A60" s="9">
        <v>5</v>
      </c>
      <c r="B60" s="12" t="s">
        <v>131</v>
      </c>
      <c r="C60" s="11">
        <v>1</v>
      </c>
      <c r="D60" s="99">
        <v>111780</v>
      </c>
      <c r="E60" s="96">
        <v>262800</v>
      </c>
      <c r="F60" s="100">
        <v>85000</v>
      </c>
      <c r="H60" s="102">
        <v>35927.070457031259</v>
      </c>
      <c r="I60" s="102">
        <f t="shared" si="5"/>
        <v>38082.694684453134</v>
      </c>
      <c r="J60" s="103">
        <f t="shared" si="6"/>
        <v>90673.082582031275</v>
      </c>
      <c r="L60" s="104">
        <f t="shared" si="10"/>
        <v>85000</v>
      </c>
      <c r="M60" s="104">
        <f t="shared" si="11"/>
        <v>153193.33333333334</v>
      </c>
      <c r="N60" s="104">
        <f t="shared" si="12"/>
        <v>119096.66666666667</v>
      </c>
      <c r="P60" s="105">
        <f>+MIN(J60,F60)</f>
        <v>85000</v>
      </c>
      <c r="Q60" s="105">
        <f>+AVERAGE(J60,F60)</f>
        <v>87836.54129101563</v>
      </c>
      <c r="R60" s="106">
        <f t="shared" si="17"/>
        <v>86418.270645507815</v>
      </c>
      <c r="S60" s="107"/>
      <c r="T60" s="107"/>
      <c r="U60" s="72">
        <f>+MIN(D60,J60,F60)</f>
        <v>85000</v>
      </c>
      <c r="V60" s="72">
        <f>+AVERAGE(D60,J60,F60)</f>
        <v>95817.694194010415</v>
      </c>
      <c r="W60" s="72">
        <f t="shared" si="14"/>
        <v>90408.8470970052</v>
      </c>
    </row>
    <row r="61" spans="1:23" s="101" customFormat="1" ht="25.5" x14ac:dyDescent="0.2">
      <c r="A61" s="9">
        <v>6</v>
      </c>
      <c r="B61" s="12" t="s">
        <v>90</v>
      </c>
      <c r="C61" s="11">
        <v>1</v>
      </c>
      <c r="D61" s="99">
        <v>134136</v>
      </c>
      <c r="E61" s="96">
        <v>438000</v>
      </c>
      <c r="F61" s="100">
        <v>125000</v>
      </c>
      <c r="H61" s="102">
        <v>38224.240769531258</v>
      </c>
      <c r="I61" s="102">
        <f t="shared" si="5"/>
        <v>40517.695215703134</v>
      </c>
      <c r="J61" s="103">
        <f t="shared" si="6"/>
        <v>96470.702894531278</v>
      </c>
      <c r="L61" s="104">
        <f t="shared" si="10"/>
        <v>125000</v>
      </c>
      <c r="M61" s="104">
        <f t="shared" si="11"/>
        <v>232378.66666666666</v>
      </c>
      <c r="N61" s="104">
        <f t="shared" si="12"/>
        <v>178689.33333333331</v>
      </c>
      <c r="P61" s="105">
        <f>+MIN(J61,F61)</f>
        <v>96470.702894531278</v>
      </c>
      <c r="Q61" s="105">
        <f>+AVERAGE(J61,F61)</f>
        <v>110735.35144726564</v>
      </c>
      <c r="R61" s="106">
        <f t="shared" ref="R61" si="27">+(P61+Q61)/2</f>
        <v>103603.02717089845</v>
      </c>
      <c r="S61" s="107"/>
      <c r="T61" s="107"/>
      <c r="U61" s="72">
        <f>+MIN(D61,J61,F61)</f>
        <v>96470.702894531278</v>
      </c>
      <c r="V61" s="72">
        <f>+AVERAGE(D61,J61,F61)</f>
        <v>118535.56763151044</v>
      </c>
      <c r="W61" s="72">
        <f t="shared" si="14"/>
        <v>107503.13526302086</v>
      </c>
    </row>
    <row r="62" spans="1:23" s="101" customFormat="1" ht="12.75" x14ac:dyDescent="0.2">
      <c r="A62" s="149" t="s">
        <v>132</v>
      </c>
      <c r="B62" s="150"/>
      <c r="C62" s="151"/>
      <c r="D62" s="99"/>
      <c r="E62" s="96"/>
      <c r="F62" s="100"/>
      <c r="H62" s="102"/>
      <c r="I62" s="102">
        <f t="shared" si="5"/>
        <v>0</v>
      </c>
      <c r="J62" s="103">
        <f t="shared" si="6"/>
        <v>0</v>
      </c>
      <c r="L62" s="104"/>
      <c r="M62" s="104"/>
      <c r="N62" s="104"/>
      <c r="P62" s="105">
        <f t="shared" si="15"/>
        <v>0</v>
      </c>
      <c r="Q62" s="105">
        <f t="shared" si="16"/>
        <v>0</v>
      </c>
      <c r="R62" s="106">
        <f t="shared" si="17"/>
        <v>0</v>
      </c>
      <c r="S62" s="107"/>
      <c r="T62" s="107"/>
      <c r="U62" s="72">
        <f t="shared" ref="U62:U69" si="28">+MIN(D62,E62,J62,F62)</f>
        <v>0</v>
      </c>
      <c r="V62" s="72">
        <f t="shared" ref="V62:V69" si="29">+AVERAGE(D62,J62,E62,F62)</f>
        <v>0</v>
      </c>
      <c r="W62" s="72"/>
    </row>
    <row r="63" spans="1:23" s="101" customFormat="1" ht="25.5" x14ac:dyDescent="0.2">
      <c r="A63" s="9">
        <v>1</v>
      </c>
      <c r="B63" s="12" t="s">
        <v>96</v>
      </c>
      <c r="C63" s="11">
        <v>1</v>
      </c>
      <c r="D63" s="99">
        <v>121095</v>
      </c>
      <c r="E63" s="96">
        <v>131400</v>
      </c>
      <c r="F63" s="100">
        <v>60000</v>
      </c>
      <c r="H63" s="102">
        <v>33275.401523437504</v>
      </c>
      <c r="I63" s="102">
        <f t="shared" si="5"/>
        <v>35271.925614843756</v>
      </c>
      <c r="J63" s="103">
        <f t="shared" si="6"/>
        <v>83980.775273437524</v>
      </c>
      <c r="L63" s="104">
        <f t="shared" si="10"/>
        <v>60000</v>
      </c>
      <c r="M63" s="104">
        <f t="shared" si="11"/>
        <v>104165</v>
      </c>
      <c r="N63" s="104">
        <f t="shared" si="12"/>
        <v>82082.5</v>
      </c>
      <c r="P63" s="105">
        <f t="shared" si="15"/>
        <v>60000</v>
      </c>
      <c r="Q63" s="105">
        <f t="shared" si="16"/>
        <v>91793.591757812494</v>
      </c>
      <c r="R63" s="106">
        <f t="shared" si="17"/>
        <v>75896.79587890624</v>
      </c>
      <c r="S63" s="107"/>
      <c r="T63" s="107"/>
      <c r="U63" s="72">
        <f t="shared" si="28"/>
        <v>60000</v>
      </c>
      <c r="V63" s="72">
        <f t="shared" si="29"/>
        <v>99118.943818359374</v>
      </c>
      <c r="W63" s="72">
        <f t="shared" si="14"/>
        <v>79559.471909179687</v>
      </c>
    </row>
    <row r="64" spans="1:23" s="101" customFormat="1" ht="25.5" x14ac:dyDescent="0.2">
      <c r="A64" s="9">
        <v>2</v>
      </c>
      <c r="B64" s="12" t="s">
        <v>99</v>
      </c>
      <c r="C64" s="11">
        <v>1</v>
      </c>
      <c r="D64" s="99">
        <v>121095</v>
      </c>
      <c r="E64" s="96">
        <v>175200</v>
      </c>
      <c r="F64" s="100">
        <v>85000</v>
      </c>
      <c r="H64" s="102">
        <v>33275.401523437504</v>
      </c>
      <c r="I64" s="102">
        <f t="shared" si="5"/>
        <v>35271.925614843756</v>
      </c>
      <c r="J64" s="103">
        <f t="shared" si="6"/>
        <v>83980.775273437524</v>
      </c>
      <c r="L64" s="104">
        <f t="shared" si="10"/>
        <v>85000</v>
      </c>
      <c r="M64" s="104">
        <f t="shared" si="11"/>
        <v>127098.33333333333</v>
      </c>
      <c r="N64" s="104">
        <f t="shared" si="12"/>
        <v>106049.16666666666</v>
      </c>
      <c r="P64" s="105">
        <f t="shared" si="15"/>
        <v>83980.775273437524</v>
      </c>
      <c r="Q64" s="105">
        <f t="shared" si="16"/>
        <v>114726.92509114584</v>
      </c>
      <c r="R64" s="106">
        <f t="shared" si="17"/>
        <v>99353.850182291673</v>
      </c>
      <c r="S64" s="107"/>
      <c r="T64" s="107"/>
      <c r="U64" s="72">
        <f t="shared" si="28"/>
        <v>83980.775273437524</v>
      </c>
      <c r="V64" s="72">
        <f t="shared" si="29"/>
        <v>116318.94381835937</v>
      </c>
      <c r="W64" s="72">
        <f t="shared" si="14"/>
        <v>100149.85954589845</v>
      </c>
    </row>
    <row r="65" spans="1:23" s="101" customFormat="1" ht="12.75" x14ac:dyDescent="0.2">
      <c r="A65" s="149" t="s">
        <v>133</v>
      </c>
      <c r="B65" s="150"/>
      <c r="C65" s="151"/>
      <c r="D65" s="99"/>
      <c r="E65" s="96"/>
      <c r="F65" s="100"/>
      <c r="H65" s="102">
        <v>0</v>
      </c>
      <c r="I65" s="102">
        <f t="shared" si="5"/>
        <v>0</v>
      </c>
      <c r="J65" s="103">
        <f t="shared" si="6"/>
        <v>0</v>
      </c>
      <c r="L65" s="104"/>
      <c r="M65" s="104"/>
      <c r="N65" s="104"/>
      <c r="P65" s="105">
        <f t="shared" si="15"/>
        <v>0</v>
      </c>
      <c r="Q65" s="105">
        <f t="shared" si="16"/>
        <v>0</v>
      </c>
      <c r="R65" s="106">
        <f t="shared" si="17"/>
        <v>0</v>
      </c>
      <c r="S65" s="107"/>
      <c r="T65" s="107"/>
      <c r="U65" s="72">
        <f t="shared" si="28"/>
        <v>0</v>
      </c>
      <c r="V65" s="72">
        <f t="shared" si="29"/>
        <v>0</v>
      </c>
      <c r="W65" s="72"/>
    </row>
    <row r="66" spans="1:23" s="101" customFormat="1" ht="25.5" x14ac:dyDescent="0.2">
      <c r="A66" s="9">
        <v>1</v>
      </c>
      <c r="B66" s="12" t="s">
        <v>96</v>
      </c>
      <c r="C66" s="11">
        <v>1</v>
      </c>
      <c r="D66" s="99">
        <v>121095</v>
      </c>
      <c r="E66" s="96">
        <v>131400</v>
      </c>
      <c r="F66" s="100">
        <v>60000</v>
      </c>
      <c r="H66" s="102">
        <v>69235.604648437511</v>
      </c>
      <c r="I66" s="102">
        <f t="shared" si="5"/>
        <v>73389.740927343766</v>
      </c>
      <c r="J66" s="103">
        <f t="shared" si="6"/>
        <v>174737.47839843755</v>
      </c>
      <c r="L66" s="104">
        <f t="shared" si="10"/>
        <v>60000</v>
      </c>
      <c r="M66" s="104">
        <f t="shared" si="11"/>
        <v>104165</v>
      </c>
      <c r="N66" s="104">
        <f t="shared" si="12"/>
        <v>82082.5</v>
      </c>
      <c r="P66" s="105">
        <f t="shared" si="15"/>
        <v>60000</v>
      </c>
      <c r="Q66" s="105">
        <f t="shared" si="16"/>
        <v>122045.82613281252</v>
      </c>
      <c r="R66" s="106">
        <f t="shared" si="17"/>
        <v>91022.913066406269</v>
      </c>
      <c r="S66" s="107"/>
      <c r="T66" s="107"/>
      <c r="U66" s="72">
        <f t="shared" si="28"/>
        <v>60000</v>
      </c>
      <c r="V66" s="72">
        <f t="shared" si="29"/>
        <v>121808.11959960939</v>
      </c>
      <c r="W66" s="72">
        <f t="shared" si="14"/>
        <v>90904.059799804701</v>
      </c>
    </row>
    <row r="67" spans="1:23" s="101" customFormat="1" ht="25.5" x14ac:dyDescent="0.2">
      <c r="A67" s="9">
        <v>2</v>
      </c>
      <c r="B67" s="12" t="s">
        <v>118</v>
      </c>
      <c r="C67" s="11">
        <v>1</v>
      </c>
      <c r="D67" s="99">
        <v>121095</v>
      </c>
      <c r="E67" s="96">
        <v>87600</v>
      </c>
      <c r="F67" s="100">
        <v>60000</v>
      </c>
      <c r="H67" s="102">
        <v>36086.120929687502</v>
      </c>
      <c r="I67" s="102">
        <f t="shared" si="5"/>
        <v>38251.288185468751</v>
      </c>
      <c r="J67" s="103">
        <f t="shared" si="6"/>
        <v>91074.495679687505</v>
      </c>
      <c r="L67" s="104">
        <f t="shared" si="10"/>
        <v>60000</v>
      </c>
      <c r="M67" s="104">
        <f t="shared" si="11"/>
        <v>89565</v>
      </c>
      <c r="N67" s="104">
        <f t="shared" si="12"/>
        <v>74782.5</v>
      </c>
      <c r="P67" s="105">
        <f t="shared" si="15"/>
        <v>60000</v>
      </c>
      <c r="Q67" s="105">
        <f t="shared" si="16"/>
        <v>79558.165226562502</v>
      </c>
      <c r="R67" s="106">
        <f t="shared" si="17"/>
        <v>69779.082613281251</v>
      </c>
      <c r="S67" s="107"/>
      <c r="T67" s="107"/>
      <c r="U67" s="72">
        <f t="shared" si="28"/>
        <v>60000</v>
      </c>
      <c r="V67" s="72">
        <f t="shared" si="29"/>
        <v>89942.373919921869</v>
      </c>
      <c r="W67" s="72">
        <f t="shared" si="14"/>
        <v>74971.186959960934</v>
      </c>
    </row>
    <row r="68" spans="1:23" s="101" customFormat="1" ht="12.75" x14ac:dyDescent="0.2">
      <c r="A68" s="149" t="s">
        <v>134</v>
      </c>
      <c r="B68" s="150"/>
      <c r="C68" s="151"/>
      <c r="D68" s="99"/>
      <c r="E68" s="96"/>
      <c r="F68" s="100"/>
      <c r="H68" s="102"/>
      <c r="I68" s="102">
        <f t="shared" si="5"/>
        <v>0</v>
      </c>
      <c r="J68" s="103">
        <f t="shared" si="6"/>
        <v>0</v>
      </c>
      <c r="L68" s="104"/>
      <c r="M68" s="104"/>
      <c r="N68" s="104"/>
      <c r="P68" s="105">
        <f t="shared" si="15"/>
        <v>0</v>
      </c>
      <c r="Q68" s="105">
        <f t="shared" si="16"/>
        <v>0</v>
      </c>
      <c r="R68" s="106">
        <f t="shared" si="17"/>
        <v>0</v>
      </c>
      <c r="S68" s="107"/>
      <c r="T68" s="107"/>
      <c r="U68" s="72">
        <f t="shared" si="28"/>
        <v>0</v>
      </c>
      <c r="V68" s="72">
        <f t="shared" si="29"/>
        <v>0</v>
      </c>
      <c r="W68" s="72"/>
    </row>
    <row r="69" spans="1:23" s="101" customFormat="1" ht="26.25" customHeight="1" x14ac:dyDescent="0.2">
      <c r="A69" s="9">
        <v>1</v>
      </c>
      <c r="B69" s="12" t="s">
        <v>113</v>
      </c>
      <c r="C69" s="11">
        <v>1</v>
      </c>
      <c r="D69" s="99">
        <v>121095</v>
      </c>
      <c r="E69" s="96">
        <v>87600</v>
      </c>
      <c r="F69" s="100">
        <v>60000</v>
      </c>
      <c r="H69" s="102">
        <v>36218.289679687499</v>
      </c>
      <c r="I69" s="102">
        <f t="shared" si="5"/>
        <v>38391.387060468754</v>
      </c>
      <c r="J69" s="103">
        <f t="shared" si="6"/>
        <v>91408.064429687511</v>
      </c>
      <c r="L69" s="104">
        <f t="shared" si="10"/>
        <v>60000</v>
      </c>
      <c r="M69" s="104">
        <f t="shared" si="11"/>
        <v>89565</v>
      </c>
      <c r="N69" s="104">
        <f t="shared" si="12"/>
        <v>74782.5</v>
      </c>
      <c r="P69" s="105">
        <f t="shared" si="15"/>
        <v>60000</v>
      </c>
      <c r="Q69" s="105">
        <f t="shared" si="16"/>
        <v>79669.354809895842</v>
      </c>
      <c r="R69" s="106">
        <f t="shared" si="17"/>
        <v>69834.677404947928</v>
      </c>
      <c r="S69" s="107"/>
      <c r="T69" s="107"/>
      <c r="U69" s="72">
        <f t="shared" si="28"/>
        <v>60000</v>
      </c>
      <c r="V69" s="72">
        <f t="shared" si="29"/>
        <v>90025.766107421878</v>
      </c>
      <c r="W69" s="72">
        <f t="shared" si="14"/>
        <v>75012.883053710946</v>
      </c>
    </row>
    <row r="70" spans="1:23" x14ac:dyDescent="0.2">
      <c r="A70" s="152" t="s">
        <v>135</v>
      </c>
      <c r="B70" s="152"/>
      <c r="C70" s="152"/>
      <c r="D70" s="13">
        <f>SUM(D9:D69)</f>
        <v>11953672</v>
      </c>
      <c r="E70" s="13">
        <f>SUM(E9:E69)</f>
        <v>10554420</v>
      </c>
      <c r="F70" s="13">
        <f>SUM(F9:F69)</f>
        <v>17535000</v>
      </c>
      <c r="H70" s="13">
        <f>SUM(H9:H69)</f>
        <v>3192224.6548736952</v>
      </c>
      <c r="I70" s="13">
        <f>SUM(I9:I69)</f>
        <v>3383758.1341661196</v>
      </c>
      <c r="J70" s="13">
        <f>SUM(J9:J69)</f>
        <v>8056566.9861098127</v>
      </c>
      <c r="L70" s="13">
        <f t="shared" ref="L70:N70" si="30">SUM(L9:L69)</f>
        <v>6851569</v>
      </c>
      <c r="M70" s="13">
        <f t="shared" si="30"/>
        <v>9887778.166666666</v>
      </c>
      <c r="N70" s="13">
        <f t="shared" si="30"/>
        <v>8369673.5833333367</v>
      </c>
      <c r="P70" s="91">
        <f t="shared" ref="P70" si="31">SUM(P9:P69)</f>
        <v>6291971.9102317709</v>
      </c>
      <c r="Q70" s="91">
        <f t="shared" ref="Q70" si="32">SUM(Q9:Q69)</f>
        <v>8659804.3312095609</v>
      </c>
      <c r="R70" s="91">
        <f t="shared" ref="R70:W70" si="33">SUM(R9:R69)</f>
        <v>7484499.0603039945</v>
      </c>
      <c r="U70" s="13">
        <f t="shared" si="33"/>
        <v>6291971.9102317709</v>
      </c>
      <c r="V70" s="13">
        <f t="shared" si="33"/>
        <v>9183925.8223176356</v>
      </c>
      <c r="W70" s="13">
        <f t="shared" si="33"/>
        <v>7737948.8662746968</v>
      </c>
    </row>
    <row r="71" spans="1:23" x14ac:dyDescent="0.2">
      <c r="A71" s="14"/>
      <c r="B71" s="14"/>
      <c r="C71" s="14" t="s">
        <v>136</v>
      </c>
      <c r="D71" s="15">
        <f>+D70*19%</f>
        <v>2271197.6800000002</v>
      </c>
      <c r="E71" s="15">
        <f>+E70*19%</f>
        <v>2005339.8</v>
      </c>
      <c r="F71" s="15">
        <f>+F70*19%</f>
        <v>3331650</v>
      </c>
      <c r="H71" s="15">
        <f>+H70*19%</f>
        <v>606522.68442600209</v>
      </c>
      <c r="I71" s="15">
        <f>+I70*19%</f>
        <v>642914.04549156269</v>
      </c>
      <c r="J71" s="15">
        <f>+J70*19%</f>
        <v>1530747.7273608644</v>
      </c>
      <c r="L71" s="15">
        <f t="shared" ref="L71:N71" si="34">+L70*19%</f>
        <v>1301798.1100000001</v>
      </c>
      <c r="M71" s="15">
        <f t="shared" si="34"/>
        <v>1878677.8516666666</v>
      </c>
      <c r="N71" s="15">
        <f t="shared" si="34"/>
        <v>1590237.9808333339</v>
      </c>
      <c r="P71" s="91">
        <f t="shared" ref="P71" si="35">+P70*19%</f>
        <v>1195474.6629440365</v>
      </c>
      <c r="Q71" s="91">
        <f t="shared" ref="Q71" si="36">+Q70*19%</f>
        <v>1645362.8229298166</v>
      </c>
      <c r="R71" s="91">
        <f t="shared" ref="R71:W71" si="37">+R70*19%</f>
        <v>1422054.821457759</v>
      </c>
      <c r="U71" s="15">
        <f t="shared" si="37"/>
        <v>1195474.6629440365</v>
      </c>
      <c r="V71" s="15">
        <f t="shared" si="37"/>
        <v>1744945.9062403508</v>
      </c>
      <c r="W71" s="15">
        <f t="shared" si="37"/>
        <v>1470210.2845921924</v>
      </c>
    </row>
    <row r="72" spans="1:23" x14ac:dyDescent="0.2">
      <c r="A72" s="147" t="s">
        <v>1</v>
      </c>
      <c r="B72" s="147"/>
      <c r="C72" s="147"/>
      <c r="D72" s="13">
        <f>+D71+D70</f>
        <v>14224869.68</v>
      </c>
      <c r="E72" s="13">
        <f>+E71+E70</f>
        <v>12559759.800000001</v>
      </c>
      <c r="F72" s="13">
        <f>+F71+F70</f>
        <v>20866650</v>
      </c>
      <c r="H72" s="13">
        <f>+H71+H70</f>
        <v>3798747.3392996974</v>
      </c>
      <c r="I72" s="13">
        <f>+I71+I70</f>
        <v>4026672.1796576823</v>
      </c>
      <c r="J72" s="13">
        <f>+J71+J70</f>
        <v>9587314.7134706769</v>
      </c>
      <c r="L72" s="13">
        <f t="shared" ref="L72:N72" si="38">+L71+L70</f>
        <v>8153367.1100000003</v>
      </c>
      <c r="M72" s="13">
        <f t="shared" si="38"/>
        <v>11766456.018333333</v>
      </c>
      <c r="N72" s="13">
        <f t="shared" si="38"/>
        <v>9959911.5641666707</v>
      </c>
      <c r="P72" s="91">
        <f t="shared" ref="P72" si="39">+P71+P70</f>
        <v>7487446.5731758075</v>
      </c>
      <c r="Q72" s="91">
        <f t="shared" ref="Q72" si="40">+Q71+Q70</f>
        <v>10305167.154139377</v>
      </c>
      <c r="R72" s="91">
        <f t="shared" ref="R72:W72" si="41">+R71+R70</f>
        <v>8906553.8817617539</v>
      </c>
      <c r="U72" s="13">
        <f t="shared" si="41"/>
        <v>7487446.5731758075</v>
      </c>
      <c r="V72" s="13">
        <f t="shared" si="41"/>
        <v>10928871.728557987</v>
      </c>
      <c r="W72" s="13">
        <f t="shared" si="41"/>
        <v>9208159.1508668885</v>
      </c>
    </row>
    <row r="73" spans="1:23" ht="41.25" customHeight="1" x14ac:dyDescent="0.2">
      <c r="A73" s="16" t="s">
        <v>137</v>
      </c>
      <c r="B73" s="148" t="s">
        <v>138</v>
      </c>
      <c r="C73" s="148"/>
      <c r="D73" s="148"/>
      <c r="K73" s="46"/>
      <c r="R73" s="92"/>
      <c r="W73" s="77"/>
    </row>
  </sheetData>
  <sheetProtection algorithmName="SHA-512" hashValue="asqQzQPKFNwMFoUhJK9LZuzN+r4lMvVQGfZdK7O9F+zCCi+osl4FLAsXjQg2wzZj9lLbDK0uPQJMnBpVMeZOlg==" saltValue="8zylv86IrRdvikearB3DyA==" spinCount="100000" sheet="1" objects="1" scenarios="1" selectLockedCells="1" selectUnlockedCells="1"/>
  <mergeCells count="23">
    <mergeCell ref="A2:D2"/>
    <mergeCell ref="A4:D4"/>
    <mergeCell ref="A5:D5"/>
    <mergeCell ref="A7:D7"/>
    <mergeCell ref="A48:C48"/>
    <mergeCell ref="A24:C24"/>
    <mergeCell ref="A31:C31"/>
    <mergeCell ref="A33:C33"/>
    <mergeCell ref="A35:C35"/>
    <mergeCell ref="A37:C37"/>
    <mergeCell ref="A41:C41"/>
    <mergeCell ref="A44:C44"/>
    <mergeCell ref="A46:C46"/>
    <mergeCell ref="U4:W5"/>
    <mergeCell ref="P4:R5"/>
    <mergeCell ref="L4:N5"/>
    <mergeCell ref="A72:C72"/>
    <mergeCell ref="B73:D73"/>
    <mergeCell ref="A55:C55"/>
    <mergeCell ref="A62:C62"/>
    <mergeCell ref="A65:C65"/>
    <mergeCell ref="A68:C68"/>
    <mergeCell ref="A70:C70"/>
  </mergeCells>
  <conditionalFormatting sqref="S11:S27 S62:S69 S29:S59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S1:S8 S62:S1048576 S11:S27 S29:S59">
    <cfRule type="iconSet" priority="7">
      <iconSet>
        <cfvo type="percent" val="0"/>
        <cfvo type="percent" val="33"/>
        <cfvo type="percent" val="67"/>
      </iconSet>
    </cfRule>
  </conditionalFormatting>
  <conditionalFormatting sqref="S60:S61">
    <cfRule type="iconSet" priority="6">
      <iconSet iconSet="3Arrows">
        <cfvo type="percent" val="0"/>
        <cfvo type="percent" val="33"/>
        <cfvo type="percent" val="67"/>
      </iconSet>
    </cfRule>
  </conditionalFormatting>
  <conditionalFormatting sqref="S60:S61">
    <cfRule type="iconSet" priority="5">
      <iconSet>
        <cfvo type="percent" val="0"/>
        <cfvo type="percent" val="33"/>
        <cfvo type="percent" val="67"/>
      </iconSet>
    </cfRule>
  </conditionalFormatting>
  <conditionalFormatting sqref="S9:S10">
    <cfRule type="iconSet" priority="4">
      <iconSet iconSet="3Arrows">
        <cfvo type="percent" val="0"/>
        <cfvo type="percent" val="33"/>
        <cfvo type="percent" val="67"/>
      </iconSet>
    </cfRule>
  </conditionalFormatting>
  <conditionalFormatting sqref="S9:S10">
    <cfRule type="iconSet" priority="3">
      <iconSet>
        <cfvo type="percent" val="0"/>
        <cfvo type="percent" val="33"/>
        <cfvo type="percent" val="67"/>
      </iconSet>
    </cfRule>
  </conditionalFormatting>
  <conditionalFormatting sqref="S2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S28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14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Z39"/>
  <sheetViews>
    <sheetView zoomScale="90" zoomScaleNormal="9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Z37" sqref="CZ37"/>
    </sheetView>
  </sheetViews>
  <sheetFormatPr baseColWidth="10" defaultRowHeight="14.25" x14ac:dyDescent="0.2"/>
  <cols>
    <col min="1" max="1" width="6.85546875" style="17" customWidth="1"/>
    <col min="2" max="2" width="75.5703125" style="26" customWidth="1"/>
    <col min="3" max="3" width="13.7109375" style="17" customWidth="1"/>
    <col min="4" max="4" width="13" style="17" customWidth="1"/>
    <col min="5" max="5" width="12.7109375" style="17" customWidth="1"/>
    <col min="6" max="9" width="11.42578125" style="17"/>
    <col min="10" max="10" width="12.42578125" style="17" customWidth="1"/>
    <col min="11" max="15" width="11.42578125" style="17"/>
    <col min="16" max="16" width="12.7109375" style="17" bestFit="1" customWidth="1"/>
    <col min="17" max="29" width="11.42578125" style="17" customWidth="1"/>
    <col min="30" max="30" width="12.7109375" style="17" customWidth="1"/>
    <col min="31" max="31" width="3" style="17" customWidth="1"/>
    <col min="32" max="32" width="14.5703125" style="17" hidden="1" customWidth="1"/>
    <col min="33" max="44" width="0" style="17" hidden="1" customWidth="1"/>
    <col min="45" max="45" width="14.28515625" style="17" hidden="1" customWidth="1"/>
    <col min="46" max="58" width="0" style="17" hidden="1" customWidth="1"/>
    <col min="59" max="59" width="13.28515625" style="17" hidden="1" customWidth="1"/>
    <col min="60" max="60" width="11.42578125" style="17" hidden="1" customWidth="1"/>
    <col min="61" max="73" width="11.42578125" style="17"/>
    <col min="74" max="74" width="12.7109375" style="17" bestFit="1" customWidth="1"/>
    <col min="75" max="75" width="3.140625" style="17" customWidth="1"/>
    <col min="76" max="76" width="3.85546875" style="17" customWidth="1"/>
    <col min="77" max="78" width="14" style="17" hidden="1" customWidth="1"/>
    <col min="79" max="83" width="11.7109375" style="17" hidden="1" customWidth="1"/>
    <col min="84" max="84" width="12.85546875" style="17" hidden="1" customWidth="1"/>
    <col min="85" max="89" width="11.5703125" style="17" hidden="1" customWidth="1"/>
    <col min="90" max="90" width="12.7109375" style="17" hidden="1" customWidth="1"/>
    <col min="91" max="103" width="11.42578125" style="17"/>
    <col min="104" max="104" width="14.42578125" style="17" customWidth="1"/>
    <col min="105" max="16384" width="11.42578125" style="17"/>
  </cols>
  <sheetData>
    <row r="2" spans="1:104" ht="41.25" customHeight="1" x14ac:dyDescent="0.2">
      <c r="B2" s="161" t="s">
        <v>192</v>
      </c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</row>
    <row r="3" spans="1:104" ht="20.25" x14ac:dyDescent="0.3">
      <c r="B3" s="29"/>
      <c r="BY3" s="164" t="s">
        <v>202</v>
      </c>
      <c r="BZ3" s="164"/>
      <c r="CA3" s="164"/>
      <c r="CB3" s="164"/>
      <c r="CC3" s="164"/>
      <c r="CD3" s="164"/>
      <c r="CE3" s="164"/>
      <c r="CF3" s="164"/>
      <c r="CG3" s="164"/>
      <c r="CH3" s="164"/>
      <c r="CI3" s="164"/>
      <c r="CJ3" s="164"/>
      <c r="CK3" s="164"/>
      <c r="CL3" s="164"/>
    </row>
    <row r="4" spans="1:104" ht="34.5" customHeight="1" x14ac:dyDescent="0.2">
      <c r="B4" s="161" t="s">
        <v>143</v>
      </c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BY4" s="164"/>
      <c r="BZ4" s="164"/>
      <c r="CA4" s="164"/>
      <c r="CB4" s="164"/>
      <c r="CC4" s="164"/>
      <c r="CD4" s="164"/>
      <c r="CE4" s="164"/>
      <c r="CF4" s="164"/>
      <c r="CG4" s="164"/>
      <c r="CH4" s="164"/>
      <c r="CI4" s="164"/>
      <c r="CJ4" s="164"/>
      <c r="CK4" s="164"/>
      <c r="CL4" s="164"/>
    </row>
    <row r="5" spans="1:104" ht="43.5" customHeight="1" thickBot="1" x14ac:dyDescent="0.25">
      <c r="B5" s="161" t="s">
        <v>139</v>
      </c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AF5" s="17">
        <v>1.06</v>
      </c>
    </row>
    <row r="6" spans="1:104" s="18" customFormat="1" ht="28.5" customHeight="1" thickBot="1" x14ac:dyDescent="0.3">
      <c r="C6" s="162" t="s">
        <v>193</v>
      </c>
      <c r="D6" s="163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58" t="s">
        <v>203</v>
      </c>
      <c r="R6" s="159"/>
      <c r="S6" s="159"/>
      <c r="T6" s="159"/>
      <c r="U6" s="159"/>
      <c r="V6" s="159"/>
      <c r="W6" s="159"/>
      <c r="X6" s="159"/>
      <c r="Y6" s="159"/>
      <c r="Z6" s="159"/>
      <c r="AA6" s="159"/>
      <c r="AB6" s="159"/>
      <c r="AC6" s="159"/>
      <c r="AD6" s="160"/>
      <c r="AF6" s="167" t="s">
        <v>194</v>
      </c>
      <c r="AG6" s="167"/>
      <c r="AH6" s="167"/>
      <c r="AI6" s="167"/>
      <c r="AJ6" s="167"/>
      <c r="AK6" s="167"/>
      <c r="AL6" s="167"/>
      <c r="AM6" s="167"/>
      <c r="AN6" s="167"/>
      <c r="AO6" s="167"/>
      <c r="AP6" s="167"/>
      <c r="AQ6" s="167"/>
      <c r="AR6" s="167"/>
      <c r="AS6" s="167"/>
      <c r="AT6" s="168" t="s">
        <v>195</v>
      </c>
      <c r="AU6" s="168"/>
      <c r="AV6" s="168"/>
      <c r="AW6" s="168"/>
      <c r="AX6" s="168"/>
      <c r="AY6" s="168"/>
      <c r="AZ6" s="168"/>
      <c r="BA6" s="168"/>
      <c r="BB6" s="168"/>
      <c r="BC6" s="168"/>
      <c r="BD6" s="168"/>
      <c r="BE6" s="168"/>
      <c r="BF6" s="168"/>
      <c r="BG6" s="168"/>
      <c r="BI6" s="58"/>
      <c r="BJ6" s="58"/>
      <c r="BK6" s="58"/>
      <c r="BL6" s="58"/>
      <c r="BM6" s="58"/>
      <c r="BN6" s="58"/>
      <c r="BO6" s="60"/>
      <c r="BP6" s="60" t="s">
        <v>197</v>
      </c>
      <c r="BQ6" s="60"/>
      <c r="BR6" s="60"/>
      <c r="BS6" s="60"/>
      <c r="BT6" s="60"/>
      <c r="BU6" s="60"/>
      <c r="BV6" s="58"/>
      <c r="BY6" s="165" t="s">
        <v>141</v>
      </c>
      <c r="BZ6" s="166"/>
      <c r="CA6" s="166"/>
      <c r="CB6" s="166"/>
      <c r="CC6" s="166"/>
      <c r="CD6" s="166"/>
      <c r="CE6" s="166"/>
      <c r="CF6" s="166"/>
      <c r="CG6" s="166"/>
      <c r="CH6" s="166"/>
      <c r="CI6" s="166"/>
      <c r="CJ6" s="166"/>
      <c r="CK6" s="166"/>
      <c r="CL6" s="166"/>
      <c r="CM6" s="166" t="s">
        <v>199</v>
      </c>
      <c r="CN6" s="166"/>
      <c r="CO6" s="166"/>
      <c r="CP6" s="166"/>
      <c r="CQ6" s="166"/>
      <c r="CR6" s="166"/>
      <c r="CS6" s="166"/>
      <c r="CT6" s="166"/>
      <c r="CU6" s="166"/>
      <c r="CV6" s="166"/>
      <c r="CW6" s="166"/>
      <c r="CX6" s="166"/>
      <c r="CY6" s="166"/>
      <c r="CZ6" s="166"/>
    </row>
    <row r="7" spans="1:104" s="19" customFormat="1" ht="102.75" customHeight="1" x14ac:dyDescent="0.2">
      <c r="A7" s="7" t="s">
        <v>0</v>
      </c>
      <c r="B7" s="8" t="s">
        <v>2</v>
      </c>
      <c r="C7" s="32" t="s">
        <v>70</v>
      </c>
      <c r="D7" s="32" t="s">
        <v>71</v>
      </c>
      <c r="E7" s="32" t="s">
        <v>72</v>
      </c>
      <c r="F7" s="32" t="s">
        <v>73</v>
      </c>
      <c r="G7" s="32" t="s">
        <v>74</v>
      </c>
      <c r="H7" s="32" t="s">
        <v>75</v>
      </c>
      <c r="I7" s="32" t="s">
        <v>76</v>
      </c>
      <c r="J7" s="32" t="s">
        <v>77</v>
      </c>
      <c r="K7" s="32" t="s">
        <v>78</v>
      </c>
      <c r="L7" s="32" t="s">
        <v>79</v>
      </c>
      <c r="M7" s="32" t="s">
        <v>80</v>
      </c>
      <c r="N7" s="32" t="s">
        <v>81</v>
      </c>
      <c r="O7" s="32" t="s">
        <v>82</v>
      </c>
      <c r="P7" s="32" t="s">
        <v>1</v>
      </c>
      <c r="Q7" s="22" t="s">
        <v>70</v>
      </c>
      <c r="R7" s="22" t="s">
        <v>71</v>
      </c>
      <c r="S7" s="22" t="s">
        <v>72</v>
      </c>
      <c r="T7" s="22" t="s">
        <v>73</v>
      </c>
      <c r="U7" s="22" t="s">
        <v>74</v>
      </c>
      <c r="V7" s="22" t="s">
        <v>75</v>
      </c>
      <c r="W7" s="22" t="s">
        <v>76</v>
      </c>
      <c r="X7" s="22" t="s">
        <v>77</v>
      </c>
      <c r="Y7" s="22" t="s">
        <v>78</v>
      </c>
      <c r="Z7" s="22" t="s">
        <v>79</v>
      </c>
      <c r="AA7" s="22" t="s">
        <v>80</v>
      </c>
      <c r="AB7" s="22" t="s">
        <v>81</v>
      </c>
      <c r="AC7" s="22" t="s">
        <v>82</v>
      </c>
      <c r="AD7" s="22" t="s">
        <v>1</v>
      </c>
      <c r="AF7" s="32" t="s">
        <v>70</v>
      </c>
      <c r="AG7" s="32" t="s">
        <v>71</v>
      </c>
      <c r="AH7" s="32" t="s">
        <v>72</v>
      </c>
      <c r="AI7" s="32" t="s">
        <v>73</v>
      </c>
      <c r="AJ7" s="32" t="s">
        <v>74</v>
      </c>
      <c r="AK7" s="32" t="s">
        <v>75</v>
      </c>
      <c r="AL7" s="32" t="s">
        <v>76</v>
      </c>
      <c r="AM7" s="32" t="s">
        <v>77</v>
      </c>
      <c r="AN7" s="32" t="s">
        <v>78</v>
      </c>
      <c r="AO7" s="32" t="s">
        <v>79</v>
      </c>
      <c r="AP7" s="32" t="s">
        <v>80</v>
      </c>
      <c r="AQ7" s="32" t="s">
        <v>81</v>
      </c>
      <c r="AR7" s="32" t="s">
        <v>82</v>
      </c>
      <c r="AS7" s="32" t="s">
        <v>1</v>
      </c>
      <c r="AT7" s="32" t="s">
        <v>70</v>
      </c>
      <c r="AU7" s="32" t="s">
        <v>71</v>
      </c>
      <c r="AV7" s="32" t="s">
        <v>72</v>
      </c>
      <c r="AW7" s="32" t="s">
        <v>73</v>
      </c>
      <c r="AX7" s="32" t="s">
        <v>74</v>
      </c>
      <c r="AY7" s="32" t="s">
        <v>75</v>
      </c>
      <c r="AZ7" s="32" t="s">
        <v>76</v>
      </c>
      <c r="BA7" s="32" t="s">
        <v>77</v>
      </c>
      <c r="BB7" s="32" t="s">
        <v>78</v>
      </c>
      <c r="BC7" s="32" t="s">
        <v>79</v>
      </c>
      <c r="BD7" s="32" t="s">
        <v>80</v>
      </c>
      <c r="BE7" s="32" t="s">
        <v>81</v>
      </c>
      <c r="BF7" s="32" t="s">
        <v>82</v>
      </c>
      <c r="BG7" s="32" t="s">
        <v>1</v>
      </c>
      <c r="BI7" s="32" t="s">
        <v>70</v>
      </c>
      <c r="BJ7" s="32" t="s">
        <v>71</v>
      </c>
      <c r="BK7" s="32" t="s">
        <v>72</v>
      </c>
      <c r="BL7" s="32" t="s">
        <v>73</v>
      </c>
      <c r="BM7" s="32" t="s">
        <v>74</v>
      </c>
      <c r="BN7" s="32" t="s">
        <v>75</v>
      </c>
      <c r="BO7" s="32" t="s">
        <v>76</v>
      </c>
      <c r="BP7" s="32" t="s">
        <v>77</v>
      </c>
      <c r="BQ7" s="32" t="s">
        <v>78</v>
      </c>
      <c r="BR7" s="32" t="s">
        <v>79</v>
      </c>
      <c r="BS7" s="32" t="s">
        <v>80</v>
      </c>
      <c r="BT7" s="32" t="s">
        <v>81</v>
      </c>
      <c r="BU7" s="32" t="s">
        <v>82</v>
      </c>
      <c r="BV7" s="32" t="s">
        <v>1</v>
      </c>
      <c r="BY7" s="32" t="s">
        <v>70</v>
      </c>
      <c r="BZ7" s="32" t="s">
        <v>71</v>
      </c>
      <c r="CA7" s="32" t="s">
        <v>72</v>
      </c>
      <c r="CB7" s="32" t="s">
        <v>73</v>
      </c>
      <c r="CC7" s="32" t="s">
        <v>74</v>
      </c>
      <c r="CD7" s="32" t="s">
        <v>75</v>
      </c>
      <c r="CE7" s="32" t="s">
        <v>76</v>
      </c>
      <c r="CF7" s="32" t="s">
        <v>77</v>
      </c>
      <c r="CG7" s="32" t="s">
        <v>78</v>
      </c>
      <c r="CH7" s="32" t="s">
        <v>79</v>
      </c>
      <c r="CI7" s="32" t="s">
        <v>80</v>
      </c>
      <c r="CJ7" s="32" t="s">
        <v>81</v>
      </c>
      <c r="CK7" s="32" t="s">
        <v>82</v>
      </c>
      <c r="CL7" s="32" t="s">
        <v>1</v>
      </c>
      <c r="CM7" s="32" t="s">
        <v>70</v>
      </c>
      <c r="CN7" s="32" t="s">
        <v>71</v>
      </c>
      <c r="CO7" s="32" t="s">
        <v>72</v>
      </c>
      <c r="CP7" s="32" t="s">
        <v>73</v>
      </c>
      <c r="CQ7" s="32" t="s">
        <v>74</v>
      </c>
      <c r="CR7" s="32" t="s">
        <v>75</v>
      </c>
      <c r="CS7" s="32" t="s">
        <v>76</v>
      </c>
      <c r="CT7" s="32" t="s">
        <v>77</v>
      </c>
      <c r="CU7" s="32" t="s">
        <v>78</v>
      </c>
      <c r="CV7" s="32" t="s">
        <v>79</v>
      </c>
      <c r="CW7" s="32" t="s">
        <v>80</v>
      </c>
      <c r="CX7" s="32" t="s">
        <v>81</v>
      </c>
      <c r="CY7" s="32" t="s">
        <v>82</v>
      </c>
      <c r="CZ7" s="32" t="s">
        <v>1</v>
      </c>
    </row>
    <row r="8" spans="1:104" s="20" customFormat="1" ht="15" x14ac:dyDescent="0.25">
      <c r="A8" s="3">
        <v>1</v>
      </c>
      <c r="B8" s="4" t="s">
        <v>55</v>
      </c>
      <c r="C8" s="36">
        <v>111779.99999999999</v>
      </c>
      <c r="D8" s="36">
        <v>167670</v>
      </c>
      <c r="E8" s="36">
        <v>167670</v>
      </c>
      <c r="F8" s="36">
        <v>167670</v>
      </c>
      <c r="G8" s="36">
        <v>111779.99999999999</v>
      </c>
      <c r="H8" s="36">
        <v>111779.99999999999</v>
      </c>
      <c r="I8" s="36">
        <v>167670</v>
      </c>
      <c r="J8" s="36">
        <v>167670</v>
      </c>
      <c r="K8" s="36">
        <v>167670</v>
      </c>
      <c r="L8" s="36">
        <v>167670</v>
      </c>
      <c r="M8" s="36">
        <v>167670</v>
      </c>
      <c r="N8" s="36">
        <v>167670</v>
      </c>
      <c r="O8" s="36">
        <v>167670</v>
      </c>
      <c r="P8" s="30">
        <v>2012040</v>
      </c>
      <c r="Q8" s="78">
        <v>75000</v>
      </c>
      <c r="R8" s="78">
        <v>75000</v>
      </c>
      <c r="S8" s="78">
        <v>75000</v>
      </c>
      <c r="T8" s="78">
        <v>75000</v>
      </c>
      <c r="U8" s="78">
        <v>75000</v>
      </c>
      <c r="V8" s="78">
        <v>75000</v>
      </c>
      <c r="W8" s="78">
        <v>75000</v>
      </c>
      <c r="X8" s="78">
        <v>75000</v>
      </c>
      <c r="Y8" s="78">
        <v>75000</v>
      </c>
      <c r="Z8" s="78">
        <v>75000</v>
      </c>
      <c r="AA8" s="78">
        <v>75000</v>
      </c>
      <c r="AB8" s="78">
        <v>75000</v>
      </c>
      <c r="AC8" s="78">
        <v>75000</v>
      </c>
      <c r="AD8" s="30">
        <f>SUM(Q8:AC8)</f>
        <v>975000</v>
      </c>
      <c r="AF8" s="40">
        <v>40040.339423076926</v>
      </c>
      <c r="AG8" s="41">
        <v>36191.826923076929</v>
      </c>
      <c r="AH8" s="41">
        <v>39341.826923076929</v>
      </c>
      <c r="AI8" s="41">
        <v>37766.826923076929</v>
      </c>
      <c r="AJ8" s="41">
        <v>53165.339423076934</v>
      </c>
      <c r="AK8" s="41">
        <v>53165.339423076934</v>
      </c>
      <c r="AL8" s="41">
        <v>60695.616992884621</v>
      </c>
      <c r="AM8" s="41">
        <v>60695.616992884621</v>
      </c>
      <c r="AN8" s="41">
        <v>60695.616992884621</v>
      </c>
      <c r="AO8" s="41">
        <v>60695.616992884621</v>
      </c>
      <c r="AP8" s="41">
        <v>60695.616992884621</v>
      </c>
      <c r="AQ8" s="41">
        <v>60695.616992884621</v>
      </c>
      <c r="AR8" s="41">
        <v>60695.616992884621</v>
      </c>
      <c r="AS8" s="45">
        <f>SUM(AF8:AR8)</f>
        <v>684540.81798865402</v>
      </c>
      <c r="AT8" s="41">
        <f>+AF8*$AF$5</f>
        <v>42442.759788461546</v>
      </c>
      <c r="AU8" s="41">
        <f t="shared" ref="AU8:BF8" si="0">+AG8*$AF$5</f>
        <v>38363.336538461546</v>
      </c>
      <c r="AV8" s="41">
        <f t="shared" si="0"/>
        <v>41702.336538461546</v>
      </c>
      <c r="AW8" s="41">
        <f t="shared" si="0"/>
        <v>40032.836538461546</v>
      </c>
      <c r="AX8" s="41">
        <f t="shared" si="0"/>
        <v>56355.259788461553</v>
      </c>
      <c r="AY8" s="41">
        <f t="shared" si="0"/>
        <v>56355.259788461553</v>
      </c>
      <c r="AZ8" s="41">
        <f t="shared" si="0"/>
        <v>64337.354012457705</v>
      </c>
      <c r="BA8" s="41">
        <f t="shared" si="0"/>
        <v>64337.354012457705</v>
      </c>
      <c r="BB8" s="41">
        <f t="shared" si="0"/>
        <v>64337.354012457705</v>
      </c>
      <c r="BC8" s="41">
        <f t="shared" si="0"/>
        <v>64337.354012457705</v>
      </c>
      <c r="BD8" s="41">
        <f t="shared" si="0"/>
        <v>64337.354012457705</v>
      </c>
      <c r="BE8" s="41">
        <f t="shared" si="0"/>
        <v>64337.354012457705</v>
      </c>
      <c r="BF8" s="41">
        <f t="shared" si="0"/>
        <v>64337.354012457705</v>
      </c>
      <c r="BG8" s="41">
        <f>SUM(AT8:BF8)</f>
        <v>725613.26706797304</v>
      </c>
      <c r="BH8" s="47"/>
      <c r="BI8" s="59">
        <f>+AT8/0.42</f>
        <v>101054.1899725275</v>
      </c>
      <c r="BJ8" s="59">
        <f t="shared" ref="BJ8:BU8" si="1">+AU8/0.42</f>
        <v>91341.277472527494</v>
      </c>
      <c r="BK8" s="59">
        <f t="shared" si="1"/>
        <v>99291.277472527494</v>
      </c>
      <c r="BL8" s="59">
        <f t="shared" si="1"/>
        <v>95316.277472527494</v>
      </c>
      <c r="BM8" s="59">
        <f t="shared" si="1"/>
        <v>134179.1899725275</v>
      </c>
      <c r="BN8" s="59">
        <f t="shared" si="1"/>
        <v>134179.1899725275</v>
      </c>
      <c r="BO8" s="59">
        <f t="shared" si="1"/>
        <v>153184.17622013739</v>
      </c>
      <c r="BP8" s="59">
        <f t="shared" si="1"/>
        <v>153184.17622013739</v>
      </c>
      <c r="BQ8" s="59">
        <f t="shared" si="1"/>
        <v>153184.17622013739</v>
      </c>
      <c r="BR8" s="59">
        <f t="shared" si="1"/>
        <v>153184.17622013739</v>
      </c>
      <c r="BS8" s="59">
        <f t="shared" si="1"/>
        <v>153184.17622013739</v>
      </c>
      <c r="BT8" s="59">
        <f t="shared" si="1"/>
        <v>153184.17622013739</v>
      </c>
      <c r="BU8" s="61">
        <f t="shared" si="1"/>
        <v>153184.17622013739</v>
      </c>
      <c r="BV8" s="62">
        <f>SUM(BI8:BU8)</f>
        <v>1727650.6358761266</v>
      </c>
      <c r="BY8" s="64">
        <f>+AVERAGE(C8,BI8,Q8)</f>
        <v>95944.729990842505</v>
      </c>
      <c r="BZ8" s="64">
        <f t="shared" ref="BZ8:CK8" si="2">+AVERAGE(D8,BJ8,R8)</f>
        <v>111337.09249084249</v>
      </c>
      <c r="CA8" s="64">
        <f t="shared" si="2"/>
        <v>113987.09249084249</v>
      </c>
      <c r="CB8" s="64">
        <f t="shared" si="2"/>
        <v>112662.09249084249</v>
      </c>
      <c r="CC8" s="64">
        <f t="shared" si="2"/>
        <v>106986.39665750916</v>
      </c>
      <c r="CD8" s="64">
        <f t="shared" si="2"/>
        <v>106986.39665750916</v>
      </c>
      <c r="CE8" s="64">
        <f t="shared" si="2"/>
        <v>131951.39207337913</v>
      </c>
      <c r="CF8" s="64">
        <f t="shared" si="2"/>
        <v>131951.39207337913</v>
      </c>
      <c r="CG8" s="64">
        <f t="shared" si="2"/>
        <v>131951.39207337913</v>
      </c>
      <c r="CH8" s="64">
        <f t="shared" si="2"/>
        <v>131951.39207337913</v>
      </c>
      <c r="CI8" s="64">
        <f t="shared" si="2"/>
        <v>131951.39207337913</v>
      </c>
      <c r="CJ8" s="64">
        <f t="shared" si="2"/>
        <v>131951.39207337913</v>
      </c>
      <c r="CK8" s="64">
        <f t="shared" si="2"/>
        <v>131951.39207337913</v>
      </c>
      <c r="CL8" s="63">
        <f>SUM(BY8:CK8)</f>
        <v>1571563.5452920422</v>
      </c>
      <c r="CM8" s="65">
        <f>+((MIN(C8,BI8,Q8))+BY8)/2</f>
        <v>85472.36499542126</v>
      </c>
      <c r="CN8" s="65">
        <f t="shared" ref="CN8:CY8" si="3">+((MIN(D8,BJ8,R8))+BZ8)/2</f>
        <v>93168.546245421254</v>
      </c>
      <c r="CO8" s="65">
        <f t="shared" si="3"/>
        <v>94493.546245421254</v>
      </c>
      <c r="CP8" s="65">
        <f t="shared" si="3"/>
        <v>93831.046245421254</v>
      </c>
      <c r="CQ8" s="65">
        <f t="shared" si="3"/>
        <v>90993.198328754574</v>
      </c>
      <c r="CR8" s="65">
        <f t="shared" si="3"/>
        <v>90993.198328754574</v>
      </c>
      <c r="CS8" s="65">
        <f t="shared" si="3"/>
        <v>103475.69603668957</v>
      </c>
      <c r="CT8" s="65">
        <f t="shared" si="3"/>
        <v>103475.69603668957</v>
      </c>
      <c r="CU8" s="65">
        <f t="shared" si="3"/>
        <v>103475.69603668957</v>
      </c>
      <c r="CV8" s="65">
        <f t="shared" si="3"/>
        <v>103475.69603668957</v>
      </c>
      <c r="CW8" s="65">
        <f t="shared" si="3"/>
        <v>103475.69603668957</v>
      </c>
      <c r="CX8" s="65">
        <f t="shared" si="3"/>
        <v>103475.69603668957</v>
      </c>
      <c r="CY8" s="65">
        <f t="shared" si="3"/>
        <v>103475.69603668957</v>
      </c>
      <c r="CZ8" s="62">
        <f>SUM(CM8:CY8)</f>
        <v>1273281.7726460211</v>
      </c>
    </row>
    <row r="9" spans="1:104" s="20" customFormat="1" ht="15.75" customHeight="1" x14ac:dyDescent="0.25">
      <c r="A9" s="3">
        <v>2</v>
      </c>
      <c r="B9" s="5" t="s">
        <v>43</v>
      </c>
      <c r="C9" s="36">
        <v>156492</v>
      </c>
      <c r="D9" s="36">
        <v>201203.99999999997</v>
      </c>
      <c r="E9" s="36">
        <v>201203.99999999997</v>
      </c>
      <c r="F9" s="36">
        <v>201203.99999999997</v>
      </c>
      <c r="G9" s="36">
        <v>156492</v>
      </c>
      <c r="H9" s="36">
        <v>156492</v>
      </c>
      <c r="I9" s="36">
        <v>201203.99999999997</v>
      </c>
      <c r="J9" s="36">
        <v>201203.99999999997</v>
      </c>
      <c r="K9" s="36">
        <v>201203.99999999997</v>
      </c>
      <c r="L9" s="36">
        <v>201203.99999999997</v>
      </c>
      <c r="M9" s="36">
        <v>201203.99999999997</v>
      </c>
      <c r="N9" s="36">
        <v>201203.99999999997</v>
      </c>
      <c r="O9" s="36">
        <v>201203.99999999997</v>
      </c>
      <c r="P9" s="30">
        <v>2481516</v>
      </c>
      <c r="Q9" s="78">
        <v>65000</v>
      </c>
      <c r="R9" s="78">
        <v>65000</v>
      </c>
      <c r="S9" s="78">
        <v>65000</v>
      </c>
      <c r="T9" s="78">
        <v>65000</v>
      </c>
      <c r="U9" s="78">
        <v>65000</v>
      </c>
      <c r="V9" s="78">
        <v>65000</v>
      </c>
      <c r="W9" s="78">
        <v>65000</v>
      </c>
      <c r="X9" s="78">
        <v>65000</v>
      </c>
      <c r="Y9" s="78">
        <v>65000</v>
      </c>
      <c r="Z9" s="78">
        <v>65000</v>
      </c>
      <c r="AA9" s="78">
        <v>65000</v>
      </c>
      <c r="AB9" s="78">
        <v>65000</v>
      </c>
      <c r="AC9" s="78">
        <v>65000</v>
      </c>
      <c r="AD9" s="30">
        <f t="shared" ref="AD9:AD33" si="4">SUM(Q9:AC9)</f>
        <v>845000</v>
      </c>
      <c r="AF9" s="40">
        <v>40667.134615384617</v>
      </c>
      <c r="AG9" s="41">
        <v>44073.421502884616</v>
      </c>
      <c r="AH9" s="41">
        <v>47223.421502884616</v>
      </c>
      <c r="AI9" s="41">
        <v>45648.421502884616</v>
      </c>
      <c r="AJ9" s="41">
        <v>46791.173076923078</v>
      </c>
      <c r="AK9" s="41">
        <v>46791.173076923078</v>
      </c>
      <c r="AL9" s="41">
        <v>49558.640699423078</v>
      </c>
      <c r="AM9" s="41">
        <v>49558.640699423078</v>
      </c>
      <c r="AN9" s="41">
        <v>49558.640699423078</v>
      </c>
      <c r="AO9" s="41">
        <v>49558.640699423078</v>
      </c>
      <c r="AP9" s="41">
        <v>49558.640699423078</v>
      </c>
      <c r="AQ9" s="41">
        <v>49558.640699423078</v>
      </c>
      <c r="AR9" s="41">
        <v>49558.640699423078</v>
      </c>
      <c r="AS9" s="45">
        <f t="shared" ref="AS9:AS33" si="5">SUM(AF9:AR9)</f>
        <v>618105.23017384612</v>
      </c>
      <c r="AT9" s="41">
        <f t="shared" ref="AT9:AT33" si="6">+AF9*$AF$5</f>
        <v>43107.162692307698</v>
      </c>
      <c r="AU9" s="41">
        <f t="shared" ref="AU9:AU33" si="7">+AG9*$AF$5</f>
        <v>46717.826793057699</v>
      </c>
      <c r="AV9" s="41">
        <f t="shared" ref="AV9:AV33" si="8">+AH9*$AF$5</f>
        <v>50056.826793057699</v>
      </c>
      <c r="AW9" s="41">
        <f t="shared" ref="AW9:AW33" si="9">+AI9*$AF$5</f>
        <v>48387.326793057699</v>
      </c>
      <c r="AX9" s="41">
        <f t="shared" ref="AX9:AX33" si="10">+AJ9*$AF$5</f>
        <v>49598.643461538464</v>
      </c>
      <c r="AY9" s="41">
        <f t="shared" ref="AY9:AY33" si="11">+AK9*$AF$5</f>
        <v>49598.643461538464</v>
      </c>
      <c r="AZ9" s="41">
        <f t="shared" ref="AZ9:AZ33" si="12">+AL9*$AF$5</f>
        <v>52532.159141388467</v>
      </c>
      <c r="BA9" s="41">
        <f t="shared" ref="BA9:BA33" si="13">+AM9*$AF$5</f>
        <v>52532.159141388467</v>
      </c>
      <c r="BB9" s="41">
        <f t="shared" ref="BB9:BB33" si="14">+AN9*$AF$5</f>
        <v>52532.159141388467</v>
      </c>
      <c r="BC9" s="41">
        <f t="shared" ref="BC9:BC33" si="15">+AO9*$AF$5</f>
        <v>52532.159141388467</v>
      </c>
      <c r="BD9" s="41">
        <f t="shared" ref="BD9:BD33" si="16">+AP9*$AF$5</f>
        <v>52532.159141388467</v>
      </c>
      <c r="BE9" s="41">
        <f t="shared" ref="BE9:BE33" si="17">+AQ9*$AF$5</f>
        <v>52532.159141388467</v>
      </c>
      <c r="BF9" s="41">
        <f t="shared" ref="BF9:BF33" si="18">+AR9*$AF$5</f>
        <v>52532.159141388467</v>
      </c>
      <c r="BG9" s="41">
        <f t="shared" ref="BG9:BG35" si="19">SUM(AT9:BF9)</f>
        <v>655191.54398427717</v>
      </c>
      <c r="BH9" s="47"/>
      <c r="BI9" s="59">
        <f t="shared" ref="BI9:BI33" si="20">+AT9/0.42</f>
        <v>102636.10164835167</v>
      </c>
      <c r="BJ9" s="59">
        <f t="shared" ref="BJ9:BJ33" si="21">+AU9/0.42</f>
        <v>111232.92093585167</v>
      </c>
      <c r="BK9" s="59">
        <f t="shared" ref="BK9:BK33" si="22">+AV9/0.42</f>
        <v>119182.92093585167</v>
      </c>
      <c r="BL9" s="59">
        <f t="shared" ref="BL9:BL33" si="23">+AW9/0.42</f>
        <v>115207.92093585167</v>
      </c>
      <c r="BM9" s="59">
        <f t="shared" ref="BM9:BM33" si="24">+AX9/0.42</f>
        <v>118092.00824175825</v>
      </c>
      <c r="BN9" s="59">
        <f t="shared" ref="BN9:BN33" si="25">+AY9/0.42</f>
        <v>118092.00824175825</v>
      </c>
      <c r="BO9" s="59">
        <f t="shared" ref="BO9:BO33" si="26">+AZ9/0.42</f>
        <v>125076.56938425826</v>
      </c>
      <c r="BP9" s="59">
        <f t="shared" ref="BP9:BP33" si="27">+BA9/0.42</f>
        <v>125076.56938425826</v>
      </c>
      <c r="BQ9" s="59">
        <f t="shared" ref="BQ9:BQ33" si="28">+BB9/0.42</f>
        <v>125076.56938425826</v>
      </c>
      <c r="BR9" s="59">
        <f t="shared" ref="BR9:BR33" si="29">+BC9/0.42</f>
        <v>125076.56938425826</v>
      </c>
      <c r="BS9" s="59">
        <f t="shared" ref="BS9:BS33" si="30">+BD9/0.42</f>
        <v>125076.56938425826</v>
      </c>
      <c r="BT9" s="59">
        <f t="shared" ref="BT9:BT33" si="31">+BE9/0.42</f>
        <v>125076.56938425826</v>
      </c>
      <c r="BU9" s="61">
        <f t="shared" ref="BU9:BU33" si="32">+BF9/0.42</f>
        <v>125076.56938425826</v>
      </c>
      <c r="BV9" s="62">
        <f t="shared" ref="BV9:BV33" si="33">SUM(BI9:BU9)</f>
        <v>1559979.8666292308</v>
      </c>
      <c r="BY9" s="64">
        <f t="shared" ref="BY9:BY33" si="34">+AVERAGE(C9,BI9,Q9)</f>
        <v>108042.70054945054</v>
      </c>
      <c r="BZ9" s="64">
        <f t="shared" ref="BZ9:BZ33" si="35">+AVERAGE(D9,BJ9,R9)</f>
        <v>125812.30697861721</v>
      </c>
      <c r="CA9" s="64">
        <f t="shared" ref="CA9:CA33" si="36">+AVERAGE(E9,BK9,S9)</f>
        <v>128462.30697861721</v>
      </c>
      <c r="CB9" s="64">
        <f t="shared" ref="CB9:CB33" si="37">+AVERAGE(F9,BL9,T9)</f>
        <v>127137.30697861721</v>
      </c>
      <c r="CC9" s="64">
        <f t="shared" ref="CC9:CC33" si="38">+AVERAGE(G9,BM9,U9)</f>
        <v>113194.6694139194</v>
      </c>
      <c r="CD9" s="64">
        <f t="shared" ref="CD9:CD33" si="39">+AVERAGE(H9,BN9,V9)</f>
        <v>113194.6694139194</v>
      </c>
      <c r="CE9" s="64">
        <f t="shared" ref="CE9:CE33" si="40">+AVERAGE(I9,BO9,W9)</f>
        <v>130426.85646141942</v>
      </c>
      <c r="CF9" s="64">
        <f t="shared" ref="CF9:CF33" si="41">+AVERAGE(J9,BP9,X9)</f>
        <v>130426.85646141942</v>
      </c>
      <c r="CG9" s="64">
        <f t="shared" ref="CG9:CG33" si="42">+AVERAGE(K9,BQ9,Y9)</f>
        <v>130426.85646141942</v>
      </c>
      <c r="CH9" s="64">
        <f t="shared" ref="CH9:CH33" si="43">+AVERAGE(L9,BR9,Z9)</f>
        <v>130426.85646141942</v>
      </c>
      <c r="CI9" s="64">
        <f t="shared" ref="CI9:CI33" si="44">+AVERAGE(M9,BS9,AA9)</f>
        <v>130426.85646141942</v>
      </c>
      <c r="CJ9" s="64">
        <f t="shared" ref="CJ9:CJ33" si="45">+AVERAGE(N9,BT9,AB9)</f>
        <v>130426.85646141942</v>
      </c>
      <c r="CK9" s="64">
        <f t="shared" ref="CK9:CK33" si="46">+AVERAGE(O9,BU9,AC9)</f>
        <v>130426.85646141942</v>
      </c>
      <c r="CL9" s="63">
        <f t="shared" ref="CL9:CL33" si="47">SUM(BY9:CK9)</f>
        <v>1628831.9555430771</v>
      </c>
      <c r="CM9" s="65">
        <f t="shared" ref="CM9:CM33" si="48">+((MIN(C9,BI9,Q9))+BY9)/2</f>
        <v>86521.350274725264</v>
      </c>
      <c r="CN9" s="65">
        <f t="shared" ref="CN9:CN33" si="49">+((MIN(D9,BJ9,R9))+BZ9)/2</f>
        <v>95406.153489308606</v>
      </c>
      <c r="CO9" s="65">
        <f t="shared" ref="CO9:CO33" si="50">+((MIN(E9,BK9,S9))+CA9)/2</f>
        <v>96731.153489308606</v>
      </c>
      <c r="CP9" s="65">
        <f t="shared" ref="CP9:CP33" si="51">+((MIN(F9,BL9,T9))+CB9)/2</f>
        <v>96068.653489308606</v>
      </c>
      <c r="CQ9" s="65">
        <f t="shared" ref="CQ9:CQ33" si="52">+((MIN(G9,BM9,U9))+CC9)/2</f>
        <v>89097.334706959693</v>
      </c>
      <c r="CR9" s="65">
        <f t="shared" ref="CR9:CR33" si="53">+((MIN(H9,BN9,V9))+CD9)/2</f>
        <v>89097.334706959693</v>
      </c>
      <c r="CS9" s="65">
        <f t="shared" ref="CS9:CS33" si="54">+((MIN(I9,BO9,W9))+CE9)/2</f>
        <v>97713.428230709716</v>
      </c>
      <c r="CT9" s="65">
        <f t="shared" ref="CT9:CT33" si="55">+((MIN(J9,BP9,X9))+CF9)/2</f>
        <v>97713.428230709716</v>
      </c>
      <c r="CU9" s="65">
        <f t="shared" ref="CU9:CU33" si="56">+((MIN(K9,BQ9,Y9))+CG9)/2</f>
        <v>97713.428230709716</v>
      </c>
      <c r="CV9" s="65">
        <f t="shared" ref="CV9:CV33" si="57">+((MIN(L9,BR9,Z9))+CH9)/2</f>
        <v>97713.428230709716</v>
      </c>
      <c r="CW9" s="65">
        <f t="shared" ref="CW9:CW33" si="58">+((MIN(M9,BS9,AA9))+CI9)/2</f>
        <v>97713.428230709716</v>
      </c>
      <c r="CX9" s="65">
        <f t="shared" ref="CX9:CX33" si="59">+((MIN(N9,BT9,AB9))+CJ9)/2</f>
        <v>97713.428230709716</v>
      </c>
      <c r="CY9" s="65">
        <f t="shared" ref="CY9:CY33" si="60">+((MIN(O9,BU9,AC9))+CK9)/2</f>
        <v>97713.428230709716</v>
      </c>
      <c r="CZ9" s="62">
        <f t="shared" ref="CZ9:CZ34" si="61">SUM(CM9:CY9)</f>
        <v>1236915.9777715385</v>
      </c>
    </row>
    <row r="10" spans="1:104" s="20" customFormat="1" ht="51" x14ac:dyDescent="0.25">
      <c r="A10" s="3">
        <v>3</v>
      </c>
      <c r="B10" s="4" t="s">
        <v>56</v>
      </c>
      <c r="C10" s="36">
        <v>391229.99999999994</v>
      </c>
      <c r="D10" s="36">
        <v>469476</v>
      </c>
      <c r="E10" s="36">
        <v>469476</v>
      </c>
      <c r="F10" s="36">
        <v>469476</v>
      </c>
      <c r="G10" s="36">
        <v>391229.99999999994</v>
      </c>
      <c r="H10" s="36">
        <v>391229.99999999994</v>
      </c>
      <c r="I10" s="36">
        <v>469476</v>
      </c>
      <c r="J10" s="36">
        <v>469476</v>
      </c>
      <c r="K10" s="36">
        <v>469476</v>
      </c>
      <c r="L10" s="36">
        <v>469476</v>
      </c>
      <c r="M10" s="36">
        <v>469476</v>
      </c>
      <c r="N10" s="36">
        <v>469476</v>
      </c>
      <c r="O10" s="36">
        <v>469476</v>
      </c>
      <c r="P10" s="30">
        <v>5868450</v>
      </c>
      <c r="Q10" s="78">
        <v>350000</v>
      </c>
      <c r="R10" s="78">
        <v>350000</v>
      </c>
      <c r="S10" s="78">
        <v>350000</v>
      </c>
      <c r="T10" s="78">
        <v>350000</v>
      </c>
      <c r="U10" s="78">
        <v>350000</v>
      </c>
      <c r="V10" s="78">
        <v>350000</v>
      </c>
      <c r="W10" s="78">
        <v>350000</v>
      </c>
      <c r="X10" s="78">
        <v>350000</v>
      </c>
      <c r="Y10" s="78">
        <v>350000</v>
      </c>
      <c r="Z10" s="78">
        <v>350000</v>
      </c>
      <c r="AA10" s="78">
        <v>350000</v>
      </c>
      <c r="AB10" s="78">
        <v>350000</v>
      </c>
      <c r="AC10" s="78">
        <v>350000</v>
      </c>
      <c r="AD10" s="30">
        <f t="shared" si="4"/>
        <v>4550000</v>
      </c>
      <c r="AF10" s="40">
        <v>140906.89471153848</v>
      </c>
      <c r="AG10" s="41">
        <v>112804.03846153847</v>
      </c>
      <c r="AH10" s="41">
        <v>117004.03846153847</v>
      </c>
      <c r="AI10" s="41">
        <v>115954.03846153847</v>
      </c>
      <c r="AJ10" s="41">
        <v>150313.31971153847</v>
      </c>
      <c r="AK10" s="41">
        <v>150313.31971153847</v>
      </c>
      <c r="AL10" s="41">
        <v>159165.47596153847</v>
      </c>
      <c r="AM10" s="41">
        <v>159165.47596153847</v>
      </c>
      <c r="AN10" s="41">
        <v>159165.47596153847</v>
      </c>
      <c r="AO10" s="41">
        <v>159165.47596153847</v>
      </c>
      <c r="AP10" s="41">
        <v>159165.47596153847</v>
      </c>
      <c r="AQ10" s="41">
        <v>159165.47596153847</v>
      </c>
      <c r="AR10" s="41">
        <v>159165.47596153847</v>
      </c>
      <c r="AS10" s="45">
        <f t="shared" si="5"/>
        <v>1901453.9812500004</v>
      </c>
      <c r="AT10" s="41">
        <f t="shared" si="6"/>
        <v>149361.30839423079</v>
      </c>
      <c r="AU10" s="41">
        <f t="shared" si="7"/>
        <v>119572.28076923078</v>
      </c>
      <c r="AV10" s="41">
        <f t="shared" si="8"/>
        <v>124024.28076923078</v>
      </c>
      <c r="AW10" s="41">
        <f t="shared" si="9"/>
        <v>122911.28076923078</v>
      </c>
      <c r="AX10" s="41">
        <f t="shared" si="10"/>
        <v>159332.11889423078</v>
      </c>
      <c r="AY10" s="41">
        <f t="shared" si="11"/>
        <v>159332.11889423078</v>
      </c>
      <c r="AZ10" s="41">
        <f t="shared" si="12"/>
        <v>168715.4045192308</v>
      </c>
      <c r="BA10" s="41">
        <f t="shared" si="13"/>
        <v>168715.4045192308</v>
      </c>
      <c r="BB10" s="41">
        <f t="shared" si="14"/>
        <v>168715.4045192308</v>
      </c>
      <c r="BC10" s="41">
        <f t="shared" si="15"/>
        <v>168715.4045192308</v>
      </c>
      <c r="BD10" s="41">
        <f t="shared" si="16"/>
        <v>168715.4045192308</v>
      </c>
      <c r="BE10" s="41">
        <f t="shared" si="17"/>
        <v>168715.4045192308</v>
      </c>
      <c r="BF10" s="41">
        <f t="shared" si="18"/>
        <v>168715.4045192308</v>
      </c>
      <c r="BG10" s="41">
        <f t="shared" si="19"/>
        <v>2015541.2201250005</v>
      </c>
      <c r="BH10" s="47"/>
      <c r="BI10" s="59">
        <f t="shared" si="20"/>
        <v>355622.16284340667</v>
      </c>
      <c r="BJ10" s="59">
        <f t="shared" si="21"/>
        <v>284695.90659340663</v>
      </c>
      <c r="BK10" s="59">
        <f t="shared" si="22"/>
        <v>295295.90659340663</v>
      </c>
      <c r="BL10" s="59">
        <f t="shared" si="23"/>
        <v>292645.90659340663</v>
      </c>
      <c r="BM10" s="59">
        <f t="shared" si="24"/>
        <v>379362.18784340663</v>
      </c>
      <c r="BN10" s="59">
        <f t="shared" si="25"/>
        <v>379362.18784340663</v>
      </c>
      <c r="BO10" s="59">
        <f t="shared" si="26"/>
        <v>401703.34409340669</v>
      </c>
      <c r="BP10" s="59">
        <f t="shared" si="27"/>
        <v>401703.34409340669</v>
      </c>
      <c r="BQ10" s="59">
        <f t="shared" si="28"/>
        <v>401703.34409340669</v>
      </c>
      <c r="BR10" s="59">
        <f t="shared" si="29"/>
        <v>401703.34409340669</v>
      </c>
      <c r="BS10" s="59">
        <f t="shared" si="30"/>
        <v>401703.34409340669</v>
      </c>
      <c r="BT10" s="59">
        <f t="shared" si="31"/>
        <v>401703.34409340669</v>
      </c>
      <c r="BU10" s="61">
        <f t="shared" si="32"/>
        <v>401703.34409340669</v>
      </c>
      <c r="BV10" s="62">
        <f t="shared" si="33"/>
        <v>4798907.666964286</v>
      </c>
      <c r="BY10" s="64">
        <f t="shared" si="34"/>
        <v>365617.38761446887</v>
      </c>
      <c r="BZ10" s="64">
        <f t="shared" si="35"/>
        <v>368057.30219780217</v>
      </c>
      <c r="CA10" s="64">
        <f t="shared" si="36"/>
        <v>371590.63553113554</v>
      </c>
      <c r="CB10" s="64">
        <f t="shared" si="37"/>
        <v>370707.30219780217</v>
      </c>
      <c r="CC10" s="64">
        <f t="shared" si="38"/>
        <v>373530.72928113554</v>
      </c>
      <c r="CD10" s="64">
        <f t="shared" si="39"/>
        <v>373530.72928113554</v>
      </c>
      <c r="CE10" s="64">
        <f t="shared" si="40"/>
        <v>407059.78136446886</v>
      </c>
      <c r="CF10" s="64">
        <f t="shared" si="41"/>
        <v>407059.78136446886</v>
      </c>
      <c r="CG10" s="64">
        <f t="shared" si="42"/>
        <v>407059.78136446886</v>
      </c>
      <c r="CH10" s="64">
        <f t="shared" si="43"/>
        <v>407059.78136446886</v>
      </c>
      <c r="CI10" s="64">
        <f t="shared" si="44"/>
        <v>407059.78136446886</v>
      </c>
      <c r="CJ10" s="64">
        <f t="shared" si="45"/>
        <v>407059.78136446886</v>
      </c>
      <c r="CK10" s="64">
        <f t="shared" si="46"/>
        <v>407059.78136446886</v>
      </c>
      <c r="CL10" s="63">
        <f t="shared" si="47"/>
        <v>5072452.5556547623</v>
      </c>
      <c r="CM10" s="65">
        <f t="shared" si="48"/>
        <v>357808.69380723441</v>
      </c>
      <c r="CN10" s="65">
        <f t="shared" si="49"/>
        <v>326376.6043956044</v>
      </c>
      <c r="CO10" s="65">
        <f t="shared" si="50"/>
        <v>333443.27106227109</v>
      </c>
      <c r="CP10" s="65">
        <f t="shared" si="51"/>
        <v>331676.6043956044</v>
      </c>
      <c r="CQ10" s="65">
        <f t="shared" si="52"/>
        <v>361765.3646405678</v>
      </c>
      <c r="CR10" s="65">
        <f t="shared" si="53"/>
        <v>361765.3646405678</v>
      </c>
      <c r="CS10" s="65">
        <f t="shared" si="54"/>
        <v>378529.89068223443</v>
      </c>
      <c r="CT10" s="65">
        <f t="shared" si="55"/>
        <v>378529.89068223443</v>
      </c>
      <c r="CU10" s="65">
        <f t="shared" si="56"/>
        <v>378529.89068223443</v>
      </c>
      <c r="CV10" s="65">
        <f t="shared" si="57"/>
        <v>378529.89068223443</v>
      </c>
      <c r="CW10" s="65">
        <f t="shared" si="58"/>
        <v>378529.89068223443</v>
      </c>
      <c r="CX10" s="65">
        <f t="shared" si="59"/>
        <v>378529.89068223443</v>
      </c>
      <c r="CY10" s="65">
        <f t="shared" si="60"/>
        <v>378529.89068223443</v>
      </c>
      <c r="CZ10" s="62">
        <f t="shared" si="61"/>
        <v>4722545.137717491</v>
      </c>
    </row>
    <row r="11" spans="1:104" s="20" customFormat="1" ht="51" x14ac:dyDescent="0.25">
      <c r="A11" s="3">
        <v>4</v>
      </c>
      <c r="B11" s="4" t="s">
        <v>57</v>
      </c>
      <c r="C11" s="36">
        <v>503010</v>
      </c>
      <c r="D11" s="36">
        <v>614790</v>
      </c>
      <c r="E11" s="36" t="s">
        <v>53</v>
      </c>
      <c r="F11" s="36" t="s">
        <v>53</v>
      </c>
      <c r="G11" s="36" t="s">
        <v>53</v>
      </c>
      <c r="H11" s="36" t="s">
        <v>53</v>
      </c>
      <c r="I11" s="36" t="s">
        <v>53</v>
      </c>
      <c r="J11" s="36" t="s">
        <v>53</v>
      </c>
      <c r="K11" s="36">
        <v>614790</v>
      </c>
      <c r="L11" s="36">
        <v>614790</v>
      </c>
      <c r="M11" s="36" t="s">
        <v>53</v>
      </c>
      <c r="N11" s="36" t="s">
        <v>53</v>
      </c>
      <c r="O11" s="36" t="s">
        <v>53</v>
      </c>
      <c r="P11" s="30">
        <v>2347380</v>
      </c>
      <c r="Q11" s="78">
        <v>600000</v>
      </c>
      <c r="R11" s="78">
        <v>600000</v>
      </c>
      <c r="S11" s="78" t="s">
        <v>53</v>
      </c>
      <c r="T11" s="78" t="s">
        <v>53</v>
      </c>
      <c r="U11" s="78" t="s">
        <v>53</v>
      </c>
      <c r="V11" s="78" t="s">
        <v>53</v>
      </c>
      <c r="W11" s="78" t="s">
        <v>53</v>
      </c>
      <c r="X11" s="78" t="s">
        <v>53</v>
      </c>
      <c r="Y11" s="78">
        <v>600000</v>
      </c>
      <c r="Z11" s="78">
        <v>600000</v>
      </c>
      <c r="AA11" s="78" t="s">
        <v>53</v>
      </c>
      <c r="AB11" s="78" t="s">
        <v>53</v>
      </c>
      <c r="AC11" s="78" t="s">
        <v>53</v>
      </c>
      <c r="AD11" s="30">
        <f t="shared" si="4"/>
        <v>2400000</v>
      </c>
      <c r="AF11" s="40">
        <v>168011.58173076925</v>
      </c>
      <c r="AG11" s="41">
        <v>151200</v>
      </c>
      <c r="AH11" s="41" t="s">
        <v>53</v>
      </c>
      <c r="AI11" s="41" t="s">
        <v>53</v>
      </c>
      <c r="AJ11" s="41" t="s">
        <v>53</v>
      </c>
      <c r="AK11" s="41" t="s">
        <v>53</v>
      </c>
      <c r="AL11" s="41" t="s">
        <v>53</v>
      </c>
      <c r="AM11" s="41" t="s">
        <v>53</v>
      </c>
      <c r="AN11" s="41">
        <v>204264.14423076925</v>
      </c>
      <c r="AO11" s="41">
        <v>200644.5</v>
      </c>
      <c r="AP11" s="41" t="s">
        <v>53</v>
      </c>
      <c r="AQ11" s="41" t="s">
        <v>53</v>
      </c>
      <c r="AR11" s="41" t="s">
        <v>53</v>
      </c>
      <c r="AS11" s="45">
        <f t="shared" si="5"/>
        <v>724120.2259615385</v>
      </c>
      <c r="AT11" s="41">
        <f t="shared" si="6"/>
        <v>178092.27663461541</v>
      </c>
      <c r="AU11" s="41">
        <f t="shared" si="7"/>
        <v>160272</v>
      </c>
      <c r="AV11" s="41" t="s">
        <v>53</v>
      </c>
      <c r="AW11" s="41" t="s">
        <v>53</v>
      </c>
      <c r="AX11" s="41" t="s">
        <v>53</v>
      </c>
      <c r="AY11" s="41" t="s">
        <v>53</v>
      </c>
      <c r="AZ11" s="41" t="s">
        <v>53</v>
      </c>
      <c r="BA11" s="41" t="s">
        <v>53</v>
      </c>
      <c r="BB11" s="41">
        <f t="shared" si="14"/>
        <v>216519.99288461541</v>
      </c>
      <c r="BC11" s="41">
        <f t="shared" si="15"/>
        <v>212683.17</v>
      </c>
      <c r="BD11" s="41" t="s">
        <v>53</v>
      </c>
      <c r="BE11" s="41" t="s">
        <v>53</v>
      </c>
      <c r="BF11" s="41" t="s">
        <v>53</v>
      </c>
      <c r="BG11" s="41">
        <f t="shared" si="19"/>
        <v>767567.43951923086</v>
      </c>
      <c r="BH11" s="47"/>
      <c r="BI11" s="59">
        <f t="shared" si="20"/>
        <v>424029.23008241766</v>
      </c>
      <c r="BJ11" s="59">
        <f t="shared" si="21"/>
        <v>381600</v>
      </c>
      <c r="BK11" s="59" t="s">
        <v>53</v>
      </c>
      <c r="BL11" s="59" t="s">
        <v>53</v>
      </c>
      <c r="BM11" s="59" t="s">
        <v>53</v>
      </c>
      <c r="BN11" s="59" t="s">
        <v>53</v>
      </c>
      <c r="BO11" s="59" t="s">
        <v>53</v>
      </c>
      <c r="BP11" s="59" t="s">
        <v>53</v>
      </c>
      <c r="BQ11" s="59">
        <f t="shared" si="28"/>
        <v>515523.79258241766</v>
      </c>
      <c r="BR11" s="59">
        <f t="shared" si="29"/>
        <v>506388.50000000006</v>
      </c>
      <c r="BS11" s="59" t="s">
        <v>53</v>
      </c>
      <c r="BT11" s="59" t="s">
        <v>53</v>
      </c>
      <c r="BU11" s="61" t="s">
        <v>53</v>
      </c>
      <c r="BV11" s="62">
        <f t="shared" si="33"/>
        <v>1827541.5226648352</v>
      </c>
      <c r="BY11" s="64">
        <f t="shared" si="34"/>
        <v>509013.07669413922</v>
      </c>
      <c r="BZ11" s="64">
        <f t="shared" si="35"/>
        <v>532130</v>
      </c>
      <c r="CA11" s="64" t="s">
        <v>53</v>
      </c>
      <c r="CB11" s="64" t="s">
        <v>53</v>
      </c>
      <c r="CC11" s="64" t="s">
        <v>53</v>
      </c>
      <c r="CD11" s="64" t="s">
        <v>53</v>
      </c>
      <c r="CE11" s="64" t="s">
        <v>53</v>
      </c>
      <c r="CF11" s="64" t="s">
        <v>53</v>
      </c>
      <c r="CG11" s="64">
        <f t="shared" si="42"/>
        <v>576771.26419413916</v>
      </c>
      <c r="CH11" s="64">
        <f t="shared" si="43"/>
        <v>573726.16666666663</v>
      </c>
      <c r="CI11" s="64" t="s">
        <v>53</v>
      </c>
      <c r="CJ11" s="64" t="s">
        <v>53</v>
      </c>
      <c r="CK11" s="64" t="s">
        <v>53</v>
      </c>
      <c r="CL11" s="63">
        <f t="shared" si="47"/>
        <v>2191640.5075549451</v>
      </c>
      <c r="CM11" s="65">
        <f t="shared" si="48"/>
        <v>466521.15338827844</v>
      </c>
      <c r="CN11" s="65">
        <f t="shared" si="49"/>
        <v>456865</v>
      </c>
      <c r="CO11" s="65" t="s">
        <v>53</v>
      </c>
      <c r="CP11" s="65" t="s">
        <v>53</v>
      </c>
      <c r="CQ11" s="65" t="s">
        <v>53</v>
      </c>
      <c r="CR11" s="65" t="s">
        <v>53</v>
      </c>
      <c r="CS11" s="65" t="s">
        <v>53</v>
      </c>
      <c r="CT11" s="65" t="s">
        <v>53</v>
      </c>
      <c r="CU11" s="65">
        <f t="shared" si="56"/>
        <v>546147.52838827844</v>
      </c>
      <c r="CV11" s="65">
        <f t="shared" si="57"/>
        <v>540057.33333333337</v>
      </c>
      <c r="CW11" s="65" t="s">
        <v>53</v>
      </c>
      <c r="CX11" s="65" t="s">
        <v>53</v>
      </c>
      <c r="CY11" s="65" t="s">
        <v>53</v>
      </c>
      <c r="CZ11" s="62">
        <f t="shared" si="61"/>
        <v>2009591.0151098901</v>
      </c>
    </row>
    <row r="12" spans="1:104" s="20" customFormat="1" ht="15" x14ac:dyDescent="0.25">
      <c r="A12" s="3">
        <v>5</v>
      </c>
      <c r="B12" s="5" t="s">
        <v>58</v>
      </c>
      <c r="C12" s="36">
        <v>156492</v>
      </c>
      <c r="D12" s="36">
        <v>201203.99999999997</v>
      </c>
      <c r="E12" s="36">
        <v>201203.99999999997</v>
      </c>
      <c r="F12" s="36">
        <v>201203.99999999997</v>
      </c>
      <c r="G12" s="36">
        <v>156492</v>
      </c>
      <c r="H12" s="36">
        <v>156492</v>
      </c>
      <c r="I12" s="36">
        <v>201203.99999999997</v>
      </c>
      <c r="J12" s="36">
        <v>201203.99999999997</v>
      </c>
      <c r="K12" s="36">
        <v>201203.99999999997</v>
      </c>
      <c r="L12" s="36">
        <v>201203.99999999997</v>
      </c>
      <c r="M12" s="36">
        <v>201203.99999999997</v>
      </c>
      <c r="N12" s="36">
        <v>201203.99999999997</v>
      </c>
      <c r="O12" s="36">
        <v>201203.99999999997</v>
      </c>
      <c r="P12" s="30">
        <v>2481516</v>
      </c>
      <c r="Q12" s="78">
        <v>80000</v>
      </c>
      <c r="R12" s="78">
        <v>80000</v>
      </c>
      <c r="S12" s="78">
        <v>80000</v>
      </c>
      <c r="T12" s="78">
        <v>80000</v>
      </c>
      <c r="U12" s="78">
        <v>80000</v>
      </c>
      <c r="V12" s="78">
        <v>80000</v>
      </c>
      <c r="W12" s="78">
        <v>80000</v>
      </c>
      <c r="X12" s="78">
        <v>80000</v>
      </c>
      <c r="Y12" s="78">
        <v>80000</v>
      </c>
      <c r="Z12" s="78">
        <v>80000</v>
      </c>
      <c r="AA12" s="78">
        <v>80000</v>
      </c>
      <c r="AB12" s="78">
        <v>80000</v>
      </c>
      <c r="AC12" s="78">
        <v>80000</v>
      </c>
      <c r="AD12" s="30">
        <f t="shared" si="4"/>
        <v>1040000</v>
      </c>
      <c r="AF12" s="40">
        <v>46541.843653846161</v>
      </c>
      <c r="AG12" s="41">
        <v>46131.346153846156</v>
      </c>
      <c r="AH12" s="41">
        <v>50331.346153846156</v>
      </c>
      <c r="AI12" s="41">
        <v>48756.346153846156</v>
      </c>
      <c r="AJ12" s="41">
        <v>55507.228269230778</v>
      </c>
      <c r="AK12" s="41">
        <v>55507.228269230778</v>
      </c>
      <c r="AL12" s="41">
        <v>58274.695891730764</v>
      </c>
      <c r="AM12" s="41">
        <v>58274.695891730764</v>
      </c>
      <c r="AN12" s="41">
        <v>58274.695891730764</v>
      </c>
      <c r="AO12" s="41">
        <v>58274.695891730764</v>
      </c>
      <c r="AP12" s="41">
        <v>58274.695891730764</v>
      </c>
      <c r="AQ12" s="41">
        <v>58274.695891730764</v>
      </c>
      <c r="AR12" s="41">
        <v>58274.695891730764</v>
      </c>
      <c r="AS12" s="45">
        <f t="shared" si="5"/>
        <v>710698.20989596145</v>
      </c>
      <c r="AT12" s="41">
        <f t="shared" si="6"/>
        <v>49334.354273076933</v>
      </c>
      <c r="AU12" s="41">
        <f t="shared" si="7"/>
        <v>48899.226923076931</v>
      </c>
      <c r="AV12" s="41">
        <f t="shared" si="8"/>
        <v>53351.226923076931</v>
      </c>
      <c r="AW12" s="41">
        <f t="shared" si="9"/>
        <v>51681.726923076931</v>
      </c>
      <c r="AX12" s="41">
        <f t="shared" si="10"/>
        <v>58837.661965384628</v>
      </c>
      <c r="AY12" s="41">
        <f t="shared" si="11"/>
        <v>58837.661965384628</v>
      </c>
      <c r="AZ12" s="41">
        <f t="shared" si="12"/>
        <v>61771.177645234609</v>
      </c>
      <c r="BA12" s="41">
        <f t="shared" si="13"/>
        <v>61771.177645234609</v>
      </c>
      <c r="BB12" s="41">
        <f t="shared" si="14"/>
        <v>61771.177645234609</v>
      </c>
      <c r="BC12" s="41">
        <f t="shared" si="15"/>
        <v>61771.177645234609</v>
      </c>
      <c r="BD12" s="41">
        <f t="shared" si="16"/>
        <v>61771.177645234609</v>
      </c>
      <c r="BE12" s="41">
        <f t="shared" si="17"/>
        <v>61771.177645234609</v>
      </c>
      <c r="BF12" s="41">
        <f t="shared" si="18"/>
        <v>61771.177645234609</v>
      </c>
      <c r="BG12" s="41">
        <f t="shared" si="19"/>
        <v>753340.10248971928</v>
      </c>
      <c r="BH12" s="47"/>
      <c r="BI12" s="59">
        <f t="shared" si="20"/>
        <v>117462.7482692308</v>
      </c>
      <c r="BJ12" s="59">
        <f t="shared" si="21"/>
        <v>116426.73076923079</v>
      </c>
      <c r="BK12" s="59">
        <f t="shared" si="22"/>
        <v>127026.73076923079</v>
      </c>
      <c r="BL12" s="59">
        <f t="shared" si="23"/>
        <v>123051.73076923079</v>
      </c>
      <c r="BM12" s="59">
        <f t="shared" si="24"/>
        <v>140089.67134615389</v>
      </c>
      <c r="BN12" s="59">
        <f t="shared" si="25"/>
        <v>140089.67134615389</v>
      </c>
      <c r="BO12" s="59">
        <f t="shared" si="26"/>
        <v>147074.23248865383</v>
      </c>
      <c r="BP12" s="59">
        <f t="shared" si="27"/>
        <v>147074.23248865383</v>
      </c>
      <c r="BQ12" s="59">
        <f t="shared" si="28"/>
        <v>147074.23248865383</v>
      </c>
      <c r="BR12" s="59">
        <f t="shared" si="29"/>
        <v>147074.23248865383</v>
      </c>
      <c r="BS12" s="59">
        <f t="shared" si="30"/>
        <v>147074.23248865383</v>
      </c>
      <c r="BT12" s="59">
        <f t="shared" si="31"/>
        <v>147074.23248865383</v>
      </c>
      <c r="BU12" s="61">
        <f t="shared" si="32"/>
        <v>147074.23248865383</v>
      </c>
      <c r="BV12" s="62">
        <f t="shared" si="33"/>
        <v>1793666.910689808</v>
      </c>
      <c r="BY12" s="64">
        <f t="shared" si="34"/>
        <v>117984.91608974361</v>
      </c>
      <c r="BZ12" s="64">
        <f t="shared" si="35"/>
        <v>132543.57692307691</v>
      </c>
      <c r="CA12" s="64">
        <f t="shared" si="36"/>
        <v>136076.91025641025</v>
      </c>
      <c r="CB12" s="64">
        <f t="shared" si="37"/>
        <v>134751.91025641025</v>
      </c>
      <c r="CC12" s="64">
        <f t="shared" si="38"/>
        <v>125527.2237820513</v>
      </c>
      <c r="CD12" s="64">
        <f t="shared" si="39"/>
        <v>125527.2237820513</v>
      </c>
      <c r="CE12" s="64">
        <f t="shared" si="40"/>
        <v>142759.41082955126</v>
      </c>
      <c r="CF12" s="64">
        <f t="shared" si="41"/>
        <v>142759.41082955126</v>
      </c>
      <c r="CG12" s="64">
        <f t="shared" si="42"/>
        <v>142759.41082955126</v>
      </c>
      <c r="CH12" s="64">
        <f t="shared" si="43"/>
        <v>142759.41082955126</v>
      </c>
      <c r="CI12" s="64">
        <f t="shared" si="44"/>
        <v>142759.41082955126</v>
      </c>
      <c r="CJ12" s="64">
        <f t="shared" si="45"/>
        <v>142759.41082955126</v>
      </c>
      <c r="CK12" s="64">
        <f t="shared" si="46"/>
        <v>142759.41082955126</v>
      </c>
      <c r="CL12" s="63">
        <f t="shared" si="47"/>
        <v>1771727.6368966026</v>
      </c>
      <c r="CM12" s="65">
        <f t="shared" si="48"/>
        <v>98992.458044871804</v>
      </c>
      <c r="CN12" s="65">
        <f t="shared" si="49"/>
        <v>106271.78846153845</v>
      </c>
      <c r="CO12" s="65">
        <f t="shared" si="50"/>
        <v>108038.45512820513</v>
      </c>
      <c r="CP12" s="65">
        <f t="shared" si="51"/>
        <v>107375.95512820513</v>
      </c>
      <c r="CQ12" s="65">
        <f t="shared" si="52"/>
        <v>102763.61189102565</v>
      </c>
      <c r="CR12" s="65">
        <f t="shared" si="53"/>
        <v>102763.61189102565</v>
      </c>
      <c r="CS12" s="65">
        <f t="shared" si="54"/>
        <v>111379.70541477563</v>
      </c>
      <c r="CT12" s="65">
        <f t="shared" si="55"/>
        <v>111379.70541477563</v>
      </c>
      <c r="CU12" s="65">
        <f t="shared" si="56"/>
        <v>111379.70541477563</v>
      </c>
      <c r="CV12" s="65">
        <f t="shared" si="57"/>
        <v>111379.70541477563</v>
      </c>
      <c r="CW12" s="65">
        <f t="shared" si="58"/>
        <v>111379.70541477563</v>
      </c>
      <c r="CX12" s="65">
        <f t="shared" si="59"/>
        <v>111379.70541477563</v>
      </c>
      <c r="CY12" s="65">
        <f t="shared" si="60"/>
        <v>111379.70541477563</v>
      </c>
      <c r="CZ12" s="62">
        <f t="shared" si="61"/>
        <v>1405863.8184483009</v>
      </c>
    </row>
    <row r="13" spans="1:104" s="20" customFormat="1" ht="76.5" x14ac:dyDescent="0.25">
      <c r="A13" s="3">
        <v>6</v>
      </c>
      <c r="B13" s="4" t="s">
        <v>59</v>
      </c>
      <c r="C13" s="36">
        <v>391229.99999999994</v>
      </c>
      <c r="D13" s="36">
        <v>469476</v>
      </c>
      <c r="E13" s="36">
        <v>469476</v>
      </c>
      <c r="F13" s="36">
        <v>469476</v>
      </c>
      <c r="G13" s="36">
        <v>391229.99999999994</v>
      </c>
      <c r="H13" s="36">
        <v>391229.99999999994</v>
      </c>
      <c r="I13" s="36">
        <v>469476</v>
      </c>
      <c r="J13" s="36">
        <v>469476</v>
      </c>
      <c r="K13" s="36">
        <v>469476</v>
      </c>
      <c r="L13" s="36">
        <v>469476</v>
      </c>
      <c r="M13" s="36">
        <v>469476</v>
      </c>
      <c r="N13" s="36">
        <v>469476</v>
      </c>
      <c r="O13" s="36">
        <v>469476</v>
      </c>
      <c r="P13" s="30">
        <v>5868450</v>
      </c>
      <c r="Q13" s="78">
        <v>480000</v>
      </c>
      <c r="R13" s="78">
        <v>480000</v>
      </c>
      <c r="S13" s="78">
        <v>480000</v>
      </c>
      <c r="T13" s="78">
        <v>480000</v>
      </c>
      <c r="U13" s="78">
        <v>480000</v>
      </c>
      <c r="V13" s="78">
        <v>480000</v>
      </c>
      <c r="W13" s="78">
        <v>480000</v>
      </c>
      <c r="X13" s="78">
        <v>480000</v>
      </c>
      <c r="Y13" s="78">
        <v>480000</v>
      </c>
      <c r="Z13" s="78">
        <v>480000</v>
      </c>
      <c r="AA13" s="78">
        <v>480000</v>
      </c>
      <c r="AB13" s="78">
        <v>480000</v>
      </c>
      <c r="AC13" s="78">
        <v>480000</v>
      </c>
      <c r="AD13" s="30">
        <f t="shared" si="4"/>
        <v>6240000</v>
      </c>
      <c r="AF13" s="40">
        <v>135084.17949288464</v>
      </c>
      <c r="AG13" s="41">
        <v>149810.42949288464</v>
      </c>
      <c r="AH13" s="41">
        <v>170810.42949288464</v>
      </c>
      <c r="AI13" s="41">
        <v>162935.42949288464</v>
      </c>
      <c r="AJ13" s="41">
        <v>169209.17949288464</v>
      </c>
      <c r="AK13" s="41">
        <v>169209.17949288464</v>
      </c>
      <c r="AL13" s="41">
        <v>175902.59711538462</v>
      </c>
      <c r="AM13" s="41">
        <v>175902.59711538462</v>
      </c>
      <c r="AN13" s="41">
        <v>175902.59711538462</v>
      </c>
      <c r="AO13" s="41">
        <v>175902.59711538462</v>
      </c>
      <c r="AP13" s="41">
        <v>175902.59711538462</v>
      </c>
      <c r="AQ13" s="41">
        <v>175902.59711538462</v>
      </c>
      <c r="AR13" s="41">
        <v>175902.59711538462</v>
      </c>
      <c r="AS13" s="45">
        <f t="shared" si="5"/>
        <v>2188377.0067650001</v>
      </c>
      <c r="AT13" s="41">
        <f t="shared" si="6"/>
        <v>143189.23026245771</v>
      </c>
      <c r="AU13" s="41">
        <f t="shared" si="7"/>
        <v>158799.05526245772</v>
      </c>
      <c r="AV13" s="41">
        <f t="shared" si="8"/>
        <v>181059.05526245772</v>
      </c>
      <c r="AW13" s="41">
        <f t="shared" si="9"/>
        <v>172711.55526245772</v>
      </c>
      <c r="AX13" s="41">
        <f t="shared" si="10"/>
        <v>179361.73026245771</v>
      </c>
      <c r="AY13" s="41">
        <f t="shared" si="11"/>
        <v>179361.73026245771</v>
      </c>
      <c r="AZ13" s="41">
        <f t="shared" si="12"/>
        <v>186456.75294230771</v>
      </c>
      <c r="BA13" s="41">
        <f t="shared" si="13"/>
        <v>186456.75294230771</v>
      </c>
      <c r="BB13" s="41">
        <f t="shared" si="14"/>
        <v>186456.75294230771</v>
      </c>
      <c r="BC13" s="41">
        <f t="shared" si="15"/>
        <v>186456.75294230771</v>
      </c>
      <c r="BD13" s="41">
        <f t="shared" si="16"/>
        <v>186456.75294230771</v>
      </c>
      <c r="BE13" s="41">
        <f t="shared" si="17"/>
        <v>186456.75294230771</v>
      </c>
      <c r="BF13" s="41">
        <f t="shared" si="18"/>
        <v>186456.75294230771</v>
      </c>
      <c r="BG13" s="41">
        <f t="shared" si="19"/>
        <v>2319679.6271708999</v>
      </c>
      <c r="BH13" s="47"/>
      <c r="BI13" s="59">
        <f t="shared" si="20"/>
        <v>340926.73872013745</v>
      </c>
      <c r="BJ13" s="59">
        <f t="shared" si="21"/>
        <v>378092.98872013745</v>
      </c>
      <c r="BK13" s="59">
        <f t="shared" si="22"/>
        <v>431092.98872013745</v>
      </c>
      <c r="BL13" s="59">
        <f t="shared" si="23"/>
        <v>411217.98872013745</v>
      </c>
      <c r="BM13" s="59">
        <f t="shared" si="24"/>
        <v>427051.73872013745</v>
      </c>
      <c r="BN13" s="59">
        <f t="shared" si="25"/>
        <v>427051.73872013745</v>
      </c>
      <c r="BO13" s="59">
        <f t="shared" si="26"/>
        <v>443944.64986263739</v>
      </c>
      <c r="BP13" s="59">
        <f t="shared" si="27"/>
        <v>443944.64986263739</v>
      </c>
      <c r="BQ13" s="59">
        <f t="shared" si="28"/>
        <v>443944.64986263739</v>
      </c>
      <c r="BR13" s="59">
        <f t="shared" si="29"/>
        <v>443944.64986263739</v>
      </c>
      <c r="BS13" s="59">
        <f t="shared" si="30"/>
        <v>443944.64986263739</v>
      </c>
      <c r="BT13" s="59">
        <f t="shared" si="31"/>
        <v>443944.64986263739</v>
      </c>
      <c r="BU13" s="61">
        <f t="shared" si="32"/>
        <v>443944.64986263739</v>
      </c>
      <c r="BV13" s="62">
        <f t="shared" si="33"/>
        <v>5523046.7313592872</v>
      </c>
      <c r="BY13" s="64">
        <f t="shared" si="34"/>
        <v>404052.24624004582</v>
      </c>
      <c r="BZ13" s="64">
        <f t="shared" si="35"/>
        <v>442522.99624004582</v>
      </c>
      <c r="CA13" s="64">
        <f t="shared" si="36"/>
        <v>460189.66290671244</v>
      </c>
      <c r="CB13" s="64">
        <f t="shared" si="37"/>
        <v>453564.66290671244</v>
      </c>
      <c r="CC13" s="64">
        <f t="shared" si="38"/>
        <v>432760.57957337913</v>
      </c>
      <c r="CD13" s="64">
        <f t="shared" si="39"/>
        <v>432760.57957337913</v>
      </c>
      <c r="CE13" s="64">
        <f t="shared" si="40"/>
        <v>464473.54995421245</v>
      </c>
      <c r="CF13" s="64">
        <f t="shared" si="41"/>
        <v>464473.54995421245</v>
      </c>
      <c r="CG13" s="64">
        <f t="shared" si="42"/>
        <v>464473.54995421245</v>
      </c>
      <c r="CH13" s="64">
        <f t="shared" si="43"/>
        <v>464473.54995421245</v>
      </c>
      <c r="CI13" s="64">
        <f t="shared" si="44"/>
        <v>464473.54995421245</v>
      </c>
      <c r="CJ13" s="64">
        <f t="shared" si="45"/>
        <v>464473.54995421245</v>
      </c>
      <c r="CK13" s="64">
        <f t="shared" si="46"/>
        <v>464473.54995421245</v>
      </c>
      <c r="CL13" s="63">
        <f t="shared" si="47"/>
        <v>5877165.5771197602</v>
      </c>
      <c r="CM13" s="65">
        <f t="shared" si="48"/>
        <v>372489.49248009163</v>
      </c>
      <c r="CN13" s="65">
        <f t="shared" si="49"/>
        <v>410307.99248009163</v>
      </c>
      <c r="CO13" s="65">
        <f t="shared" si="50"/>
        <v>445641.32581342495</v>
      </c>
      <c r="CP13" s="65">
        <f t="shared" si="51"/>
        <v>432391.32581342495</v>
      </c>
      <c r="CQ13" s="65">
        <f t="shared" si="52"/>
        <v>411995.28978668957</v>
      </c>
      <c r="CR13" s="65">
        <f t="shared" si="53"/>
        <v>411995.28978668957</v>
      </c>
      <c r="CS13" s="65">
        <f t="shared" si="54"/>
        <v>454209.09990842489</v>
      </c>
      <c r="CT13" s="65">
        <f t="shared" si="55"/>
        <v>454209.09990842489</v>
      </c>
      <c r="CU13" s="65">
        <f t="shared" si="56"/>
        <v>454209.09990842489</v>
      </c>
      <c r="CV13" s="65">
        <f t="shared" si="57"/>
        <v>454209.09990842489</v>
      </c>
      <c r="CW13" s="65">
        <f t="shared" si="58"/>
        <v>454209.09990842489</v>
      </c>
      <c r="CX13" s="65">
        <f t="shared" si="59"/>
        <v>454209.09990842489</v>
      </c>
      <c r="CY13" s="65">
        <f t="shared" si="60"/>
        <v>454209.09990842489</v>
      </c>
      <c r="CZ13" s="62">
        <f t="shared" si="61"/>
        <v>5664284.4155193856</v>
      </c>
    </row>
    <row r="14" spans="1:104" s="20" customFormat="1" ht="15" x14ac:dyDescent="0.25">
      <c r="A14" s="3">
        <v>7</v>
      </c>
      <c r="B14" s="5" t="s">
        <v>44</v>
      </c>
      <c r="C14" s="36">
        <v>279450</v>
      </c>
      <c r="D14" s="36">
        <v>335340</v>
      </c>
      <c r="E14" s="36" t="s">
        <v>53</v>
      </c>
      <c r="F14" s="36" t="s">
        <v>53</v>
      </c>
      <c r="G14" s="36" t="s">
        <v>53</v>
      </c>
      <c r="H14" s="36" t="s">
        <v>53</v>
      </c>
      <c r="I14" s="36" t="s">
        <v>53</v>
      </c>
      <c r="J14" s="36" t="s">
        <v>53</v>
      </c>
      <c r="K14" s="36">
        <v>335340</v>
      </c>
      <c r="L14" s="36">
        <v>335340</v>
      </c>
      <c r="M14" s="36" t="s">
        <v>53</v>
      </c>
      <c r="N14" s="36" t="s">
        <v>53</v>
      </c>
      <c r="O14" s="36" t="s">
        <v>53</v>
      </c>
      <c r="P14" s="30">
        <v>1285470</v>
      </c>
      <c r="Q14" s="78">
        <v>155000</v>
      </c>
      <c r="R14" s="78">
        <v>155000</v>
      </c>
      <c r="S14" s="78" t="s">
        <v>53</v>
      </c>
      <c r="T14" s="78" t="s">
        <v>53</v>
      </c>
      <c r="U14" s="78" t="s">
        <v>53</v>
      </c>
      <c r="V14" s="78" t="s">
        <v>53</v>
      </c>
      <c r="W14" s="78" t="s">
        <v>53</v>
      </c>
      <c r="X14" s="78" t="s">
        <v>53</v>
      </c>
      <c r="Y14" s="78">
        <v>155000</v>
      </c>
      <c r="Z14" s="78">
        <v>155000</v>
      </c>
      <c r="AA14" s="78" t="s">
        <v>53</v>
      </c>
      <c r="AB14" s="78" t="s">
        <v>53</v>
      </c>
      <c r="AC14" s="78" t="s">
        <v>53</v>
      </c>
      <c r="AD14" s="30">
        <f t="shared" si="4"/>
        <v>620000</v>
      </c>
      <c r="AF14" s="40">
        <v>40000.133653846162</v>
      </c>
      <c r="AG14" s="41">
        <v>67200</v>
      </c>
      <c r="AH14" s="41" t="s">
        <v>53</v>
      </c>
      <c r="AI14" s="41" t="s">
        <v>53</v>
      </c>
      <c r="AJ14" s="41" t="s">
        <v>53</v>
      </c>
      <c r="AK14" s="41" t="s">
        <v>53</v>
      </c>
      <c r="AL14" s="41" t="s">
        <v>53</v>
      </c>
      <c r="AM14" s="41" t="s">
        <v>53</v>
      </c>
      <c r="AN14" s="41">
        <v>69569.160646730772</v>
      </c>
      <c r="AO14" s="41">
        <v>96599.579265000008</v>
      </c>
      <c r="AP14" s="41" t="s">
        <v>53</v>
      </c>
      <c r="AQ14" s="41" t="s">
        <v>53</v>
      </c>
      <c r="AR14" s="41" t="s">
        <v>53</v>
      </c>
      <c r="AS14" s="45">
        <f t="shared" si="5"/>
        <v>273368.87356557697</v>
      </c>
      <c r="AT14" s="41">
        <f t="shared" si="6"/>
        <v>42400.141673076934</v>
      </c>
      <c r="AU14" s="41">
        <f t="shared" si="7"/>
        <v>71232</v>
      </c>
      <c r="AV14" s="41" t="s">
        <v>53</v>
      </c>
      <c r="AW14" s="41" t="s">
        <v>53</v>
      </c>
      <c r="AX14" s="41" t="s">
        <v>53</v>
      </c>
      <c r="AY14" s="41" t="s">
        <v>53</v>
      </c>
      <c r="AZ14" s="41" t="s">
        <v>53</v>
      </c>
      <c r="BA14" s="41" t="s">
        <v>53</v>
      </c>
      <c r="BB14" s="41">
        <f t="shared" si="14"/>
        <v>73743.310285534622</v>
      </c>
      <c r="BC14" s="41">
        <f t="shared" si="15"/>
        <v>102395.55402090002</v>
      </c>
      <c r="BD14" s="41" t="s">
        <v>53</v>
      </c>
      <c r="BE14" s="41" t="s">
        <v>53</v>
      </c>
      <c r="BF14" s="41" t="s">
        <v>53</v>
      </c>
      <c r="BG14" s="41">
        <f t="shared" si="19"/>
        <v>289771.00597951154</v>
      </c>
      <c r="BH14" s="47"/>
      <c r="BI14" s="59">
        <f t="shared" si="20"/>
        <v>100952.7182692308</v>
      </c>
      <c r="BJ14" s="59">
        <f t="shared" si="21"/>
        <v>169600</v>
      </c>
      <c r="BK14" s="59" t="s">
        <v>53</v>
      </c>
      <c r="BL14" s="59" t="s">
        <v>53</v>
      </c>
      <c r="BM14" s="59" t="s">
        <v>53</v>
      </c>
      <c r="BN14" s="59" t="s">
        <v>53</v>
      </c>
      <c r="BO14" s="59" t="s">
        <v>53</v>
      </c>
      <c r="BP14" s="59" t="s">
        <v>53</v>
      </c>
      <c r="BQ14" s="59">
        <f t="shared" si="28"/>
        <v>175579.31020365388</v>
      </c>
      <c r="BR14" s="59">
        <f t="shared" si="29"/>
        <v>243798.93814500005</v>
      </c>
      <c r="BS14" s="59" t="s">
        <v>53</v>
      </c>
      <c r="BT14" s="59" t="s">
        <v>53</v>
      </c>
      <c r="BU14" s="61" t="s">
        <v>53</v>
      </c>
      <c r="BV14" s="62">
        <f t="shared" si="33"/>
        <v>689930.9666178847</v>
      </c>
      <c r="BY14" s="64">
        <f t="shared" si="34"/>
        <v>178467.57275641026</v>
      </c>
      <c r="BZ14" s="64">
        <f t="shared" si="35"/>
        <v>219980</v>
      </c>
      <c r="CA14" s="64" t="s">
        <v>53</v>
      </c>
      <c r="CB14" s="64" t="s">
        <v>53</v>
      </c>
      <c r="CC14" s="64" t="s">
        <v>53</v>
      </c>
      <c r="CD14" s="64" t="s">
        <v>53</v>
      </c>
      <c r="CE14" s="64" t="s">
        <v>53</v>
      </c>
      <c r="CF14" s="64" t="s">
        <v>53</v>
      </c>
      <c r="CG14" s="64">
        <f t="shared" si="42"/>
        <v>221973.10340121796</v>
      </c>
      <c r="CH14" s="64">
        <f t="shared" si="43"/>
        <v>244712.97938166666</v>
      </c>
      <c r="CI14" s="64" t="s">
        <v>53</v>
      </c>
      <c r="CJ14" s="64" t="s">
        <v>53</v>
      </c>
      <c r="CK14" s="64" t="s">
        <v>53</v>
      </c>
      <c r="CL14" s="63">
        <f t="shared" si="47"/>
        <v>865133.65553929482</v>
      </c>
      <c r="CM14" s="65">
        <f t="shared" si="48"/>
        <v>139710.14551282051</v>
      </c>
      <c r="CN14" s="65">
        <f t="shared" si="49"/>
        <v>187490</v>
      </c>
      <c r="CO14" s="65" t="s">
        <v>53</v>
      </c>
      <c r="CP14" s="65" t="s">
        <v>53</v>
      </c>
      <c r="CQ14" s="65" t="s">
        <v>53</v>
      </c>
      <c r="CR14" s="65" t="s">
        <v>53</v>
      </c>
      <c r="CS14" s="65" t="s">
        <v>53</v>
      </c>
      <c r="CT14" s="65" t="s">
        <v>53</v>
      </c>
      <c r="CU14" s="65">
        <f t="shared" si="56"/>
        <v>188486.55170060898</v>
      </c>
      <c r="CV14" s="65">
        <f t="shared" si="57"/>
        <v>199856.48969083332</v>
      </c>
      <c r="CW14" s="65" t="s">
        <v>53</v>
      </c>
      <c r="CX14" s="65" t="s">
        <v>53</v>
      </c>
      <c r="CY14" s="65" t="s">
        <v>53</v>
      </c>
      <c r="CZ14" s="62">
        <f t="shared" si="61"/>
        <v>715543.18690426275</v>
      </c>
    </row>
    <row r="15" spans="1:104" s="20" customFormat="1" ht="15" x14ac:dyDescent="0.25">
      <c r="A15" s="3">
        <v>8</v>
      </c>
      <c r="B15" s="5" t="s">
        <v>60</v>
      </c>
      <c r="C15" s="36">
        <v>223559.99999999997</v>
      </c>
      <c r="D15" s="36">
        <v>279450</v>
      </c>
      <c r="E15" s="36">
        <v>279450</v>
      </c>
      <c r="F15" s="36">
        <v>279450</v>
      </c>
      <c r="G15" s="36">
        <v>223559.99999999997</v>
      </c>
      <c r="H15" s="36">
        <v>223559.99999999997</v>
      </c>
      <c r="I15" s="36">
        <v>279450</v>
      </c>
      <c r="J15" s="36">
        <v>279450</v>
      </c>
      <c r="K15" s="36">
        <v>279450</v>
      </c>
      <c r="L15" s="36">
        <v>279450</v>
      </c>
      <c r="M15" s="36">
        <v>279450</v>
      </c>
      <c r="N15" s="36">
        <v>279450</v>
      </c>
      <c r="O15" s="36">
        <v>279450</v>
      </c>
      <c r="P15" s="30">
        <v>3465180</v>
      </c>
      <c r="Q15" s="78">
        <v>90000</v>
      </c>
      <c r="R15" s="78">
        <v>90000</v>
      </c>
      <c r="S15" s="78">
        <v>90000</v>
      </c>
      <c r="T15" s="78">
        <v>90000</v>
      </c>
      <c r="U15" s="78">
        <v>90000</v>
      </c>
      <c r="V15" s="78">
        <v>90000</v>
      </c>
      <c r="W15" s="78">
        <v>90000</v>
      </c>
      <c r="X15" s="78">
        <v>90000</v>
      </c>
      <c r="Y15" s="78">
        <v>90000</v>
      </c>
      <c r="Z15" s="78">
        <v>90000</v>
      </c>
      <c r="AA15" s="78">
        <v>90000</v>
      </c>
      <c r="AB15" s="78">
        <v>90000</v>
      </c>
      <c r="AC15" s="78">
        <v>90000</v>
      </c>
      <c r="AD15" s="30">
        <f t="shared" si="4"/>
        <v>1170000</v>
      </c>
      <c r="AF15" s="40">
        <v>42503.555122500002</v>
      </c>
      <c r="AG15" s="41">
        <v>41156.25</v>
      </c>
      <c r="AH15" s="41">
        <v>45356.25</v>
      </c>
      <c r="AI15" s="41">
        <v>43781.25</v>
      </c>
      <c r="AJ15" s="41">
        <v>50819.100000000006</v>
      </c>
      <c r="AK15" s="41">
        <v>50642.892622500003</v>
      </c>
      <c r="AL15" s="41">
        <v>55071.4073775</v>
      </c>
      <c r="AM15" s="41">
        <v>54630.862500000003</v>
      </c>
      <c r="AN15" s="41">
        <v>54454.6551225</v>
      </c>
      <c r="AO15" s="41">
        <v>53837.850000000006</v>
      </c>
      <c r="AP15" s="41">
        <v>55071.4073775</v>
      </c>
      <c r="AQ15" s="41">
        <v>55071.4073775</v>
      </c>
      <c r="AR15" s="41">
        <v>55071.4073775</v>
      </c>
      <c r="AS15" s="45">
        <f t="shared" si="5"/>
        <v>657468.29487749981</v>
      </c>
      <c r="AT15" s="41">
        <f t="shared" si="6"/>
        <v>45053.768429850003</v>
      </c>
      <c r="AU15" s="41">
        <f t="shared" si="7"/>
        <v>43625.625</v>
      </c>
      <c r="AV15" s="41">
        <f t="shared" si="8"/>
        <v>48077.625</v>
      </c>
      <c r="AW15" s="41">
        <f t="shared" si="9"/>
        <v>46408.125</v>
      </c>
      <c r="AX15" s="41">
        <f t="shared" si="10"/>
        <v>53868.246000000006</v>
      </c>
      <c r="AY15" s="41">
        <f t="shared" si="11"/>
        <v>53681.466179850009</v>
      </c>
      <c r="AZ15" s="41">
        <f t="shared" si="12"/>
        <v>58375.691820150001</v>
      </c>
      <c r="BA15" s="41">
        <f t="shared" si="13"/>
        <v>57908.714250000005</v>
      </c>
      <c r="BB15" s="41">
        <f t="shared" si="14"/>
        <v>57721.93442985</v>
      </c>
      <c r="BC15" s="41">
        <f t="shared" si="15"/>
        <v>57068.121000000006</v>
      </c>
      <c r="BD15" s="41">
        <f t="shared" si="16"/>
        <v>58375.691820150001</v>
      </c>
      <c r="BE15" s="41">
        <f t="shared" si="17"/>
        <v>58375.691820150001</v>
      </c>
      <c r="BF15" s="41">
        <f t="shared" si="18"/>
        <v>58375.691820150001</v>
      </c>
      <c r="BG15" s="41">
        <f t="shared" si="19"/>
        <v>696916.39257015008</v>
      </c>
      <c r="BH15" s="47"/>
      <c r="BI15" s="59">
        <f t="shared" si="20"/>
        <v>107270.87721392859</v>
      </c>
      <c r="BJ15" s="59">
        <f t="shared" si="21"/>
        <v>103870.53571428572</v>
      </c>
      <c r="BK15" s="59">
        <f t="shared" si="22"/>
        <v>114470.53571428572</v>
      </c>
      <c r="BL15" s="59">
        <f t="shared" si="23"/>
        <v>110495.53571428572</v>
      </c>
      <c r="BM15" s="59">
        <f t="shared" si="24"/>
        <v>128257.7285714286</v>
      </c>
      <c r="BN15" s="59">
        <f t="shared" si="25"/>
        <v>127813.0147139286</v>
      </c>
      <c r="BO15" s="59">
        <f t="shared" si="26"/>
        <v>138989.74242892858</v>
      </c>
      <c r="BP15" s="59">
        <f t="shared" si="27"/>
        <v>137877.89107142857</v>
      </c>
      <c r="BQ15" s="59">
        <f t="shared" si="28"/>
        <v>137433.17721392857</v>
      </c>
      <c r="BR15" s="59">
        <f t="shared" si="29"/>
        <v>135876.4785714286</v>
      </c>
      <c r="BS15" s="59">
        <f t="shared" si="30"/>
        <v>138989.74242892858</v>
      </c>
      <c r="BT15" s="59">
        <f t="shared" si="31"/>
        <v>138989.74242892858</v>
      </c>
      <c r="BU15" s="61">
        <f t="shared" si="32"/>
        <v>138989.74242892858</v>
      </c>
      <c r="BV15" s="62">
        <f t="shared" si="33"/>
        <v>1659324.7442146433</v>
      </c>
      <c r="BY15" s="64">
        <f t="shared" si="34"/>
        <v>140276.95907130951</v>
      </c>
      <c r="BZ15" s="64">
        <f t="shared" si="35"/>
        <v>157773.51190476192</v>
      </c>
      <c r="CA15" s="64">
        <f t="shared" si="36"/>
        <v>161306.84523809524</v>
      </c>
      <c r="CB15" s="64">
        <f t="shared" si="37"/>
        <v>159981.84523809524</v>
      </c>
      <c r="CC15" s="64">
        <f t="shared" si="38"/>
        <v>147272.57619047619</v>
      </c>
      <c r="CD15" s="64">
        <f t="shared" si="39"/>
        <v>147124.33823797619</v>
      </c>
      <c r="CE15" s="64">
        <f t="shared" si="40"/>
        <v>169479.91414297619</v>
      </c>
      <c r="CF15" s="64">
        <f t="shared" si="41"/>
        <v>169109.29702380951</v>
      </c>
      <c r="CG15" s="64">
        <f t="shared" si="42"/>
        <v>168961.05907130952</v>
      </c>
      <c r="CH15" s="64">
        <f t="shared" si="43"/>
        <v>168442.15952380953</v>
      </c>
      <c r="CI15" s="64">
        <f t="shared" si="44"/>
        <v>169479.91414297619</v>
      </c>
      <c r="CJ15" s="64">
        <f t="shared" si="45"/>
        <v>169479.91414297619</v>
      </c>
      <c r="CK15" s="64">
        <f t="shared" si="46"/>
        <v>169479.91414297619</v>
      </c>
      <c r="CL15" s="63">
        <f t="shared" si="47"/>
        <v>2098168.2480715481</v>
      </c>
      <c r="CM15" s="65">
        <f t="shared" si="48"/>
        <v>115138.47953565475</v>
      </c>
      <c r="CN15" s="65">
        <f t="shared" si="49"/>
        <v>123886.75595238096</v>
      </c>
      <c r="CO15" s="65">
        <f t="shared" si="50"/>
        <v>125653.42261904762</v>
      </c>
      <c r="CP15" s="65">
        <f t="shared" si="51"/>
        <v>124990.92261904762</v>
      </c>
      <c r="CQ15" s="65">
        <f t="shared" si="52"/>
        <v>118636.28809523809</v>
      </c>
      <c r="CR15" s="65">
        <f t="shared" si="53"/>
        <v>118562.16911898809</v>
      </c>
      <c r="CS15" s="65">
        <f t="shared" si="54"/>
        <v>129739.9570714881</v>
      </c>
      <c r="CT15" s="65">
        <f t="shared" si="55"/>
        <v>129554.64851190476</v>
      </c>
      <c r="CU15" s="65">
        <f t="shared" si="56"/>
        <v>129480.52953565476</v>
      </c>
      <c r="CV15" s="65">
        <f t="shared" si="57"/>
        <v>129221.07976190477</v>
      </c>
      <c r="CW15" s="65">
        <f t="shared" si="58"/>
        <v>129739.9570714881</v>
      </c>
      <c r="CX15" s="65">
        <f t="shared" si="59"/>
        <v>129739.9570714881</v>
      </c>
      <c r="CY15" s="65">
        <f t="shared" si="60"/>
        <v>129739.9570714881</v>
      </c>
      <c r="CZ15" s="62">
        <f t="shared" si="61"/>
        <v>1634084.1240357736</v>
      </c>
    </row>
    <row r="16" spans="1:104" s="20" customFormat="1" ht="63.75" x14ac:dyDescent="0.25">
      <c r="A16" s="3">
        <v>9</v>
      </c>
      <c r="B16" s="5" t="s">
        <v>61</v>
      </c>
      <c r="C16" s="36">
        <v>726570</v>
      </c>
      <c r="D16" s="36">
        <v>838349.99999999988</v>
      </c>
      <c r="E16" s="36">
        <v>838349.99999999988</v>
      </c>
      <c r="F16" s="36">
        <v>838349.99999999988</v>
      </c>
      <c r="G16" s="36">
        <v>726570</v>
      </c>
      <c r="H16" s="36">
        <v>726570</v>
      </c>
      <c r="I16" s="36">
        <v>838349.99999999988</v>
      </c>
      <c r="J16" s="36">
        <v>838349.99999999988</v>
      </c>
      <c r="K16" s="36">
        <v>838349.99999999988</v>
      </c>
      <c r="L16" s="36">
        <v>838349.99999999988</v>
      </c>
      <c r="M16" s="36">
        <v>838349.99999999988</v>
      </c>
      <c r="N16" s="36">
        <v>838349.99999999988</v>
      </c>
      <c r="O16" s="36">
        <v>838349.99999999988</v>
      </c>
      <c r="P16" s="30">
        <v>10563210</v>
      </c>
      <c r="Q16" s="78">
        <v>350000</v>
      </c>
      <c r="R16" s="78">
        <v>350000</v>
      </c>
      <c r="S16" s="78">
        <v>350000</v>
      </c>
      <c r="T16" s="78">
        <v>350000</v>
      </c>
      <c r="U16" s="78">
        <v>350000</v>
      </c>
      <c r="V16" s="78">
        <v>350000</v>
      </c>
      <c r="W16" s="78">
        <v>350000</v>
      </c>
      <c r="X16" s="78">
        <v>350000</v>
      </c>
      <c r="Y16" s="78">
        <v>350000</v>
      </c>
      <c r="Z16" s="78">
        <v>350000</v>
      </c>
      <c r="AA16" s="78">
        <v>350000</v>
      </c>
      <c r="AB16" s="78">
        <v>350000</v>
      </c>
      <c r="AC16" s="78">
        <v>350000</v>
      </c>
      <c r="AD16" s="30">
        <f t="shared" si="4"/>
        <v>4550000</v>
      </c>
      <c r="AF16" s="40">
        <v>218737.34711538465</v>
      </c>
      <c r="AG16" s="41">
        <v>187521.63461538462</v>
      </c>
      <c r="AH16" s="41">
        <v>191721.63461538462</v>
      </c>
      <c r="AI16" s="41">
        <v>190146.63461538462</v>
      </c>
      <c r="AJ16" s="41">
        <v>255487.34711538465</v>
      </c>
      <c r="AK16" s="41">
        <v>255487.34711538465</v>
      </c>
      <c r="AL16" s="41">
        <v>262405.98973788461</v>
      </c>
      <c r="AM16" s="41">
        <v>262405.98973788461</v>
      </c>
      <c r="AN16" s="41">
        <v>262405.98973788461</v>
      </c>
      <c r="AO16" s="41">
        <v>262405.98973788461</v>
      </c>
      <c r="AP16" s="41">
        <v>262405.98973788461</v>
      </c>
      <c r="AQ16" s="41">
        <v>262405.98973788461</v>
      </c>
      <c r="AR16" s="41">
        <v>262405.98973788461</v>
      </c>
      <c r="AS16" s="45">
        <f t="shared" si="5"/>
        <v>3135943.8733574999</v>
      </c>
      <c r="AT16" s="41">
        <f t="shared" si="6"/>
        <v>231861.58794230773</v>
      </c>
      <c r="AU16" s="41">
        <f t="shared" si="7"/>
        <v>198772.93269230772</v>
      </c>
      <c r="AV16" s="41">
        <f t="shared" si="8"/>
        <v>203224.93269230772</v>
      </c>
      <c r="AW16" s="41">
        <f t="shared" si="9"/>
        <v>201555.43269230772</v>
      </c>
      <c r="AX16" s="41">
        <f t="shared" si="10"/>
        <v>270816.58794230776</v>
      </c>
      <c r="AY16" s="41">
        <f t="shared" si="11"/>
        <v>270816.58794230776</v>
      </c>
      <c r="AZ16" s="41">
        <f t="shared" si="12"/>
        <v>278150.34912215767</v>
      </c>
      <c r="BA16" s="41">
        <f t="shared" si="13"/>
        <v>278150.34912215767</v>
      </c>
      <c r="BB16" s="41">
        <f t="shared" si="14"/>
        <v>278150.34912215767</v>
      </c>
      <c r="BC16" s="41">
        <f t="shared" si="15"/>
        <v>278150.34912215767</v>
      </c>
      <c r="BD16" s="41">
        <f t="shared" si="16"/>
        <v>278150.34912215767</v>
      </c>
      <c r="BE16" s="41">
        <f t="shared" si="17"/>
        <v>278150.34912215767</v>
      </c>
      <c r="BF16" s="41">
        <f t="shared" si="18"/>
        <v>278150.34912215767</v>
      </c>
      <c r="BG16" s="41">
        <f t="shared" si="19"/>
        <v>3324100.505758951</v>
      </c>
      <c r="BH16" s="47"/>
      <c r="BI16" s="59">
        <f t="shared" si="20"/>
        <v>552051.39986263751</v>
      </c>
      <c r="BJ16" s="59">
        <f t="shared" si="21"/>
        <v>473268.88736263744</v>
      </c>
      <c r="BK16" s="59">
        <f t="shared" si="22"/>
        <v>483868.88736263744</v>
      </c>
      <c r="BL16" s="59">
        <f t="shared" si="23"/>
        <v>479893.88736263744</v>
      </c>
      <c r="BM16" s="59">
        <f t="shared" si="24"/>
        <v>644801.39986263751</v>
      </c>
      <c r="BN16" s="59">
        <f t="shared" si="25"/>
        <v>644801.39986263751</v>
      </c>
      <c r="BO16" s="59">
        <f t="shared" si="26"/>
        <v>662262.73600513733</v>
      </c>
      <c r="BP16" s="59">
        <f t="shared" si="27"/>
        <v>662262.73600513733</v>
      </c>
      <c r="BQ16" s="59">
        <f t="shared" si="28"/>
        <v>662262.73600513733</v>
      </c>
      <c r="BR16" s="59">
        <f t="shared" si="29"/>
        <v>662262.73600513733</v>
      </c>
      <c r="BS16" s="59">
        <f t="shared" si="30"/>
        <v>662262.73600513733</v>
      </c>
      <c r="BT16" s="59">
        <f t="shared" si="31"/>
        <v>662262.73600513733</v>
      </c>
      <c r="BU16" s="61">
        <f t="shared" si="32"/>
        <v>662262.73600513733</v>
      </c>
      <c r="BV16" s="62">
        <f t="shared" si="33"/>
        <v>7914525.0137117878</v>
      </c>
      <c r="BY16" s="64">
        <f t="shared" si="34"/>
        <v>542873.7999542125</v>
      </c>
      <c r="BZ16" s="64">
        <f t="shared" si="35"/>
        <v>553872.96245421248</v>
      </c>
      <c r="CA16" s="64">
        <f t="shared" si="36"/>
        <v>557406.29578754574</v>
      </c>
      <c r="CB16" s="64">
        <f t="shared" si="37"/>
        <v>556081.29578754574</v>
      </c>
      <c r="CC16" s="64">
        <f t="shared" si="38"/>
        <v>573790.46662087913</v>
      </c>
      <c r="CD16" s="64">
        <f t="shared" si="39"/>
        <v>573790.46662087913</v>
      </c>
      <c r="CE16" s="64">
        <f t="shared" si="40"/>
        <v>616870.91200171236</v>
      </c>
      <c r="CF16" s="64">
        <f t="shared" si="41"/>
        <v>616870.91200171236</v>
      </c>
      <c r="CG16" s="64">
        <f t="shared" si="42"/>
        <v>616870.91200171236</v>
      </c>
      <c r="CH16" s="64">
        <f t="shared" si="43"/>
        <v>616870.91200171236</v>
      </c>
      <c r="CI16" s="64">
        <f t="shared" si="44"/>
        <v>616870.91200171236</v>
      </c>
      <c r="CJ16" s="64">
        <f t="shared" si="45"/>
        <v>616870.91200171236</v>
      </c>
      <c r="CK16" s="64">
        <f t="shared" si="46"/>
        <v>616870.91200171236</v>
      </c>
      <c r="CL16" s="63">
        <f t="shared" si="47"/>
        <v>7675911.671237261</v>
      </c>
      <c r="CM16" s="65">
        <f t="shared" si="48"/>
        <v>446436.89997710625</v>
      </c>
      <c r="CN16" s="65">
        <f t="shared" si="49"/>
        <v>451936.48122710624</v>
      </c>
      <c r="CO16" s="65">
        <f t="shared" si="50"/>
        <v>453703.14789377287</v>
      </c>
      <c r="CP16" s="65">
        <f t="shared" si="51"/>
        <v>453040.64789377287</v>
      </c>
      <c r="CQ16" s="65">
        <f t="shared" si="52"/>
        <v>461895.23331043957</v>
      </c>
      <c r="CR16" s="65">
        <f t="shared" si="53"/>
        <v>461895.23331043957</v>
      </c>
      <c r="CS16" s="65">
        <f t="shared" si="54"/>
        <v>483435.45600085618</v>
      </c>
      <c r="CT16" s="65">
        <f t="shared" si="55"/>
        <v>483435.45600085618</v>
      </c>
      <c r="CU16" s="65">
        <f t="shared" si="56"/>
        <v>483435.45600085618</v>
      </c>
      <c r="CV16" s="65">
        <f t="shared" si="57"/>
        <v>483435.45600085618</v>
      </c>
      <c r="CW16" s="65">
        <f t="shared" si="58"/>
        <v>483435.45600085618</v>
      </c>
      <c r="CX16" s="65">
        <f t="shared" si="59"/>
        <v>483435.45600085618</v>
      </c>
      <c r="CY16" s="65">
        <f t="shared" si="60"/>
        <v>483435.45600085618</v>
      </c>
      <c r="CZ16" s="62">
        <f t="shared" si="61"/>
        <v>6112955.835618631</v>
      </c>
    </row>
    <row r="17" spans="1:104" s="20" customFormat="1" ht="63.75" x14ac:dyDescent="0.25">
      <c r="A17" s="3">
        <v>10</v>
      </c>
      <c r="B17" s="4" t="s">
        <v>62</v>
      </c>
      <c r="C17" s="36">
        <v>391229.99999999994</v>
      </c>
      <c r="D17" s="36">
        <v>503010</v>
      </c>
      <c r="E17" s="36">
        <v>503010</v>
      </c>
      <c r="F17" s="36">
        <v>503010</v>
      </c>
      <c r="G17" s="36">
        <v>391229.99999999994</v>
      </c>
      <c r="H17" s="36">
        <v>391229.99999999994</v>
      </c>
      <c r="I17" s="36">
        <v>503010</v>
      </c>
      <c r="J17" s="36">
        <v>503010</v>
      </c>
      <c r="K17" s="36">
        <v>503010</v>
      </c>
      <c r="L17" s="36">
        <v>503010</v>
      </c>
      <c r="M17" s="36">
        <v>503010</v>
      </c>
      <c r="N17" s="36">
        <v>503010</v>
      </c>
      <c r="O17" s="36">
        <v>503010</v>
      </c>
      <c r="P17" s="30">
        <v>6203790</v>
      </c>
      <c r="Q17" s="78">
        <v>160000</v>
      </c>
      <c r="R17" s="78">
        <v>160000</v>
      </c>
      <c r="S17" s="78">
        <v>160000</v>
      </c>
      <c r="T17" s="78">
        <v>160000</v>
      </c>
      <c r="U17" s="78">
        <v>160000</v>
      </c>
      <c r="V17" s="78">
        <v>160000</v>
      </c>
      <c r="W17" s="78">
        <v>160000</v>
      </c>
      <c r="X17" s="78">
        <v>160000</v>
      </c>
      <c r="Y17" s="78">
        <v>160000</v>
      </c>
      <c r="Z17" s="78">
        <v>160000</v>
      </c>
      <c r="AA17" s="78">
        <v>160000</v>
      </c>
      <c r="AB17" s="78">
        <v>160000</v>
      </c>
      <c r="AC17" s="78">
        <v>160000</v>
      </c>
      <c r="AD17" s="30">
        <f t="shared" si="4"/>
        <v>2080000</v>
      </c>
      <c r="AF17" s="40">
        <v>136921.40256980769</v>
      </c>
      <c r="AG17" s="41">
        <v>106423.55769230769</v>
      </c>
      <c r="AH17" s="41">
        <v>110623.55769230769</v>
      </c>
      <c r="AI17" s="41">
        <v>103798.55769230769</v>
      </c>
      <c r="AJ17" s="41">
        <v>145589.4150698077</v>
      </c>
      <c r="AK17" s="41">
        <v>145589.4150698077</v>
      </c>
      <c r="AL17" s="41">
        <v>152508.05769230769</v>
      </c>
      <c r="AM17" s="41">
        <v>152508.05769230769</v>
      </c>
      <c r="AN17" s="41">
        <v>152508.05769230769</v>
      </c>
      <c r="AO17" s="41">
        <v>152772.39519230771</v>
      </c>
      <c r="AP17" s="41">
        <v>152772.39519230771</v>
      </c>
      <c r="AQ17" s="41">
        <v>152772.39519230771</v>
      </c>
      <c r="AR17" s="41">
        <v>152772.39519230771</v>
      </c>
      <c r="AS17" s="45">
        <f t="shared" si="5"/>
        <v>1817559.6596325</v>
      </c>
      <c r="AT17" s="41">
        <f t="shared" si="6"/>
        <v>145136.68672399616</v>
      </c>
      <c r="AU17" s="41">
        <f t="shared" si="7"/>
        <v>112808.97115384616</v>
      </c>
      <c r="AV17" s="41">
        <f t="shared" si="8"/>
        <v>117260.97115384616</v>
      </c>
      <c r="AW17" s="41">
        <f t="shared" si="9"/>
        <v>110026.47115384616</v>
      </c>
      <c r="AX17" s="41">
        <f t="shared" si="10"/>
        <v>154324.77997399616</v>
      </c>
      <c r="AY17" s="41">
        <f t="shared" si="11"/>
        <v>154324.77997399616</v>
      </c>
      <c r="AZ17" s="41">
        <f t="shared" si="12"/>
        <v>161658.54115384616</v>
      </c>
      <c r="BA17" s="41">
        <f t="shared" si="13"/>
        <v>161658.54115384616</v>
      </c>
      <c r="BB17" s="41">
        <f t="shared" si="14"/>
        <v>161658.54115384616</v>
      </c>
      <c r="BC17" s="41">
        <f t="shared" si="15"/>
        <v>161938.73890384618</v>
      </c>
      <c r="BD17" s="41">
        <f t="shared" si="16"/>
        <v>161938.73890384618</v>
      </c>
      <c r="BE17" s="41">
        <f t="shared" si="17"/>
        <v>161938.73890384618</v>
      </c>
      <c r="BF17" s="41">
        <f t="shared" si="18"/>
        <v>161938.73890384618</v>
      </c>
      <c r="BG17" s="41">
        <f t="shared" si="19"/>
        <v>1926613.2392104499</v>
      </c>
      <c r="BH17" s="47"/>
      <c r="BI17" s="59">
        <f t="shared" si="20"/>
        <v>345563.53981903847</v>
      </c>
      <c r="BJ17" s="59">
        <f t="shared" si="21"/>
        <v>268592.7884615385</v>
      </c>
      <c r="BK17" s="59">
        <f t="shared" si="22"/>
        <v>279192.7884615385</v>
      </c>
      <c r="BL17" s="59">
        <f t="shared" si="23"/>
        <v>261967.78846153847</v>
      </c>
      <c r="BM17" s="59">
        <f t="shared" si="24"/>
        <v>367439.95231903851</v>
      </c>
      <c r="BN17" s="59">
        <f t="shared" si="25"/>
        <v>367439.95231903851</v>
      </c>
      <c r="BO17" s="59">
        <f t="shared" si="26"/>
        <v>384901.2884615385</v>
      </c>
      <c r="BP17" s="59">
        <f t="shared" si="27"/>
        <v>384901.2884615385</v>
      </c>
      <c r="BQ17" s="59">
        <f t="shared" si="28"/>
        <v>384901.2884615385</v>
      </c>
      <c r="BR17" s="59">
        <f t="shared" si="29"/>
        <v>385568.42596153857</v>
      </c>
      <c r="BS17" s="59">
        <f t="shared" si="30"/>
        <v>385568.42596153857</v>
      </c>
      <c r="BT17" s="59">
        <f t="shared" si="31"/>
        <v>385568.42596153857</v>
      </c>
      <c r="BU17" s="61">
        <f t="shared" si="32"/>
        <v>385568.42596153857</v>
      </c>
      <c r="BV17" s="62">
        <f t="shared" si="33"/>
        <v>4587174.3790725004</v>
      </c>
      <c r="BY17" s="64">
        <f t="shared" si="34"/>
        <v>298931.17993967951</v>
      </c>
      <c r="BZ17" s="64">
        <f t="shared" si="35"/>
        <v>310534.26282051281</v>
      </c>
      <c r="CA17" s="64">
        <f t="shared" si="36"/>
        <v>314067.59615384619</v>
      </c>
      <c r="CB17" s="64">
        <f t="shared" si="37"/>
        <v>308325.9294871795</v>
      </c>
      <c r="CC17" s="64">
        <f t="shared" si="38"/>
        <v>306223.31743967946</v>
      </c>
      <c r="CD17" s="64">
        <f t="shared" si="39"/>
        <v>306223.31743967946</v>
      </c>
      <c r="CE17" s="64">
        <f t="shared" si="40"/>
        <v>349303.76282051281</v>
      </c>
      <c r="CF17" s="64">
        <f t="shared" si="41"/>
        <v>349303.76282051281</v>
      </c>
      <c r="CG17" s="64">
        <f t="shared" si="42"/>
        <v>349303.76282051281</v>
      </c>
      <c r="CH17" s="64">
        <f t="shared" si="43"/>
        <v>349526.14198717958</v>
      </c>
      <c r="CI17" s="64">
        <f t="shared" si="44"/>
        <v>349526.14198717958</v>
      </c>
      <c r="CJ17" s="64">
        <f t="shared" si="45"/>
        <v>349526.14198717958</v>
      </c>
      <c r="CK17" s="64">
        <f t="shared" si="46"/>
        <v>349526.14198717958</v>
      </c>
      <c r="CL17" s="63">
        <f t="shared" si="47"/>
        <v>4290321.4596908335</v>
      </c>
      <c r="CM17" s="65">
        <f t="shared" si="48"/>
        <v>229465.58996983976</v>
      </c>
      <c r="CN17" s="65">
        <f t="shared" si="49"/>
        <v>235267.13141025641</v>
      </c>
      <c r="CO17" s="65">
        <f t="shared" si="50"/>
        <v>237033.79807692309</v>
      </c>
      <c r="CP17" s="65">
        <f t="shared" si="51"/>
        <v>234162.96474358975</v>
      </c>
      <c r="CQ17" s="65">
        <f t="shared" si="52"/>
        <v>233111.65871983973</v>
      </c>
      <c r="CR17" s="65">
        <f t="shared" si="53"/>
        <v>233111.65871983973</v>
      </c>
      <c r="CS17" s="65">
        <f t="shared" si="54"/>
        <v>254651.88141025641</v>
      </c>
      <c r="CT17" s="65">
        <f t="shared" si="55"/>
        <v>254651.88141025641</v>
      </c>
      <c r="CU17" s="65">
        <f t="shared" si="56"/>
        <v>254651.88141025641</v>
      </c>
      <c r="CV17" s="65">
        <f t="shared" si="57"/>
        <v>254763.07099358979</v>
      </c>
      <c r="CW17" s="65">
        <f t="shared" si="58"/>
        <v>254763.07099358979</v>
      </c>
      <c r="CX17" s="65">
        <f t="shared" si="59"/>
        <v>254763.07099358979</v>
      </c>
      <c r="CY17" s="65">
        <f t="shared" si="60"/>
        <v>254763.07099358979</v>
      </c>
      <c r="CZ17" s="62">
        <f t="shared" si="61"/>
        <v>3185160.7298454167</v>
      </c>
    </row>
    <row r="18" spans="1:104" s="20" customFormat="1" ht="15" x14ac:dyDescent="0.25">
      <c r="A18" s="3">
        <v>11</v>
      </c>
      <c r="B18" s="4" t="s">
        <v>63</v>
      </c>
      <c r="C18" s="36">
        <v>134136</v>
      </c>
      <c r="D18" s="36">
        <v>167670</v>
      </c>
      <c r="E18" s="36">
        <v>167670</v>
      </c>
      <c r="F18" s="36">
        <v>167670</v>
      </c>
      <c r="G18" s="36">
        <v>134136</v>
      </c>
      <c r="H18" s="36">
        <v>134136</v>
      </c>
      <c r="I18" s="36">
        <v>167670</v>
      </c>
      <c r="J18" s="36">
        <v>167670</v>
      </c>
      <c r="K18" s="36">
        <v>167670</v>
      </c>
      <c r="L18" s="36">
        <v>167670</v>
      </c>
      <c r="M18" s="36">
        <v>167670</v>
      </c>
      <c r="N18" s="36">
        <v>167670</v>
      </c>
      <c r="O18" s="36">
        <v>167670</v>
      </c>
      <c r="P18" s="30">
        <v>2079108</v>
      </c>
      <c r="Q18" s="78">
        <v>85000</v>
      </c>
      <c r="R18" s="78">
        <v>85000</v>
      </c>
      <c r="S18" s="78">
        <v>85000</v>
      </c>
      <c r="T18" s="78">
        <v>85000</v>
      </c>
      <c r="U18" s="78">
        <v>85000</v>
      </c>
      <c r="V18" s="78">
        <v>85000</v>
      </c>
      <c r="W18" s="78">
        <v>85000</v>
      </c>
      <c r="X18" s="78">
        <v>85000</v>
      </c>
      <c r="Y18" s="78">
        <v>85000</v>
      </c>
      <c r="Z18" s="78">
        <v>85000</v>
      </c>
      <c r="AA18" s="78">
        <v>85000</v>
      </c>
      <c r="AB18" s="78">
        <v>85000</v>
      </c>
      <c r="AC18" s="78">
        <v>85000</v>
      </c>
      <c r="AD18" s="30">
        <f t="shared" si="4"/>
        <v>1105000</v>
      </c>
      <c r="AF18" s="40">
        <v>68580.990069807696</v>
      </c>
      <c r="AG18" s="41">
        <v>48261.057692307702</v>
      </c>
      <c r="AH18" s="41">
        <v>51936.057692307702</v>
      </c>
      <c r="AI18" s="41">
        <v>50361.057692307702</v>
      </c>
      <c r="AJ18" s="41">
        <v>75585.925314807697</v>
      </c>
      <c r="AK18" s="41">
        <v>75585.925314807697</v>
      </c>
      <c r="AL18" s="41">
        <v>85699.525314807703</v>
      </c>
      <c r="AM18" s="41">
        <v>85699.525314807703</v>
      </c>
      <c r="AN18" s="41">
        <v>85699.525314807703</v>
      </c>
      <c r="AO18" s="41">
        <v>85699.525314807703</v>
      </c>
      <c r="AP18" s="41">
        <v>85699.525314807703</v>
      </c>
      <c r="AQ18" s="41">
        <v>85699.525314807703</v>
      </c>
      <c r="AR18" s="41">
        <v>85699.525314807703</v>
      </c>
      <c r="AS18" s="45">
        <f t="shared" si="5"/>
        <v>970207.69097999984</v>
      </c>
      <c r="AT18" s="41">
        <f t="shared" si="6"/>
        <v>72695.849473996161</v>
      </c>
      <c r="AU18" s="41">
        <f t="shared" si="7"/>
        <v>51156.721153846171</v>
      </c>
      <c r="AV18" s="41">
        <f t="shared" si="8"/>
        <v>55052.221153846171</v>
      </c>
      <c r="AW18" s="41">
        <f t="shared" si="9"/>
        <v>53382.721153846171</v>
      </c>
      <c r="AX18" s="41">
        <f t="shared" si="10"/>
        <v>80121.080833696164</v>
      </c>
      <c r="AY18" s="41">
        <f t="shared" si="11"/>
        <v>80121.080833696164</v>
      </c>
      <c r="AZ18" s="41">
        <f t="shared" si="12"/>
        <v>90841.496833696176</v>
      </c>
      <c r="BA18" s="41">
        <f t="shared" si="13"/>
        <v>90841.496833696176</v>
      </c>
      <c r="BB18" s="41">
        <f t="shared" si="14"/>
        <v>90841.496833696176</v>
      </c>
      <c r="BC18" s="41">
        <f t="shared" si="15"/>
        <v>90841.496833696176</v>
      </c>
      <c r="BD18" s="41">
        <f t="shared" si="16"/>
        <v>90841.496833696176</v>
      </c>
      <c r="BE18" s="41">
        <f t="shared" si="17"/>
        <v>90841.496833696176</v>
      </c>
      <c r="BF18" s="41">
        <f t="shared" si="18"/>
        <v>90841.496833696176</v>
      </c>
      <c r="BG18" s="41">
        <f t="shared" si="19"/>
        <v>1028420.1524388001</v>
      </c>
      <c r="BH18" s="47"/>
      <c r="BI18" s="59">
        <f t="shared" si="20"/>
        <v>173085.35589046706</v>
      </c>
      <c r="BJ18" s="59">
        <f t="shared" si="21"/>
        <v>121801.71703296708</v>
      </c>
      <c r="BK18" s="59">
        <f t="shared" si="22"/>
        <v>131076.71703296708</v>
      </c>
      <c r="BL18" s="59">
        <f t="shared" si="23"/>
        <v>127101.71703296708</v>
      </c>
      <c r="BM18" s="59">
        <f t="shared" si="24"/>
        <v>190764.47817546705</v>
      </c>
      <c r="BN18" s="59">
        <f t="shared" si="25"/>
        <v>190764.47817546705</v>
      </c>
      <c r="BO18" s="59">
        <f t="shared" si="26"/>
        <v>216289.2781754671</v>
      </c>
      <c r="BP18" s="59">
        <f t="shared" si="27"/>
        <v>216289.2781754671</v>
      </c>
      <c r="BQ18" s="59">
        <f t="shared" si="28"/>
        <v>216289.2781754671</v>
      </c>
      <c r="BR18" s="59">
        <f t="shared" si="29"/>
        <v>216289.2781754671</v>
      </c>
      <c r="BS18" s="59">
        <f t="shared" si="30"/>
        <v>216289.2781754671</v>
      </c>
      <c r="BT18" s="59">
        <f t="shared" si="31"/>
        <v>216289.2781754671</v>
      </c>
      <c r="BU18" s="61">
        <f t="shared" si="32"/>
        <v>216289.2781754671</v>
      </c>
      <c r="BV18" s="62">
        <f t="shared" si="33"/>
        <v>2448619.4105685726</v>
      </c>
      <c r="BY18" s="64">
        <f t="shared" si="34"/>
        <v>130740.45196348902</v>
      </c>
      <c r="BZ18" s="64">
        <f t="shared" si="35"/>
        <v>124823.9056776557</v>
      </c>
      <c r="CA18" s="64">
        <f t="shared" si="36"/>
        <v>127915.57234432235</v>
      </c>
      <c r="CB18" s="64">
        <f t="shared" si="37"/>
        <v>126590.57234432235</v>
      </c>
      <c r="CC18" s="64">
        <f t="shared" si="38"/>
        <v>136633.49272515569</v>
      </c>
      <c r="CD18" s="64">
        <f t="shared" si="39"/>
        <v>136633.49272515569</v>
      </c>
      <c r="CE18" s="64">
        <f t="shared" si="40"/>
        <v>156319.75939182236</v>
      </c>
      <c r="CF18" s="64">
        <f t="shared" si="41"/>
        <v>156319.75939182236</v>
      </c>
      <c r="CG18" s="64">
        <f t="shared" si="42"/>
        <v>156319.75939182236</v>
      </c>
      <c r="CH18" s="64">
        <f t="shared" si="43"/>
        <v>156319.75939182236</v>
      </c>
      <c r="CI18" s="64">
        <f t="shared" si="44"/>
        <v>156319.75939182236</v>
      </c>
      <c r="CJ18" s="64">
        <f t="shared" si="45"/>
        <v>156319.75939182236</v>
      </c>
      <c r="CK18" s="64">
        <f t="shared" si="46"/>
        <v>156319.75939182236</v>
      </c>
      <c r="CL18" s="63">
        <f t="shared" si="47"/>
        <v>1877575.8035228574</v>
      </c>
      <c r="CM18" s="65">
        <f t="shared" si="48"/>
        <v>107870.2259817445</v>
      </c>
      <c r="CN18" s="65">
        <f t="shared" si="49"/>
        <v>104911.95283882786</v>
      </c>
      <c r="CO18" s="65">
        <f t="shared" si="50"/>
        <v>106457.78617216117</v>
      </c>
      <c r="CP18" s="65">
        <f t="shared" si="51"/>
        <v>105795.28617216117</v>
      </c>
      <c r="CQ18" s="65">
        <f t="shared" si="52"/>
        <v>110816.74636257785</v>
      </c>
      <c r="CR18" s="65">
        <f t="shared" si="53"/>
        <v>110816.74636257785</v>
      </c>
      <c r="CS18" s="65">
        <f t="shared" si="54"/>
        <v>120659.87969591118</v>
      </c>
      <c r="CT18" s="65">
        <f t="shared" si="55"/>
        <v>120659.87969591118</v>
      </c>
      <c r="CU18" s="65">
        <f t="shared" si="56"/>
        <v>120659.87969591118</v>
      </c>
      <c r="CV18" s="65">
        <f t="shared" si="57"/>
        <v>120659.87969591118</v>
      </c>
      <c r="CW18" s="65">
        <f t="shared" si="58"/>
        <v>120659.87969591118</v>
      </c>
      <c r="CX18" s="65">
        <f t="shared" si="59"/>
        <v>120659.87969591118</v>
      </c>
      <c r="CY18" s="65">
        <f t="shared" si="60"/>
        <v>120659.87969591118</v>
      </c>
      <c r="CZ18" s="62">
        <f t="shared" si="61"/>
        <v>1491287.9017614287</v>
      </c>
    </row>
    <row r="19" spans="1:104" s="20" customFormat="1" ht="63.75" x14ac:dyDescent="0.25">
      <c r="A19" s="3">
        <v>12</v>
      </c>
      <c r="B19" s="5" t="s">
        <v>64</v>
      </c>
      <c r="C19" s="36">
        <v>391229.99999999994</v>
      </c>
      <c r="D19" s="36">
        <v>469476</v>
      </c>
      <c r="E19" s="36">
        <v>469476</v>
      </c>
      <c r="F19" s="36">
        <v>469476</v>
      </c>
      <c r="G19" s="36">
        <v>391229.99999999994</v>
      </c>
      <c r="H19" s="36">
        <v>391229.99999999994</v>
      </c>
      <c r="I19" s="36">
        <v>469476</v>
      </c>
      <c r="J19" s="36">
        <v>469476</v>
      </c>
      <c r="K19" s="36">
        <v>469476</v>
      </c>
      <c r="L19" s="36">
        <v>469476</v>
      </c>
      <c r="M19" s="36">
        <v>469476</v>
      </c>
      <c r="N19" s="36">
        <v>469476</v>
      </c>
      <c r="O19" s="36">
        <v>469476</v>
      </c>
      <c r="P19" s="30">
        <v>5868450</v>
      </c>
      <c r="Q19" s="78">
        <v>96000</v>
      </c>
      <c r="R19" s="78">
        <v>96000</v>
      </c>
      <c r="S19" s="78">
        <v>96000</v>
      </c>
      <c r="T19" s="78">
        <v>96000</v>
      </c>
      <c r="U19" s="78">
        <v>96000</v>
      </c>
      <c r="V19" s="78">
        <v>96000</v>
      </c>
      <c r="W19" s="78">
        <v>96000</v>
      </c>
      <c r="X19" s="78">
        <v>96000</v>
      </c>
      <c r="Y19" s="78">
        <v>96000</v>
      </c>
      <c r="Z19" s="78">
        <v>96000</v>
      </c>
      <c r="AA19" s="78">
        <v>96000</v>
      </c>
      <c r="AB19" s="78">
        <v>96000</v>
      </c>
      <c r="AC19" s="78">
        <v>96000</v>
      </c>
      <c r="AD19" s="30">
        <f t="shared" si="4"/>
        <v>1248000</v>
      </c>
      <c r="AF19" s="40">
        <v>118634.01923076922</v>
      </c>
      <c r="AG19" s="41">
        <v>123343.26923076922</v>
      </c>
      <c r="AH19" s="41">
        <v>126913.26923076922</v>
      </c>
      <c r="AI19" s="41">
        <v>125338.26923076922</v>
      </c>
      <c r="AJ19" s="41">
        <v>153375.82435326924</v>
      </c>
      <c r="AK19" s="41">
        <v>153375.82435326924</v>
      </c>
      <c r="AL19" s="41">
        <v>160069.18910826923</v>
      </c>
      <c r="AM19" s="41">
        <v>160069.18910826923</v>
      </c>
      <c r="AN19" s="41">
        <v>160069.18910826923</v>
      </c>
      <c r="AO19" s="41">
        <v>160069.18910826923</v>
      </c>
      <c r="AP19" s="41">
        <v>160069.18910826923</v>
      </c>
      <c r="AQ19" s="41">
        <v>160069.18910826923</v>
      </c>
      <c r="AR19" s="41">
        <v>160069.18910826923</v>
      </c>
      <c r="AS19" s="45">
        <f t="shared" si="5"/>
        <v>1921464.7993875004</v>
      </c>
      <c r="AT19" s="41">
        <f t="shared" si="6"/>
        <v>125752.06038461538</v>
      </c>
      <c r="AU19" s="41">
        <f t="shared" si="7"/>
        <v>130743.86538461538</v>
      </c>
      <c r="AV19" s="41">
        <f t="shared" si="8"/>
        <v>134528.06538461539</v>
      </c>
      <c r="AW19" s="41">
        <f t="shared" si="9"/>
        <v>132858.56538461539</v>
      </c>
      <c r="AX19" s="41">
        <f t="shared" si="10"/>
        <v>162578.37381446542</v>
      </c>
      <c r="AY19" s="41">
        <f t="shared" si="11"/>
        <v>162578.37381446542</v>
      </c>
      <c r="AZ19" s="41">
        <f t="shared" si="12"/>
        <v>169673.34045476539</v>
      </c>
      <c r="BA19" s="41">
        <f t="shared" si="13"/>
        <v>169673.34045476539</v>
      </c>
      <c r="BB19" s="41">
        <f t="shared" si="14"/>
        <v>169673.34045476539</v>
      </c>
      <c r="BC19" s="41">
        <f t="shared" si="15"/>
        <v>169673.34045476539</v>
      </c>
      <c r="BD19" s="41">
        <f t="shared" si="16"/>
        <v>169673.34045476539</v>
      </c>
      <c r="BE19" s="41">
        <f t="shared" si="17"/>
        <v>169673.34045476539</v>
      </c>
      <c r="BF19" s="41">
        <f t="shared" si="18"/>
        <v>169673.34045476539</v>
      </c>
      <c r="BG19" s="41">
        <f t="shared" si="19"/>
        <v>2036752.68735075</v>
      </c>
      <c r="BH19" s="47"/>
      <c r="BI19" s="59">
        <f t="shared" si="20"/>
        <v>299409.66758241761</v>
      </c>
      <c r="BJ19" s="59">
        <f t="shared" si="21"/>
        <v>311294.91758241755</v>
      </c>
      <c r="BK19" s="59">
        <f t="shared" si="22"/>
        <v>320304.91758241761</v>
      </c>
      <c r="BL19" s="59">
        <f t="shared" si="23"/>
        <v>316329.91758241761</v>
      </c>
      <c r="BM19" s="59">
        <f t="shared" si="24"/>
        <v>387091.3662249177</v>
      </c>
      <c r="BN19" s="59">
        <f t="shared" si="25"/>
        <v>387091.3662249177</v>
      </c>
      <c r="BO19" s="59">
        <f t="shared" si="26"/>
        <v>403984.14393991762</v>
      </c>
      <c r="BP19" s="59">
        <f t="shared" si="27"/>
        <v>403984.14393991762</v>
      </c>
      <c r="BQ19" s="59">
        <f t="shared" si="28"/>
        <v>403984.14393991762</v>
      </c>
      <c r="BR19" s="59">
        <f t="shared" si="29"/>
        <v>403984.14393991762</v>
      </c>
      <c r="BS19" s="59">
        <f t="shared" si="30"/>
        <v>403984.14393991762</v>
      </c>
      <c r="BT19" s="59">
        <f t="shared" si="31"/>
        <v>403984.14393991762</v>
      </c>
      <c r="BU19" s="61">
        <f t="shared" si="32"/>
        <v>403984.14393991762</v>
      </c>
      <c r="BV19" s="62">
        <f t="shared" si="33"/>
        <v>4849411.1603589281</v>
      </c>
      <c r="BY19" s="64">
        <f t="shared" si="34"/>
        <v>262213.22252747254</v>
      </c>
      <c r="BZ19" s="64">
        <f t="shared" si="35"/>
        <v>292256.97252747254</v>
      </c>
      <c r="CA19" s="64">
        <f t="shared" si="36"/>
        <v>295260.30586080585</v>
      </c>
      <c r="CB19" s="64">
        <f t="shared" si="37"/>
        <v>293935.30586080585</v>
      </c>
      <c r="CC19" s="64">
        <f t="shared" si="38"/>
        <v>291440.45540830586</v>
      </c>
      <c r="CD19" s="64">
        <f t="shared" si="39"/>
        <v>291440.45540830586</v>
      </c>
      <c r="CE19" s="64">
        <f t="shared" si="40"/>
        <v>323153.38131330587</v>
      </c>
      <c r="CF19" s="64">
        <f t="shared" si="41"/>
        <v>323153.38131330587</v>
      </c>
      <c r="CG19" s="64">
        <f t="shared" si="42"/>
        <v>323153.38131330587</v>
      </c>
      <c r="CH19" s="64">
        <f t="shared" si="43"/>
        <v>323153.38131330587</v>
      </c>
      <c r="CI19" s="64">
        <f t="shared" si="44"/>
        <v>323153.38131330587</v>
      </c>
      <c r="CJ19" s="64">
        <f t="shared" si="45"/>
        <v>323153.38131330587</v>
      </c>
      <c r="CK19" s="64">
        <f t="shared" si="46"/>
        <v>323153.38131330587</v>
      </c>
      <c r="CL19" s="63">
        <f t="shared" si="47"/>
        <v>3988620.3867863091</v>
      </c>
      <c r="CM19" s="65">
        <f t="shared" si="48"/>
        <v>179106.61126373627</v>
      </c>
      <c r="CN19" s="65">
        <f t="shared" si="49"/>
        <v>194128.48626373627</v>
      </c>
      <c r="CO19" s="65">
        <f t="shared" si="50"/>
        <v>195630.15293040292</v>
      </c>
      <c r="CP19" s="65">
        <f t="shared" si="51"/>
        <v>194967.65293040292</v>
      </c>
      <c r="CQ19" s="65">
        <f t="shared" si="52"/>
        <v>193720.22770415293</v>
      </c>
      <c r="CR19" s="65">
        <f t="shared" si="53"/>
        <v>193720.22770415293</v>
      </c>
      <c r="CS19" s="65">
        <f t="shared" si="54"/>
        <v>209576.69065665294</v>
      </c>
      <c r="CT19" s="65">
        <f t="shared" si="55"/>
        <v>209576.69065665294</v>
      </c>
      <c r="CU19" s="65">
        <f t="shared" si="56"/>
        <v>209576.69065665294</v>
      </c>
      <c r="CV19" s="65">
        <f t="shared" si="57"/>
        <v>209576.69065665294</v>
      </c>
      <c r="CW19" s="65">
        <f t="shared" si="58"/>
        <v>209576.69065665294</v>
      </c>
      <c r="CX19" s="65">
        <f t="shared" si="59"/>
        <v>209576.69065665294</v>
      </c>
      <c r="CY19" s="65">
        <f t="shared" si="60"/>
        <v>209576.69065665294</v>
      </c>
      <c r="CZ19" s="62">
        <f t="shared" si="61"/>
        <v>2618310.193393155</v>
      </c>
    </row>
    <row r="20" spans="1:104" s="20" customFormat="1" ht="63.75" x14ac:dyDescent="0.25">
      <c r="A20" s="3">
        <v>13</v>
      </c>
      <c r="B20" s="5" t="s">
        <v>65</v>
      </c>
      <c r="C20" s="36">
        <v>391229.99999999994</v>
      </c>
      <c r="D20" s="36">
        <v>391229.99999999994</v>
      </c>
      <c r="E20" s="36" t="s">
        <v>53</v>
      </c>
      <c r="F20" s="36" t="s">
        <v>53</v>
      </c>
      <c r="G20" s="36" t="s">
        <v>53</v>
      </c>
      <c r="H20" s="36" t="s">
        <v>53</v>
      </c>
      <c r="I20" s="36" t="s">
        <v>53</v>
      </c>
      <c r="J20" s="36" t="s">
        <v>53</v>
      </c>
      <c r="K20" s="36">
        <v>469476</v>
      </c>
      <c r="L20" s="36">
        <v>469476</v>
      </c>
      <c r="M20" s="36" t="s">
        <v>53</v>
      </c>
      <c r="N20" s="36" t="s">
        <v>53</v>
      </c>
      <c r="O20" s="36" t="s">
        <v>53</v>
      </c>
      <c r="P20" s="30">
        <v>1721412</v>
      </c>
      <c r="Q20" s="78">
        <v>210000</v>
      </c>
      <c r="R20" s="78">
        <v>210000</v>
      </c>
      <c r="S20" s="78" t="s">
        <v>53</v>
      </c>
      <c r="T20" s="78" t="s">
        <v>53</v>
      </c>
      <c r="U20" s="78" t="s">
        <v>53</v>
      </c>
      <c r="V20" s="78" t="s">
        <v>53</v>
      </c>
      <c r="W20" s="78" t="s">
        <v>53</v>
      </c>
      <c r="X20" s="78" t="s">
        <v>53</v>
      </c>
      <c r="Y20" s="78">
        <v>210000</v>
      </c>
      <c r="Z20" s="78">
        <v>210000</v>
      </c>
      <c r="AA20" s="78" t="s">
        <v>53</v>
      </c>
      <c r="AB20" s="78" t="s">
        <v>53</v>
      </c>
      <c r="AC20" s="78" t="s">
        <v>53</v>
      </c>
      <c r="AD20" s="30">
        <f t="shared" si="4"/>
        <v>840000</v>
      </c>
      <c r="AF20" s="40">
        <v>158982.44776211539</v>
      </c>
      <c r="AG20" s="41">
        <v>134400</v>
      </c>
      <c r="AH20" s="41" t="s">
        <v>53</v>
      </c>
      <c r="AI20" s="41" t="s">
        <v>53</v>
      </c>
      <c r="AJ20" s="41" t="s">
        <v>53</v>
      </c>
      <c r="AK20" s="41" t="s">
        <v>53</v>
      </c>
      <c r="AL20" s="41" t="s">
        <v>53</v>
      </c>
      <c r="AM20" s="41" t="s">
        <v>53</v>
      </c>
      <c r="AN20" s="41">
        <v>224331.15384615387</v>
      </c>
      <c r="AO20" s="41">
        <v>224331.15384615387</v>
      </c>
      <c r="AP20" s="41" t="s">
        <v>53</v>
      </c>
      <c r="AQ20" s="41" t="s">
        <v>53</v>
      </c>
      <c r="AR20" s="41" t="s">
        <v>53</v>
      </c>
      <c r="AS20" s="45">
        <f t="shared" si="5"/>
        <v>742044.75545442314</v>
      </c>
      <c r="AT20" s="41">
        <f t="shared" si="6"/>
        <v>168521.39462784232</v>
      </c>
      <c r="AU20" s="41">
        <f t="shared" si="7"/>
        <v>142464</v>
      </c>
      <c r="AV20" s="41" t="s">
        <v>53</v>
      </c>
      <c r="AW20" s="41" t="s">
        <v>53</v>
      </c>
      <c r="AX20" s="41" t="s">
        <v>53</v>
      </c>
      <c r="AY20" s="41" t="s">
        <v>53</v>
      </c>
      <c r="AZ20" s="41" t="s">
        <v>53</v>
      </c>
      <c r="BA20" s="41" t="s">
        <v>53</v>
      </c>
      <c r="BB20" s="41">
        <f t="shared" si="14"/>
        <v>237791.02307692313</v>
      </c>
      <c r="BC20" s="41">
        <f t="shared" si="15"/>
        <v>237791.02307692313</v>
      </c>
      <c r="BD20" s="41" t="s">
        <v>53</v>
      </c>
      <c r="BE20" s="41" t="s">
        <v>53</v>
      </c>
      <c r="BF20" s="41" t="s">
        <v>53</v>
      </c>
      <c r="BG20" s="41">
        <f t="shared" si="19"/>
        <v>786567.44078168855</v>
      </c>
      <c r="BH20" s="47"/>
      <c r="BI20" s="59">
        <f t="shared" si="20"/>
        <v>401241.41578057699</v>
      </c>
      <c r="BJ20" s="59">
        <f t="shared" si="21"/>
        <v>339200</v>
      </c>
      <c r="BK20" s="59" t="s">
        <v>53</v>
      </c>
      <c r="BL20" s="59" t="s">
        <v>53</v>
      </c>
      <c r="BM20" s="59" t="s">
        <v>53</v>
      </c>
      <c r="BN20" s="59" t="s">
        <v>53</v>
      </c>
      <c r="BO20" s="59" t="s">
        <v>53</v>
      </c>
      <c r="BP20" s="59" t="s">
        <v>53</v>
      </c>
      <c r="BQ20" s="59">
        <f t="shared" si="28"/>
        <v>566169.10256410274</v>
      </c>
      <c r="BR20" s="59">
        <f t="shared" si="29"/>
        <v>566169.10256410274</v>
      </c>
      <c r="BS20" s="59" t="s">
        <v>53</v>
      </c>
      <c r="BT20" s="59" t="s">
        <v>53</v>
      </c>
      <c r="BU20" s="61" t="s">
        <v>53</v>
      </c>
      <c r="BV20" s="62">
        <f t="shared" si="33"/>
        <v>1872779.6209087826</v>
      </c>
      <c r="BY20" s="64">
        <f t="shared" si="34"/>
        <v>334157.13859352563</v>
      </c>
      <c r="BZ20" s="64">
        <f t="shared" si="35"/>
        <v>313476.66666666669</v>
      </c>
      <c r="CA20" s="64" t="s">
        <v>53</v>
      </c>
      <c r="CB20" s="64" t="s">
        <v>53</v>
      </c>
      <c r="CC20" s="64" t="s">
        <v>53</v>
      </c>
      <c r="CD20" s="64" t="s">
        <v>53</v>
      </c>
      <c r="CE20" s="64" t="s">
        <v>53</v>
      </c>
      <c r="CF20" s="64" t="s">
        <v>53</v>
      </c>
      <c r="CG20" s="64">
        <f t="shared" si="42"/>
        <v>415215.03418803425</v>
      </c>
      <c r="CH20" s="64">
        <f t="shared" si="43"/>
        <v>415215.03418803425</v>
      </c>
      <c r="CI20" s="64" t="s">
        <v>53</v>
      </c>
      <c r="CJ20" s="64" t="s">
        <v>53</v>
      </c>
      <c r="CK20" s="64" t="s">
        <v>53</v>
      </c>
      <c r="CL20" s="63">
        <f t="shared" si="47"/>
        <v>1478063.8736362609</v>
      </c>
      <c r="CM20" s="65">
        <f t="shared" si="48"/>
        <v>272078.56929676281</v>
      </c>
      <c r="CN20" s="65">
        <f t="shared" si="49"/>
        <v>261738.33333333334</v>
      </c>
      <c r="CO20" s="65" t="s">
        <v>53</v>
      </c>
      <c r="CP20" s="65" t="s">
        <v>53</v>
      </c>
      <c r="CQ20" s="65" t="s">
        <v>53</v>
      </c>
      <c r="CR20" s="65" t="s">
        <v>53</v>
      </c>
      <c r="CS20" s="65" t="s">
        <v>53</v>
      </c>
      <c r="CT20" s="65" t="s">
        <v>53</v>
      </c>
      <c r="CU20" s="65">
        <f t="shared" si="56"/>
        <v>312607.51709401712</v>
      </c>
      <c r="CV20" s="65">
        <f t="shared" si="57"/>
        <v>312607.51709401712</v>
      </c>
      <c r="CW20" s="65" t="s">
        <v>53</v>
      </c>
      <c r="CX20" s="65" t="s">
        <v>53</v>
      </c>
      <c r="CY20" s="65" t="s">
        <v>53</v>
      </c>
      <c r="CZ20" s="62">
        <f t="shared" si="61"/>
        <v>1159031.9368181303</v>
      </c>
    </row>
    <row r="21" spans="1:104" s="20" customFormat="1" ht="63.75" x14ac:dyDescent="0.25">
      <c r="A21" s="3">
        <v>14</v>
      </c>
      <c r="B21" s="5" t="s">
        <v>66</v>
      </c>
      <c r="C21" s="36">
        <v>223559.99999999997</v>
      </c>
      <c r="D21" s="36">
        <v>279450</v>
      </c>
      <c r="E21" s="36">
        <v>279450</v>
      </c>
      <c r="F21" s="36">
        <v>279450</v>
      </c>
      <c r="G21" s="36">
        <v>223559.99999999997</v>
      </c>
      <c r="H21" s="36">
        <v>223559.99999999997</v>
      </c>
      <c r="I21" s="36">
        <v>279450</v>
      </c>
      <c r="J21" s="36">
        <v>279450</v>
      </c>
      <c r="K21" s="36">
        <v>279450</v>
      </c>
      <c r="L21" s="36">
        <v>279450</v>
      </c>
      <c r="M21" s="36">
        <v>279450</v>
      </c>
      <c r="N21" s="36">
        <v>279450</v>
      </c>
      <c r="O21" s="36">
        <v>279450</v>
      </c>
      <c r="P21" s="30">
        <v>3465180</v>
      </c>
      <c r="Q21" s="78">
        <v>96000</v>
      </c>
      <c r="R21" s="78">
        <v>96000</v>
      </c>
      <c r="S21" s="78">
        <v>96000</v>
      </c>
      <c r="T21" s="78">
        <v>96000</v>
      </c>
      <c r="U21" s="78">
        <v>96000</v>
      </c>
      <c r="V21" s="78">
        <v>96000</v>
      </c>
      <c r="W21" s="78">
        <v>96000</v>
      </c>
      <c r="X21" s="78">
        <v>96000</v>
      </c>
      <c r="Y21" s="78">
        <v>96000</v>
      </c>
      <c r="Z21" s="78">
        <v>96000</v>
      </c>
      <c r="AA21" s="78">
        <v>96000</v>
      </c>
      <c r="AB21" s="78">
        <v>96000</v>
      </c>
      <c r="AC21" s="78">
        <v>96000</v>
      </c>
      <c r="AD21" s="30">
        <f t="shared" si="4"/>
        <v>1248000</v>
      </c>
      <c r="AF21" s="40">
        <v>104907.82435326924</v>
      </c>
      <c r="AG21" s="41">
        <v>99587.01923076922</v>
      </c>
      <c r="AH21" s="41">
        <v>103262.01923076922</v>
      </c>
      <c r="AI21" s="41">
        <v>101687.01923076922</v>
      </c>
      <c r="AJ21" s="41">
        <v>123807.82435326924</v>
      </c>
      <c r="AK21" s="41">
        <v>123807.82435326924</v>
      </c>
      <c r="AL21" s="41">
        <v>140663.80673076923</v>
      </c>
      <c r="AM21" s="41">
        <v>140663.80673076923</v>
      </c>
      <c r="AN21" s="41">
        <v>140663.80673076923</v>
      </c>
      <c r="AO21" s="41">
        <v>140663.80673076923</v>
      </c>
      <c r="AP21" s="41">
        <v>140663.80673076923</v>
      </c>
      <c r="AQ21" s="41">
        <v>140663.80673076923</v>
      </c>
      <c r="AR21" s="41">
        <v>140663.80673076923</v>
      </c>
      <c r="AS21" s="45">
        <f t="shared" si="5"/>
        <v>1641706.1778674996</v>
      </c>
      <c r="AT21" s="41">
        <f t="shared" si="6"/>
        <v>111202.2938144654</v>
      </c>
      <c r="AU21" s="41">
        <f t="shared" si="7"/>
        <v>105562.24038461538</v>
      </c>
      <c r="AV21" s="41">
        <f t="shared" si="8"/>
        <v>109457.74038461538</v>
      </c>
      <c r="AW21" s="41">
        <f t="shared" si="9"/>
        <v>107788.24038461538</v>
      </c>
      <c r="AX21" s="41">
        <f t="shared" si="10"/>
        <v>131236.2938144654</v>
      </c>
      <c r="AY21" s="41">
        <f t="shared" si="11"/>
        <v>131236.2938144654</v>
      </c>
      <c r="AZ21" s="41">
        <f t="shared" si="12"/>
        <v>149103.63513461538</v>
      </c>
      <c r="BA21" s="41">
        <f t="shared" si="13"/>
        <v>149103.63513461538</v>
      </c>
      <c r="BB21" s="41">
        <f t="shared" si="14"/>
        <v>149103.63513461538</v>
      </c>
      <c r="BC21" s="41">
        <f t="shared" si="15"/>
        <v>149103.63513461538</v>
      </c>
      <c r="BD21" s="41">
        <f t="shared" si="16"/>
        <v>149103.63513461538</v>
      </c>
      <c r="BE21" s="41">
        <f t="shared" si="17"/>
        <v>149103.63513461538</v>
      </c>
      <c r="BF21" s="41">
        <f t="shared" si="18"/>
        <v>149103.63513461538</v>
      </c>
      <c r="BG21" s="41">
        <f t="shared" si="19"/>
        <v>1740208.5485395503</v>
      </c>
      <c r="BH21" s="47"/>
      <c r="BI21" s="59">
        <f t="shared" si="20"/>
        <v>264767.36622491764</v>
      </c>
      <c r="BJ21" s="59">
        <f t="shared" si="21"/>
        <v>251338.66758241758</v>
      </c>
      <c r="BK21" s="59">
        <f t="shared" si="22"/>
        <v>260613.66758241758</v>
      </c>
      <c r="BL21" s="59">
        <f t="shared" si="23"/>
        <v>256638.66758241758</v>
      </c>
      <c r="BM21" s="59">
        <f t="shared" si="24"/>
        <v>312467.36622491764</v>
      </c>
      <c r="BN21" s="59">
        <f t="shared" si="25"/>
        <v>312467.36622491764</v>
      </c>
      <c r="BO21" s="59">
        <f t="shared" si="26"/>
        <v>355008.65508241759</v>
      </c>
      <c r="BP21" s="59">
        <f t="shared" si="27"/>
        <v>355008.65508241759</v>
      </c>
      <c r="BQ21" s="59">
        <f t="shared" si="28"/>
        <v>355008.65508241759</v>
      </c>
      <c r="BR21" s="59">
        <f t="shared" si="29"/>
        <v>355008.65508241759</v>
      </c>
      <c r="BS21" s="59">
        <f t="shared" si="30"/>
        <v>355008.65508241759</v>
      </c>
      <c r="BT21" s="59">
        <f t="shared" si="31"/>
        <v>355008.65508241759</v>
      </c>
      <c r="BU21" s="61">
        <f t="shared" si="32"/>
        <v>355008.65508241759</v>
      </c>
      <c r="BV21" s="62">
        <f t="shared" si="33"/>
        <v>4143353.6869989289</v>
      </c>
      <c r="BY21" s="64">
        <f t="shared" si="34"/>
        <v>194775.7887416392</v>
      </c>
      <c r="BZ21" s="64">
        <f t="shared" si="35"/>
        <v>208929.55586080588</v>
      </c>
      <c r="CA21" s="64">
        <f t="shared" si="36"/>
        <v>212021.22252747254</v>
      </c>
      <c r="CB21" s="64">
        <f t="shared" si="37"/>
        <v>210696.22252747254</v>
      </c>
      <c r="CC21" s="64">
        <f t="shared" si="38"/>
        <v>210675.7887416392</v>
      </c>
      <c r="CD21" s="64">
        <f t="shared" si="39"/>
        <v>210675.7887416392</v>
      </c>
      <c r="CE21" s="64">
        <f t="shared" si="40"/>
        <v>243486.21836080588</v>
      </c>
      <c r="CF21" s="64">
        <f t="shared" si="41"/>
        <v>243486.21836080588</v>
      </c>
      <c r="CG21" s="64">
        <f t="shared" si="42"/>
        <v>243486.21836080588</v>
      </c>
      <c r="CH21" s="64">
        <f t="shared" si="43"/>
        <v>243486.21836080588</v>
      </c>
      <c r="CI21" s="64">
        <f t="shared" si="44"/>
        <v>243486.21836080588</v>
      </c>
      <c r="CJ21" s="64">
        <f t="shared" si="45"/>
        <v>243486.21836080588</v>
      </c>
      <c r="CK21" s="64">
        <f t="shared" si="46"/>
        <v>243486.21836080588</v>
      </c>
      <c r="CL21" s="63">
        <f t="shared" si="47"/>
        <v>2952177.8956663096</v>
      </c>
      <c r="CM21" s="65">
        <f t="shared" si="48"/>
        <v>145387.89437081962</v>
      </c>
      <c r="CN21" s="65">
        <f t="shared" si="49"/>
        <v>152464.77793040295</v>
      </c>
      <c r="CO21" s="65">
        <f t="shared" si="50"/>
        <v>154010.61126373627</v>
      </c>
      <c r="CP21" s="65">
        <f t="shared" si="51"/>
        <v>153348.11126373627</v>
      </c>
      <c r="CQ21" s="65">
        <f t="shared" si="52"/>
        <v>153337.89437081962</v>
      </c>
      <c r="CR21" s="65">
        <f t="shared" si="53"/>
        <v>153337.89437081962</v>
      </c>
      <c r="CS21" s="65">
        <f t="shared" si="54"/>
        <v>169743.10918040294</v>
      </c>
      <c r="CT21" s="65">
        <f t="shared" si="55"/>
        <v>169743.10918040294</v>
      </c>
      <c r="CU21" s="65">
        <f t="shared" si="56"/>
        <v>169743.10918040294</v>
      </c>
      <c r="CV21" s="65">
        <f t="shared" si="57"/>
        <v>169743.10918040294</v>
      </c>
      <c r="CW21" s="65">
        <f t="shared" si="58"/>
        <v>169743.10918040294</v>
      </c>
      <c r="CX21" s="65">
        <f t="shared" si="59"/>
        <v>169743.10918040294</v>
      </c>
      <c r="CY21" s="65">
        <f t="shared" si="60"/>
        <v>169743.10918040294</v>
      </c>
      <c r="CZ21" s="62">
        <f t="shared" si="61"/>
        <v>2100088.9478331553</v>
      </c>
    </row>
    <row r="22" spans="1:104" s="20" customFormat="1" ht="63.75" x14ac:dyDescent="0.25">
      <c r="A22" s="3">
        <v>15</v>
      </c>
      <c r="B22" s="4" t="s">
        <v>67</v>
      </c>
      <c r="C22" s="36">
        <v>279450</v>
      </c>
      <c r="D22" s="36">
        <v>335340</v>
      </c>
      <c r="E22" s="36">
        <v>335340</v>
      </c>
      <c r="F22" s="36">
        <v>335340</v>
      </c>
      <c r="G22" s="36">
        <v>279450</v>
      </c>
      <c r="H22" s="36">
        <v>279450</v>
      </c>
      <c r="I22" s="36">
        <v>335340</v>
      </c>
      <c r="J22" s="36">
        <v>335340</v>
      </c>
      <c r="K22" s="36">
        <v>335340</v>
      </c>
      <c r="L22" s="36">
        <v>335340</v>
      </c>
      <c r="M22" s="36">
        <v>335340</v>
      </c>
      <c r="N22" s="36">
        <v>335340</v>
      </c>
      <c r="O22" s="36">
        <v>335340</v>
      </c>
      <c r="P22" s="30">
        <v>4191750</v>
      </c>
      <c r="Q22" s="78">
        <v>96000</v>
      </c>
      <c r="R22" s="78">
        <v>96000</v>
      </c>
      <c r="S22" s="78">
        <v>96000</v>
      </c>
      <c r="T22" s="78">
        <v>96000</v>
      </c>
      <c r="U22" s="78">
        <v>96000</v>
      </c>
      <c r="V22" s="78">
        <v>96000</v>
      </c>
      <c r="W22" s="78">
        <v>96000</v>
      </c>
      <c r="X22" s="78">
        <v>96000</v>
      </c>
      <c r="Y22" s="78">
        <v>96000</v>
      </c>
      <c r="Z22" s="78">
        <v>96000</v>
      </c>
      <c r="AA22" s="78">
        <v>96000</v>
      </c>
      <c r="AB22" s="78">
        <v>96000</v>
      </c>
      <c r="AC22" s="78">
        <v>96000</v>
      </c>
      <c r="AD22" s="30">
        <f t="shared" si="4"/>
        <v>1248000</v>
      </c>
      <c r="AF22" s="40">
        <v>112313.80673076923</v>
      </c>
      <c r="AG22" s="41">
        <v>111478.26923076922</v>
      </c>
      <c r="AH22" s="41">
        <v>115678.26923076922</v>
      </c>
      <c r="AI22" s="41">
        <v>114103.26923076922</v>
      </c>
      <c r="AJ22" s="41">
        <v>141713.80673076923</v>
      </c>
      <c r="AK22" s="41">
        <v>141713.80673076923</v>
      </c>
      <c r="AL22" s="41">
        <v>151219.78910826924</v>
      </c>
      <c r="AM22" s="41">
        <v>151219.78910826924</v>
      </c>
      <c r="AN22" s="41">
        <v>151219.78910826924</v>
      </c>
      <c r="AO22" s="41">
        <v>151219.78910826924</v>
      </c>
      <c r="AP22" s="41">
        <v>151219.78910826924</v>
      </c>
      <c r="AQ22" s="41">
        <v>151219.78910826924</v>
      </c>
      <c r="AR22" s="41">
        <v>151219.78910826924</v>
      </c>
      <c r="AS22" s="45">
        <f t="shared" si="5"/>
        <v>1795539.7516424996</v>
      </c>
      <c r="AT22" s="41">
        <f t="shared" si="6"/>
        <v>119052.63513461538</v>
      </c>
      <c r="AU22" s="41">
        <f t="shared" si="7"/>
        <v>118166.96538461538</v>
      </c>
      <c r="AV22" s="41">
        <f t="shared" si="8"/>
        <v>122618.96538461538</v>
      </c>
      <c r="AW22" s="41">
        <f t="shared" si="9"/>
        <v>120949.46538461538</v>
      </c>
      <c r="AX22" s="41">
        <f t="shared" si="10"/>
        <v>150216.63513461538</v>
      </c>
      <c r="AY22" s="41">
        <f t="shared" si="11"/>
        <v>150216.63513461538</v>
      </c>
      <c r="AZ22" s="41">
        <f t="shared" si="12"/>
        <v>160292.97645476539</v>
      </c>
      <c r="BA22" s="41">
        <f t="shared" si="13"/>
        <v>160292.97645476539</v>
      </c>
      <c r="BB22" s="41">
        <f t="shared" si="14"/>
        <v>160292.97645476539</v>
      </c>
      <c r="BC22" s="41">
        <f t="shared" si="15"/>
        <v>160292.97645476539</v>
      </c>
      <c r="BD22" s="41">
        <f t="shared" si="16"/>
        <v>160292.97645476539</v>
      </c>
      <c r="BE22" s="41">
        <f t="shared" si="17"/>
        <v>160292.97645476539</v>
      </c>
      <c r="BF22" s="41">
        <f t="shared" si="18"/>
        <v>160292.97645476539</v>
      </c>
      <c r="BG22" s="41">
        <f t="shared" si="19"/>
        <v>1903272.1367410496</v>
      </c>
      <c r="BH22" s="47"/>
      <c r="BI22" s="59">
        <f t="shared" si="20"/>
        <v>283458.65508241759</v>
      </c>
      <c r="BJ22" s="59">
        <f t="shared" si="21"/>
        <v>281349.91758241761</v>
      </c>
      <c r="BK22" s="59">
        <f t="shared" si="22"/>
        <v>291949.91758241761</v>
      </c>
      <c r="BL22" s="59">
        <f t="shared" si="23"/>
        <v>287974.91758241761</v>
      </c>
      <c r="BM22" s="59">
        <f t="shared" si="24"/>
        <v>357658.65508241759</v>
      </c>
      <c r="BN22" s="59">
        <f t="shared" si="25"/>
        <v>357658.65508241759</v>
      </c>
      <c r="BO22" s="59">
        <f t="shared" si="26"/>
        <v>381649.9439399176</v>
      </c>
      <c r="BP22" s="59">
        <f t="shared" si="27"/>
        <v>381649.9439399176</v>
      </c>
      <c r="BQ22" s="59">
        <f t="shared" si="28"/>
        <v>381649.9439399176</v>
      </c>
      <c r="BR22" s="59">
        <f t="shared" si="29"/>
        <v>381649.9439399176</v>
      </c>
      <c r="BS22" s="59">
        <f t="shared" si="30"/>
        <v>381649.9439399176</v>
      </c>
      <c r="BT22" s="59">
        <f t="shared" si="31"/>
        <v>381649.9439399176</v>
      </c>
      <c r="BU22" s="61">
        <f t="shared" si="32"/>
        <v>381649.9439399176</v>
      </c>
      <c r="BV22" s="62">
        <f t="shared" si="33"/>
        <v>4531600.3255739296</v>
      </c>
      <c r="BY22" s="64">
        <f t="shared" si="34"/>
        <v>219636.21836080588</v>
      </c>
      <c r="BZ22" s="64">
        <f t="shared" si="35"/>
        <v>237563.30586080588</v>
      </c>
      <c r="CA22" s="64">
        <f t="shared" si="36"/>
        <v>241096.63919413919</v>
      </c>
      <c r="CB22" s="64">
        <f t="shared" si="37"/>
        <v>239771.63919413919</v>
      </c>
      <c r="CC22" s="64">
        <f t="shared" si="38"/>
        <v>244369.55169413923</v>
      </c>
      <c r="CD22" s="64">
        <f t="shared" si="39"/>
        <v>244369.55169413923</v>
      </c>
      <c r="CE22" s="64">
        <f t="shared" si="40"/>
        <v>270996.64797997253</v>
      </c>
      <c r="CF22" s="64">
        <f t="shared" si="41"/>
        <v>270996.64797997253</v>
      </c>
      <c r="CG22" s="64">
        <f t="shared" si="42"/>
        <v>270996.64797997253</v>
      </c>
      <c r="CH22" s="64">
        <f t="shared" si="43"/>
        <v>270996.64797997253</v>
      </c>
      <c r="CI22" s="64">
        <f t="shared" si="44"/>
        <v>270996.64797997253</v>
      </c>
      <c r="CJ22" s="64">
        <f t="shared" si="45"/>
        <v>270996.64797997253</v>
      </c>
      <c r="CK22" s="64">
        <f t="shared" si="46"/>
        <v>270996.64797997253</v>
      </c>
      <c r="CL22" s="63">
        <f t="shared" si="47"/>
        <v>3323783.4418579754</v>
      </c>
      <c r="CM22" s="65">
        <f t="shared" si="48"/>
        <v>157818.10918040294</v>
      </c>
      <c r="CN22" s="65">
        <f t="shared" si="49"/>
        <v>166781.65293040295</v>
      </c>
      <c r="CO22" s="65">
        <f t="shared" si="50"/>
        <v>168548.31959706958</v>
      </c>
      <c r="CP22" s="65">
        <f t="shared" si="51"/>
        <v>167885.81959706958</v>
      </c>
      <c r="CQ22" s="65">
        <f t="shared" si="52"/>
        <v>170184.77584706963</v>
      </c>
      <c r="CR22" s="65">
        <f t="shared" si="53"/>
        <v>170184.77584706963</v>
      </c>
      <c r="CS22" s="65">
        <f t="shared" si="54"/>
        <v>183498.32398998627</v>
      </c>
      <c r="CT22" s="65">
        <f t="shared" si="55"/>
        <v>183498.32398998627</v>
      </c>
      <c r="CU22" s="65">
        <f t="shared" si="56"/>
        <v>183498.32398998627</v>
      </c>
      <c r="CV22" s="65">
        <f t="shared" si="57"/>
        <v>183498.32398998627</v>
      </c>
      <c r="CW22" s="65">
        <f t="shared" si="58"/>
        <v>183498.32398998627</v>
      </c>
      <c r="CX22" s="65">
        <f t="shared" si="59"/>
        <v>183498.32398998627</v>
      </c>
      <c r="CY22" s="65">
        <f t="shared" si="60"/>
        <v>183498.32398998627</v>
      </c>
      <c r="CZ22" s="62">
        <f t="shared" si="61"/>
        <v>2285891.7209289884</v>
      </c>
    </row>
    <row r="23" spans="1:104" s="20" customFormat="1" ht="63.75" x14ac:dyDescent="0.25">
      <c r="A23" s="3">
        <v>16</v>
      </c>
      <c r="B23" s="4" t="s">
        <v>68</v>
      </c>
      <c r="C23" s="36">
        <v>391229.99999999994</v>
      </c>
      <c r="D23" s="36" t="s">
        <v>53</v>
      </c>
      <c r="E23" s="36" t="s">
        <v>53</v>
      </c>
      <c r="F23" s="36" t="s">
        <v>53</v>
      </c>
      <c r="G23" s="36" t="s">
        <v>53</v>
      </c>
      <c r="H23" s="36" t="s">
        <v>53</v>
      </c>
      <c r="I23" s="36" t="s">
        <v>53</v>
      </c>
      <c r="J23" s="36" t="s">
        <v>53</v>
      </c>
      <c r="K23" s="36">
        <v>469476</v>
      </c>
      <c r="L23" s="36">
        <v>469476</v>
      </c>
      <c r="M23" s="36" t="s">
        <v>53</v>
      </c>
      <c r="N23" s="36" t="s">
        <v>53</v>
      </c>
      <c r="O23" s="36" t="s">
        <v>53</v>
      </c>
      <c r="P23" s="30">
        <v>1330182</v>
      </c>
      <c r="Q23" s="78">
        <v>210000</v>
      </c>
      <c r="R23" s="78" t="s">
        <v>53</v>
      </c>
      <c r="S23" s="78" t="s">
        <v>53</v>
      </c>
      <c r="T23" s="78" t="s">
        <v>53</v>
      </c>
      <c r="U23" s="78" t="s">
        <v>53</v>
      </c>
      <c r="V23" s="78" t="s">
        <v>53</v>
      </c>
      <c r="W23" s="78" t="s">
        <v>53</v>
      </c>
      <c r="X23" s="78" t="s">
        <v>53</v>
      </c>
      <c r="Y23" s="78">
        <v>210000</v>
      </c>
      <c r="Z23" s="78">
        <v>210000</v>
      </c>
      <c r="AA23" s="78" t="s">
        <v>53</v>
      </c>
      <c r="AB23" s="78" t="s">
        <v>53</v>
      </c>
      <c r="AC23" s="78" t="s">
        <v>53</v>
      </c>
      <c r="AD23" s="30">
        <f t="shared" si="4"/>
        <v>630000</v>
      </c>
      <c r="AF23" s="40">
        <v>193442.10512250004</v>
      </c>
      <c r="AG23" s="41" t="s">
        <v>53</v>
      </c>
      <c r="AH23" s="41" t="s">
        <v>53</v>
      </c>
      <c r="AI23" s="41" t="s">
        <v>53</v>
      </c>
      <c r="AJ23" s="41" t="s">
        <v>53</v>
      </c>
      <c r="AK23" s="41" t="s">
        <v>53</v>
      </c>
      <c r="AL23" s="41" t="s">
        <v>53</v>
      </c>
      <c r="AM23" s="41" t="s">
        <v>53</v>
      </c>
      <c r="AN23" s="41">
        <v>231777.29317000002</v>
      </c>
      <c r="AO23" s="41">
        <v>231777.29317000002</v>
      </c>
      <c r="AP23" s="41" t="s">
        <v>53</v>
      </c>
      <c r="AQ23" s="41" t="s">
        <v>53</v>
      </c>
      <c r="AR23" s="41" t="s">
        <v>53</v>
      </c>
      <c r="AS23" s="45">
        <f t="shared" si="5"/>
        <v>656996.69146250002</v>
      </c>
      <c r="AT23" s="41">
        <f t="shared" si="6"/>
        <v>205048.63142985007</v>
      </c>
      <c r="AU23" s="41" t="s">
        <v>53</v>
      </c>
      <c r="AV23" s="41" t="s">
        <v>53</v>
      </c>
      <c r="AW23" s="41" t="s">
        <v>53</v>
      </c>
      <c r="AX23" s="41" t="s">
        <v>53</v>
      </c>
      <c r="AY23" s="41" t="s">
        <v>53</v>
      </c>
      <c r="AZ23" s="41" t="s">
        <v>53</v>
      </c>
      <c r="BA23" s="41" t="s">
        <v>53</v>
      </c>
      <c r="BB23" s="41">
        <f t="shared" si="14"/>
        <v>245683.93076020002</v>
      </c>
      <c r="BC23" s="41">
        <f t="shared" si="15"/>
        <v>245683.93076020002</v>
      </c>
      <c r="BD23" s="41" t="s">
        <v>53</v>
      </c>
      <c r="BE23" s="41" t="s">
        <v>53</v>
      </c>
      <c r="BF23" s="41" t="s">
        <v>53</v>
      </c>
      <c r="BG23" s="41">
        <f t="shared" si="19"/>
        <v>696416.49295025016</v>
      </c>
      <c r="BH23" s="47"/>
      <c r="BI23" s="59">
        <f t="shared" si="20"/>
        <v>488211.02721392876</v>
      </c>
      <c r="BJ23" s="59" t="s">
        <v>53</v>
      </c>
      <c r="BK23" s="59" t="s">
        <v>53</v>
      </c>
      <c r="BL23" s="59" t="s">
        <v>53</v>
      </c>
      <c r="BM23" s="59" t="s">
        <v>53</v>
      </c>
      <c r="BN23" s="59" t="s">
        <v>53</v>
      </c>
      <c r="BO23" s="59" t="s">
        <v>53</v>
      </c>
      <c r="BP23" s="59" t="s">
        <v>53</v>
      </c>
      <c r="BQ23" s="59">
        <f t="shared" si="28"/>
        <v>584961.73990523815</v>
      </c>
      <c r="BR23" s="59">
        <f t="shared" si="29"/>
        <v>584961.73990523815</v>
      </c>
      <c r="BS23" s="59" t="s">
        <v>53</v>
      </c>
      <c r="BT23" s="59" t="s">
        <v>53</v>
      </c>
      <c r="BU23" s="61" t="s">
        <v>53</v>
      </c>
      <c r="BV23" s="62">
        <f t="shared" si="33"/>
        <v>1658134.5070244051</v>
      </c>
      <c r="BY23" s="64">
        <f t="shared" si="34"/>
        <v>363147.00907130959</v>
      </c>
      <c r="BZ23" s="64" t="s">
        <v>53</v>
      </c>
      <c r="CA23" s="64" t="s">
        <v>53</v>
      </c>
      <c r="CB23" s="64" t="s">
        <v>53</v>
      </c>
      <c r="CC23" s="64" t="s">
        <v>53</v>
      </c>
      <c r="CD23" s="64" t="s">
        <v>53</v>
      </c>
      <c r="CE23" s="64" t="s">
        <v>53</v>
      </c>
      <c r="CF23" s="64" t="s">
        <v>53</v>
      </c>
      <c r="CG23" s="64">
        <f t="shared" si="42"/>
        <v>421479.24663507938</v>
      </c>
      <c r="CH23" s="64">
        <f t="shared" si="43"/>
        <v>421479.24663507938</v>
      </c>
      <c r="CI23" s="64" t="s">
        <v>53</v>
      </c>
      <c r="CJ23" s="64" t="s">
        <v>53</v>
      </c>
      <c r="CK23" s="64" t="s">
        <v>53</v>
      </c>
      <c r="CL23" s="63">
        <f t="shared" si="47"/>
        <v>1206105.5023414684</v>
      </c>
      <c r="CM23" s="65">
        <f t="shared" si="48"/>
        <v>286573.50453565479</v>
      </c>
      <c r="CN23" s="65" t="s">
        <v>53</v>
      </c>
      <c r="CO23" s="65" t="s">
        <v>53</v>
      </c>
      <c r="CP23" s="65" t="s">
        <v>53</v>
      </c>
      <c r="CQ23" s="65" t="s">
        <v>53</v>
      </c>
      <c r="CR23" s="65" t="s">
        <v>53</v>
      </c>
      <c r="CS23" s="65" t="s">
        <v>53</v>
      </c>
      <c r="CT23" s="65" t="s">
        <v>53</v>
      </c>
      <c r="CU23" s="65">
        <f t="shared" si="56"/>
        <v>315739.62331753969</v>
      </c>
      <c r="CV23" s="65">
        <f t="shared" si="57"/>
        <v>315739.62331753969</v>
      </c>
      <c r="CW23" s="65" t="s">
        <v>53</v>
      </c>
      <c r="CX23" s="65" t="s">
        <v>53</v>
      </c>
      <c r="CY23" s="65" t="s">
        <v>53</v>
      </c>
      <c r="CZ23" s="62">
        <f t="shared" si="61"/>
        <v>918052.75117073418</v>
      </c>
    </row>
    <row r="24" spans="1:104" s="18" customFormat="1" ht="15" x14ac:dyDescent="0.25">
      <c r="A24" s="3">
        <v>17</v>
      </c>
      <c r="B24" s="5" t="s">
        <v>45</v>
      </c>
      <c r="C24" s="36">
        <v>156492</v>
      </c>
      <c r="D24" s="36">
        <v>201203.99999999997</v>
      </c>
      <c r="E24" s="36">
        <v>201203.99999999997</v>
      </c>
      <c r="F24" s="36">
        <v>201203.99999999997</v>
      </c>
      <c r="G24" s="36">
        <v>156492</v>
      </c>
      <c r="H24" s="36">
        <v>156492</v>
      </c>
      <c r="I24" s="36">
        <v>201203.99999999997</v>
      </c>
      <c r="J24" s="36">
        <v>201203.99999999997</v>
      </c>
      <c r="K24" s="36">
        <v>201203.99999999997</v>
      </c>
      <c r="L24" s="36">
        <v>201203.99999999997</v>
      </c>
      <c r="M24" s="36">
        <v>201203.99999999997</v>
      </c>
      <c r="N24" s="36">
        <v>201203.99999999997</v>
      </c>
      <c r="O24" s="36">
        <v>201203.99999999997</v>
      </c>
      <c r="P24" s="30">
        <v>2481516</v>
      </c>
      <c r="Q24" s="78">
        <v>75000</v>
      </c>
      <c r="R24" s="78">
        <v>75000</v>
      </c>
      <c r="S24" s="78">
        <v>75000</v>
      </c>
      <c r="T24" s="78">
        <v>75000</v>
      </c>
      <c r="U24" s="78">
        <v>75000</v>
      </c>
      <c r="V24" s="78">
        <v>75000</v>
      </c>
      <c r="W24" s="78">
        <v>75000</v>
      </c>
      <c r="X24" s="78">
        <v>75000</v>
      </c>
      <c r="Y24" s="78">
        <v>75000</v>
      </c>
      <c r="Z24" s="78">
        <v>75000</v>
      </c>
      <c r="AA24" s="78">
        <v>75000</v>
      </c>
      <c r="AB24" s="78">
        <v>75000</v>
      </c>
      <c r="AC24" s="78">
        <v>75000</v>
      </c>
      <c r="AD24" s="30">
        <f t="shared" si="4"/>
        <v>975000</v>
      </c>
      <c r="AF24" s="40">
        <v>68687.784300576925</v>
      </c>
      <c r="AG24" s="41">
        <v>81602.784300576939</v>
      </c>
      <c r="AH24" s="41">
        <v>98089.113810576935</v>
      </c>
      <c r="AI24" s="41">
        <v>93415.284300576939</v>
      </c>
      <c r="AJ24" s="41">
        <v>87535.284300576939</v>
      </c>
      <c r="AK24" s="41">
        <v>87535.284300576939</v>
      </c>
      <c r="AL24" s="41">
        <v>101020.10192307693</v>
      </c>
      <c r="AM24" s="41">
        <v>101020.10192307693</v>
      </c>
      <c r="AN24" s="41">
        <v>101020.10192307693</v>
      </c>
      <c r="AO24" s="41">
        <v>101020.10192307693</v>
      </c>
      <c r="AP24" s="41">
        <v>101020.10192307693</v>
      </c>
      <c r="AQ24" s="41">
        <v>101020.10192307693</v>
      </c>
      <c r="AR24" s="41">
        <v>101020.10192307693</v>
      </c>
      <c r="AS24" s="45">
        <f t="shared" si="5"/>
        <v>1224006.248775</v>
      </c>
      <c r="AT24" s="41">
        <f t="shared" si="6"/>
        <v>72809.051358611541</v>
      </c>
      <c r="AU24" s="41">
        <f t="shared" si="7"/>
        <v>86498.951358611565</v>
      </c>
      <c r="AV24" s="41">
        <f t="shared" si="8"/>
        <v>103974.46063921155</v>
      </c>
      <c r="AW24" s="41">
        <f t="shared" si="9"/>
        <v>99020.201358611565</v>
      </c>
      <c r="AX24" s="41">
        <f t="shared" si="10"/>
        <v>92787.401358611562</v>
      </c>
      <c r="AY24" s="41">
        <f t="shared" si="11"/>
        <v>92787.401358611562</v>
      </c>
      <c r="AZ24" s="41">
        <f t="shared" si="12"/>
        <v>107081.30803846155</v>
      </c>
      <c r="BA24" s="41">
        <f t="shared" si="13"/>
        <v>107081.30803846155</v>
      </c>
      <c r="BB24" s="41">
        <f t="shared" si="14"/>
        <v>107081.30803846155</v>
      </c>
      <c r="BC24" s="41">
        <f t="shared" si="15"/>
        <v>107081.30803846155</v>
      </c>
      <c r="BD24" s="41">
        <f t="shared" si="16"/>
        <v>107081.30803846155</v>
      </c>
      <c r="BE24" s="41">
        <f t="shared" si="17"/>
        <v>107081.30803846155</v>
      </c>
      <c r="BF24" s="41">
        <f t="shared" si="18"/>
        <v>107081.30803846155</v>
      </c>
      <c r="BG24" s="41">
        <f t="shared" si="19"/>
        <v>1297446.6237014998</v>
      </c>
      <c r="BH24" s="47"/>
      <c r="BI24" s="59">
        <f t="shared" si="20"/>
        <v>173354.88418717033</v>
      </c>
      <c r="BJ24" s="59">
        <f t="shared" si="21"/>
        <v>205949.88418717039</v>
      </c>
      <c r="BK24" s="59">
        <f t="shared" si="22"/>
        <v>247558.23961717039</v>
      </c>
      <c r="BL24" s="59">
        <f t="shared" si="23"/>
        <v>235762.38418717039</v>
      </c>
      <c r="BM24" s="59">
        <f t="shared" si="24"/>
        <v>220922.38418717039</v>
      </c>
      <c r="BN24" s="59">
        <f t="shared" si="25"/>
        <v>220922.38418717039</v>
      </c>
      <c r="BO24" s="59">
        <f t="shared" si="26"/>
        <v>254955.49532967035</v>
      </c>
      <c r="BP24" s="59">
        <f t="shared" si="27"/>
        <v>254955.49532967035</v>
      </c>
      <c r="BQ24" s="59">
        <f t="shared" si="28"/>
        <v>254955.49532967035</v>
      </c>
      <c r="BR24" s="59">
        <f t="shared" si="29"/>
        <v>254955.49532967035</v>
      </c>
      <c r="BS24" s="59">
        <f t="shared" si="30"/>
        <v>254955.49532967035</v>
      </c>
      <c r="BT24" s="59">
        <f t="shared" si="31"/>
        <v>254955.49532967035</v>
      </c>
      <c r="BU24" s="61">
        <f t="shared" si="32"/>
        <v>254955.49532967035</v>
      </c>
      <c r="BV24" s="62">
        <f t="shared" si="33"/>
        <v>3089158.6278607142</v>
      </c>
      <c r="BY24" s="64">
        <f t="shared" si="34"/>
        <v>134948.96139572343</v>
      </c>
      <c r="BZ24" s="64">
        <f t="shared" si="35"/>
        <v>160717.96139572345</v>
      </c>
      <c r="CA24" s="64">
        <f t="shared" si="36"/>
        <v>174587.41320572345</v>
      </c>
      <c r="CB24" s="64">
        <f t="shared" si="37"/>
        <v>170655.46139572345</v>
      </c>
      <c r="CC24" s="64">
        <f t="shared" si="38"/>
        <v>150804.7947290568</v>
      </c>
      <c r="CD24" s="64">
        <f t="shared" si="39"/>
        <v>150804.7947290568</v>
      </c>
      <c r="CE24" s="64">
        <f t="shared" si="40"/>
        <v>177053.16510989013</v>
      </c>
      <c r="CF24" s="64">
        <f t="shared" si="41"/>
        <v>177053.16510989013</v>
      </c>
      <c r="CG24" s="64">
        <f t="shared" si="42"/>
        <v>177053.16510989013</v>
      </c>
      <c r="CH24" s="64">
        <f t="shared" si="43"/>
        <v>177053.16510989013</v>
      </c>
      <c r="CI24" s="64">
        <f t="shared" si="44"/>
        <v>177053.16510989013</v>
      </c>
      <c r="CJ24" s="64">
        <f t="shared" si="45"/>
        <v>177053.16510989013</v>
      </c>
      <c r="CK24" s="64">
        <f t="shared" si="46"/>
        <v>177053.16510989013</v>
      </c>
      <c r="CL24" s="63">
        <f t="shared" si="47"/>
        <v>2181891.5426202379</v>
      </c>
      <c r="CM24" s="65">
        <f t="shared" si="48"/>
        <v>104974.48069786171</v>
      </c>
      <c r="CN24" s="65">
        <f t="shared" si="49"/>
        <v>117858.98069786173</v>
      </c>
      <c r="CO24" s="65">
        <f t="shared" si="50"/>
        <v>124793.70660286173</v>
      </c>
      <c r="CP24" s="65">
        <f t="shared" si="51"/>
        <v>122827.73069786173</v>
      </c>
      <c r="CQ24" s="65">
        <f t="shared" si="52"/>
        <v>112902.3973645284</v>
      </c>
      <c r="CR24" s="65">
        <f t="shared" si="53"/>
        <v>112902.3973645284</v>
      </c>
      <c r="CS24" s="65">
        <f t="shared" si="54"/>
        <v>126026.58255494507</v>
      </c>
      <c r="CT24" s="65">
        <f t="shared" si="55"/>
        <v>126026.58255494507</v>
      </c>
      <c r="CU24" s="65">
        <f t="shared" si="56"/>
        <v>126026.58255494507</v>
      </c>
      <c r="CV24" s="65">
        <f t="shared" si="57"/>
        <v>126026.58255494507</v>
      </c>
      <c r="CW24" s="65">
        <f t="shared" si="58"/>
        <v>126026.58255494507</v>
      </c>
      <c r="CX24" s="65">
        <f t="shared" si="59"/>
        <v>126026.58255494507</v>
      </c>
      <c r="CY24" s="65">
        <f t="shared" si="60"/>
        <v>126026.58255494507</v>
      </c>
      <c r="CZ24" s="62">
        <f t="shared" si="61"/>
        <v>1578445.771310119</v>
      </c>
    </row>
    <row r="25" spans="1:104" s="20" customFormat="1" ht="15" x14ac:dyDescent="0.25">
      <c r="A25" s="3">
        <v>18</v>
      </c>
      <c r="B25" s="5" t="s">
        <v>46</v>
      </c>
      <c r="C25" s="36">
        <v>111779.99999999999</v>
      </c>
      <c r="D25" s="36" t="s">
        <v>53</v>
      </c>
      <c r="E25" s="36" t="s">
        <v>53</v>
      </c>
      <c r="F25" s="36" t="s">
        <v>53</v>
      </c>
      <c r="G25" s="36" t="s">
        <v>53</v>
      </c>
      <c r="H25" s="36" t="s">
        <v>53</v>
      </c>
      <c r="I25" s="36" t="s">
        <v>53</v>
      </c>
      <c r="J25" s="36" t="s">
        <v>53</v>
      </c>
      <c r="K25" s="36">
        <v>167670</v>
      </c>
      <c r="L25" s="36">
        <v>167670</v>
      </c>
      <c r="M25" s="36" t="s">
        <v>53</v>
      </c>
      <c r="N25" s="36" t="s">
        <v>53</v>
      </c>
      <c r="O25" s="36" t="s">
        <v>53</v>
      </c>
      <c r="P25" s="30">
        <v>447120</v>
      </c>
      <c r="Q25" s="78">
        <v>80000</v>
      </c>
      <c r="R25" s="78" t="s">
        <v>53</v>
      </c>
      <c r="S25" s="78" t="s">
        <v>53</v>
      </c>
      <c r="T25" s="78" t="s">
        <v>53</v>
      </c>
      <c r="U25" s="78" t="s">
        <v>53</v>
      </c>
      <c r="V25" s="78" t="s">
        <v>53</v>
      </c>
      <c r="W25" s="78" t="s">
        <v>53</v>
      </c>
      <c r="X25" s="78" t="s">
        <v>53</v>
      </c>
      <c r="Y25" s="78">
        <v>80000</v>
      </c>
      <c r="Z25" s="78">
        <v>80000</v>
      </c>
      <c r="AA25" s="78" t="s">
        <v>53</v>
      </c>
      <c r="AB25" s="78" t="s">
        <v>53</v>
      </c>
      <c r="AC25" s="78" t="s">
        <v>53</v>
      </c>
      <c r="AD25" s="30">
        <f t="shared" si="4"/>
        <v>240000</v>
      </c>
      <c r="AF25" s="40">
        <v>56754.580454423078</v>
      </c>
      <c r="AG25" s="41" t="s">
        <v>53</v>
      </c>
      <c r="AH25" s="41" t="s">
        <v>53</v>
      </c>
      <c r="AI25" s="41" t="s">
        <v>53</v>
      </c>
      <c r="AJ25" s="41" t="s">
        <v>53</v>
      </c>
      <c r="AK25" s="41" t="s">
        <v>53</v>
      </c>
      <c r="AL25" s="41" t="s">
        <v>53</v>
      </c>
      <c r="AM25" s="41" t="s">
        <v>53</v>
      </c>
      <c r="AN25" s="41">
        <v>81522.487599230779</v>
      </c>
      <c r="AO25" s="41">
        <v>81522.487599230779</v>
      </c>
      <c r="AP25" s="41" t="s">
        <v>53</v>
      </c>
      <c r="AQ25" s="41" t="s">
        <v>53</v>
      </c>
      <c r="AR25" s="41" t="s">
        <v>53</v>
      </c>
      <c r="AS25" s="45">
        <f t="shared" si="5"/>
        <v>219799.55565288465</v>
      </c>
      <c r="AT25" s="41">
        <f t="shared" si="6"/>
        <v>60159.855281688462</v>
      </c>
      <c r="AU25" s="41" t="s">
        <v>53</v>
      </c>
      <c r="AV25" s="41" t="s">
        <v>53</v>
      </c>
      <c r="AW25" s="41" t="s">
        <v>53</v>
      </c>
      <c r="AX25" s="41" t="s">
        <v>53</v>
      </c>
      <c r="AY25" s="41" t="s">
        <v>53</v>
      </c>
      <c r="AZ25" s="41" t="s">
        <v>53</v>
      </c>
      <c r="BA25" s="41" t="s">
        <v>53</v>
      </c>
      <c r="BB25" s="41">
        <f t="shared" si="14"/>
        <v>86413.836855184636</v>
      </c>
      <c r="BC25" s="41">
        <f t="shared" si="15"/>
        <v>86413.836855184636</v>
      </c>
      <c r="BD25" s="41" t="s">
        <v>53</v>
      </c>
      <c r="BE25" s="41" t="s">
        <v>53</v>
      </c>
      <c r="BF25" s="41" t="s">
        <v>53</v>
      </c>
      <c r="BG25" s="41">
        <f t="shared" si="19"/>
        <v>232987.52899205772</v>
      </c>
      <c r="BH25" s="47"/>
      <c r="BI25" s="59">
        <f t="shared" si="20"/>
        <v>143237.75067068683</v>
      </c>
      <c r="BJ25" s="59" t="s">
        <v>53</v>
      </c>
      <c r="BK25" s="59" t="s">
        <v>53</v>
      </c>
      <c r="BL25" s="59" t="s">
        <v>53</v>
      </c>
      <c r="BM25" s="59" t="s">
        <v>53</v>
      </c>
      <c r="BN25" s="59" t="s">
        <v>53</v>
      </c>
      <c r="BO25" s="59" t="s">
        <v>53</v>
      </c>
      <c r="BP25" s="59" t="s">
        <v>53</v>
      </c>
      <c r="BQ25" s="59">
        <f t="shared" si="28"/>
        <v>205747.23060758246</v>
      </c>
      <c r="BR25" s="59">
        <f t="shared" si="29"/>
        <v>205747.23060758246</v>
      </c>
      <c r="BS25" s="59" t="s">
        <v>53</v>
      </c>
      <c r="BT25" s="59" t="s">
        <v>53</v>
      </c>
      <c r="BU25" s="61" t="s">
        <v>53</v>
      </c>
      <c r="BV25" s="62">
        <f t="shared" si="33"/>
        <v>554732.21188585181</v>
      </c>
      <c r="BY25" s="64">
        <f t="shared" si="34"/>
        <v>111672.58355689561</v>
      </c>
      <c r="BZ25" s="64" t="s">
        <v>53</v>
      </c>
      <c r="CA25" s="64" t="s">
        <v>53</v>
      </c>
      <c r="CB25" s="64" t="s">
        <v>53</v>
      </c>
      <c r="CC25" s="64" t="s">
        <v>53</v>
      </c>
      <c r="CD25" s="64" t="s">
        <v>53</v>
      </c>
      <c r="CE25" s="64" t="s">
        <v>53</v>
      </c>
      <c r="CF25" s="64" t="s">
        <v>53</v>
      </c>
      <c r="CG25" s="64">
        <f t="shared" si="42"/>
        <v>151139.07686919416</v>
      </c>
      <c r="CH25" s="64">
        <f t="shared" si="43"/>
        <v>151139.07686919416</v>
      </c>
      <c r="CI25" s="64" t="s">
        <v>53</v>
      </c>
      <c r="CJ25" s="64" t="s">
        <v>53</v>
      </c>
      <c r="CK25" s="64" t="s">
        <v>53</v>
      </c>
      <c r="CL25" s="63">
        <f t="shared" si="47"/>
        <v>413950.73729528394</v>
      </c>
      <c r="CM25" s="65">
        <f t="shared" si="48"/>
        <v>95836.291778447805</v>
      </c>
      <c r="CN25" s="65" t="s">
        <v>53</v>
      </c>
      <c r="CO25" s="65" t="s">
        <v>53</v>
      </c>
      <c r="CP25" s="65" t="s">
        <v>53</v>
      </c>
      <c r="CQ25" s="65" t="s">
        <v>53</v>
      </c>
      <c r="CR25" s="65" t="s">
        <v>53</v>
      </c>
      <c r="CS25" s="65" t="s">
        <v>53</v>
      </c>
      <c r="CT25" s="65" t="s">
        <v>53</v>
      </c>
      <c r="CU25" s="65">
        <f t="shared" si="56"/>
        <v>115569.53843459708</v>
      </c>
      <c r="CV25" s="65">
        <f t="shared" si="57"/>
        <v>115569.53843459708</v>
      </c>
      <c r="CW25" s="65" t="s">
        <v>53</v>
      </c>
      <c r="CX25" s="65" t="s">
        <v>53</v>
      </c>
      <c r="CY25" s="65" t="s">
        <v>53</v>
      </c>
      <c r="CZ25" s="62">
        <f t="shared" si="61"/>
        <v>326975.36864764197</v>
      </c>
    </row>
    <row r="26" spans="1:104" s="18" customFormat="1" ht="15" x14ac:dyDescent="0.25">
      <c r="A26" s="3">
        <v>19</v>
      </c>
      <c r="B26" s="5" t="s">
        <v>54</v>
      </c>
      <c r="C26" s="36">
        <v>156492</v>
      </c>
      <c r="D26" s="36">
        <v>201203.99999999997</v>
      </c>
      <c r="E26" s="36">
        <v>201203.99999999997</v>
      </c>
      <c r="F26" s="36">
        <v>201203.99999999997</v>
      </c>
      <c r="G26" s="36">
        <v>156492</v>
      </c>
      <c r="H26" s="36">
        <v>156492</v>
      </c>
      <c r="I26" s="36">
        <v>201203.99999999997</v>
      </c>
      <c r="J26" s="36">
        <v>201203.99999999997</v>
      </c>
      <c r="K26" s="36">
        <v>201203.99999999997</v>
      </c>
      <c r="L26" s="36">
        <v>201203.99999999997</v>
      </c>
      <c r="M26" s="36">
        <v>201203.99999999997</v>
      </c>
      <c r="N26" s="36">
        <v>201203.99999999997</v>
      </c>
      <c r="O26" s="36">
        <v>201203.99999999997</v>
      </c>
      <c r="P26" s="30">
        <v>2481516</v>
      </c>
      <c r="Q26" s="78">
        <v>80000</v>
      </c>
      <c r="R26" s="78">
        <v>80000</v>
      </c>
      <c r="S26" s="78">
        <v>80000</v>
      </c>
      <c r="T26" s="78">
        <v>80000</v>
      </c>
      <c r="U26" s="78">
        <v>80000</v>
      </c>
      <c r="V26" s="78">
        <v>80000</v>
      </c>
      <c r="W26" s="78">
        <v>80000</v>
      </c>
      <c r="X26" s="78">
        <v>80000</v>
      </c>
      <c r="Y26" s="78">
        <v>80000</v>
      </c>
      <c r="Z26" s="78">
        <v>80000</v>
      </c>
      <c r="AA26" s="78">
        <v>80000</v>
      </c>
      <c r="AB26" s="78">
        <v>80000</v>
      </c>
      <c r="AC26" s="78">
        <v>80000</v>
      </c>
      <c r="AD26" s="30">
        <f t="shared" si="4"/>
        <v>1040000</v>
      </c>
      <c r="AF26" s="40">
        <v>60491.267954423078</v>
      </c>
      <c r="AG26" s="41">
        <v>47969.423076923078</v>
      </c>
      <c r="AH26" s="41">
        <v>65819.423076923078</v>
      </c>
      <c r="AI26" s="41">
        <v>64244.423076923078</v>
      </c>
      <c r="AJ26" s="41">
        <v>92463.767954423092</v>
      </c>
      <c r="AK26" s="41">
        <v>92463.767954423092</v>
      </c>
      <c r="AL26" s="41">
        <v>103715.23557692309</v>
      </c>
      <c r="AM26" s="41">
        <v>103715.23557692309</v>
      </c>
      <c r="AN26" s="41">
        <v>103715.23557692309</v>
      </c>
      <c r="AO26" s="41">
        <v>103715.23557692309</v>
      </c>
      <c r="AP26" s="41">
        <v>103715.23557692309</v>
      </c>
      <c r="AQ26" s="41">
        <v>103715.23557692309</v>
      </c>
      <c r="AR26" s="41">
        <v>103715.23557692309</v>
      </c>
      <c r="AS26" s="45">
        <f t="shared" si="5"/>
        <v>1149458.7221325003</v>
      </c>
      <c r="AT26" s="41">
        <f t="shared" si="6"/>
        <v>64120.744031688468</v>
      </c>
      <c r="AU26" s="41">
        <f t="shared" si="7"/>
        <v>50847.588461538464</v>
      </c>
      <c r="AV26" s="41">
        <f t="shared" si="8"/>
        <v>69768.588461538471</v>
      </c>
      <c r="AW26" s="41">
        <f t="shared" si="9"/>
        <v>68099.088461538471</v>
      </c>
      <c r="AX26" s="41">
        <f t="shared" si="10"/>
        <v>98011.594031688481</v>
      </c>
      <c r="AY26" s="41">
        <f t="shared" si="11"/>
        <v>98011.594031688481</v>
      </c>
      <c r="AZ26" s="41">
        <f t="shared" si="12"/>
        <v>109938.14971153848</v>
      </c>
      <c r="BA26" s="41">
        <f t="shared" si="13"/>
        <v>109938.14971153848</v>
      </c>
      <c r="BB26" s="41">
        <f t="shared" si="14"/>
        <v>109938.14971153848</v>
      </c>
      <c r="BC26" s="41">
        <f t="shared" si="15"/>
        <v>109938.14971153848</v>
      </c>
      <c r="BD26" s="41">
        <f t="shared" si="16"/>
        <v>109938.14971153848</v>
      </c>
      <c r="BE26" s="41">
        <f t="shared" si="17"/>
        <v>109938.14971153848</v>
      </c>
      <c r="BF26" s="41">
        <f t="shared" si="18"/>
        <v>109938.14971153848</v>
      </c>
      <c r="BG26" s="41">
        <f t="shared" si="19"/>
        <v>1218426.2454604502</v>
      </c>
      <c r="BH26" s="47"/>
      <c r="BI26" s="59">
        <f t="shared" si="20"/>
        <v>152668.43817068683</v>
      </c>
      <c r="BJ26" s="59">
        <f t="shared" si="21"/>
        <v>121065.68681318683</v>
      </c>
      <c r="BK26" s="59">
        <f t="shared" si="22"/>
        <v>166115.68681318685</v>
      </c>
      <c r="BL26" s="59">
        <f t="shared" si="23"/>
        <v>162140.68681318685</v>
      </c>
      <c r="BM26" s="59">
        <f t="shared" si="24"/>
        <v>233360.93817068686</v>
      </c>
      <c r="BN26" s="59">
        <f t="shared" si="25"/>
        <v>233360.93817068686</v>
      </c>
      <c r="BO26" s="59">
        <f t="shared" si="26"/>
        <v>261757.49931318688</v>
      </c>
      <c r="BP26" s="59">
        <f t="shared" si="27"/>
        <v>261757.49931318688</v>
      </c>
      <c r="BQ26" s="59">
        <f t="shared" si="28"/>
        <v>261757.49931318688</v>
      </c>
      <c r="BR26" s="59">
        <f t="shared" si="29"/>
        <v>261757.49931318688</v>
      </c>
      <c r="BS26" s="59">
        <f t="shared" si="30"/>
        <v>261757.49931318688</v>
      </c>
      <c r="BT26" s="59">
        <f t="shared" si="31"/>
        <v>261757.49931318688</v>
      </c>
      <c r="BU26" s="61">
        <f t="shared" si="32"/>
        <v>261757.49931318688</v>
      </c>
      <c r="BV26" s="62">
        <f t="shared" si="33"/>
        <v>2901014.870143929</v>
      </c>
      <c r="BY26" s="64">
        <f t="shared" si="34"/>
        <v>129720.14605689561</v>
      </c>
      <c r="BZ26" s="64">
        <f t="shared" si="35"/>
        <v>134089.8956043956</v>
      </c>
      <c r="CA26" s="64">
        <f t="shared" si="36"/>
        <v>149106.56227106228</v>
      </c>
      <c r="CB26" s="64">
        <f t="shared" si="37"/>
        <v>147781.56227106228</v>
      </c>
      <c r="CC26" s="64">
        <f t="shared" si="38"/>
        <v>156617.64605689561</v>
      </c>
      <c r="CD26" s="64">
        <f t="shared" si="39"/>
        <v>156617.64605689561</v>
      </c>
      <c r="CE26" s="64">
        <f t="shared" si="40"/>
        <v>180987.16643772894</v>
      </c>
      <c r="CF26" s="64">
        <f t="shared" si="41"/>
        <v>180987.16643772894</v>
      </c>
      <c r="CG26" s="64">
        <f t="shared" si="42"/>
        <v>180987.16643772894</v>
      </c>
      <c r="CH26" s="64">
        <f t="shared" si="43"/>
        <v>180987.16643772894</v>
      </c>
      <c r="CI26" s="64">
        <f t="shared" si="44"/>
        <v>180987.16643772894</v>
      </c>
      <c r="CJ26" s="64">
        <f t="shared" si="45"/>
        <v>180987.16643772894</v>
      </c>
      <c r="CK26" s="64">
        <f t="shared" si="46"/>
        <v>180987.16643772894</v>
      </c>
      <c r="CL26" s="63">
        <f t="shared" si="47"/>
        <v>2140843.6233813101</v>
      </c>
      <c r="CM26" s="65">
        <f t="shared" si="48"/>
        <v>104860.0730284478</v>
      </c>
      <c r="CN26" s="65">
        <f t="shared" si="49"/>
        <v>107044.9478021978</v>
      </c>
      <c r="CO26" s="65">
        <f t="shared" si="50"/>
        <v>114553.28113553114</v>
      </c>
      <c r="CP26" s="65">
        <f t="shared" si="51"/>
        <v>113890.78113553114</v>
      </c>
      <c r="CQ26" s="65">
        <f t="shared" si="52"/>
        <v>118308.8230284478</v>
      </c>
      <c r="CR26" s="65">
        <f t="shared" si="53"/>
        <v>118308.8230284478</v>
      </c>
      <c r="CS26" s="65">
        <f t="shared" si="54"/>
        <v>130493.58321886447</v>
      </c>
      <c r="CT26" s="65">
        <f t="shared" si="55"/>
        <v>130493.58321886447</v>
      </c>
      <c r="CU26" s="65">
        <f t="shared" si="56"/>
        <v>130493.58321886447</v>
      </c>
      <c r="CV26" s="65">
        <f t="shared" si="57"/>
        <v>130493.58321886447</v>
      </c>
      <c r="CW26" s="65">
        <f t="shared" si="58"/>
        <v>130493.58321886447</v>
      </c>
      <c r="CX26" s="65">
        <f t="shared" si="59"/>
        <v>130493.58321886447</v>
      </c>
      <c r="CY26" s="65">
        <f t="shared" si="60"/>
        <v>130493.58321886447</v>
      </c>
      <c r="CZ26" s="62">
        <f t="shared" si="61"/>
        <v>1590421.8116906546</v>
      </c>
    </row>
    <row r="27" spans="1:104" s="18" customFormat="1" ht="15" x14ac:dyDescent="0.25">
      <c r="A27" s="3">
        <v>20</v>
      </c>
      <c r="B27" s="5" t="s">
        <v>47</v>
      </c>
      <c r="C27" s="36">
        <v>156492</v>
      </c>
      <c r="D27" s="36">
        <v>201203.99999999997</v>
      </c>
      <c r="E27" s="36">
        <v>201203.99999999997</v>
      </c>
      <c r="F27" s="36">
        <v>201203.99999999997</v>
      </c>
      <c r="G27" s="36">
        <v>156492</v>
      </c>
      <c r="H27" s="36">
        <v>156492</v>
      </c>
      <c r="I27" s="36">
        <v>201203.99999999997</v>
      </c>
      <c r="J27" s="36">
        <v>201203.99999999997</v>
      </c>
      <c r="K27" s="36">
        <v>201203.99999999997</v>
      </c>
      <c r="L27" s="36">
        <v>201203.99999999997</v>
      </c>
      <c r="M27" s="36">
        <v>201203.99999999997</v>
      </c>
      <c r="N27" s="36">
        <v>201203.99999999997</v>
      </c>
      <c r="O27" s="36">
        <v>201203.99999999997</v>
      </c>
      <c r="P27" s="30">
        <v>2481516</v>
      </c>
      <c r="Q27" s="78">
        <v>75000</v>
      </c>
      <c r="R27" s="78">
        <v>75000</v>
      </c>
      <c r="S27" s="78">
        <v>75000</v>
      </c>
      <c r="T27" s="78">
        <v>75000</v>
      </c>
      <c r="U27" s="78">
        <v>75000</v>
      </c>
      <c r="V27" s="78">
        <v>75000</v>
      </c>
      <c r="W27" s="78">
        <v>75000</v>
      </c>
      <c r="X27" s="78">
        <v>75000</v>
      </c>
      <c r="Y27" s="78">
        <v>75000</v>
      </c>
      <c r="Z27" s="78">
        <v>75000</v>
      </c>
      <c r="AA27" s="78">
        <v>75000</v>
      </c>
      <c r="AB27" s="78">
        <v>75000</v>
      </c>
      <c r="AC27" s="78">
        <v>75000</v>
      </c>
      <c r="AD27" s="30">
        <f t="shared" si="4"/>
        <v>975000</v>
      </c>
      <c r="AF27" s="40">
        <v>55836.054160961547</v>
      </c>
      <c r="AG27" s="41">
        <v>68751.054160961547</v>
      </c>
      <c r="AH27" s="41">
        <v>73531.424650961548</v>
      </c>
      <c r="AI27" s="41">
        <v>71376.054160961547</v>
      </c>
      <c r="AJ27" s="41">
        <v>71641.424650961548</v>
      </c>
      <c r="AK27" s="41">
        <v>71641.424650961548</v>
      </c>
      <c r="AL27" s="41">
        <v>81105.248425961545</v>
      </c>
      <c r="AM27" s="41">
        <v>81105.248425961545</v>
      </c>
      <c r="AN27" s="41">
        <v>81105.248425961545</v>
      </c>
      <c r="AO27" s="41">
        <v>81105.248425961545</v>
      </c>
      <c r="AP27" s="41">
        <v>81105.248425961545</v>
      </c>
      <c r="AQ27" s="41">
        <v>81105.248425961545</v>
      </c>
      <c r="AR27" s="41">
        <v>81105.248425961545</v>
      </c>
      <c r="AS27" s="45">
        <f t="shared" si="5"/>
        <v>980514.17541750032</v>
      </c>
      <c r="AT27" s="41">
        <f t="shared" si="6"/>
        <v>59186.21741061924</v>
      </c>
      <c r="AU27" s="41">
        <f t="shared" si="7"/>
        <v>72876.117410619248</v>
      </c>
      <c r="AV27" s="41">
        <f t="shared" si="8"/>
        <v>77943.31013001925</v>
      </c>
      <c r="AW27" s="41">
        <f t="shared" si="9"/>
        <v>75658.617410619248</v>
      </c>
      <c r="AX27" s="41">
        <f t="shared" si="10"/>
        <v>75939.910130019241</v>
      </c>
      <c r="AY27" s="41">
        <f t="shared" si="11"/>
        <v>75939.910130019241</v>
      </c>
      <c r="AZ27" s="41">
        <f t="shared" si="12"/>
        <v>85971.563331519239</v>
      </c>
      <c r="BA27" s="41">
        <f t="shared" si="13"/>
        <v>85971.563331519239</v>
      </c>
      <c r="BB27" s="41">
        <f t="shared" si="14"/>
        <v>85971.563331519239</v>
      </c>
      <c r="BC27" s="41">
        <f t="shared" si="15"/>
        <v>85971.563331519239</v>
      </c>
      <c r="BD27" s="41">
        <f t="shared" si="16"/>
        <v>85971.563331519239</v>
      </c>
      <c r="BE27" s="41">
        <f t="shared" si="17"/>
        <v>85971.563331519239</v>
      </c>
      <c r="BF27" s="41">
        <f t="shared" si="18"/>
        <v>85971.563331519239</v>
      </c>
      <c r="BG27" s="41">
        <f t="shared" si="19"/>
        <v>1039345.0259425503</v>
      </c>
      <c r="BH27" s="47"/>
      <c r="BI27" s="59">
        <f t="shared" si="20"/>
        <v>140919.56526337916</v>
      </c>
      <c r="BJ27" s="59">
        <f t="shared" si="21"/>
        <v>173514.56526337916</v>
      </c>
      <c r="BK27" s="59">
        <f t="shared" si="22"/>
        <v>185579.30983337917</v>
      </c>
      <c r="BL27" s="59">
        <f t="shared" si="23"/>
        <v>180139.56526337916</v>
      </c>
      <c r="BM27" s="59">
        <f t="shared" si="24"/>
        <v>180809.30983337914</v>
      </c>
      <c r="BN27" s="59">
        <f t="shared" si="25"/>
        <v>180809.30983337914</v>
      </c>
      <c r="BO27" s="59">
        <f t="shared" si="26"/>
        <v>204694.19840837916</v>
      </c>
      <c r="BP27" s="59">
        <f t="shared" si="27"/>
        <v>204694.19840837916</v>
      </c>
      <c r="BQ27" s="59">
        <f t="shared" si="28"/>
        <v>204694.19840837916</v>
      </c>
      <c r="BR27" s="59">
        <f t="shared" si="29"/>
        <v>204694.19840837916</v>
      </c>
      <c r="BS27" s="59">
        <f t="shared" si="30"/>
        <v>204694.19840837916</v>
      </c>
      <c r="BT27" s="59">
        <f t="shared" si="31"/>
        <v>204694.19840837916</v>
      </c>
      <c r="BU27" s="61">
        <f t="shared" si="32"/>
        <v>204694.19840837916</v>
      </c>
      <c r="BV27" s="62">
        <f t="shared" si="33"/>
        <v>2474631.0141489292</v>
      </c>
      <c r="BY27" s="64">
        <f t="shared" si="34"/>
        <v>124137.18842112638</v>
      </c>
      <c r="BZ27" s="64">
        <f t="shared" si="35"/>
        <v>149906.18842112637</v>
      </c>
      <c r="CA27" s="64">
        <f t="shared" si="36"/>
        <v>153927.76994445969</v>
      </c>
      <c r="CB27" s="64">
        <f t="shared" si="37"/>
        <v>152114.52175445971</v>
      </c>
      <c r="CC27" s="64">
        <f t="shared" si="38"/>
        <v>137433.76994445969</v>
      </c>
      <c r="CD27" s="64">
        <f t="shared" si="39"/>
        <v>137433.76994445969</v>
      </c>
      <c r="CE27" s="64">
        <f t="shared" si="40"/>
        <v>160299.39946945969</v>
      </c>
      <c r="CF27" s="64">
        <f t="shared" si="41"/>
        <v>160299.39946945969</v>
      </c>
      <c r="CG27" s="64">
        <f t="shared" si="42"/>
        <v>160299.39946945969</v>
      </c>
      <c r="CH27" s="64">
        <f t="shared" si="43"/>
        <v>160299.39946945969</v>
      </c>
      <c r="CI27" s="64">
        <f t="shared" si="44"/>
        <v>160299.39946945969</v>
      </c>
      <c r="CJ27" s="64">
        <f t="shared" si="45"/>
        <v>160299.39946945969</v>
      </c>
      <c r="CK27" s="64">
        <f t="shared" si="46"/>
        <v>160299.39946945969</v>
      </c>
      <c r="CL27" s="63">
        <f t="shared" si="47"/>
        <v>1977049.0047163093</v>
      </c>
      <c r="CM27" s="65">
        <f t="shared" si="48"/>
        <v>99568.594210563198</v>
      </c>
      <c r="CN27" s="65">
        <f t="shared" si="49"/>
        <v>112453.09421056318</v>
      </c>
      <c r="CO27" s="65">
        <f t="shared" si="50"/>
        <v>114463.88497222985</v>
      </c>
      <c r="CP27" s="65">
        <f t="shared" si="51"/>
        <v>113557.26087722986</v>
      </c>
      <c r="CQ27" s="65">
        <f t="shared" si="52"/>
        <v>106216.88497222985</v>
      </c>
      <c r="CR27" s="65">
        <f t="shared" si="53"/>
        <v>106216.88497222985</v>
      </c>
      <c r="CS27" s="65">
        <f t="shared" si="54"/>
        <v>117649.69973472985</v>
      </c>
      <c r="CT27" s="65">
        <f t="shared" si="55"/>
        <v>117649.69973472985</v>
      </c>
      <c r="CU27" s="65">
        <f t="shared" si="56"/>
        <v>117649.69973472985</v>
      </c>
      <c r="CV27" s="65">
        <f t="shared" si="57"/>
        <v>117649.69973472985</v>
      </c>
      <c r="CW27" s="65">
        <f t="shared" si="58"/>
        <v>117649.69973472985</v>
      </c>
      <c r="CX27" s="65">
        <f t="shared" si="59"/>
        <v>117649.69973472985</v>
      </c>
      <c r="CY27" s="65">
        <f t="shared" si="60"/>
        <v>117649.69973472985</v>
      </c>
      <c r="CZ27" s="62">
        <f t="shared" si="61"/>
        <v>1476024.5023581551</v>
      </c>
    </row>
    <row r="28" spans="1:104" s="20" customFormat="1" ht="15" x14ac:dyDescent="0.25">
      <c r="A28" s="3">
        <v>21</v>
      </c>
      <c r="B28" s="5" t="s">
        <v>48</v>
      </c>
      <c r="C28" s="36">
        <v>111779.99999999999</v>
      </c>
      <c r="D28" s="36" t="s">
        <v>53</v>
      </c>
      <c r="E28" s="36" t="s">
        <v>53</v>
      </c>
      <c r="F28" s="36" t="s">
        <v>53</v>
      </c>
      <c r="G28" s="36" t="s">
        <v>53</v>
      </c>
      <c r="H28" s="36" t="s">
        <v>53</v>
      </c>
      <c r="I28" s="36" t="s">
        <v>53</v>
      </c>
      <c r="J28" s="36" t="s">
        <v>53</v>
      </c>
      <c r="K28" s="36">
        <v>111779.99999999999</v>
      </c>
      <c r="L28" s="36">
        <v>111779.99999999999</v>
      </c>
      <c r="M28" s="36" t="s">
        <v>53</v>
      </c>
      <c r="N28" s="36" t="s">
        <v>53</v>
      </c>
      <c r="O28" s="36" t="s">
        <v>53</v>
      </c>
      <c r="P28" s="30">
        <v>335339.99999999994</v>
      </c>
      <c r="Q28" s="78">
        <v>80000</v>
      </c>
      <c r="R28" s="78" t="s">
        <v>53</v>
      </c>
      <c r="S28" s="78" t="s">
        <v>53</v>
      </c>
      <c r="T28" s="78" t="s">
        <v>53</v>
      </c>
      <c r="U28" s="78" t="s">
        <v>53</v>
      </c>
      <c r="V28" s="78" t="s">
        <v>53</v>
      </c>
      <c r="W28" s="78" t="s">
        <v>53</v>
      </c>
      <c r="X28" s="78" t="s">
        <v>53</v>
      </c>
      <c r="Y28" s="78">
        <v>80000</v>
      </c>
      <c r="Z28" s="78">
        <v>80000</v>
      </c>
      <c r="AA28" s="78" t="s">
        <v>53</v>
      </c>
      <c r="AB28" s="78" t="s">
        <v>53</v>
      </c>
      <c r="AC28" s="78" t="s">
        <v>53</v>
      </c>
      <c r="AD28" s="30">
        <f t="shared" si="4"/>
        <v>240000</v>
      </c>
      <c r="AF28" s="40">
        <v>48509.816031346156</v>
      </c>
      <c r="AG28" s="41" t="s">
        <v>53</v>
      </c>
      <c r="AH28" s="41" t="s">
        <v>53</v>
      </c>
      <c r="AI28" s="41" t="s">
        <v>53</v>
      </c>
      <c r="AJ28" s="41" t="s">
        <v>53</v>
      </c>
      <c r="AK28" s="41" t="s">
        <v>53</v>
      </c>
      <c r="AL28" s="41" t="s">
        <v>53</v>
      </c>
      <c r="AM28" s="41" t="s">
        <v>53</v>
      </c>
      <c r="AN28" s="41">
        <v>52079.754708461536</v>
      </c>
      <c r="AO28" s="41">
        <v>52079.754708461536</v>
      </c>
      <c r="AP28" s="41" t="s">
        <v>53</v>
      </c>
      <c r="AQ28" s="41" t="s">
        <v>53</v>
      </c>
      <c r="AR28" s="41" t="s">
        <v>53</v>
      </c>
      <c r="AS28" s="45">
        <f t="shared" si="5"/>
        <v>152669.32544826923</v>
      </c>
      <c r="AT28" s="41">
        <f t="shared" si="6"/>
        <v>51420.404993226926</v>
      </c>
      <c r="AU28" s="41" t="s">
        <v>53</v>
      </c>
      <c r="AV28" s="41" t="s">
        <v>53</v>
      </c>
      <c r="AW28" s="41" t="s">
        <v>53</v>
      </c>
      <c r="AX28" s="41" t="s">
        <v>53</v>
      </c>
      <c r="AY28" s="41" t="s">
        <v>53</v>
      </c>
      <c r="AZ28" s="41" t="s">
        <v>53</v>
      </c>
      <c r="BA28" s="41" t="s">
        <v>53</v>
      </c>
      <c r="BB28" s="41">
        <f t="shared" si="14"/>
        <v>55204.539990969228</v>
      </c>
      <c r="BC28" s="41">
        <f t="shared" si="15"/>
        <v>55204.539990969228</v>
      </c>
      <c r="BD28" s="41" t="s">
        <v>53</v>
      </c>
      <c r="BE28" s="41" t="s">
        <v>53</v>
      </c>
      <c r="BF28" s="41" t="s">
        <v>53</v>
      </c>
      <c r="BG28" s="41">
        <f t="shared" si="19"/>
        <v>161829.4849751654</v>
      </c>
      <c r="BH28" s="47"/>
      <c r="BI28" s="59">
        <f t="shared" si="20"/>
        <v>122429.53569815935</v>
      </c>
      <c r="BJ28" s="59" t="s">
        <v>53</v>
      </c>
      <c r="BK28" s="59" t="s">
        <v>53</v>
      </c>
      <c r="BL28" s="59" t="s">
        <v>53</v>
      </c>
      <c r="BM28" s="59" t="s">
        <v>53</v>
      </c>
      <c r="BN28" s="59" t="s">
        <v>53</v>
      </c>
      <c r="BO28" s="59" t="s">
        <v>53</v>
      </c>
      <c r="BP28" s="59" t="s">
        <v>53</v>
      </c>
      <c r="BQ28" s="59">
        <f t="shared" si="28"/>
        <v>131439.38093087912</v>
      </c>
      <c r="BR28" s="59">
        <f t="shared" si="29"/>
        <v>131439.38093087912</v>
      </c>
      <c r="BS28" s="59" t="s">
        <v>53</v>
      </c>
      <c r="BT28" s="59" t="s">
        <v>53</v>
      </c>
      <c r="BU28" s="61" t="s">
        <v>53</v>
      </c>
      <c r="BV28" s="62">
        <f t="shared" si="33"/>
        <v>385308.29755991756</v>
      </c>
      <c r="BY28" s="64">
        <f t="shared" si="34"/>
        <v>104736.51189938646</v>
      </c>
      <c r="BZ28" s="64" t="s">
        <v>53</v>
      </c>
      <c r="CA28" s="64" t="s">
        <v>53</v>
      </c>
      <c r="CB28" s="64" t="s">
        <v>53</v>
      </c>
      <c r="CC28" s="64" t="s">
        <v>53</v>
      </c>
      <c r="CD28" s="64" t="s">
        <v>53</v>
      </c>
      <c r="CE28" s="64" t="s">
        <v>53</v>
      </c>
      <c r="CF28" s="64" t="s">
        <v>53</v>
      </c>
      <c r="CG28" s="64">
        <f t="shared" si="42"/>
        <v>107739.79364362637</v>
      </c>
      <c r="CH28" s="64">
        <f t="shared" si="43"/>
        <v>107739.79364362637</v>
      </c>
      <c r="CI28" s="64" t="s">
        <v>53</v>
      </c>
      <c r="CJ28" s="64" t="s">
        <v>53</v>
      </c>
      <c r="CK28" s="64" t="s">
        <v>53</v>
      </c>
      <c r="CL28" s="63">
        <f t="shared" si="47"/>
        <v>320216.09918663919</v>
      </c>
      <c r="CM28" s="65">
        <f t="shared" si="48"/>
        <v>92368.255949693237</v>
      </c>
      <c r="CN28" s="65" t="s">
        <v>53</v>
      </c>
      <c r="CO28" s="65" t="s">
        <v>53</v>
      </c>
      <c r="CP28" s="65" t="s">
        <v>53</v>
      </c>
      <c r="CQ28" s="65" t="s">
        <v>53</v>
      </c>
      <c r="CR28" s="65" t="s">
        <v>53</v>
      </c>
      <c r="CS28" s="65" t="s">
        <v>53</v>
      </c>
      <c r="CT28" s="65" t="s">
        <v>53</v>
      </c>
      <c r="CU28" s="65">
        <f t="shared" si="56"/>
        <v>93869.896821813192</v>
      </c>
      <c r="CV28" s="65">
        <f t="shared" si="57"/>
        <v>93869.896821813192</v>
      </c>
      <c r="CW28" s="65" t="s">
        <v>53</v>
      </c>
      <c r="CX28" s="65" t="s">
        <v>53</v>
      </c>
      <c r="CY28" s="65" t="s">
        <v>53</v>
      </c>
      <c r="CZ28" s="62">
        <f t="shared" si="61"/>
        <v>280108.04959331965</v>
      </c>
    </row>
    <row r="29" spans="1:104" s="18" customFormat="1" ht="15" x14ac:dyDescent="0.25">
      <c r="A29" s="3">
        <v>22</v>
      </c>
      <c r="B29" s="5" t="s">
        <v>49</v>
      </c>
      <c r="C29" s="36">
        <v>111779.99999999999</v>
      </c>
      <c r="D29" s="36">
        <v>167670</v>
      </c>
      <c r="E29" s="36">
        <v>167670</v>
      </c>
      <c r="F29" s="36">
        <v>167670</v>
      </c>
      <c r="G29" s="36">
        <v>111779.99999999999</v>
      </c>
      <c r="H29" s="36">
        <v>111779.99999999999</v>
      </c>
      <c r="I29" s="36">
        <v>167670</v>
      </c>
      <c r="J29" s="36">
        <v>167670</v>
      </c>
      <c r="K29" s="36">
        <v>167670</v>
      </c>
      <c r="L29" s="36">
        <v>167670</v>
      </c>
      <c r="M29" s="36">
        <v>167670</v>
      </c>
      <c r="N29" s="36">
        <v>167670</v>
      </c>
      <c r="O29" s="36">
        <v>167670</v>
      </c>
      <c r="P29" s="30">
        <v>2012040</v>
      </c>
      <c r="Q29" s="78">
        <v>75000</v>
      </c>
      <c r="R29" s="78">
        <v>75000</v>
      </c>
      <c r="S29" s="78">
        <v>75000</v>
      </c>
      <c r="T29" s="78">
        <v>75000</v>
      </c>
      <c r="U29" s="78">
        <v>75000</v>
      </c>
      <c r="V29" s="78">
        <v>75000</v>
      </c>
      <c r="W29" s="78">
        <v>75000</v>
      </c>
      <c r="X29" s="78">
        <v>75000</v>
      </c>
      <c r="Y29" s="78">
        <v>75000</v>
      </c>
      <c r="Z29" s="78">
        <v>75000</v>
      </c>
      <c r="AA29" s="78">
        <v>75000</v>
      </c>
      <c r="AB29" s="78">
        <v>75000</v>
      </c>
      <c r="AC29" s="78">
        <v>75000</v>
      </c>
      <c r="AD29" s="30">
        <f t="shared" si="4"/>
        <v>975000</v>
      </c>
      <c r="AF29" s="40">
        <v>48421.738776346159</v>
      </c>
      <c r="AG29" s="41">
        <v>56162.059266346158</v>
      </c>
      <c r="AH29" s="41">
        <v>58262.059266346158</v>
      </c>
      <c r="AI29" s="41">
        <v>56687.059266346158</v>
      </c>
      <c r="AJ29" s="41">
        <v>55246.738776346159</v>
      </c>
      <c r="AK29" s="41">
        <v>55246.738776346159</v>
      </c>
      <c r="AL29" s="41">
        <v>67598.221153846156</v>
      </c>
      <c r="AM29" s="41">
        <v>67598.221153846156</v>
      </c>
      <c r="AN29" s="41">
        <v>67598.221153846156</v>
      </c>
      <c r="AO29" s="41">
        <v>67598.221153846156</v>
      </c>
      <c r="AP29" s="41">
        <v>67598.221153846156</v>
      </c>
      <c r="AQ29" s="41">
        <v>67598.221153846156</v>
      </c>
      <c r="AR29" s="41">
        <v>67598.221153846156</v>
      </c>
      <c r="AS29" s="45">
        <f t="shared" si="5"/>
        <v>803213.94220499985</v>
      </c>
      <c r="AT29" s="41">
        <f t="shared" si="6"/>
        <v>51327.043102926931</v>
      </c>
      <c r="AU29" s="41">
        <f t="shared" si="7"/>
        <v>59531.782822326932</v>
      </c>
      <c r="AV29" s="41">
        <f t="shared" si="8"/>
        <v>61757.782822326932</v>
      </c>
      <c r="AW29" s="41">
        <f t="shared" si="9"/>
        <v>60088.282822326932</v>
      </c>
      <c r="AX29" s="41">
        <f t="shared" si="10"/>
        <v>58561.543102926931</v>
      </c>
      <c r="AY29" s="41">
        <f t="shared" si="11"/>
        <v>58561.543102926931</v>
      </c>
      <c r="AZ29" s="41">
        <f t="shared" si="12"/>
        <v>71654.114423076928</v>
      </c>
      <c r="BA29" s="41">
        <f t="shared" si="13"/>
        <v>71654.114423076928</v>
      </c>
      <c r="BB29" s="41">
        <f t="shared" si="14"/>
        <v>71654.114423076928</v>
      </c>
      <c r="BC29" s="41">
        <f t="shared" si="15"/>
        <v>71654.114423076928</v>
      </c>
      <c r="BD29" s="41">
        <f t="shared" si="16"/>
        <v>71654.114423076928</v>
      </c>
      <c r="BE29" s="41">
        <f t="shared" si="17"/>
        <v>71654.114423076928</v>
      </c>
      <c r="BF29" s="41">
        <f t="shared" si="18"/>
        <v>71654.114423076928</v>
      </c>
      <c r="BG29" s="41">
        <f t="shared" si="19"/>
        <v>851406.77873730019</v>
      </c>
      <c r="BH29" s="47"/>
      <c r="BI29" s="59">
        <f t="shared" si="20"/>
        <v>122207.24548315936</v>
      </c>
      <c r="BJ29" s="59">
        <f t="shared" si="21"/>
        <v>141742.34005315937</v>
      </c>
      <c r="BK29" s="59">
        <f t="shared" si="22"/>
        <v>147042.34005315937</v>
      </c>
      <c r="BL29" s="59">
        <f t="shared" si="23"/>
        <v>143067.34005315937</v>
      </c>
      <c r="BM29" s="59">
        <f t="shared" si="24"/>
        <v>139432.24548315938</v>
      </c>
      <c r="BN29" s="59">
        <f t="shared" si="25"/>
        <v>139432.24548315938</v>
      </c>
      <c r="BO29" s="59">
        <f t="shared" si="26"/>
        <v>170605.03434065936</v>
      </c>
      <c r="BP29" s="59">
        <f t="shared" si="27"/>
        <v>170605.03434065936</v>
      </c>
      <c r="BQ29" s="59">
        <f t="shared" si="28"/>
        <v>170605.03434065936</v>
      </c>
      <c r="BR29" s="59">
        <f t="shared" si="29"/>
        <v>170605.03434065936</v>
      </c>
      <c r="BS29" s="59">
        <f t="shared" si="30"/>
        <v>170605.03434065936</v>
      </c>
      <c r="BT29" s="59">
        <f t="shared" si="31"/>
        <v>170605.03434065936</v>
      </c>
      <c r="BU29" s="61">
        <f t="shared" si="32"/>
        <v>170605.03434065936</v>
      </c>
      <c r="BV29" s="62">
        <f t="shared" si="33"/>
        <v>2027158.996993572</v>
      </c>
      <c r="BY29" s="64">
        <f t="shared" si="34"/>
        <v>102995.74849438644</v>
      </c>
      <c r="BZ29" s="64">
        <f t="shared" si="35"/>
        <v>128137.44668438646</v>
      </c>
      <c r="CA29" s="64">
        <f t="shared" si="36"/>
        <v>129904.11335105314</v>
      </c>
      <c r="CB29" s="64">
        <f t="shared" si="37"/>
        <v>128579.11335105314</v>
      </c>
      <c r="CC29" s="64">
        <f t="shared" si="38"/>
        <v>108737.41516105313</v>
      </c>
      <c r="CD29" s="64">
        <f t="shared" si="39"/>
        <v>108737.41516105313</v>
      </c>
      <c r="CE29" s="64">
        <f t="shared" si="40"/>
        <v>137758.34478021981</v>
      </c>
      <c r="CF29" s="64">
        <f t="shared" si="41"/>
        <v>137758.34478021981</v>
      </c>
      <c r="CG29" s="64">
        <f t="shared" si="42"/>
        <v>137758.34478021981</v>
      </c>
      <c r="CH29" s="64">
        <f t="shared" si="43"/>
        <v>137758.34478021981</v>
      </c>
      <c r="CI29" s="64">
        <f t="shared" si="44"/>
        <v>137758.34478021981</v>
      </c>
      <c r="CJ29" s="64">
        <f t="shared" si="45"/>
        <v>137758.34478021981</v>
      </c>
      <c r="CK29" s="64">
        <f t="shared" si="46"/>
        <v>137758.34478021981</v>
      </c>
      <c r="CL29" s="63">
        <f t="shared" si="47"/>
        <v>1671399.6656645238</v>
      </c>
      <c r="CM29" s="65">
        <f t="shared" si="48"/>
        <v>88997.87424719322</v>
      </c>
      <c r="CN29" s="65">
        <f t="shared" si="49"/>
        <v>101568.72334219323</v>
      </c>
      <c r="CO29" s="65">
        <f t="shared" si="50"/>
        <v>102452.05667552658</v>
      </c>
      <c r="CP29" s="65">
        <f t="shared" si="51"/>
        <v>101789.55667552658</v>
      </c>
      <c r="CQ29" s="65">
        <f t="shared" si="52"/>
        <v>91868.707580526563</v>
      </c>
      <c r="CR29" s="65">
        <f t="shared" si="53"/>
        <v>91868.707580526563</v>
      </c>
      <c r="CS29" s="65">
        <f t="shared" si="54"/>
        <v>106379.1723901099</v>
      </c>
      <c r="CT29" s="65">
        <f t="shared" si="55"/>
        <v>106379.1723901099</v>
      </c>
      <c r="CU29" s="65">
        <f t="shared" si="56"/>
        <v>106379.1723901099</v>
      </c>
      <c r="CV29" s="65">
        <f t="shared" si="57"/>
        <v>106379.1723901099</v>
      </c>
      <c r="CW29" s="65">
        <f t="shared" si="58"/>
        <v>106379.1723901099</v>
      </c>
      <c r="CX29" s="65">
        <f t="shared" si="59"/>
        <v>106379.1723901099</v>
      </c>
      <c r="CY29" s="65">
        <f t="shared" si="60"/>
        <v>106379.1723901099</v>
      </c>
      <c r="CZ29" s="62">
        <f t="shared" si="61"/>
        <v>1323199.8328322619</v>
      </c>
    </row>
    <row r="30" spans="1:104" s="20" customFormat="1" ht="15" x14ac:dyDescent="0.25">
      <c r="A30" s="3">
        <v>23</v>
      </c>
      <c r="B30" s="5" t="s">
        <v>50</v>
      </c>
      <c r="C30" s="36">
        <v>111779.99999999999</v>
      </c>
      <c r="D30" s="36" t="s">
        <v>53</v>
      </c>
      <c r="E30" s="36" t="s">
        <v>53</v>
      </c>
      <c r="F30" s="36" t="s">
        <v>53</v>
      </c>
      <c r="G30" s="36" t="s">
        <v>53</v>
      </c>
      <c r="H30" s="36" t="s">
        <v>53</v>
      </c>
      <c r="I30" s="36" t="s">
        <v>53</v>
      </c>
      <c r="J30" s="36" t="s">
        <v>53</v>
      </c>
      <c r="K30" s="36">
        <v>167670</v>
      </c>
      <c r="L30" s="36">
        <v>167670</v>
      </c>
      <c r="M30" s="36" t="s">
        <v>53</v>
      </c>
      <c r="N30" s="36" t="s">
        <v>53</v>
      </c>
      <c r="O30" s="36" t="s">
        <v>53</v>
      </c>
      <c r="P30" s="30">
        <v>447120</v>
      </c>
      <c r="Q30" s="78">
        <v>85000</v>
      </c>
      <c r="R30" s="78" t="s">
        <v>53</v>
      </c>
      <c r="S30" s="78" t="s">
        <v>53</v>
      </c>
      <c r="T30" s="78" t="s">
        <v>53</v>
      </c>
      <c r="U30" s="78" t="s">
        <v>53</v>
      </c>
      <c r="V30" s="78" t="s">
        <v>53</v>
      </c>
      <c r="W30" s="78" t="s">
        <v>53</v>
      </c>
      <c r="X30" s="78" t="s">
        <v>53</v>
      </c>
      <c r="Y30" s="78">
        <v>85000</v>
      </c>
      <c r="Z30" s="78">
        <v>85000</v>
      </c>
      <c r="AA30" s="78" t="s">
        <v>53</v>
      </c>
      <c r="AB30" s="78" t="s">
        <v>53</v>
      </c>
      <c r="AC30" s="78" t="s">
        <v>53</v>
      </c>
      <c r="AD30" s="30">
        <f t="shared" si="4"/>
        <v>255000</v>
      </c>
      <c r="AF30" s="40">
        <v>48421.738776346159</v>
      </c>
      <c r="AG30" s="41" t="s">
        <v>53</v>
      </c>
      <c r="AH30" s="41" t="s">
        <v>53</v>
      </c>
      <c r="AI30" s="41" t="s">
        <v>53</v>
      </c>
      <c r="AJ30" s="41" t="s">
        <v>53</v>
      </c>
      <c r="AK30" s="41" t="s">
        <v>53</v>
      </c>
      <c r="AL30" s="41" t="s">
        <v>53</v>
      </c>
      <c r="AM30" s="41" t="s">
        <v>53</v>
      </c>
      <c r="AN30" s="41">
        <v>65907.461538461546</v>
      </c>
      <c r="AO30" s="41">
        <v>65907.461538461546</v>
      </c>
      <c r="AP30" s="41" t="s">
        <v>53</v>
      </c>
      <c r="AQ30" s="41" t="s">
        <v>53</v>
      </c>
      <c r="AR30" s="41" t="s">
        <v>53</v>
      </c>
      <c r="AS30" s="45">
        <f t="shared" si="5"/>
        <v>180236.66185326927</v>
      </c>
      <c r="AT30" s="41">
        <f t="shared" si="6"/>
        <v>51327.043102926931</v>
      </c>
      <c r="AU30" s="41" t="s">
        <v>53</v>
      </c>
      <c r="AV30" s="41" t="s">
        <v>53</v>
      </c>
      <c r="AW30" s="41" t="s">
        <v>53</v>
      </c>
      <c r="AX30" s="41" t="s">
        <v>53</v>
      </c>
      <c r="AY30" s="41" t="s">
        <v>53</v>
      </c>
      <c r="AZ30" s="41" t="s">
        <v>53</v>
      </c>
      <c r="BA30" s="41" t="s">
        <v>53</v>
      </c>
      <c r="BB30" s="41">
        <f t="shared" si="14"/>
        <v>69861.909230769248</v>
      </c>
      <c r="BC30" s="41">
        <f t="shared" si="15"/>
        <v>69861.909230769248</v>
      </c>
      <c r="BD30" s="41" t="s">
        <v>53</v>
      </c>
      <c r="BE30" s="41" t="s">
        <v>53</v>
      </c>
      <c r="BF30" s="41" t="s">
        <v>53</v>
      </c>
      <c r="BG30" s="41">
        <f t="shared" si="19"/>
        <v>191050.86156446545</v>
      </c>
      <c r="BH30" s="47"/>
      <c r="BI30" s="59">
        <f t="shared" si="20"/>
        <v>122207.24548315936</v>
      </c>
      <c r="BJ30" s="59" t="s">
        <v>53</v>
      </c>
      <c r="BK30" s="59" t="s">
        <v>53</v>
      </c>
      <c r="BL30" s="59" t="s">
        <v>53</v>
      </c>
      <c r="BM30" s="59" t="s">
        <v>53</v>
      </c>
      <c r="BN30" s="59" t="s">
        <v>53</v>
      </c>
      <c r="BO30" s="59" t="s">
        <v>53</v>
      </c>
      <c r="BP30" s="59" t="s">
        <v>53</v>
      </c>
      <c r="BQ30" s="59">
        <f t="shared" si="28"/>
        <v>166337.87912087917</v>
      </c>
      <c r="BR30" s="59">
        <f t="shared" si="29"/>
        <v>166337.87912087917</v>
      </c>
      <c r="BS30" s="59" t="s">
        <v>53</v>
      </c>
      <c r="BT30" s="59" t="s">
        <v>53</v>
      </c>
      <c r="BU30" s="61" t="s">
        <v>53</v>
      </c>
      <c r="BV30" s="62">
        <f t="shared" si="33"/>
        <v>454883.00372491771</v>
      </c>
      <c r="BY30" s="64">
        <f t="shared" si="34"/>
        <v>106329.08182771977</v>
      </c>
      <c r="BZ30" s="64" t="s">
        <v>53</v>
      </c>
      <c r="CA30" s="64" t="s">
        <v>53</v>
      </c>
      <c r="CB30" s="64" t="s">
        <v>53</v>
      </c>
      <c r="CC30" s="64" t="s">
        <v>53</v>
      </c>
      <c r="CD30" s="64" t="s">
        <v>53</v>
      </c>
      <c r="CE30" s="64" t="s">
        <v>53</v>
      </c>
      <c r="CF30" s="64" t="s">
        <v>53</v>
      </c>
      <c r="CG30" s="64">
        <f t="shared" si="42"/>
        <v>139669.29304029307</v>
      </c>
      <c r="CH30" s="64">
        <f t="shared" si="43"/>
        <v>139669.29304029307</v>
      </c>
      <c r="CI30" s="64" t="s">
        <v>53</v>
      </c>
      <c r="CJ30" s="64" t="s">
        <v>53</v>
      </c>
      <c r="CK30" s="64" t="s">
        <v>53</v>
      </c>
      <c r="CL30" s="63">
        <f t="shared" si="47"/>
        <v>385667.66790830588</v>
      </c>
      <c r="CM30" s="65">
        <f t="shared" si="48"/>
        <v>95664.540913859877</v>
      </c>
      <c r="CN30" s="65" t="s">
        <v>53</v>
      </c>
      <c r="CO30" s="65" t="s">
        <v>53</v>
      </c>
      <c r="CP30" s="65" t="s">
        <v>53</v>
      </c>
      <c r="CQ30" s="65" t="s">
        <v>53</v>
      </c>
      <c r="CR30" s="65" t="s">
        <v>53</v>
      </c>
      <c r="CS30" s="65" t="s">
        <v>53</v>
      </c>
      <c r="CT30" s="65" t="s">
        <v>53</v>
      </c>
      <c r="CU30" s="65">
        <f t="shared" si="56"/>
        <v>112334.64652014653</v>
      </c>
      <c r="CV30" s="65">
        <f t="shared" si="57"/>
        <v>112334.64652014653</v>
      </c>
      <c r="CW30" s="65" t="s">
        <v>53</v>
      </c>
      <c r="CX30" s="65" t="s">
        <v>53</v>
      </c>
      <c r="CY30" s="65" t="s">
        <v>53</v>
      </c>
      <c r="CZ30" s="62">
        <f t="shared" si="61"/>
        <v>320333.83395415294</v>
      </c>
    </row>
    <row r="31" spans="1:104" s="20" customFormat="1" ht="25.5" x14ac:dyDescent="0.25">
      <c r="A31" s="3">
        <v>24</v>
      </c>
      <c r="B31" s="116" t="s">
        <v>51</v>
      </c>
      <c r="C31" s="36">
        <v>78246</v>
      </c>
      <c r="D31" s="36">
        <v>83835</v>
      </c>
      <c r="E31" s="36">
        <v>83835</v>
      </c>
      <c r="F31" s="36">
        <v>83835</v>
      </c>
      <c r="G31" s="36">
        <v>78246</v>
      </c>
      <c r="H31" s="36">
        <v>78246</v>
      </c>
      <c r="I31" s="36">
        <v>83835</v>
      </c>
      <c r="J31" s="36">
        <v>83835</v>
      </c>
      <c r="K31" s="36">
        <v>83835</v>
      </c>
      <c r="L31" s="36">
        <v>83835</v>
      </c>
      <c r="M31" s="36">
        <v>83835</v>
      </c>
      <c r="N31" s="36">
        <v>83835</v>
      </c>
      <c r="O31" s="36">
        <v>83835</v>
      </c>
      <c r="P31" s="30">
        <v>1073088</v>
      </c>
      <c r="Q31" s="78">
        <v>50000</v>
      </c>
      <c r="R31" s="78">
        <v>50000</v>
      </c>
      <c r="S31" s="78">
        <v>50000</v>
      </c>
      <c r="T31" s="78">
        <v>50000</v>
      </c>
      <c r="U31" s="78">
        <v>50000</v>
      </c>
      <c r="V31" s="78">
        <v>50000</v>
      </c>
      <c r="W31" s="78">
        <v>50000</v>
      </c>
      <c r="X31" s="78">
        <v>50000</v>
      </c>
      <c r="Y31" s="78">
        <v>50000</v>
      </c>
      <c r="Z31" s="78">
        <v>50000</v>
      </c>
      <c r="AA31" s="78">
        <v>50000</v>
      </c>
      <c r="AB31" s="78">
        <v>50000</v>
      </c>
      <c r="AC31" s="78">
        <v>50000</v>
      </c>
      <c r="AD31" s="30">
        <f t="shared" si="4"/>
        <v>650000</v>
      </c>
      <c r="AF31" s="40">
        <v>32674.111372499996</v>
      </c>
      <c r="AG31" s="41">
        <v>35075.986372499996</v>
      </c>
      <c r="AH31" s="41">
        <v>37175.986372499996</v>
      </c>
      <c r="AI31" s="41">
        <v>35600.986372499996</v>
      </c>
      <c r="AJ31" s="41">
        <v>37399.111372499996</v>
      </c>
      <c r="AK31" s="41">
        <v>37399.111372499996</v>
      </c>
      <c r="AL31" s="41">
        <v>38405.868750000001</v>
      </c>
      <c r="AM31" s="41">
        <v>38405.868750000001</v>
      </c>
      <c r="AN31" s="41">
        <v>38405.868750000001</v>
      </c>
      <c r="AO31" s="41">
        <v>38405.868750000001</v>
      </c>
      <c r="AP31" s="41">
        <v>38405.868750000001</v>
      </c>
      <c r="AQ31" s="41">
        <v>38405.868750000001</v>
      </c>
      <c r="AR31" s="41">
        <v>45268.368750000001</v>
      </c>
      <c r="AS31" s="45">
        <f t="shared" si="5"/>
        <v>491028.87448500009</v>
      </c>
      <c r="AT31" s="41">
        <f t="shared" si="6"/>
        <v>34634.55805485</v>
      </c>
      <c r="AU31" s="41">
        <f t="shared" si="7"/>
        <v>37180.545554849996</v>
      </c>
      <c r="AV31" s="41">
        <f t="shared" si="8"/>
        <v>39406.545554849996</v>
      </c>
      <c r="AW31" s="41">
        <f t="shared" si="9"/>
        <v>37737.045554849996</v>
      </c>
      <c r="AX31" s="41">
        <f t="shared" si="10"/>
        <v>39643.05805485</v>
      </c>
      <c r="AY31" s="41">
        <f t="shared" si="11"/>
        <v>39643.05805485</v>
      </c>
      <c r="AZ31" s="41">
        <f t="shared" si="12"/>
        <v>40710.220875000006</v>
      </c>
      <c r="BA31" s="41">
        <f t="shared" si="13"/>
        <v>40710.220875000006</v>
      </c>
      <c r="BB31" s="41">
        <f t="shared" si="14"/>
        <v>40710.220875000006</v>
      </c>
      <c r="BC31" s="41">
        <f t="shared" si="15"/>
        <v>40710.220875000006</v>
      </c>
      <c r="BD31" s="41">
        <f t="shared" si="16"/>
        <v>40710.220875000006</v>
      </c>
      <c r="BE31" s="41">
        <f t="shared" si="17"/>
        <v>40710.220875000006</v>
      </c>
      <c r="BF31" s="41">
        <f t="shared" si="18"/>
        <v>47984.470875000006</v>
      </c>
      <c r="BG31" s="41">
        <f t="shared" si="19"/>
        <v>520490.60695409996</v>
      </c>
      <c r="BH31" s="47"/>
      <c r="BI31" s="59">
        <f t="shared" si="20"/>
        <v>82463.233463928569</v>
      </c>
      <c r="BJ31" s="59">
        <f t="shared" si="21"/>
        <v>88525.108463928569</v>
      </c>
      <c r="BK31" s="59">
        <f t="shared" si="22"/>
        <v>93825.108463928569</v>
      </c>
      <c r="BL31" s="59">
        <f t="shared" si="23"/>
        <v>89850.108463928569</v>
      </c>
      <c r="BM31" s="59">
        <f t="shared" si="24"/>
        <v>94388.233463928569</v>
      </c>
      <c r="BN31" s="59">
        <f t="shared" si="25"/>
        <v>94388.233463928569</v>
      </c>
      <c r="BO31" s="59">
        <f t="shared" si="26"/>
        <v>96929.097321428591</v>
      </c>
      <c r="BP31" s="59">
        <f t="shared" si="27"/>
        <v>96929.097321428591</v>
      </c>
      <c r="BQ31" s="59">
        <f t="shared" si="28"/>
        <v>96929.097321428591</v>
      </c>
      <c r="BR31" s="59">
        <f t="shared" si="29"/>
        <v>96929.097321428591</v>
      </c>
      <c r="BS31" s="59">
        <f t="shared" si="30"/>
        <v>96929.097321428591</v>
      </c>
      <c r="BT31" s="59">
        <f t="shared" si="31"/>
        <v>96929.097321428591</v>
      </c>
      <c r="BU31" s="61">
        <f t="shared" si="32"/>
        <v>114248.74017857145</v>
      </c>
      <c r="BV31" s="62">
        <f t="shared" si="33"/>
        <v>1239263.3498907145</v>
      </c>
      <c r="BY31" s="64">
        <f t="shared" si="34"/>
        <v>70236.411154642861</v>
      </c>
      <c r="BZ31" s="64">
        <f t="shared" si="35"/>
        <v>74120.036154642861</v>
      </c>
      <c r="CA31" s="64">
        <f t="shared" si="36"/>
        <v>75886.702821309518</v>
      </c>
      <c r="CB31" s="64">
        <f t="shared" si="37"/>
        <v>74561.702821309518</v>
      </c>
      <c r="CC31" s="64">
        <f t="shared" si="38"/>
        <v>74211.411154642861</v>
      </c>
      <c r="CD31" s="64">
        <f t="shared" si="39"/>
        <v>74211.411154642861</v>
      </c>
      <c r="CE31" s="64">
        <f t="shared" si="40"/>
        <v>76921.365773809535</v>
      </c>
      <c r="CF31" s="64">
        <f t="shared" si="41"/>
        <v>76921.365773809535</v>
      </c>
      <c r="CG31" s="64">
        <f t="shared" si="42"/>
        <v>76921.365773809535</v>
      </c>
      <c r="CH31" s="64">
        <f t="shared" si="43"/>
        <v>76921.365773809535</v>
      </c>
      <c r="CI31" s="64">
        <f t="shared" si="44"/>
        <v>76921.365773809535</v>
      </c>
      <c r="CJ31" s="64">
        <f t="shared" si="45"/>
        <v>76921.365773809535</v>
      </c>
      <c r="CK31" s="64">
        <f t="shared" si="46"/>
        <v>82694.580059523811</v>
      </c>
      <c r="CL31" s="63">
        <f t="shared" si="47"/>
        <v>987450.44996357139</v>
      </c>
      <c r="CM31" s="65">
        <f t="shared" si="48"/>
        <v>60118.205577321431</v>
      </c>
      <c r="CN31" s="65">
        <f t="shared" si="49"/>
        <v>62060.018077321431</v>
      </c>
      <c r="CO31" s="65">
        <f t="shared" si="50"/>
        <v>62943.351410654759</v>
      </c>
      <c r="CP31" s="65">
        <f t="shared" si="51"/>
        <v>62280.851410654759</v>
      </c>
      <c r="CQ31" s="65">
        <f t="shared" si="52"/>
        <v>62105.705577321431</v>
      </c>
      <c r="CR31" s="65">
        <f t="shared" si="53"/>
        <v>62105.705577321431</v>
      </c>
      <c r="CS31" s="65">
        <f t="shared" si="54"/>
        <v>63460.682886904768</v>
      </c>
      <c r="CT31" s="65">
        <f t="shared" si="55"/>
        <v>63460.682886904768</v>
      </c>
      <c r="CU31" s="65">
        <f t="shared" si="56"/>
        <v>63460.682886904768</v>
      </c>
      <c r="CV31" s="65">
        <f t="shared" si="57"/>
        <v>63460.682886904768</v>
      </c>
      <c r="CW31" s="65">
        <f t="shared" si="58"/>
        <v>63460.682886904768</v>
      </c>
      <c r="CX31" s="65">
        <f t="shared" si="59"/>
        <v>63460.682886904768</v>
      </c>
      <c r="CY31" s="65">
        <f t="shared" si="60"/>
        <v>66347.290029761905</v>
      </c>
      <c r="CZ31" s="62">
        <f t="shared" si="61"/>
        <v>818725.22498178575</v>
      </c>
    </row>
    <row r="32" spans="1:104" s="33" customFormat="1" ht="27" customHeight="1" x14ac:dyDescent="0.25">
      <c r="A32" s="3">
        <v>25</v>
      </c>
      <c r="B32" s="116" t="s">
        <v>144</v>
      </c>
      <c r="C32" s="36">
        <v>103869</v>
      </c>
      <c r="D32" s="36" t="s">
        <v>53</v>
      </c>
      <c r="E32" s="36" t="s">
        <v>53</v>
      </c>
      <c r="F32" s="36" t="s">
        <v>53</v>
      </c>
      <c r="G32" s="36" t="s">
        <v>53</v>
      </c>
      <c r="H32" s="36" t="s">
        <v>53</v>
      </c>
      <c r="I32" s="36" t="s">
        <v>53</v>
      </c>
      <c r="J32" s="36" t="s">
        <v>53</v>
      </c>
      <c r="K32" s="36">
        <v>125752.5</v>
      </c>
      <c r="L32" s="36">
        <v>125752.5</v>
      </c>
      <c r="M32" s="36" t="s">
        <v>53</v>
      </c>
      <c r="N32" s="36" t="s">
        <v>53</v>
      </c>
      <c r="O32" s="36" t="s">
        <v>53</v>
      </c>
      <c r="P32" s="30">
        <v>355374</v>
      </c>
      <c r="Q32" s="78">
        <v>120000</v>
      </c>
      <c r="R32" s="78" t="s">
        <v>53</v>
      </c>
      <c r="S32" s="78" t="s">
        <v>53</v>
      </c>
      <c r="T32" s="78" t="s">
        <v>53</v>
      </c>
      <c r="U32" s="78" t="s">
        <v>53</v>
      </c>
      <c r="V32" s="78" t="s">
        <v>53</v>
      </c>
      <c r="W32" s="78" t="s">
        <v>53</v>
      </c>
      <c r="X32" s="78" t="s">
        <v>53</v>
      </c>
      <c r="Y32" s="78">
        <v>120000</v>
      </c>
      <c r="Z32" s="78">
        <v>120000</v>
      </c>
      <c r="AA32" s="78" t="s">
        <v>53</v>
      </c>
      <c r="AB32" s="78" t="s">
        <v>53</v>
      </c>
      <c r="AC32" s="78" t="s">
        <v>53</v>
      </c>
      <c r="AD32" s="30">
        <f t="shared" si="4"/>
        <v>360000</v>
      </c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5">
        <f t="shared" si="5"/>
        <v>0</v>
      </c>
      <c r="AT32" s="41">
        <f t="shared" si="6"/>
        <v>0</v>
      </c>
      <c r="AU32" s="41">
        <f t="shared" si="7"/>
        <v>0</v>
      </c>
      <c r="AV32" s="41">
        <f t="shared" si="8"/>
        <v>0</v>
      </c>
      <c r="AW32" s="41">
        <f t="shared" si="9"/>
        <v>0</v>
      </c>
      <c r="AX32" s="41">
        <f t="shared" si="10"/>
        <v>0</v>
      </c>
      <c r="AY32" s="41">
        <f t="shared" si="11"/>
        <v>0</v>
      </c>
      <c r="AZ32" s="41">
        <f t="shared" si="12"/>
        <v>0</v>
      </c>
      <c r="BA32" s="41">
        <f t="shared" si="13"/>
        <v>0</v>
      </c>
      <c r="BB32" s="41">
        <f t="shared" si="14"/>
        <v>0</v>
      </c>
      <c r="BC32" s="41">
        <f t="shared" si="15"/>
        <v>0</v>
      </c>
      <c r="BD32" s="41">
        <f t="shared" si="16"/>
        <v>0</v>
      </c>
      <c r="BE32" s="41">
        <f t="shared" si="17"/>
        <v>0</v>
      </c>
      <c r="BF32" s="41">
        <f t="shared" si="18"/>
        <v>0</v>
      </c>
      <c r="BG32" s="41">
        <f t="shared" si="19"/>
        <v>0</v>
      </c>
      <c r="BH32" s="47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61"/>
      <c r="BV32" s="62"/>
      <c r="BY32" s="64">
        <f t="shared" si="34"/>
        <v>111934.5</v>
      </c>
      <c r="BZ32" s="64" t="s">
        <v>53</v>
      </c>
      <c r="CA32" s="64" t="s">
        <v>53</v>
      </c>
      <c r="CB32" s="64" t="s">
        <v>53</v>
      </c>
      <c r="CC32" s="64" t="s">
        <v>53</v>
      </c>
      <c r="CD32" s="64" t="s">
        <v>53</v>
      </c>
      <c r="CE32" s="64" t="s">
        <v>53</v>
      </c>
      <c r="CF32" s="64" t="s">
        <v>53</v>
      </c>
      <c r="CG32" s="64">
        <f t="shared" si="42"/>
        <v>122876.25</v>
      </c>
      <c r="CH32" s="64">
        <f t="shared" si="43"/>
        <v>122876.25</v>
      </c>
      <c r="CI32" s="64" t="s">
        <v>53</v>
      </c>
      <c r="CJ32" s="64" t="s">
        <v>53</v>
      </c>
      <c r="CK32" s="64" t="s">
        <v>53</v>
      </c>
      <c r="CL32" s="63">
        <f t="shared" si="47"/>
        <v>357687</v>
      </c>
      <c r="CM32" s="65">
        <f t="shared" si="48"/>
        <v>107901.75</v>
      </c>
      <c r="CN32" s="65" t="s">
        <v>53</v>
      </c>
      <c r="CO32" s="65" t="s">
        <v>53</v>
      </c>
      <c r="CP32" s="65" t="s">
        <v>53</v>
      </c>
      <c r="CQ32" s="65" t="s">
        <v>53</v>
      </c>
      <c r="CR32" s="65" t="s">
        <v>53</v>
      </c>
      <c r="CS32" s="65" t="s">
        <v>53</v>
      </c>
      <c r="CT32" s="65" t="s">
        <v>53</v>
      </c>
      <c r="CU32" s="65">
        <f t="shared" si="56"/>
        <v>121438.125</v>
      </c>
      <c r="CV32" s="65">
        <f t="shared" si="57"/>
        <v>121438.125</v>
      </c>
      <c r="CW32" s="65" t="s">
        <v>53</v>
      </c>
      <c r="CX32" s="65" t="s">
        <v>53</v>
      </c>
      <c r="CY32" s="65" t="s">
        <v>53</v>
      </c>
      <c r="CZ32" s="62">
        <f t="shared" si="61"/>
        <v>350778</v>
      </c>
    </row>
    <row r="33" spans="1:104" s="20" customFormat="1" ht="25.5" x14ac:dyDescent="0.25">
      <c r="A33" s="3">
        <v>26</v>
      </c>
      <c r="B33" s="116" t="s">
        <v>69</v>
      </c>
      <c r="C33" s="36">
        <v>122958</v>
      </c>
      <c r="D33" s="36">
        <v>128547</v>
      </c>
      <c r="E33" s="36">
        <v>128547</v>
      </c>
      <c r="F33" s="36">
        <v>128547</v>
      </c>
      <c r="G33" s="36">
        <v>122958</v>
      </c>
      <c r="H33" s="36">
        <v>122958</v>
      </c>
      <c r="I33" s="36">
        <v>128547</v>
      </c>
      <c r="J33" s="36">
        <v>128547</v>
      </c>
      <c r="K33" s="36">
        <v>128547</v>
      </c>
      <c r="L33" s="36">
        <v>128547</v>
      </c>
      <c r="M33" s="36">
        <v>128547</v>
      </c>
      <c r="N33" s="36">
        <v>128547</v>
      </c>
      <c r="O33" s="36">
        <v>128547</v>
      </c>
      <c r="P33" s="30">
        <v>1654344</v>
      </c>
      <c r="Q33" s="78">
        <v>90000</v>
      </c>
      <c r="R33" s="78">
        <v>90000</v>
      </c>
      <c r="S33" s="78">
        <v>90000</v>
      </c>
      <c r="T33" s="78">
        <v>90000</v>
      </c>
      <c r="U33" s="78">
        <v>90000</v>
      </c>
      <c r="V33" s="78">
        <v>90000</v>
      </c>
      <c r="W33" s="78">
        <v>90000</v>
      </c>
      <c r="X33" s="78">
        <v>90000</v>
      </c>
      <c r="Y33" s="78">
        <v>90000</v>
      </c>
      <c r="Z33" s="78">
        <v>90000</v>
      </c>
      <c r="AA33" s="78">
        <v>90000</v>
      </c>
      <c r="AB33" s="78">
        <v>90000</v>
      </c>
      <c r="AC33" s="78">
        <v>90000</v>
      </c>
      <c r="AD33" s="30">
        <f t="shared" si="4"/>
        <v>1170000</v>
      </c>
      <c r="AF33" s="40">
        <v>52719.869362500001</v>
      </c>
      <c r="AG33" s="42">
        <v>52234.244362500001</v>
      </c>
      <c r="AH33" s="42">
        <v>54334.244362500001</v>
      </c>
      <c r="AI33" s="42">
        <v>52759.244362500001</v>
      </c>
      <c r="AJ33" s="42">
        <v>56760.09375</v>
      </c>
      <c r="AK33" s="42">
        <v>56760.09375</v>
      </c>
      <c r="AL33" s="42">
        <v>57943.005637499999</v>
      </c>
      <c r="AM33" s="42">
        <v>57943.005637499999</v>
      </c>
      <c r="AN33" s="42">
        <v>57943.005637499999</v>
      </c>
      <c r="AO33" s="42">
        <v>57943.005637499999</v>
      </c>
      <c r="AP33" s="42">
        <v>58824.306862500016</v>
      </c>
      <c r="AQ33" s="42">
        <v>58824.306862500016</v>
      </c>
      <c r="AR33" s="42">
        <v>59590.237500000003</v>
      </c>
      <c r="AS33" s="45">
        <f t="shared" si="5"/>
        <v>734578.66372499999</v>
      </c>
      <c r="AT33" s="41">
        <f t="shared" si="6"/>
        <v>55883.061524250006</v>
      </c>
      <c r="AU33" s="41">
        <f t="shared" si="7"/>
        <v>55368.299024250002</v>
      </c>
      <c r="AV33" s="41">
        <f t="shared" si="8"/>
        <v>57594.299024250002</v>
      </c>
      <c r="AW33" s="41">
        <f t="shared" si="9"/>
        <v>55924.799024250002</v>
      </c>
      <c r="AX33" s="41">
        <f t="shared" si="10"/>
        <v>60165.699375000004</v>
      </c>
      <c r="AY33" s="41">
        <f t="shared" si="11"/>
        <v>60165.699375000004</v>
      </c>
      <c r="AZ33" s="41">
        <f t="shared" si="12"/>
        <v>61419.58597575</v>
      </c>
      <c r="BA33" s="41">
        <f t="shared" si="13"/>
        <v>61419.58597575</v>
      </c>
      <c r="BB33" s="41">
        <f t="shared" si="14"/>
        <v>61419.58597575</v>
      </c>
      <c r="BC33" s="41">
        <f t="shared" si="15"/>
        <v>61419.58597575</v>
      </c>
      <c r="BD33" s="41">
        <f t="shared" si="16"/>
        <v>62353.765274250021</v>
      </c>
      <c r="BE33" s="41">
        <f t="shared" si="17"/>
        <v>62353.765274250021</v>
      </c>
      <c r="BF33" s="41">
        <f t="shared" si="18"/>
        <v>63165.651750000005</v>
      </c>
      <c r="BG33" s="41">
        <f t="shared" si="19"/>
        <v>778653.38354850013</v>
      </c>
      <c r="BH33" s="47"/>
      <c r="BI33" s="59">
        <f t="shared" si="20"/>
        <v>133054.90839107145</v>
      </c>
      <c r="BJ33" s="59">
        <f t="shared" si="21"/>
        <v>131829.28339107143</v>
      </c>
      <c r="BK33" s="59">
        <f t="shared" si="22"/>
        <v>137129.28339107143</v>
      </c>
      <c r="BL33" s="59">
        <f t="shared" si="23"/>
        <v>133154.28339107143</v>
      </c>
      <c r="BM33" s="59">
        <f t="shared" si="24"/>
        <v>143251.66517857145</v>
      </c>
      <c r="BN33" s="59">
        <f t="shared" si="25"/>
        <v>143251.66517857145</v>
      </c>
      <c r="BO33" s="59">
        <f t="shared" si="26"/>
        <v>146237.10946607144</v>
      </c>
      <c r="BP33" s="59">
        <f t="shared" si="27"/>
        <v>146237.10946607144</v>
      </c>
      <c r="BQ33" s="59">
        <f t="shared" si="28"/>
        <v>146237.10946607144</v>
      </c>
      <c r="BR33" s="59">
        <f t="shared" si="29"/>
        <v>146237.10946607144</v>
      </c>
      <c r="BS33" s="59">
        <f t="shared" si="30"/>
        <v>148461.34589107148</v>
      </c>
      <c r="BT33" s="59">
        <f t="shared" si="31"/>
        <v>148461.34589107148</v>
      </c>
      <c r="BU33" s="61">
        <f t="shared" si="32"/>
        <v>150394.40892857144</v>
      </c>
      <c r="BV33" s="62">
        <f t="shared" si="33"/>
        <v>1853936.627496429</v>
      </c>
      <c r="BY33" s="64">
        <f t="shared" si="34"/>
        <v>115337.63613035716</v>
      </c>
      <c r="BZ33" s="64">
        <f t="shared" si="35"/>
        <v>116792.09446369048</v>
      </c>
      <c r="CA33" s="64">
        <f t="shared" si="36"/>
        <v>118558.76113035715</v>
      </c>
      <c r="CB33" s="64">
        <f t="shared" si="37"/>
        <v>117233.76113035715</v>
      </c>
      <c r="CC33" s="64">
        <f t="shared" si="38"/>
        <v>118736.55505952383</v>
      </c>
      <c r="CD33" s="64">
        <f t="shared" si="39"/>
        <v>118736.55505952383</v>
      </c>
      <c r="CE33" s="64">
        <f t="shared" si="40"/>
        <v>121594.70315535716</v>
      </c>
      <c r="CF33" s="64">
        <f t="shared" si="41"/>
        <v>121594.70315535716</v>
      </c>
      <c r="CG33" s="64">
        <f t="shared" si="42"/>
        <v>121594.70315535716</v>
      </c>
      <c r="CH33" s="64">
        <f t="shared" si="43"/>
        <v>121594.70315535716</v>
      </c>
      <c r="CI33" s="64">
        <f t="shared" si="44"/>
        <v>122336.11529702383</v>
      </c>
      <c r="CJ33" s="64">
        <f t="shared" si="45"/>
        <v>122336.11529702383</v>
      </c>
      <c r="CK33" s="64">
        <f t="shared" si="46"/>
        <v>122980.46964285715</v>
      </c>
      <c r="CL33" s="63">
        <f t="shared" si="47"/>
        <v>1559426.875832143</v>
      </c>
      <c r="CM33" s="65">
        <f t="shared" si="48"/>
        <v>102668.81806517858</v>
      </c>
      <c r="CN33" s="65">
        <f t="shared" si="49"/>
        <v>103396.04723184524</v>
      </c>
      <c r="CO33" s="65">
        <f t="shared" si="50"/>
        <v>104279.38056517858</v>
      </c>
      <c r="CP33" s="65">
        <f t="shared" si="51"/>
        <v>103616.88056517858</v>
      </c>
      <c r="CQ33" s="65">
        <f t="shared" si="52"/>
        <v>104368.27752976192</v>
      </c>
      <c r="CR33" s="65">
        <f t="shared" si="53"/>
        <v>104368.27752976192</v>
      </c>
      <c r="CS33" s="65">
        <f t="shared" si="54"/>
        <v>105797.35157767858</v>
      </c>
      <c r="CT33" s="65">
        <f t="shared" si="55"/>
        <v>105797.35157767858</v>
      </c>
      <c r="CU33" s="65">
        <f t="shared" si="56"/>
        <v>105797.35157767858</v>
      </c>
      <c r="CV33" s="65">
        <f t="shared" si="57"/>
        <v>105797.35157767858</v>
      </c>
      <c r="CW33" s="65">
        <f t="shared" si="58"/>
        <v>106168.05764851192</v>
      </c>
      <c r="CX33" s="65">
        <f t="shared" si="59"/>
        <v>106168.05764851192</v>
      </c>
      <c r="CY33" s="65">
        <f t="shared" si="60"/>
        <v>106490.23482142857</v>
      </c>
      <c r="CZ33" s="62">
        <f t="shared" si="61"/>
        <v>1364713.4379160714</v>
      </c>
    </row>
    <row r="34" spans="1:104" s="20" customFormat="1" ht="39" thickBot="1" x14ac:dyDescent="0.3">
      <c r="A34" s="3">
        <v>27</v>
      </c>
      <c r="B34" s="4" t="s">
        <v>52</v>
      </c>
      <c r="C34" s="37" t="s">
        <v>53</v>
      </c>
      <c r="D34" s="37" t="s">
        <v>53</v>
      </c>
      <c r="E34" s="37" t="s">
        <v>53</v>
      </c>
      <c r="F34" s="37" t="s">
        <v>53</v>
      </c>
      <c r="G34" s="37" t="s">
        <v>53</v>
      </c>
      <c r="H34" s="37" t="s">
        <v>53</v>
      </c>
      <c r="I34" s="37" t="s">
        <v>53</v>
      </c>
      <c r="J34" s="37" t="s">
        <v>53</v>
      </c>
      <c r="K34" s="37" t="s">
        <v>53</v>
      </c>
      <c r="L34" s="37" t="s">
        <v>53</v>
      </c>
      <c r="M34" s="37" t="s">
        <v>53</v>
      </c>
      <c r="N34" s="37" t="s">
        <v>53</v>
      </c>
      <c r="O34" s="37" t="s">
        <v>53</v>
      </c>
      <c r="P34" s="31" t="s">
        <v>53</v>
      </c>
      <c r="Q34" s="79" t="s">
        <v>53</v>
      </c>
      <c r="R34" s="79" t="s">
        <v>53</v>
      </c>
      <c r="S34" s="79" t="s">
        <v>53</v>
      </c>
      <c r="T34" s="79" t="s">
        <v>53</v>
      </c>
      <c r="U34" s="79" t="s">
        <v>53</v>
      </c>
      <c r="V34" s="79" t="s">
        <v>53</v>
      </c>
      <c r="W34" s="79" t="s">
        <v>53</v>
      </c>
      <c r="X34" s="79" t="s">
        <v>53</v>
      </c>
      <c r="Y34" s="79" t="s">
        <v>53</v>
      </c>
      <c r="Z34" s="79" t="s">
        <v>53</v>
      </c>
      <c r="AA34" s="79" t="s">
        <v>53</v>
      </c>
      <c r="AB34" s="79" t="s">
        <v>53</v>
      </c>
      <c r="AC34" s="79" t="s">
        <v>53</v>
      </c>
      <c r="AD34" s="31" t="s">
        <v>53</v>
      </c>
      <c r="AF34" s="43" t="s">
        <v>53</v>
      </c>
      <c r="AG34" s="41" t="s">
        <v>53</v>
      </c>
      <c r="AH34" s="41" t="s">
        <v>53</v>
      </c>
      <c r="AI34" s="41" t="s">
        <v>53</v>
      </c>
      <c r="AJ34" s="41" t="s">
        <v>53</v>
      </c>
      <c r="AK34" s="41" t="s">
        <v>53</v>
      </c>
      <c r="AL34" s="41" t="s">
        <v>53</v>
      </c>
      <c r="AM34" s="41" t="s">
        <v>53</v>
      </c>
      <c r="AN34" s="41" t="s">
        <v>53</v>
      </c>
      <c r="AO34" s="41" t="s">
        <v>53</v>
      </c>
      <c r="AP34" s="41" t="s">
        <v>53</v>
      </c>
      <c r="AQ34" s="41" t="s">
        <v>53</v>
      </c>
      <c r="AR34" s="41" t="s">
        <v>53</v>
      </c>
      <c r="AS34" s="45">
        <f>SUM(AF34:AR34)</f>
        <v>0</v>
      </c>
      <c r="AT34" s="41" t="s">
        <v>53</v>
      </c>
      <c r="AU34" s="41" t="s">
        <v>53</v>
      </c>
      <c r="AV34" s="41" t="s">
        <v>53</v>
      </c>
      <c r="AW34" s="41" t="s">
        <v>53</v>
      </c>
      <c r="AX34" s="41" t="s">
        <v>53</v>
      </c>
      <c r="AY34" s="41" t="s">
        <v>53</v>
      </c>
      <c r="AZ34" s="41" t="s">
        <v>53</v>
      </c>
      <c r="BA34" s="41" t="s">
        <v>53</v>
      </c>
      <c r="BB34" s="41" t="s">
        <v>53</v>
      </c>
      <c r="BC34" s="41" t="s">
        <v>53</v>
      </c>
      <c r="BD34" s="41" t="s">
        <v>53</v>
      </c>
      <c r="BE34" s="41" t="s">
        <v>53</v>
      </c>
      <c r="BF34" s="41" t="s">
        <v>53</v>
      </c>
      <c r="BG34" s="41">
        <f t="shared" si="19"/>
        <v>0</v>
      </c>
      <c r="BH34" s="47"/>
      <c r="BI34" s="59" t="s">
        <v>53</v>
      </c>
      <c r="BJ34" s="59" t="s">
        <v>53</v>
      </c>
      <c r="BK34" s="59" t="s">
        <v>53</v>
      </c>
      <c r="BL34" s="59" t="s">
        <v>53</v>
      </c>
      <c r="BM34" s="59" t="s">
        <v>53</v>
      </c>
      <c r="BN34" s="59" t="s">
        <v>53</v>
      </c>
      <c r="BO34" s="59" t="s">
        <v>53</v>
      </c>
      <c r="BP34" s="59" t="s">
        <v>53</v>
      </c>
      <c r="BQ34" s="59" t="s">
        <v>53</v>
      </c>
      <c r="BR34" s="59" t="s">
        <v>53</v>
      </c>
      <c r="BS34" s="59" t="s">
        <v>53</v>
      </c>
      <c r="BT34" s="59" t="s">
        <v>53</v>
      </c>
      <c r="BU34" s="61" t="s">
        <v>53</v>
      </c>
      <c r="BV34" s="23" t="s">
        <v>53</v>
      </c>
      <c r="BY34" s="64" t="s">
        <v>53</v>
      </c>
      <c r="BZ34" s="64" t="s">
        <v>53</v>
      </c>
      <c r="CA34" s="64" t="s">
        <v>53</v>
      </c>
      <c r="CB34" s="64" t="s">
        <v>53</v>
      </c>
      <c r="CC34" s="64" t="s">
        <v>53</v>
      </c>
      <c r="CD34" s="64" t="s">
        <v>53</v>
      </c>
      <c r="CE34" s="64" t="s">
        <v>53</v>
      </c>
      <c r="CF34" s="64" t="s">
        <v>53</v>
      </c>
      <c r="CG34" s="64" t="s">
        <v>53</v>
      </c>
      <c r="CH34" s="64" t="s">
        <v>53</v>
      </c>
      <c r="CI34" s="64" t="s">
        <v>53</v>
      </c>
      <c r="CJ34" s="64" t="s">
        <v>53</v>
      </c>
      <c r="CK34" s="64" t="s">
        <v>53</v>
      </c>
      <c r="CL34" s="64" t="s">
        <v>53</v>
      </c>
      <c r="CM34" s="67" t="s">
        <v>53</v>
      </c>
      <c r="CN34" s="67" t="s">
        <v>53</v>
      </c>
      <c r="CO34" s="67" t="s">
        <v>53</v>
      </c>
      <c r="CP34" s="67" t="s">
        <v>53</v>
      </c>
      <c r="CQ34" s="67" t="s">
        <v>53</v>
      </c>
      <c r="CR34" s="67" t="s">
        <v>53</v>
      </c>
      <c r="CS34" s="67" t="s">
        <v>53</v>
      </c>
      <c r="CT34" s="67" t="s">
        <v>53</v>
      </c>
      <c r="CU34" s="67" t="s">
        <v>53</v>
      </c>
      <c r="CV34" s="67" t="s">
        <v>53</v>
      </c>
      <c r="CW34" s="67" t="s">
        <v>53</v>
      </c>
      <c r="CX34" s="67" t="s">
        <v>53</v>
      </c>
      <c r="CY34" s="67" t="s">
        <v>53</v>
      </c>
      <c r="CZ34" s="68">
        <f t="shared" si="61"/>
        <v>0</v>
      </c>
    </row>
    <row r="35" spans="1:104" s="21" customFormat="1" ht="15.75" customHeight="1" thickBot="1" x14ac:dyDescent="0.25">
      <c r="A35" s="1"/>
      <c r="B35" s="2" t="s">
        <v>1</v>
      </c>
      <c r="C35" s="24">
        <f>SUM(C8:C34)</f>
        <v>6363549</v>
      </c>
      <c r="D35" s="24">
        <f t="shared" ref="D35:P35" si="62">SUM(D8:D34)</f>
        <v>6706800</v>
      </c>
      <c r="E35" s="24">
        <f t="shared" si="62"/>
        <v>5365440</v>
      </c>
      <c r="F35" s="24">
        <f t="shared" si="62"/>
        <v>5365440</v>
      </c>
      <c r="G35" s="24">
        <f t="shared" si="62"/>
        <v>4359420</v>
      </c>
      <c r="H35" s="24">
        <f t="shared" si="62"/>
        <v>4359420</v>
      </c>
      <c r="I35" s="24">
        <f t="shared" si="62"/>
        <v>5365440</v>
      </c>
      <c r="J35" s="24">
        <f t="shared" si="62"/>
        <v>5365440</v>
      </c>
      <c r="K35" s="24">
        <f t="shared" si="62"/>
        <v>7827394.5</v>
      </c>
      <c r="L35" s="24">
        <f t="shared" si="62"/>
        <v>7827394.5</v>
      </c>
      <c r="M35" s="24">
        <f t="shared" si="62"/>
        <v>5365440</v>
      </c>
      <c r="N35" s="24">
        <f t="shared" si="62"/>
        <v>5365440</v>
      </c>
      <c r="O35" s="24">
        <f t="shared" si="62"/>
        <v>5365440</v>
      </c>
      <c r="P35" s="24">
        <f t="shared" si="62"/>
        <v>75002058</v>
      </c>
      <c r="Q35" s="24">
        <f>SUM(Q8:Q34)</f>
        <v>4008000</v>
      </c>
      <c r="R35" s="24">
        <f t="shared" ref="R35:AD35" si="63">SUM(R8:R34)</f>
        <v>3433000</v>
      </c>
      <c r="S35" s="24">
        <f t="shared" si="63"/>
        <v>2468000</v>
      </c>
      <c r="T35" s="24">
        <f t="shared" si="63"/>
        <v>2468000</v>
      </c>
      <c r="U35" s="24">
        <f t="shared" si="63"/>
        <v>2468000</v>
      </c>
      <c r="V35" s="24">
        <f t="shared" si="63"/>
        <v>2468000</v>
      </c>
      <c r="W35" s="24">
        <f t="shared" si="63"/>
        <v>2468000</v>
      </c>
      <c r="X35" s="24">
        <f t="shared" si="63"/>
        <v>2468000</v>
      </c>
      <c r="Y35" s="24">
        <f t="shared" si="63"/>
        <v>4008000</v>
      </c>
      <c r="Z35" s="24">
        <f t="shared" si="63"/>
        <v>4008000</v>
      </c>
      <c r="AA35" s="24">
        <f t="shared" si="63"/>
        <v>2468000</v>
      </c>
      <c r="AB35" s="24">
        <f t="shared" si="63"/>
        <v>2468000</v>
      </c>
      <c r="AC35" s="24">
        <f t="shared" si="63"/>
        <v>2468000</v>
      </c>
      <c r="AD35" s="24">
        <f t="shared" si="63"/>
        <v>37669000</v>
      </c>
      <c r="AF35" s="39">
        <f t="shared" ref="AF35:BF35" si="64">SUM(AF8:AF34)</f>
        <v>2238792.5665476928</v>
      </c>
      <c r="AG35" s="39">
        <f t="shared" si="64"/>
        <v>1801377.6717663466</v>
      </c>
      <c r="AH35" s="39">
        <f t="shared" si="64"/>
        <v>1557414.3717663463</v>
      </c>
      <c r="AI35" s="39">
        <f t="shared" si="64"/>
        <v>1514360.1717663466</v>
      </c>
      <c r="AJ35" s="39">
        <f t="shared" si="64"/>
        <v>1822411.9037157695</v>
      </c>
      <c r="AK35" s="39">
        <f t="shared" si="64"/>
        <v>1822235.6963382692</v>
      </c>
      <c r="AL35" s="39">
        <f t="shared" si="64"/>
        <v>1961022.4731980767</v>
      </c>
      <c r="AM35" s="39">
        <f t="shared" si="64"/>
        <v>1960581.9283205769</v>
      </c>
      <c r="AN35" s="39">
        <f t="shared" si="64"/>
        <v>2889857.1766828843</v>
      </c>
      <c r="AO35" s="39">
        <f t="shared" si="64"/>
        <v>2912915.4834478842</v>
      </c>
      <c r="AP35" s="39">
        <f t="shared" si="64"/>
        <v>1962168.1119230767</v>
      </c>
      <c r="AQ35" s="39">
        <f t="shared" si="64"/>
        <v>1962168.1119230767</v>
      </c>
      <c r="AR35" s="39">
        <f t="shared" si="64"/>
        <v>1969796.5425605767</v>
      </c>
      <c r="AS35" s="39">
        <f t="shared" si="64"/>
        <v>26375102.209956925</v>
      </c>
      <c r="AT35" s="39">
        <f t="shared" si="64"/>
        <v>2373120.1205405542</v>
      </c>
      <c r="AU35" s="39">
        <f t="shared" si="64"/>
        <v>1909460.3320723271</v>
      </c>
      <c r="AV35" s="39">
        <f t="shared" si="64"/>
        <v>1650859.2340723269</v>
      </c>
      <c r="AW35" s="39">
        <f t="shared" si="64"/>
        <v>1605221.7820723269</v>
      </c>
      <c r="AX35" s="39">
        <f t="shared" si="64"/>
        <v>1931756.617938716</v>
      </c>
      <c r="AY35" s="39">
        <f t="shared" si="64"/>
        <v>1931569.838118566</v>
      </c>
      <c r="AZ35" s="39">
        <f t="shared" si="64"/>
        <v>2078683.8215899616</v>
      </c>
      <c r="BA35" s="39">
        <f t="shared" si="64"/>
        <v>2078216.8440198116</v>
      </c>
      <c r="BB35" s="39">
        <f t="shared" si="64"/>
        <v>3063248.6072838581</v>
      </c>
      <c r="BC35" s="39">
        <f t="shared" si="64"/>
        <v>3087690.4124547583</v>
      </c>
      <c r="BD35" s="39">
        <f t="shared" si="64"/>
        <v>2079898.1986384618</v>
      </c>
      <c r="BE35" s="39">
        <f t="shared" si="64"/>
        <v>2079898.1986384618</v>
      </c>
      <c r="BF35" s="39">
        <f t="shared" si="64"/>
        <v>2087984.3351142118</v>
      </c>
      <c r="BG35" s="44">
        <f t="shared" si="19"/>
        <v>27957608.342554342</v>
      </c>
      <c r="BI35" s="24">
        <f t="shared" ref="BI35:BU35" si="65">SUM(BI7:BI34)</f>
        <v>5650286.0012870338</v>
      </c>
      <c r="BJ35" s="24">
        <f t="shared" si="65"/>
        <v>4546334.123981731</v>
      </c>
      <c r="BK35" s="24">
        <f t="shared" si="65"/>
        <v>3930617.2239817306</v>
      </c>
      <c r="BL35" s="24">
        <f t="shared" si="65"/>
        <v>3821956.623981731</v>
      </c>
      <c r="BM35" s="24">
        <f t="shared" si="65"/>
        <v>4599420.5189017029</v>
      </c>
      <c r="BN35" s="24">
        <f t="shared" si="65"/>
        <v>4598975.8050442031</v>
      </c>
      <c r="BO35" s="24">
        <f t="shared" si="65"/>
        <v>4949247.1942618135</v>
      </c>
      <c r="BP35" s="24">
        <f t="shared" si="65"/>
        <v>4948135.3429043135</v>
      </c>
      <c r="BQ35" s="24">
        <f t="shared" si="65"/>
        <v>7293449.0649615657</v>
      </c>
      <c r="BR35" s="24">
        <f t="shared" si="65"/>
        <v>7351643.839177995</v>
      </c>
      <c r="BS35" s="24">
        <f t="shared" si="65"/>
        <v>4952138.568186814</v>
      </c>
      <c r="BT35" s="24">
        <f t="shared" si="65"/>
        <v>4952138.568186814</v>
      </c>
      <c r="BU35" s="24">
        <f t="shared" si="65"/>
        <v>4971391.2740814565</v>
      </c>
      <c r="BV35" s="24">
        <f>SUM(BV7:BV34)</f>
        <v>66565734.148938917</v>
      </c>
      <c r="BY35" s="24">
        <f t="shared" ref="BY35:CZ35" si="66">SUM(BY7:BY34)</f>
        <v>5377923.1670956798</v>
      </c>
      <c r="BZ35" s="24">
        <f t="shared" si="66"/>
        <v>4895378.0413272427</v>
      </c>
      <c r="CA35" s="24">
        <f t="shared" si="66"/>
        <v>3921352.4079939099</v>
      </c>
      <c r="CB35" s="24">
        <f t="shared" si="66"/>
        <v>3885132.2079939102</v>
      </c>
      <c r="CC35" s="24">
        <f t="shared" si="66"/>
        <v>3808946.8396339016</v>
      </c>
      <c r="CD35" s="24">
        <f t="shared" si="66"/>
        <v>3808798.6016814015</v>
      </c>
      <c r="CE35" s="24">
        <f t="shared" si="66"/>
        <v>4260895.7314206045</v>
      </c>
      <c r="CF35" s="24">
        <f t="shared" si="66"/>
        <v>4260525.1143014375</v>
      </c>
      <c r="CG35" s="24">
        <f t="shared" si="66"/>
        <v>6417239.9383205231</v>
      </c>
      <c r="CH35" s="24">
        <f t="shared" si="66"/>
        <v>6436638.1963926656</v>
      </c>
      <c r="CI35" s="24">
        <f t="shared" si="66"/>
        <v>4261859.5227289377</v>
      </c>
      <c r="CJ35" s="24">
        <f t="shared" si="66"/>
        <v>4261859.5227289377</v>
      </c>
      <c r="CK35" s="24">
        <f t="shared" si="66"/>
        <v>4268277.0913604852</v>
      </c>
      <c r="CL35" s="24">
        <f t="shared" si="66"/>
        <v>59864826.382979624</v>
      </c>
      <c r="CM35" s="69">
        <f t="shared" si="66"/>
        <v>4500350.4270837326</v>
      </c>
      <c r="CN35" s="70">
        <f t="shared" si="66"/>
        <v>3971383.4683203944</v>
      </c>
      <c r="CO35" s="70">
        <f t="shared" si="66"/>
        <v>3142870.6516537275</v>
      </c>
      <c r="CP35" s="70">
        <f t="shared" si="66"/>
        <v>3113498.0516537274</v>
      </c>
      <c r="CQ35" s="70">
        <f t="shared" si="66"/>
        <v>3094088.4198169508</v>
      </c>
      <c r="CR35" s="70">
        <f t="shared" si="66"/>
        <v>3094014.3008407005</v>
      </c>
      <c r="CS35" s="70">
        <f t="shared" si="66"/>
        <v>3346420.1906416211</v>
      </c>
      <c r="CT35" s="70">
        <f t="shared" si="66"/>
        <v>3346234.8820820381</v>
      </c>
      <c r="CU35" s="70">
        <f t="shared" si="66"/>
        <v>5152354.1903827889</v>
      </c>
      <c r="CV35" s="70">
        <f t="shared" si="66"/>
        <v>5157485.6731276503</v>
      </c>
      <c r="CW35" s="70">
        <f t="shared" si="66"/>
        <v>3346902.0862957877</v>
      </c>
      <c r="CX35" s="70">
        <f t="shared" si="66"/>
        <v>3346902.0862957877</v>
      </c>
      <c r="CY35" s="70">
        <f t="shared" si="66"/>
        <v>3350110.8706115615</v>
      </c>
      <c r="CZ35" s="71">
        <f t="shared" si="66"/>
        <v>47962615.298806466</v>
      </c>
    </row>
    <row r="37" spans="1:104" x14ac:dyDescent="0.2"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5"/>
      <c r="CZ37" s="66"/>
    </row>
    <row r="38" spans="1:104" x14ac:dyDescent="0.2">
      <c r="P38" s="28"/>
    </row>
    <row r="39" spans="1:104" x14ac:dyDescent="0.2">
      <c r="AS39" s="46">
        <f>+AS35*1.06</f>
        <v>27957608.342554342</v>
      </c>
    </row>
  </sheetData>
  <sheetProtection algorithmName="SHA-512" hashValue="upnJv1MJqOH30LZmMduUGiW4N9o/tOXrCKOwHFsHFQ+SMvTaPhQj61NBNFshYu8Q1qRs8oNVbns3CzKb6+H7lg==" saltValue="qLW81zfLEfWBTh7RV42Tww==" spinCount="100000" sheet="1" objects="1" scenarios="1" selectLockedCells="1" selectUnlockedCells="1"/>
  <mergeCells count="10">
    <mergeCell ref="BY3:CL4"/>
    <mergeCell ref="BY6:CL6"/>
    <mergeCell ref="CM6:CZ6"/>
    <mergeCell ref="AF6:AS6"/>
    <mergeCell ref="AT6:BG6"/>
    <mergeCell ref="Q6:AD6"/>
    <mergeCell ref="B2:P2"/>
    <mergeCell ref="B4:P4"/>
    <mergeCell ref="B5:P5"/>
    <mergeCell ref="C6:P6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2:P94"/>
  <sheetViews>
    <sheetView tabSelected="1" zoomScale="110" zoomScaleNormal="110" workbookViewId="0">
      <pane xSplit="5" ySplit="9" topLeftCell="H68" activePane="bottomRight" state="frozen"/>
      <selection pane="topRight" activeCell="F1" sqref="F1"/>
      <selection pane="bottomLeft" activeCell="A10" sqref="A10"/>
      <selection pane="bottomRight" activeCell="N7" sqref="N7:P8"/>
    </sheetView>
  </sheetViews>
  <sheetFormatPr baseColWidth="10" defaultRowHeight="14.25" x14ac:dyDescent="0.2"/>
  <cols>
    <col min="1" max="1" width="3.5703125" style="17" customWidth="1"/>
    <col min="2" max="2" width="7" style="17" customWidth="1"/>
    <col min="3" max="3" width="71" style="17" customWidth="1"/>
    <col min="4" max="4" width="13.28515625" style="17" customWidth="1"/>
    <col min="5" max="5" width="10.140625" style="17" customWidth="1"/>
    <col min="6" max="6" width="14.85546875" style="17" customWidth="1"/>
    <col min="7" max="7" width="17.5703125" style="55" customWidth="1"/>
    <col min="8" max="8" width="4.140625" style="17" customWidth="1"/>
    <col min="9" max="9" width="17.5703125" style="17" hidden="1" customWidth="1"/>
    <col min="10" max="10" width="18.140625" style="55" customWidth="1"/>
    <col min="11" max="11" width="3.42578125" style="17" customWidth="1"/>
    <col min="12" max="12" width="8.140625" style="17" hidden="1" customWidth="1"/>
    <col min="13" max="13" width="4" style="17" hidden="1" customWidth="1"/>
    <col min="14" max="14" width="13.140625" style="75" hidden="1" customWidth="1"/>
    <col min="15" max="15" width="15.7109375" style="75" hidden="1" customWidth="1"/>
    <col min="16" max="16" width="23.140625" style="75" customWidth="1"/>
    <col min="17" max="16384" width="11.42578125" style="17"/>
  </cols>
  <sheetData>
    <row r="2" spans="2:16" ht="19.5" customHeight="1" x14ac:dyDescent="0.2">
      <c r="B2" s="178" t="s">
        <v>192</v>
      </c>
      <c r="C2" s="179"/>
      <c r="D2" s="179"/>
      <c r="E2" s="179"/>
      <c r="F2" s="179"/>
    </row>
    <row r="4" spans="2:16" ht="20.25" customHeight="1" x14ac:dyDescent="0.2">
      <c r="B4" s="176" t="s">
        <v>143</v>
      </c>
      <c r="C4" s="177"/>
      <c r="D4" s="177"/>
      <c r="E4" s="177"/>
      <c r="F4" s="177"/>
      <c r="I4" s="17">
        <v>1.0207598903251076</v>
      </c>
    </row>
    <row r="5" spans="2:16" ht="12" customHeight="1" x14ac:dyDescent="0.2">
      <c r="B5" s="176" t="s">
        <v>3</v>
      </c>
      <c r="C5" s="177"/>
      <c r="D5" s="177"/>
      <c r="E5" s="177"/>
      <c r="F5" s="177"/>
    </row>
    <row r="6" spans="2:16" ht="36.75" customHeight="1" thickBot="1" x14ac:dyDescent="0.25">
      <c r="B6" s="176" t="s">
        <v>140</v>
      </c>
      <c r="C6" s="177"/>
      <c r="D6" s="177"/>
      <c r="E6" s="177"/>
      <c r="F6" s="177"/>
    </row>
    <row r="7" spans="2:16" ht="71.25" customHeight="1" thickBot="1" x14ac:dyDescent="0.25">
      <c r="F7" s="35" t="s">
        <v>193</v>
      </c>
      <c r="G7" s="81" t="s">
        <v>203</v>
      </c>
      <c r="I7" s="49" t="s">
        <v>201</v>
      </c>
      <c r="J7" s="80" t="s">
        <v>197</v>
      </c>
      <c r="N7" s="169" t="s">
        <v>208</v>
      </c>
      <c r="O7" s="170"/>
      <c r="P7" s="171"/>
    </row>
    <row r="8" spans="2:16" ht="15" customHeight="1" thickBot="1" x14ac:dyDescent="0.25">
      <c r="N8" s="172"/>
      <c r="O8" s="173"/>
      <c r="P8" s="174"/>
    </row>
    <row r="9" spans="2:16" s="82" customFormat="1" ht="45.75" customHeight="1" thickBot="1" x14ac:dyDescent="0.25">
      <c r="B9" s="6" t="s">
        <v>0</v>
      </c>
      <c r="C9" s="6" t="s">
        <v>2</v>
      </c>
      <c r="D9" s="6" t="s">
        <v>4</v>
      </c>
      <c r="E9" s="6" t="s">
        <v>5</v>
      </c>
      <c r="F9" s="6" t="s">
        <v>83</v>
      </c>
      <c r="G9" s="56" t="s">
        <v>83</v>
      </c>
      <c r="I9" s="6" t="s">
        <v>83</v>
      </c>
      <c r="J9" s="56" t="s">
        <v>83</v>
      </c>
      <c r="N9" s="117" t="s">
        <v>198</v>
      </c>
      <c r="O9" s="118" t="s">
        <v>141</v>
      </c>
      <c r="P9" s="76" t="s">
        <v>199</v>
      </c>
    </row>
    <row r="10" spans="2:16" s="82" customFormat="1" ht="12" x14ac:dyDescent="0.2">
      <c r="B10" s="83">
        <v>1</v>
      </c>
      <c r="C10" s="85" t="s">
        <v>34</v>
      </c>
      <c r="D10" s="86" t="s">
        <v>6</v>
      </c>
      <c r="E10" s="87">
        <v>1</v>
      </c>
      <c r="F10" s="123">
        <v>61740</v>
      </c>
      <c r="G10" s="124">
        <v>7378</v>
      </c>
      <c r="I10" s="84">
        <v>28348.443686957064</v>
      </c>
      <c r="J10" s="84">
        <f t="shared" ref="J10:J63" si="0">+I10*$I$4</f>
        <v>28936.954268785783</v>
      </c>
      <c r="N10" s="97">
        <f>+MIN(G10,J10)</f>
        <v>7378</v>
      </c>
      <c r="O10" s="97">
        <f>+AVERAGE(G10,J10)</f>
        <v>18157.477134392891</v>
      </c>
      <c r="P10" s="98">
        <f t="shared" ref="P10:P63" si="1">+(N10+O10)/2</f>
        <v>12767.738567196446</v>
      </c>
    </row>
    <row r="11" spans="2:16" s="82" customFormat="1" ht="12" x14ac:dyDescent="0.2">
      <c r="B11" s="83">
        <v>2</v>
      </c>
      <c r="C11" s="85" t="s">
        <v>35</v>
      </c>
      <c r="D11" s="86" t="s">
        <v>6</v>
      </c>
      <c r="E11" s="87">
        <v>1</v>
      </c>
      <c r="F11" s="123">
        <v>66150</v>
      </c>
      <c r="G11" s="124">
        <v>8330</v>
      </c>
      <c r="I11" s="84">
        <v>31519.977142390515</v>
      </c>
      <c r="J11" s="84">
        <f t="shared" si="0"/>
        <v>32174.328410916441</v>
      </c>
      <c r="N11" s="97">
        <f t="shared" ref="N11:N19" si="2">+MIN(G11,J11)</f>
        <v>8330</v>
      </c>
      <c r="O11" s="97">
        <f t="shared" ref="O11:O19" si="3">+AVERAGE(G11,J11)</f>
        <v>20252.164205458219</v>
      </c>
      <c r="P11" s="98">
        <f t="shared" ref="P11:P19" si="4">+(N11+O11)/2</f>
        <v>14291.082102729109</v>
      </c>
    </row>
    <row r="12" spans="2:16" s="82" customFormat="1" ht="12" x14ac:dyDescent="0.2">
      <c r="B12" s="83">
        <v>3</v>
      </c>
      <c r="C12" s="85" t="s">
        <v>7</v>
      </c>
      <c r="D12" s="86" t="s">
        <v>6</v>
      </c>
      <c r="E12" s="87">
        <v>1</v>
      </c>
      <c r="F12" s="123">
        <v>66150</v>
      </c>
      <c r="G12" s="124">
        <v>13090</v>
      </c>
      <c r="I12" s="84">
        <v>34622.866981249463</v>
      </c>
      <c r="J12" s="84">
        <f t="shared" si="0"/>
        <v>35341.633902520989</v>
      </c>
      <c r="N12" s="97">
        <f t="shared" si="2"/>
        <v>13090</v>
      </c>
      <c r="O12" s="97">
        <f t="shared" si="3"/>
        <v>24215.816951260495</v>
      </c>
      <c r="P12" s="98">
        <f t="shared" si="4"/>
        <v>18652.908475630247</v>
      </c>
    </row>
    <row r="13" spans="2:16" s="82" customFormat="1" ht="12" x14ac:dyDescent="0.2">
      <c r="B13" s="83">
        <v>4</v>
      </c>
      <c r="C13" s="85" t="s">
        <v>25</v>
      </c>
      <c r="D13" s="86" t="s">
        <v>6</v>
      </c>
      <c r="E13" s="87">
        <v>1</v>
      </c>
      <c r="F13" s="123">
        <v>66150</v>
      </c>
      <c r="G13" s="124">
        <v>15232</v>
      </c>
      <c r="I13" s="84">
        <v>38853.995937254535</v>
      </c>
      <c r="J13" s="84">
        <f t="shared" si="0"/>
        <v>39660.600631604117</v>
      </c>
      <c r="N13" s="97">
        <f t="shared" si="2"/>
        <v>15232</v>
      </c>
      <c r="O13" s="97">
        <f t="shared" si="3"/>
        <v>27446.300315802058</v>
      </c>
      <c r="P13" s="98">
        <f t="shared" si="4"/>
        <v>21339.150157901029</v>
      </c>
    </row>
    <row r="14" spans="2:16" s="82" customFormat="1" ht="12" x14ac:dyDescent="0.2">
      <c r="B14" s="83">
        <v>5</v>
      </c>
      <c r="C14" s="85" t="s">
        <v>26</v>
      </c>
      <c r="D14" s="86" t="s">
        <v>6</v>
      </c>
      <c r="E14" s="88">
        <v>1</v>
      </c>
      <c r="F14" s="123">
        <v>70560</v>
      </c>
      <c r="G14" s="124">
        <v>17017</v>
      </c>
      <c r="I14" s="84">
        <v>41169.442717155456</v>
      </c>
      <c r="J14" s="84">
        <f t="shared" si="0"/>
        <v>42024.115832709402</v>
      </c>
      <c r="N14" s="97">
        <f t="shared" si="2"/>
        <v>17017</v>
      </c>
      <c r="O14" s="97">
        <f t="shared" si="3"/>
        <v>29520.557916354701</v>
      </c>
      <c r="P14" s="98">
        <f t="shared" si="4"/>
        <v>23268.77895817735</v>
      </c>
    </row>
    <row r="15" spans="2:16" s="82" customFormat="1" ht="12" x14ac:dyDescent="0.2">
      <c r="B15" s="83">
        <v>6</v>
      </c>
      <c r="C15" s="85" t="s">
        <v>27</v>
      </c>
      <c r="D15" s="86" t="s">
        <v>6</v>
      </c>
      <c r="E15" s="88">
        <v>1</v>
      </c>
      <c r="F15" s="123">
        <v>70560</v>
      </c>
      <c r="G15" s="124">
        <v>18683</v>
      </c>
      <c r="I15" s="84">
        <v>41375.768831805137</v>
      </c>
      <c r="J15" s="84">
        <f t="shared" si="0"/>
        <v>42234.72525487042</v>
      </c>
      <c r="N15" s="97">
        <f t="shared" si="2"/>
        <v>18683</v>
      </c>
      <c r="O15" s="97">
        <f t="shared" si="3"/>
        <v>30458.86262743521</v>
      </c>
      <c r="P15" s="98">
        <f t="shared" si="4"/>
        <v>24570.931313717607</v>
      </c>
    </row>
    <row r="16" spans="2:16" s="125" customFormat="1" ht="12" x14ac:dyDescent="0.2">
      <c r="B16" s="120">
        <v>7</v>
      </c>
      <c r="C16" s="121" t="s">
        <v>28</v>
      </c>
      <c r="D16" s="122" t="s">
        <v>6</v>
      </c>
      <c r="E16" s="122">
        <v>1</v>
      </c>
      <c r="F16" s="123">
        <v>83790</v>
      </c>
      <c r="G16" s="124">
        <v>22015</v>
      </c>
      <c r="I16" s="98">
        <v>45059.101245110163</v>
      </c>
      <c r="J16" s="98">
        <f t="shared" si="0"/>
        <v>45994.523245106568</v>
      </c>
      <c r="N16" s="97">
        <f t="shared" si="2"/>
        <v>22015</v>
      </c>
      <c r="O16" s="97">
        <f t="shared" si="3"/>
        <v>34004.761622553284</v>
      </c>
      <c r="P16" s="98">
        <f t="shared" si="4"/>
        <v>28009.880811276642</v>
      </c>
    </row>
    <row r="17" spans="2:16" s="125" customFormat="1" ht="12" x14ac:dyDescent="0.2">
      <c r="B17" s="120">
        <v>8</v>
      </c>
      <c r="C17" s="121" t="s">
        <v>8</v>
      </c>
      <c r="D17" s="122" t="s">
        <v>6</v>
      </c>
      <c r="E17" s="122">
        <v>1</v>
      </c>
      <c r="F17" s="123">
        <v>35280</v>
      </c>
      <c r="G17" s="124">
        <v>5712</v>
      </c>
      <c r="I17" s="98">
        <v>23143.134911302426</v>
      </c>
      <c r="J17" s="98">
        <f t="shared" si="0"/>
        <v>23623.583853840235</v>
      </c>
      <c r="N17" s="97">
        <f>+MIN(G17,J17,F17)</f>
        <v>5712</v>
      </c>
      <c r="O17" s="97">
        <f>+AVERAGE(G17,J17,F17)</f>
        <v>21538.527951280077</v>
      </c>
      <c r="P17" s="98">
        <f t="shared" si="4"/>
        <v>13625.263975640039</v>
      </c>
    </row>
    <row r="18" spans="2:16" s="125" customFormat="1" ht="12" x14ac:dyDescent="0.2">
      <c r="B18" s="120">
        <v>9</v>
      </c>
      <c r="C18" s="121" t="s">
        <v>36</v>
      </c>
      <c r="D18" s="122" t="s">
        <v>6</v>
      </c>
      <c r="E18" s="122">
        <v>1</v>
      </c>
      <c r="F18" s="123">
        <v>91840</v>
      </c>
      <c r="G18" s="124">
        <v>19873</v>
      </c>
      <c r="I18" s="98">
        <v>48746.386960951291</v>
      </c>
      <c r="J18" s="98">
        <f t="shared" si="0"/>
        <v>49758.356608005895</v>
      </c>
      <c r="N18" s="97">
        <f t="shared" si="2"/>
        <v>19873</v>
      </c>
      <c r="O18" s="97">
        <f t="shared" si="3"/>
        <v>34815.678304002948</v>
      </c>
      <c r="P18" s="98">
        <f t="shared" si="4"/>
        <v>27344.339152001474</v>
      </c>
    </row>
    <row r="19" spans="2:16" s="125" customFormat="1" ht="12" x14ac:dyDescent="0.2">
      <c r="B19" s="120">
        <v>10</v>
      </c>
      <c r="C19" s="121" t="s">
        <v>29</v>
      </c>
      <c r="D19" s="122" t="s">
        <v>6</v>
      </c>
      <c r="E19" s="122">
        <v>1</v>
      </c>
      <c r="F19" s="123">
        <v>98420</v>
      </c>
      <c r="G19" s="124">
        <v>20825</v>
      </c>
      <c r="I19" s="98">
        <v>52379.773690145666</v>
      </c>
      <c r="J19" s="98">
        <f t="shared" si="0"/>
        <v>53467.172047207045</v>
      </c>
      <c r="N19" s="97">
        <f t="shared" si="2"/>
        <v>20825</v>
      </c>
      <c r="O19" s="97">
        <f t="shared" si="3"/>
        <v>37146.086023603522</v>
      </c>
      <c r="P19" s="98">
        <f t="shared" si="4"/>
        <v>28985.543011801761</v>
      </c>
    </row>
    <row r="20" spans="2:16" s="125" customFormat="1" ht="12" x14ac:dyDescent="0.2">
      <c r="B20" s="120">
        <v>11</v>
      </c>
      <c r="C20" s="121" t="s">
        <v>30</v>
      </c>
      <c r="D20" s="122" t="s">
        <v>6</v>
      </c>
      <c r="E20" s="122">
        <v>1</v>
      </c>
      <c r="F20" s="123">
        <v>114660</v>
      </c>
      <c r="G20" s="124">
        <v>22098.3</v>
      </c>
      <c r="I20" s="98">
        <v>55709.115775024693</v>
      </c>
      <c r="J20" s="98">
        <f t="shared" si="0"/>
        <v>56865.63090862293</v>
      </c>
      <c r="N20" s="97">
        <f t="shared" ref="N20" si="5">+MIN(G20,J20)</f>
        <v>22098.3</v>
      </c>
      <c r="O20" s="97">
        <f t="shared" ref="O20" si="6">+AVERAGE(G20,J20)</f>
        <v>39481.965454311467</v>
      </c>
      <c r="P20" s="98">
        <f t="shared" ref="P20:P21" si="7">+(N20+O20)/2</f>
        <v>30790.132727155731</v>
      </c>
    </row>
    <row r="21" spans="2:16" s="125" customFormat="1" ht="12" x14ac:dyDescent="0.2">
      <c r="B21" s="120">
        <v>12</v>
      </c>
      <c r="C21" s="121" t="s">
        <v>9</v>
      </c>
      <c r="D21" s="122" t="s">
        <v>6</v>
      </c>
      <c r="E21" s="122">
        <v>1</v>
      </c>
      <c r="F21" s="123">
        <v>61740</v>
      </c>
      <c r="G21" s="124">
        <v>8498.98</v>
      </c>
      <c r="I21" s="98">
        <v>31234.795644447557</v>
      </c>
      <c r="J21" s="98">
        <f t="shared" si="0"/>
        <v>31883.226576353438</v>
      </c>
      <c r="L21" s="126"/>
      <c r="N21" s="97">
        <f>+MIN(G21,J21,F21)</f>
        <v>8498.98</v>
      </c>
      <c r="O21" s="97">
        <f>+AVERAGE(G21,J21,F21)</f>
        <v>34040.735525451142</v>
      </c>
      <c r="P21" s="98">
        <f t="shared" si="7"/>
        <v>21269.857762725573</v>
      </c>
    </row>
    <row r="22" spans="2:16" s="125" customFormat="1" ht="12" x14ac:dyDescent="0.2">
      <c r="B22" s="120">
        <v>13</v>
      </c>
      <c r="C22" s="121" t="s">
        <v>31</v>
      </c>
      <c r="D22" s="122" t="s">
        <v>6</v>
      </c>
      <c r="E22" s="122">
        <v>1</v>
      </c>
      <c r="F22" s="123">
        <v>115710</v>
      </c>
      <c r="G22" s="124">
        <v>25823</v>
      </c>
      <c r="I22" s="98">
        <v>48184.573806801833</v>
      </c>
      <c r="J22" s="98">
        <f t="shared" si="0"/>
        <v>49184.880274393094</v>
      </c>
      <c r="N22" s="97">
        <f t="shared" ref="N22" si="8">+MIN(G22,J22)</f>
        <v>25823</v>
      </c>
      <c r="O22" s="97">
        <f t="shared" ref="O22" si="9">+AVERAGE(G22,J22)</f>
        <v>37503.94013719655</v>
      </c>
      <c r="P22" s="98">
        <f t="shared" ref="P22" si="10">+(N22+O22)/2</f>
        <v>31663.470068598275</v>
      </c>
    </row>
    <row r="23" spans="2:16" s="125" customFormat="1" ht="12" x14ac:dyDescent="0.2">
      <c r="B23" s="120">
        <v>14</v>
      </c>
      <c r="C23" s="121" t="s">
        <v>37</v>
      </c>
      <c r="D23" s="122" t="s">
        <v>6</v>
      </c>
      <c r="E23" s="122">
        <v>1</v>
      </c>
      <c r="F23" s="123">
        <v>83790</v>
      </c>
      <c r="G23" s="124">
        <v>16898</v>
      </c>
      <c r="I23" s="98">
        <v>52561.489370678857</v>
      </c>
      <c r="J23" s="98">
        <f t="shared" si="0"/>
        <v>53652.660125338458</v>
      </c>
      <c r="N23" s="98">
        <f t="shared" ref="N23:N63" si="11">+MIN(F23,G23,J23)</f>
        <v>16898</v>
      </c>
      <c r="O23" s="98">
        <f t="shared" ref="O23:O63" si="12">+AVERAGE(F23,G23,J23)</f>
        <v>51446.88670844616</v>
      </c>
      <c r="P23" s="98">
        <f t="shared" si="1"/>
        <v>34172.443354223084</v>
      </c>
    </row>
    <row r="24" spans="2:16" s="125" customFormat="1" ht="12" x14ac:dyDescent="0.2">
      <c r="B24" s="120">
        <v>15</v>
      </c>
      <c r="C24" s="121" t="s">
        <v>32</v>
      </c>
      <c r="D24" s="122" t="s">
        <v>6</v>
      </c>
      <c r="E24" s="122">
        <v>1</v>
      </c>
      <c r="F24" s="123">
        <v>83790</v>
      </c>
      <c r="G24" s="124">
        <v>18683</v>
      </c>
      <c r="I24" s="98">
        <v>55131.22132396973</v>
      </c>
      <c r="J24" s="98">
        <f t="shared" si="0"/>
        <v>56275.739432144575</v>
      </c>
      <c r="N24" s="98">
        <f t="shared" si="11"/>
        <v>18683</v>
      </c>
      <c r="O24" s="98">
        <f t="shared" si="12"/>
        <v>52916.246477381523</v>
      </c>
      <c r="P24" s="98">
        <f t="shared" si="1"/>
        <v>35799.623238690765</v>
      </c>
    </row>
    <row r="25" spans="2:16" s="125" customFormat="1" ht="12" x14ac:dyDescent="0.2">
      <c r="B25" s="120">
        <v>16</v>
      </c>
      <c r="C25" s="121" t="s">
        <v>10</v>
      </c>
      <c r="D25" s="122" t="s">
        <v>6</v>
      </c>
      <c r="E25" s="122">
        <v>1</v>
      </c>
      <c r="F25" s="123">
        <v>102060</v>
      </c>
      <c r="G25" s="124">
        <v>47600</v>
      </c>
      <c r="I25" s="98">
        <v>70326.5034880194</v>
      </c>
      <c r="J25" s="98">
        <f t="shared" si="0"/>
        <v>71786.47398737898</v>
      </c>
      <c r="N25" s="98">
        <f t="shared" si="11"/>
        <v>47600</v>
      </c>
      <c r="O25" s="98">
        <f t="shared" si="12"/>
        <v>73815.491329126336</v>
      </c>
      <c r="P25" s="98">
        <f t="shared" si="1"/>
        <v>60707.745664563168</v>
      </c>
    </row>
    <row r="26" spans="2:16" s="125" customFormat="1" ht="12" x14ac:dyDescent="0.2">
      <c r="B26" s="120">
        <v>17</v>
      </c>
      <c r="C26" s="121" t="s">
        <v>11</v>
      </c>
      <c r="D26" s="122" t="s">
        <v>6</v>
      </c>
      <c r="E26" s="122">
        <v>1</v>
      </c>
      <c r="F26" s="123">
        <v>102060</v>
      </c>
      <c r="G26" s="124">
        <v>38759.49</v>
      </c>
      <c r="I26" s="98">
        <v>69177.755434233142</v>
      </c>
      <c r="J26" s="98">
        <f t="shared" si="0"/>
        <v>70613.878049984938</v>
      </c>
      <c r="N26" s="98">
        <f t="shared" si="11"/>
        <v>38759.49</v>
      </c>
      <c r="O26" s="98">
        <f t="shared" si="12"/>
        <v>70477.789349994971</v>
      </c>
      <c r="P26" s="98">
        <f t="shared" si="1"/>
        <v>54618.639674997481</v>
      </c>
    </row>
    <row r="27" spans="2:16" s="125" customFormat="1" ht="12" x14ac:dyDescent="0.2">
      <c r="B27" s="120">
        <v>18</v>
      </c>
      <c r="C27" s="121" t="s">
        <v>12</v>
      </c>
      <c r="D27" s="122" t="s">
        <v>6</v>
      </c>
      <c r="E27" s="122">
        <v>1</v>
      </c>
      <c r="F27" s="123">
        <v>113400</v>
      </c>
      <c r="G27" s="124">
        <v>89250</v>
      </c>
      <c r="I27" s="98">
        <v>73329.299312506308</v>
      </c>
      <c r="J27" s="98">
        <f t="shared" si="0"/>
        <v>74851.607523850922</v>
      </c>
      <c r="N27" s="98">
        <f t="shared" si="11"/>
        <v>74851.607523850922</v>
      </c>
      <c r="O27" s="98">
        <f t="shared" si="12"/>
        <v>92500.535841283636</v>
      </c>
      <c r="P27" s="98">
        <f t="shared" si="1"/>
        <v>83676.071682567272</v>
      </c>
    </row>
    <row r="28" spans="2:16" s="125" customFormat="1" ht="12" x14ac:dyDescent="0.2">
      <c r="B28" s="120">
        <v>19</v>
      </c>
      <c r="C28" s="121" t="s">
        <v>13</v>
      </c>
      <c r="D28" s="122" t="s">
        <v>6</v>
      </c>
      <c r="E28" s="122">
        <v>1</v>
      </c>
      <c r="F28" s="123">
        <v>113400</v>
      </c>
      <c r="G28" s="124">
        <v>91630</v>
      </c>
      <c r="I28" s="98">
        <v>76814.167323829737</v>
      </c>
      <c r="J28" s="98">
        <f t="shared" si="0"/>
        <v>78408.82101288691</v>
      </c>
      <c r="N28" s="98">
        <f t="shared" si="11"/>
        <v>78408.82101288691</v>
      </c>
      <c r="O28" s="98">
        <f t="shared" si="12"/>
        <v>94479.607004295642</v>
      </c>
      <c r="P28" s="98">
        <f t="shared" si="1"/>
        <v>86444.214008591283</v>
      </c>
    </row>
    <row r="29" spans="2:16" s="125" customFormat="1" ht="12" x14ac:dyDescent="0.2">
      <c r="B29" s="120">
        <v>20</v>
      </c>
      <c r="C29" s="121" t="s">
        <v>14</v>
      </c>
      <c r="D29" s="122" t="s">
        <v>6</v>
      </c>
      <c r="E29" s="122">
        <v>1</v>
      </c>
      <c r="F29" s="123">
        <v>158760</v>
      </c>
      <c r="G29" s="124">
        <v>76160</v>
      </c>
      <c r="I29" s="98">
        <v>88463.465352340514</v>
      </c>
      <c r="J29" s="98">
        <f t="shared" si="0"/>
        <v>90299.957190834059</v>
      </c>
      <c r="N29" s="98">
        <f t="shared" si="11"/>
        <v>76160</v>
      </c>
      <c r="O29" s="98">
        <f t="shared" si="12"/>
        <v>108406.65239694469</v>
      </c>
      <c r="P29" s="98">
        <f t="shared" si="1"/>
        <v>92283.32619847235</v>
      </c>
    </row>
    <row r="30" spans="2:16" s="125" customFormat="1" ht="12" x14ac:dyDescent="0.2">
      <c r="B30" s="120">
        <v>21</v>
      </c>
      <c r="C30" s="121" t="s">
        <v>15</v>
      </c>
      <c r="D30" s="122" t="s">
        <v>6</v>
      </c>
      <c r="E30" s="122">
        <v>1</v>
      </c>
      <c r="F30" s="123">
        <v>170100</v>
      </c>
      <c r="G30" s="124">
        <v>92820</v>
      </c>
      <c r="I30" s="98">
        <v>91405.085982206045</v>
      </c>
      <c r="J30" s="98">
        <f t="shared" si="0"/>
        <v>93302.645542353668</v>
      </c>
      <c r="N30" s="98">
        <f>+MIN(G30,J30)</f>
        <v>92820</v>
      </c>
      <c r="O30" s="98">
        <f>+AVERAGE(G30,J30)</f>
        <v>93061.322771176841</v>
      </c>
      <c r="P30" s="98">
        <f t="shared" si="1"/>
        <v>92940.661385588421</v>
      </c>
    </row>
    <row r="31" spans="2:16" s="125" customFormat="1" ht="12" x14ac:dyDescent="0.2">
      <c r="B31" s="120">
        <v>22</v>
      </c>
      <c r="C31" s="121" t="s">
        <v>16</v>
      </c>
      <c r="D31" s="122" t="s">
        <v>6</v>
      </c>
      <c r="E31" s="122">
        <v>1</v>
      </c>
      <c r="F31" s="123">
        <v>170100</v>
      </c>
      <c r="G31" s="124">
        <v>91987</v>
      </c>
      <c r="I31" s="98">
        <v>91057.72051865331</v>
      </c>
      <c r="J31" s="98">
        <f t="shared" si="0"/>
        <v>92948.068809874851</v>
      </c>
      <c r="N31" s="98">
        <f>+MIN(G31,J31)</f>
        <v>91987</v>
      </c>
      <c r="O31" s="98">
        <f>+AVERAGE(G31,J31)</f>
        <v>92467.534404937425</v>
      </c>
      <c r="P31" s="98">
        <f t="shared" si="1"/>
        <v>92227.267202468705</v>
      </c>
    </row>
    <row r="32" spans="2:16" s="125" customFormat="1" ht="12" x14ac:dyDescent="0.2">
      <c r="B32" s="120">
        <v>23</v>
      </c>
      <c r="C32" s="121" t="s">
        <v>17</v>
      </c>
      <c r="D32" s="122" t="s">
        <v>6</v>
      </c>
      <c r="E32" s="122">
        <v>1</v>
      </c>
      <c r="F32" s="123">
        <v>170100</v>
      </c>
      <c r="G32" s="124">
        <v>195160</v>
      </c>
      <c r="I32" s="98">
        <v>91819.357921342627</v>
      </c>
      <c r="J32" s="98">
        <f t="shared" si="0"/>
        <v>93725.517721511496</v>
      </c>
      <c r="N32" s="98">
        <f t="shared" si="11"/>
        <v>93725.517721511496</v>
      </c>
      <c r="O32" s="98">
        <f t="shared" si="12"/>
        <v>152995.17257383716</v>
      </c>
      <c r="P32" s="98">
        <f t="shared" si="1"/>
        <v>123360.34514767432</v>
      </c>
    </row>
    <row r="33" spans="2:16" s="125" customFormat="1" ht="12" x14ac:dyDescent="0.2">
      <c r="B33" s="120">
        <v>24</v>
      </c>
      <c r="C33" s="121" t="s">
        <v>18</v>
      </c>
      <c r="D33" s="122" t="s">
        <v>6</v>
      </c>
      <c r="E33" s="122">
        <v>1</v>
      </c>
      <c r="F33" s="123">
        <v>204120</v>
      </c>
      <c r="G33" s="124">
        <v>202300</v>
      </c>
      <c r="I33" s="98">
        <v>97566.646527145887</v>
      </c>
      <c r="J33" s="98">
        <f t="shared" si="0"/>
        <v>99592.119408437982</v>
      </c>
      <c r="N33" s="98">
        <f t="shared" si="11"/>
        <v>99592.119408437982</v>
      </c>
      <c r="O33" s="98">
        <f t="shared" si="12"/>
        <v>168670.70646947934</v>
      </c>
      <c r="P33" s="98">
        <f t="shared" si="1"/>
        <v>134131.41293895867</v>
      </c>
    </row>
    <row r="34" spans="2:16" s="125" customFormat="1" ht="12" x14ac:dyDescent="0.2">
      <c r="B34" s="120">
        <v>25</v>
      </c>
      <c r="C34" s="121" t="s">
        <v>19</v>
      </c>
      <c r="D34" s="122" t="s">
        <v>6</v>
      </c>
      <c r="E34" s="122">
        <v>1</v>
      </c>
      <c r="F34" s="123">
        <v>204120</v>
      </c>
      <c r="G34" s="124">
        <v>202300</v>
      </c>
      <c r="I34" s="98">
        <v>97619.598579516722</v>
      </c>
      <c r="J34" s="98">
        <f t="shared" si="0"/>
        <v>99646.170739608526</v>
      </c>
      <c r="N34" s="98">
        <f t="shared" si="11"/>
        <v>99646.170739608526</v>
      </c>
      <c r="O34" s="98">
        <f t="shared" si="12"/>
        <v>168688.72357986952</v>
      </c>
      <c r="P34" s="98">
        <f t="shared" si="1"/>
        <v>134167.44715973904</v>
      </c>
    </row>
    <row r="35" spans="2:16" s="125" customFormat="1" ht="12" x14ac:dyDescent="0.2">
      <c r="B35" s="120">
        <v>26</v>
      </c>
      <c r="C35" s="121" t="s">
        <v>20</v>
      </c>
      <c r="D35" s="122" t="s">
        <v>6</v>
      </c>
      <c r="E35" s="122">
        <v>1</v>
      </c>
      <c r="F35" s="123">
        <v>136080</v>
      </c>
      <c r="G35" s="124">
        <v>77350</v>
      </c>
      <c r="I35" s="98">
        <v>87676.777500136101</v>
      </c>
      <c r="J35" s="98">
        <f t="shared" si="0"/>
        <v>89496.937785097791</v>
      </c>
      <c r="N35" s="98">
        <f t="shared" si="11"/>
        <v>77350</v>
      </c>
      <c r="O35" s="98">
        <f t="shared" si="12"/>
        <v>100975.64592836594</v>
      </c>
      <c r="P35" s="98">
        <f t="shared" si="1"/>
        <v>89162.822964182968</v>
      </c>
    </row>
    <row r="36" spans="2:16" s="125" customFormat="1" ht="12" x14ac:dyDescent="0.2">
      <c r="B36" s="120">
        <v>27</v>
      </c>
      <c r="C36" s="121" t="s">
        <v>38</v>
      </c>
      <c r="D36" s="122" t="s">
        <v>6</v>
      </c>
      <c r="E36" s="122">
        <v>1</v>
      </c>
      <c r="F36" s="123">
        <v>102060</v>
      </c>
      <c r="G36" s="124">
        <v>44863</v>
      </c>
      <c r="I36" s="98">
        <v>64946.508642277746</v>
      </c>
      <c r="J36" s="98">
        <f t="shared" si="0"/>
        <v>66294.791038690091</v>
      </c>
      <c r="N36" s="98">
        <f t="shared" si="11"/>
        <v>44863</v>
      </c>
      <c r="O36" s="98">
        <f t="shared" si="12"/>
        <v>71072.597012896687</v>
      </c>
      <c r="P36" s="98">
        <f t="shared" si="1"/>
        <v>57967.798506448344</v>
      </c>
    </row>
    <row r="37" spans="2:16" s="125" customFormat="1" ht="12" x14ac:dyDescent="0.2">
      <c r="B37" s="120">
        <v>28</v>
      </c>
      <c r="C37" s="121" t="s">
        <v>39</v>
      </c>
      <c r="D37" s="122" t="s">
        <v>6</v>
      </c>
      <c r="E37" s="122">
        <v>1</v>
      </c>
      <c r="F37" s="123">
        <v>79380</v>
      </c>
      <c r="G37" s="124">
        <v>44863</v>
      </c>
      <c r="I37" s="98">
        <v>59232.464764004573</v>
      </c>
      <c r="J37" s="98">
        <f t="shared" si="0"/>
        <v>60462.124236191106</v>
      </c>
      <c r="N37" s="98">
        <f t="shared" si="11"/>
        <v>44863</v>
      </c>
      <c r="O37" s="98">
        <f t="shared" si="12"/>
        <v>61568.374745397035</v>
      </c>
      <c r="P37" s="98">
        <f t="shared" si="1"/>
        <v>53215.687372698521</v>
      </c>
    </row>
    <row r="38" spans="2:16" s="125" customFormat="1" ht="12" x14ac:dyDescent="0.2">
      <c r="B38" s="120">
        <v>29</v>
      </c>
      <c r="C38" s="121" t="s">
        <v>40</v>
      </c>
      <c r="D38" s="122" t="s">
        <v>6</v>
      </c>
      <c r="E38" s="122">
        <v>1</v>
      </c>
      <c r="F38" s="123">
        <v>102060</v>
      </c>
      <c r="G38" s="124">
        <v>52955</v>
      </c>
      <c r="I38" s="98">
        <v>71690.771381131257</v>
      </c>
      <c r="J38" s="98">
        <f t="shared" si="0"/>
        <v>73179.063932325909</v>
      </c>
      <c r="N38" s="98">
        <f t="shared" si="11"/>
        <v>52955</v>
      </c>
      <c r="O38" s="98">
        <f t="shared" si="12"/>
        <v>76064.687977441979</v>
      </c>
      <c r="P38" s="98">
        <f t="shared" si="1"/>
        <v>64509.84398872099</v>
      </c>
    </row>
    <row r="39" spans="2:16" s="125" customFormat="1" ht="12" x14ac:dyDescent="0.2">
      <c r="B39" s="120">
        <v>30</v>
      </c>
      <c r="C39" s="121" t="s">
        <v>41</v>
      </c>
      <c r="D39" s="122" t="s">
        <v>6</v>
      </c>
      <c r="E39" s="122">
        <v>1</v>
      </c>
      <c r="F39" s="123">
        <v>283500</v>
      </c>
      <c r="G39" s="124">
        <v>101983</v>
      </c>
      <c r="I39" s="98">
        <v>124758.7380917384</v>
      </c>
      <c r="J39" s="98">
        <f t="shared" si="0"/>
        <v>127348.71581162172</v>
      </c>
      <c r="N39" s="98">
        <f t="shared" si="11"/>
        <v>101983</v>
      </c>
      <c r="O39" s="98">
        <f t="shared" si="12"/>
        <v>170943.90527054059</v>
      </c>
      <c r="P39" s="98">
        <f t="shared" si="1"/>
        <v>136463.45263527031</v>
      </c>
    </row>
    <row r="40" spans="2:16" s="125" customFormat="1" ht="12" x14ac:dyDescent="0.2">
      <c r="B40" s="120">
        <v>31</v>
      </c>
      <c r="C40" s="121" t="s">
        <v>42</v>
      </c>
      <c r="D40" s="122" t="s">
        <v>6</v>
      </c>
      <c r="E40" s="122">
        <v>1</v>
      </c>
      <c r="F40" s="123">
        <v>317520</v>
      </c>
      <c r="G40" s="124">
        <v>110670</v>
      </c>
      <c r="I40" s="98">
        <v>129605.84180723735</v>
      </c>
      <c r="J40" s="98">
        <f t="shared" si="0"/>
        <v>132296.44486864883</v>
      </c>
      <c r="N40" s="98">
        <f t="shared" si="11"/>
        <v>110670</v>
      </c>
      <c r="O40" s="98">
        <f t="shared" si="12"/>
        <v>186828.81495621629</v>
      </c>
      <c r="P40" s="98">
        <f t="shared" si="1"/>
        <v>148749.40747810813</v>
      </c>
    </row>
    <row r="41" spans="2:16" s="125" customFormat="1" ht="12" x14ac:dyDescent="0.2">
      <c r="B41" s="120">
        <v>32</v>
      </c>
      <c r="C41" s="121" t="s">
        <v>21</v>
      </c>
      <c r="D41" s="122" t="s">
        <v>6</v>
      </c>
      <c r="E41" s="122">
        <v>1</v>
      </c>
      <c r="F41" s="123">
        <v>10206</v>
      </c>
      <c r="G41" s="124">
        <v>10591</v>
      </c>
      <c r="I41" s="98">
        <v>9417.1349144132582</v>
      </c>
      <c r="J41" s="98">
        <f t="shared" si="0"/>
        <v>9612.6336024132197</v>
      </c>
      <c r="N41" s="98">
        <f t="shared" si="11"/>
        <v>9612.6336024132197</v>
      </c>
      <c r="O41" s="98">
        <f t="shared" si="12"/>
        <v>10136.54453413774</v>
      </c>
      <c r="P41" s="98">
        <f t="shared" si="1"/>
        <v>9874.5890682754798</v>
      </c>
    </row>
    <row r="42" spans="2:16" s="125" customFormat="1" ht="12" x14ac:dyDescent="0.2">
      <c r="B42" s="120">
        <v>33</v>
      </c>
      <c r="C42" s="121" t="s">
        <v>22</v>
      </c>
      <c r="D42" s="122" t="s">
        <v>6</v>
      </c>
      <c r="E42" s="122">
        <v>1</v>
      </c>
      <c r="F42" s="123">
        <v>11340</v>
      </c>
      <c r="G42" s="124">
        <v>11900</v>
      </c>
      <c r="I42" s="98">
        <v>10606.505923800192</v>
      </c>
      <c r="J42" s="98">
        <f t="shared" si="0"/>
        <v>10826.695823510889</v>
      </c>
      <c r="N42" s="98">
        <f t="shared" si="11"/>
        <v>10826.695823510889</v>
      </c>
      <c r="O42" s="98">
        <f t="shared" si="12"/>
        <v>11355.56527450363</v>
      </c>
      <c r="P42" s="98">
        <f t="shared" si="1"/>
        <v>11091.130549007259</v>
      </c>
    </row>
    <row r="43" spans="2:16" s="125" customFormat="1" ht="12" x14ac:dyDescent="0.2">
      <c r="B43" s="120">
        <v>34</v>
      </c>
      <c r="C43" s="121" t="s">
        <v>23</v>
      </c>
      <c r="D43" s="122" t="s">
        <v>6</v>
      </c>
      <c r="E43" s="122">
        <v>1</v>
      </c>
      <c r="F43" s="123">
        <v>9072</v>
      </c>
      <c r="G43" s="124">
        <v>59500</v>
      </c>
      <c r="I43" s="98">
        <v>7621.1504467931227</v>
      </c>
      <c r="J43" s="98">
        <f t="shared" si="0"/>
        <v>7779.3646942196929</v>
      </c>
      <c r="N43" s="98">
        <f t="shared" si="11"/>
        <v>7779.3646942196929</v>
      </c>
      <c r="O43" s="98">
        <f t="shared" si="12"/>
        <v>25450.454898073232</v>
      </c>
      <c r="P43" s="98">
        <f t="shared" si="1"/>
        <v>16614.909796146461</v>
      </c>
    </row>
    <row r="44" spans="2:16" s="125" customFormat="1" ht="12" x14ac:dyDescent="0.2">
      <c r="B44" s="120">
        <v>35</v>
      </c>
      <c r="C44" s="128" t="s">
        <v>204</v>
      </c>
      <c r="D44" s="122" t="s">
        <v>6</v>
      </c>
      <c r="E44" s="122">
        <v>1</v>
      </c>
      <c r="F44" s="123">
        <v>8640</v>
      </c>
      <c r="G44" s="124">
        <v>20000</v>
      </c>
      <c r="I44" s="127"/>
      <c r="J44" s="98"/>
      <c r="N44" s="98">
        <f t="shared" si="11"/>
        <v>8640</v>
      </c>
      <c r="O44" s="98">
        <f t="shared" si="12"/>
        <v>14320</v>
      </c>
      <c r="P44" s="98">
        <f t="shared" si="1"/>
        <v>11480</v>
      </c>
    </row>
    <row r="45" spans="2:16" s="125" customFormat="1" ht="12" x14ac:dyDescent="0.2">
      <c r="B45" s="120">
        <v>36</v>
      </c>
      <c r="C45" s="128" t="s">
        <v>205</v>
      </c>
      <c r="D45" s="122" t="s">
        <v>6</v>
      </c>
      <c r="E45" s="122">
        <v>1</v>
      </c>
      <c r="F45" s="123">
        <v>9040</v>
      </c>
      <c r="G45" s="124">
        <v>25000</v>
      </c>
      <c r="I45" s="127"/>
      <c r="J45" s="98"/>
      <c r="N45" s="98">
        <f t="shared" si="11"/>
        <v>9040</v>
      </c>
      <c r="O45" s="98">
        <f t="shared" si="12"/>
        <v>17020</v>
      </c>
      <c r="P45" s="98">
        <f t="shared" si="1"/>
        <v>13030</v>
      </c>
    </row>
    <row r="46" spans="2:16" s="125" customFormat="1" ht="12" x14ac:dyDescent="0.2">
      <c r="B46" s="120">
        <v>37</v>
      </c>
      <c r="C46" s="128" t="s">
        <v>145</v>
      </c>
      <c r="D46" s="122" t="s">
        <v>6</v>
      </c>
      <c r="E46" s="122">
        <v>1</v>
      </c>
      <c r="F46" s="123">
        <v>56080</v>
      </c>
      <c r="G46" s="124">
        <v>59500</v>
      </c>
      <c r="I46" s="127"/>
      <c r="J46" s="98"/>
      <c r="N46" s="98">
        <f t="shared" si="11"/>
        <v>56080</v>
      </c>
      <c r="O46" s="98">
        <f t="shared" si="12"/>
        <v>57790</v>
      </c>
      <c r="P46" s="98">
        <f t="shared" si="1"/>
        <v>56935</v>
      </c>
    </row>
    <row r="47" spans="2:16" s="125" customFormat="1" ht="12" x14ac:dyDescent="0.2">
      <c r="B47" s="120">
        <v>38</v>
      </c>
      <c r="C47" s="128" t="s">
        <v>146</v>
      </c>
      <c r="D47" s="122" t="s">
        <v>6</v>
      </c>
      <c r="E47" s="122">
        <v>1</v>
      </c>
      <c r="F47" s="123">
        <v>94960</v>
      </c>
      <c r="G47" s="124">
        <v>59500</v>
      </c>
      <c r="I47" s="127"/>
      <c r="J47" s="98"/>
      <c r="N47" s="98">
        <f t="shared" si="11"/>
        <v>59500</v>
      </c>
      <c r="O47" s="98">
        <f t="shared" si="12"/>
        <v>77230</v>
      </c>
      <c r="P47" s="98">
        <f t="shared" si="1"/>
        <v>68365</v>
      </c>
    </row>
    <row r="48" spans="2:16" s="125" customFormat="1" ht="12" x14ac:dyDescent="0.2">
      <c r="B48" s="120">
        <v>39</v>
      </c>
      <c r="C48" s="128" t="s">
        <v>147</v>
      </c>
      <c r="D48" s="122" t="s">
        <v>33</v>
      </c>
      <c r="E48" s="122">
        <v>1</v>
      </c>
      <c r="F48" s="123">
        <v>12512</v>
      </c>
      <c r="G48" s="124">
        <v>17850</v>
      </c>
      <c r="I48" s="127"/>
      <c r="J48" s="98"/>
      <c r="N48" s="98">
        <f t="shared" si="11"/>
        <v>12512</v>
      </c>
      <c r="O48" s="98">
        <f t="shared" si="12"/>
        <v>15181</v>
      </c>
      <c r="P48" s="98">
        <f t="shared" si="1"/>
        <v>13846.5</v>
      </c>
    </row>
    <row r="49" spans="2:16" s="125" customFormat="1" ht="12" x14ac:dyDescent="0.2">
      <c r="B49" s="120">
        <v>40</v>
      </c>
      <c r="C49" s="128" t="s">
        <v>148</v>
      </c>
      <c r="D49" s="122" t="s">
        <v>33</v>
      </c>
      <c r="E49" s="122">
        <v>1</v>
      </c>
      <c r="F49" s="123">
        <v>13792</v>
      </c>
      <c r="G49" s="124">
        <v>13090</v>
      </c>
      <c r="I49" s="127"/>
      <c r="J49" s="98"/>
      <c r="N49" s="98">
        <f t="shared" si="11"/>
        <v>13090</v>
      </c>
      <c r="O49" s="98">
        <f t="shared" si="12"/>
        <v>13441</v>
      </c>
      <c r="P49" s="98">
        <f t="shared" si="1"/>
        <v>13265.5</v>
      </c>
    </row>
    <row r="50" spans="2:16" s="125" customFormat="1" ht="12" x14ac:dyDescent="0.2">
      <c r="B50" s="120">
        <v>41</v>
      </c>
      <c r="C50" s="128" t="s">
        <v>149</v>
      </c>
      <c r="D50" s="122" t="s">
        <v>6</v>
      </c>
      <c r="E50" s="122">
        <v>1</v>
      </c>
      <c r="F50" s="123">
        <v>156640</v>
      </c>
      <c r="G50" s="124">
        <v>115430</v>
      </c>
      <c r="I50" s="127"/>
      <c r="J50" s="98"/>
      <c r="N50" s="98">
        <f t="shared" si="11"/>
        <v>115430</v>
      </c>
      <c r="O50" s="98">
        <f t="shared" si="12"/>
        <v>136035</v>
      </c>
      <c r="P50" s="98">
        <f t="shared" si="1"/>
        <v>125732.5</v>
      </c>
    </row>
    <row r="51" spans="2:16" s="125" customFormat="1" ht="12" x14ac:dyDescent="0.2">
      <c r="B51" s="120">
        <v>42</v>
      </c>
      <c r="C51" s="128" t="s">
        <v>150</v>
      </c>
      <c r="D51" s="122" t="s">
        <v>6</v>
      </c>
      <c r="E51" s="122">
        <v>1</v>
      </c>
      <c r="F51" s="123">
        <v>210720</v>
      </c>
      <c r="G51" s="124">
        <v>184450</v>
      </c>
      <c r="I51" s="127"/>
      <c r="J51" s="98"/>
      <c r="N51" s="98">
        <f t="shared" si="11"/>
        <v>184450</v>
      </c>
      <c r="O51" s="98">
        <f t="shared" si="12"/>
        <v>197585</v>
      </c>
      <c r="P51" s="98">
        <f t="shared" si="1"/>
        <v>191017.5</v>
      </c>
    </row>
    <row r="52" spans="2:16" s="125" customFormat="1" ht="12" x14ac:dyDescent="0.2">
      <c r="B52" s="120">
        <v>43</v>
      </c>
      <c r="C52" s="121" t="s">
        <v>24</v>
      </c>
      <c r="D52" s="122" t="s">
        <v>6</v>
      </c>
      <c r="E52" s="122">
        <v>1</v>
      </c>
      <c r="F52" s="123">
        <v>9072</v>
      </c>
      <c r="G52" s="124">
        <v>6545</v>
      </c>
      <c r="I52" s="98">
        <v>8029.2208406243435</v>
      </c>
      <c r="J52" s="98">
        <f t="shared" si="0"/>
        <v>8195.9065846717731</v>
      </c>
      <c r="N52" s="98">
        <f t="shared" si="11"/>
        <v>6545</v>
      </c>
      <c r="O52" s="98">
        <f t="shared" si="12"/>
        <v>7937.6355282239238</v>
      </c>
      <c r="P52" s="98">
        <f t="shared" si="1"/>
        <v>7241.3177641119619</v>
      </c>
    </row>
    <row r="53" spans="2:16" s="125" customFormat="1" ht="12" x14ac:dyDescent="0.2">
      <c r="B53" s="120">
        <v>44</v>
      </c>
      <c r="C53" s="121" t="s">
        <v>151</v>
      </c>
      <c r="D53" s="122" t="s">
        <v>6</v>
      </c>
      <c r="E53" s="122">
        <v>1</v>
      </c>
      <c r="F53" s="123">
        <v>34020</v>
      </c>
      <c r="G53" s="124">
        <v>380800</v>
      </c>
      <c r="I53" s="98">
        <v>493545.31476426381</v>
      </c>
      <c r="J53" s="98">
        <f t="shared" si="0"/>
        <v>503791.26136924064</v>
      </c>
      <c r="N53" s="98">
        <f>+MIN(G53,J53)</f>
        <v>380800</v>
      </c>
      <c r="O53" s="98">
        <f>+AVERAGE(G53,J53)</f>
        <v>442295.63068462035</v>
      </c>
      <c r="P53" s="98">
        <f t="shared" si="1"/>
        <v>411547.81534231018</v>
      </c>
    </row>
    <row r="54" spans="2:16" s="125" customFormat="1" ht="12" x14ac:dyDescent="0.2">
      <c r="B54" s="120">
        <v>45</v>
      </c>
      <c r="C54" s="121" t="s">
        <v>152</v>
      </c>
      <c r="D54" s="122" t="s">
        <v>6</v>
      </c>
      <c r="E54" s="122">
        <v>1</v>
      </c>
      <c r="F54" s="123">
        <v>34020</v>
      </c>
      <c r="G54" s="124">
        <v>535500</v>
      </c>
      <c r="I54" s="98">
        <v>330581.4384576499</v>
      </c>
      <c r="J54" s="98">
        <f t="shared" si="0"/>
        <v>337444.27286354703</v>
      </c>
      <c r="N54" s="98">
        <f>+MIN(G54,J54)</f>
        <v>337444.27286354703</v>
      </c>
      <c r="O54" s="98">
        <f>+AVERAGE(G54,J54)</f>
        <v>436472.13643177354</v>
      </c>
      <c r="P54" s="98">
        <f t="shared" si="1"/>
        <v>386958.20464766026</v>
      </c>
    </row>
    <row r="55" spans="2:16" s="125" customFormat="1" ht="12" x14ac:dyDescent="0.2">
      <c r="B55" s="120">
        <v>46</v>
      </c>
      <c r="C55" s="121" t="s">
        <v>153</v>
      </c>
      <c r="D55" s="122" t="s">
        <v>33</v>
      </c>
      <c r="E55" s="122">
        <v>1</v>
      </c>
      <c r="F55" s="123">
        <v>9639</v>
      </c>
      <c r="G55" s="124">
        <v>10234</v>
      </c>
      <c r="I55" s="98">
        <v>12093.156021208091</v>
      </c>
      <c r="J55" s="98">
        <f t="shared" si="0"/>
        <v>12344.208613892786</v>
      </c>
      <c r="N55" s="98">
        <f t="shared" si="11"/>
        <v>9639</v>
      </c>
      <c r="O55" s="98">
        <f t="shared" si="12"/>
        <v>10739.069537964262</v>
      </c>
      <c r="P55" s="98">
        <f t="shared" si="1"/>
        <v>10189.034768982132</v>
      </c>
    </row>
    <row r="56" spans="2:16" s="125" customFormat="1" ht="12" x14ac:dyDescent="0.2">
      <c r="B56" s="120">
        <v>47</v>
      </c>
      <c r="C56" s="121" t="s">
        <v>154</v>
      </c>
      <c r="D56" s="122" t="s">
        <v>33</v>
      </c>
      <c r="E56" s="122">
        <v>1</v>
      </c>
      <c r="F56" s="123">
        <v>7371</v>
      </c>
      <c r="G56" s="124">
        <v>4522</v>
      </c>
      <c r="I56" s="98">
        <v>8709.7421597334014</v>
      </c>
      <c r="J56" s="98">
        <f t="shared" si="0"/>
        <v>8890.5554517294331</v>
      </c>
      <c r="N56" s="98">
        <f t="shared" si="11"/>
        <v>4522</v>
      </c>
      <c r="O56" s="98">
        <f t="shared" si="12"/>
        <v>6927.8518172431441</v>
      </c>
      <c r="P56" s="98">
        <f t="shared" si="1"/>
        <v>5724.9259086215716</v>
      </c>
    </row>
    <row r="57" spans="2:16" s="125" customFormat="1" ht="12" x14ac:dyDescent="0.2">
      <c r="B57" s="120">
        <v>48</v>
      </c>
      <c r="C57" s="121" t="s">
        <v>155</v>
      </c>
      <c r="D57" s="122" t="s">
        <v>33</v>
      </c>
      <c r="E57" s="122">
        <v>1</v>
      </c>
      <c r="F57" s="123">
        <v>11907</v>
      </c>
      <c r="G57" s="124">
        <v>21420</v>
      </c>
      <c r="I57" s="98">
        <v>17913.744366479237</v>
      </c>
      <c r="J57" s="98">
        <f t="shared" si="0"/>
        <v>18285.63173483936</v>
      </c>
      <c r="N57" s="98">
        <f t="shared" si="11"/>
        <v>11907</v>
      </c>
      <c r="O57" s="98">
        <f t="shared" si="12"/>
        <v>17204.210578279788</v>
      </c>
      <c r="P57" s="98">
        <f t="shared" si="1"/>
        <v>14555.605289139894</v>
      </c>
    </row>
    <row r="58" spans="2:16" s="125" customFormat="1" ht="12" x14ac:dyDescent="0.2">
      <c r="B58" s="120">
        <v>49</v>
      </c>
      <c r="C58" s="121" t="s">
        <v>156</v>
      </c>
      <c r="D58" s="122" t="s">
        <v>33</v>
      </c>
      <c r="E58" s="122">
        <v>1</v>
      </c>
      <c r="F58" s="123">
        <v>7371</v>
      </c>
      <c r="G58" s="124">
        <v>7497</v>
      </c>
      <c r="I58" s="98">
        <v>9658.6385663345864</v>
      </c>
      <c r="J58" s="98">
        <f t="shared" si="0"/>
        <v>9859.1508436615477</v>
      </c>
      <c r="N58" s="98">
        <f t="shared" si="11"/>
        <v>7371</v>
      </c>
      <c r="O58" s="98">
        <f t="shared" si="12"/>
        <v>8242.3836145538498</v>
      </c>
      <c r="P58" s="98">
        <f t="shared" si="1"/>
        <v>7806.6918072769249</v>
      </c>
    </row>
    <row r="59" spans="2:16" s="125" customFormat="1" ht="12" x14ac:dyDescent="0.2">
      <c r="B59" s="120">
        <v>50</v>
      </c>
      <c r="C59" s="121" t="s">
        <v>157</v>
      </c>
      <c r="D59" s="122" t="s">
        <v>33</v>
      </c>
      <c r="E59" s="122">
        <v>1</v>
      </c>
      <c r="F59" s="123">
        <v>10773</v>
      </c>
      <c r="G59" s="124">
        <v>14042</v>
      </c>
      <c r="I59" s="98">
        <v>16379.669197133368</v>
      </c>
      <c r="J59" s="98">
        <f t="shared" si="0"/>
        <v>16719.709333227398</v>
      </c>
      <c r="N59" s="98">
        <f t="shared" si="11"/>
        <v>10773</v>
      </c>
      <c r="O59" s="98">
        <f t="shared" si="12"/>
        <v>13844.903111075799</v>
      </c>
      <c r="P59" s="98">
        <f t="shared" si="1"/>
        <v>12308.9515555379</v>
      </c>
    </row>
    <row r="60" spans="2:16" s="125" customFormat="1" ht="12" x14ac:dyDescent="0.2">
      <c r="B60" s="120">
        <v>51</v>
      </c>
      <c r="C60" s="121" t="s">
        <v>158</v>
      </c>
      <c r="D60" s="122" t="s">
        <v>33</v>
      </c>
      <c r="E60" s="122">
        <v>1</v>
      </c>
      <c r="F60" s="123">
        <v>14742</v>
      </c>
      <c r="G60" s="124">
        <v>30226</v>
      </c>
      <c r="I60" s="98">
        <v>22295.939917796284</v>
      </c>
      <c r="J60" s="98">
        <f t="shared" si="0"/>
        <v>22758.801185184922</v>
      </c>
      <c r="N60" s="98">
        <f t="shared" si="11"/>
        <v>14742</v>
      </c>
      <c r="O60" s="98">
        <f t="shared" si="12"/>
        <v>22575.60039506164</v>
      </c>
      <c r="P60" s="98">
        <f t="shared" si="1"/>
        <v>18658.800197530822</v>
      </c>
    </row>
    <row r="61" spans="2:16" s="125" customFormat="1" ht="12" x14ac:dyDescent="0.2">
      <c r="B61" s="120">
        <v>52</v>
      </c>
      <c r="C61" s="121" t="s">
        <v>159</v>
      </c>
      <c r="D61" s="122" t="s">
        <v>33</v>
      </c>
      <c r="E61" s="122">
        <v>1</v>
      </c>
      <c r="F61" s="123">
        <v>28350</v>
      </c>
      <c r="G61" s="124">
        <v>36295</v>
      </c>
      <c r="I61" s="98">
        <v>34659.113967242949</v>
      </c>
      <c r="J61" s="98">
        <f t="shared" si="0"/>
        <v>35378.633371968317</v>
      </c>
      <c r="N61" s="98">
        <f t="shared" si="11"/>
        <v>28350</v>
      </c>
      <c r="O61" s="98">
        <f t="shared" si="12"/>
        <v>33341.211123989437</v>
      </c>
      <c r="P61" s="98">
        <f t="shared" si="1"/>
        <v>30845.605561994718</v>
      </c>
    </row>
    <row r="62" spans="2:16" s="125" customFormat="1" ht="12" x14ac:dyDescent="0.2">
      <c r="B62" s="120">
        <v>53</v>
      </c>
      <c r="C62" s="121" t="s">
        <v>160</v>
      </c>
      <c r="D62" s="122" t="s">
        <v>33</v>
      </c>
      <c r="E62" s="122">
        <v>1</v>
      </c>
      <c r="F62" s="123">
        <v>8505</v>
      </c>
      <c r="G62" s="124">
        <v>9996</v>
      </c>
      <c r="I62" s="98">
        <v>10891.113718570883</v>
      </c>
      <c r="J62" s="98">
        <f t="shared" si="0"/>
        <v>11117.21204488669</v>
      </c>
      <c r="N62" s="98">
        <f t="shared" si="11"/>
        <v>8505</v>
      </c>
      <c r="O62" s="98">
        <f t="shared" si="12"/>
        <v>9872.7373482955645</v>
      </c>
      <c r="P62" s="98">
        <f t="shared" si="1"/>
        <v>9188.8686741477832</v>
      </c>
    </row>
    <row r="63" spans="2:16" s="125" customFormat="1" ht="12" x14ac:dyDescent="0.2">
      <c r="B63" s="120">
        <v>54</v>
      </c>
      <c r="C63" s="121" t="s">
        <v>161</v>
      </c>
      <c r="D63" s="122" t="s">
        <v>33</v>
      </c>
      <c r="E63" s="122">
        <v>1</v>
      </c>
      <c r="F63" s="123">
        <v>14742</v>
      </c>
      <c r="G63" s="124">
        <v>33320</v>
      </c>
      <c r="I63" s="98">
        <v>22022.290030952769</v>
      </c>
      <c r="J63" s="98">
        <f t="shared" si="0"/>
        <v>22479.470356703059</v>
      </c>
      <c r="N63" s="98">
        <f t="shared" si="11"/>
        <v>14742</v>
      </c>
      <c r="O63" s="98">
        <f t="shared" si="12"/>
        <v>23513.823452234355</v>
      </c>
      <c r="P63" s="98">
        <f t="shared" si="1"/>
        <v>19127.911726117178</v>
      </c>
    </row>
    <row r="64" spans="2:16" s="125" customFormat="1" ht="12" x14ac:dyDescent="0.2">
      <c r="B64" s="120">
        <v>55</v>
      </c>
      <c r="C64" s="121" t="s">
        <v>162</v>
      </c>
      <c r="D64" s="122" t="s">
        <v>6</v>
      </c>
      <c r="E64" s="122">
        <v>1</v>
      </c>
      <c r="F64" s="123">
        <v>283500</v>
      </c>
      <c r="G64" s="124">
        <v>89250</v>
      </c>
      <c r="I64" s="98">
        <v>202965.13291596348</v>
      </c>
      <c r="J64" s="98">
        <f t="shared" ref="J64" si="13">+I64*$I$4</f>
        <v>207178.66681511977</v>
      </c>
      <c r="N64" s="98">
        <f t="shared" ref="N64:N93" si="14">+MIN(F64,G64,J64)</f>
        <v>89250</v>
      </c>
      <c r="O64" s="98">
        <f t="shared" ref="O64:O93" si="15">+AVERAGE(F64,G64,J64)</f>
        <v>193309.55560503993</v>
      </c>
      <c r="P64" s="98">
        <f t="shared" ref="P64:P93" si="16">+(N64+O64)/2</f>
        <v>141279.77780251997</v>
      </c>
    </row>
    <row r="65" spans="2:16" s="125" customFormat="1" ht="12" x14ac:dyDescent="0.2">
      <c r="B65" s="120">
        <v>56</v>
      </c>
      <c r="C65" s="128" t="s">
        <v>163</v>
      </c>
      <c r="D65" s="122" t="s">
        <v>6</v>
      </c>
      <c r="E65" s="122">
        <v>1</v>
      </c>
      <c r="F65" s="123">
        <v>582640</v>
      </c>
      <c r="G65" s="124">
        <v>550970</v>
      </c>
      <c r="I65" s="127"/>
      <c r="J65" s="98"/>
      <c r="N65" s="98">
        <f t="shared" si="14"/>
        <v>550970</v>
      </c>
      <c r="O65" s="98">
        <f t="shared" si="15"/>
        <v>566805</v>
      </c>
      <c r="P65" s="98">
        <f t="shared" si="16"/>
        <v>558887.5</v>
      </c>
    </row>
    <row r="66" spans="2:16" s="125" customFormat="1" ht="12" x14ac:dyDescent="0.2">
      <c r="B66" s="120">
        <v>57</v>
      </c>
      <c r="C66" s="128" t="s">
        <v>164</v>
      </c>
      <c r="D66" s="122" t="s">
        <v>6</v>
      </c>
      <c r="E66" s="122">
        <v>1</v>
      </c>
      <c r="F66" s="123">
        <v>702880</v>
      </c>
      <c r="G66" s="124">
        <v>559300</v>
      </c>
      <c r="I66" s="127"/>
      <c r="J66" s="98"/>
      <c r="N66" s="98">
        <f t="shared" si="14"/>
        <v>559300</v>
      </c>
      <c r="O66" s="98">
        <f t="shared" si="15"/>
        <v>631090</v>
      </c>
      <c r="P66" s="98">
        <f t="shared" si="16"/>
        <v>595195</v>
      </c>
    </row>
    <row r="67" spans="2:16" s="125" customFormat="1" ht="12" x14ac:dyDescent="0.2">
      <c r="B67" s="120">
        <v>58</v>
      </c>
      <c r="C67" s="128" t="s">
        <v>165</v>
      </c>
      <c r="D67" s="122" t="s">
        <v>6</v>
      </c>
      <c r="E67" s="122">
        <v>1</v>
      </c>
      <c r="F67" s="123">
        <v>614720</v>
      </c>
      <c r="G67" s="124">
        <v>595000</v>
      </c>
      <c r="I67" s="127"/>
      <c r="J67" s="98"/>
      <c r="N67" s="98">
        <f t="shared" si="14"/>
        <v>595000</v>
      </c>
      <c r="O67" s="98">
        <f t="shared" si="15"/>
        <v>604860</v>
      </c>
      <c r="P67" s="98">
        <f t="shared" si="16"/>
        <v>599930</v>
      </c>
    </row>
    <row r="68" spans="2:16" s="125" customFormat="1" ht="12" x14ac:dyDescent="0.2">
      <c r="B68" s="120">
        <v>59</v>
      </c>
      <c r="C68" s="128" t="s">
        <v>166</v>
      </c>
      <c r="D68" s="122" t="s">
        <v>6</v>
      </c>
      <c r="E68" s="122">
        <v>1</v>
      </c>
      <c r="F68" s="123">
        <v>759600</v>
      </c>
      <c r="G68" s="124">
        <v>714000</v>
      </c>
      <c r="I68" s="127"/>
      <c r="J68" s="98"/>
      <c r="N68" s="98">
        <f t="shared" si="14"/>
        <v>714000</v>
      </c>
      <c r="O68" s="98">
        <f t="shared" si="15"/>
        <v>736800</v>
      </c>
      <c r="P68" s="98">
        <f t="shared" si="16"/>
        <v>725400</v>
      </c>
    </row>
    <row r="69" spans="2:16" s="125" customFormat="1" ht="12" x14ac:dyDescent="0.2">
      <c r="B69" s="120">
        <v>60</v>
      </c>
      <c r="C69" s="128" t="s">
        <v>167</v>
      </c>
      <c r="D69" s="122" t="s">
        <v>6</v>
      </c>
      <c r="E69" s="122">
        <v>1</v>
      </c>
      <c r="F69" s="123">
        <v>693680</v>
      </c>
      <c r="G69" s="124">
        <v>714000</v>
      </c>
      <c r="I69" s="127"/>
      <c r="J69" s="98"/>
      <c r="N69" s="98">
        <f t="shared" si="14"/>
        <v>693680</v>
      </c>
      <c r="O69" s="98">
        <f t="shared" si="15"/>
        <v>703840</v>
      </c>
      <c r="P69" s="98">
        <f t="shared" si="16"/>
        <v>698760</v>
      </c>
    </row>
    <row r="70" spans="2:16" s="125" customFormat="1" ht="12" x14ac:dyDescent="0.2">
      <c r="B70" s="120">
        <v>61</v>
      </c>
      <c r="C70" s="128" t="s">
        <v>168</v>
      </c>
      <c r="D70" s="122" t="s">
        <v>6</v>
      </c>
      <c r="E70" s="122">
        <v>1</v>
      </c>
      <c r="F70" s="123">
        <v>848160</v>
      </c>
      <c r="G70" s="124">
        <v>917490</v>
      </c>
      <c r="I70" s="127"/>
      <c r="J70" s="98"/>
      <c r="N70" s="98">
        <f t="shared" si="14"/>
        <v>848160</v>
      </c>
      <c r="O70" s="98">
        <f t="shared" si="15"/>
        <v>882825</v>
      </c>
      <c r="P70" s="98">
        <f t="shared" si="16"/>
        <v>865492.5</v>
      </c>
    </row>
    <row r="71" spans="2:16" s="125" customFormat="1" ht="12" x14ac:dyDescent="0.2">
      <c r="B71" s="120">
        <v>62</v>
      </c>
      <c r="C71" s="128" t="s">
        <v>169</v>
      </c>
      <c r="D71" s="122" t="s">
        <v>6</v>
      </c>
      <c r="E71" s="122">
        <v>1</v>
      </c>
      <c r="F71" s="123">
        <v>829200</v>
      </c>
      <c r="G71" s="124">
        <v>856800</v>
      </c>
      <c r="I71" s="127"/>
      <c r="J71" s="98"/>
      <c r="N71" s="98">
        <f t="shared" si="14"/>
        <v>829200</v>
      </c>
      <c r="O71" s="98">
        <f t="shared" si="15"/>
        <v>843000</v>
      </c>
      <c r="P71" s="98">
        <f t="shared" si="16"/>
        <v>836100</v>
      </c>
    </row>
    <row r="72" spans="2:16" s="125" customFormat="1" ht="12" x14ac:dyDescent="0.2">
      <c r="B72" s="120">
        <v>63</v>
      </c>
      <c r="C72" s="128" t="s">
        <v>170</v>
      </c>
      <c r="D72" s="122" t="s">
        <v>6</v>
      </c>
      <c r="E72" s="122">
        <v>1</v>
      </c>
      <c r="F72" s="123">
        <v>1028480</v>
      </c>
      <c r="G72" s="124">
        <v>978180</v>
      </c>
      <c r="I72" s="127"/>
      <c r="J72" s="98"/>
      <c r="N72" s="98">
        <f t="shared" si="14"/>
        <v>978180</v>
      </c>
      <c r="O72" s="98">
        <f t="shared" si="15"/>
        <v>1003330</v>
      </c>
      <c r="P72" s="98">
        <f t="shared" si="16"/>
        <v>990755</v>
      </c>
    </row>
    <row r="73" spans="2:16" s="125" customFormat="1" ht="12" x14ac:dyDescent="0.2">
      <c r="B73" s="120">
        <v>64</v>
      </c>
      <c r="C73" s="128" t="s">
        <v>171</v>
      </c>
      <c r="D73" s="122" t="s">
        <v>6</v>
      </c>
      <c r="E73" s="122">
        <v>1</v>
      </c>
      <c r="F73" s="123">
        <v>1862720</v>
      </c>
      <c r="G73" s="124">
        <v>1118600</v>
      </c>
      <c r="I73" s="127"/>
      <c r="J73" s="98"/>
      <c r="N73" s="98">
        <f t="shared" si="14"/>
        <v>1118600</v>
      </c>
      <c r="O73" s="98">
        <f t="shared" si="15"/>
        <v>1490660</v>
      </c>
      <c r="P73" s="98">
        <f t="shared" si="16"/>
        <v>1304630</v>
      </c>
    </row>
    <row r="74" spans="2:16" s="125" customFormat="1" ht="12" x14ac:dyDescent="0.2">
      <c r="B74" s="120">
        <v>65</v>
      </c>
      <c r="C74" s="128" t="s">
        <v>172</v>
      </c>
      <c r="D74" s="122" t="s">
        <v>6</v>
      </c>
      <c r="E74" s="122">
        <v>1</v>
      </c>
      <c r="F74" s="123">
        <v>2203680</v>
      </c>
      <c r="G74" s="124">
        <v>1118600</v>
      </c>
      <c r="I74" s="127"/>
      <c r="J74" s="98"/>
      <c r="N74" s="98">
        <f t="shared" si="14"/>
        <v>1118600</v>
      </c>
      <c r="O74" s="98">
        <f t="shared" si="15"/>
        <v>1661140</v>
      </c>
      <c r="P74" s="98">
        <f t="shared" si="16"/>
        <v>1389870</v>
      </c>
    </row>
    <row r="75" spans="2:16" s="125" customFormat="1" ht="12" x14ac:dyDescent="0.2">
      <c r="B75" s="120">
        <v>66</v>
      </c>
      <c r="C75" s="128" t="s">
        <v>173</v>
      </c>
      <c r="D75" s="122" t="s">
        <v>6</v>
      </c>
      <c r="E75" s="122">
        <v>1</v>
      </c>
      <c r="F75" s="123">
        <v>1916080</v>
      </c>
      <c r="G75" s="124">
        <v>1118600</v>
      </c>
      <c r="I75" s="127"/>
      <c r="J75" s="98"/>
      <c r="N75" s="98">
        <f t="shared" si="14"/>
        <v>1118600</v>
      </c>
      <c r="O75" s="98">
        <f t="shared" si="15"/>
        <v>1517340</v>
      </c>
      <c r="P75" s="98">
        <f t="shared" si="16"/>
        <v>1317970</v>
      </c>
    </row>
    <row r="76" spans="2:16" s="125" customFormat="1" ht="12" x14ac:dyDescent="0.2">
      <c r="B76" s="120">
        <v>67</v>
      </c>
      <c r="C76" s="128" t="s">
        <v>174</v>
      </c>
      <c r="D76" s="122" t="s">
        <v>6</v>
      </c>
      <c r="E76" s="122">
        <v>1</v>
      </c>
      <c r="F76" s="123">
        <v>2261040</v>
      </c>
      <c r="G76" s="124">
        <v>1118600</v>
      </c>
      <c r="I76" s="127"/>
      <c r="J76" s="98"/>
      <c r="N76" s="98">
        <f t="shared" si="14"/>
        <v>1118600</v>
      </c>
      <c r="O76" s="98">
        <f t="shared" si="15"/>
        <v>1689820</v>
      </c>
      <c r="P76" s="98">
        <f t="shared" si="16"/>
        <v>1404210</v>
      </c>
    </row>
    <row r="77" spans="2:16" s="125" customFormat="1" ht="12" x14ac:dyDescent="0.2">
      <c r="B77" s="120">
        <v>68</v>
      </c>
      <c r="C77" s="128" t="s">
        <v>175</v>
      </c>
      <c r="D77" s="122" t="s">
        <v>6</v>
      </c>
      <c r="E77" s="122">
        <v>1</v>
      </c>
      <c r="F77" s="123">
        <v>2736240</v>
      </c>
      <c r="G77" s="124">
        <v>2023000</v>
      </c>
      <c r="I77" s="127"/>
      <c r="J77" s="98"/>
      <c r="N77" s="98">
        <f t="shared" si="14"/>
        <v>2023000</v>
      </c>
      <c r="O77" s="98">
        <f t="shared" si="15"/>
        <v>2379620</v>
      </c>
      <c r="P77" s="98">
        <f t="shared" si="16"/>
        <v>2201310</v>
      </c>
    </row>
    <row r="78" spans="2:16" s="125" customFormat="1" ht="12" x14ac:dyDescent="0.2">
      <c r="B78" s="120">
        <v>69</v>
      </c>
      <c r="C78" s="128" t="s">
        <v>176</v>
      </c>
      <c r="D78" s="122" t="s">
        <v>6</v>
      </c>
      <c r="E78" s="122">
        <v>1</v>
      </c>
      <c r="F78" s="123">
        <v>2944080</v>
      </c>
      <c r="G78" s="124">
        <v>2082500</v>
      </c>
      <c r="I78" s="127"/>
      <c r="J78" s="98"/>
      <c r="N78" s="98">
        <f t="shared" si="14"/>
        <v>2082500</v>
      </c>
      <c r="O78" s="98">
        <f t="shared" si="15"/>
        <v>2513290</v>
      </c>
      <c r="P78" s="98">
        <f t="shared" si="16"/>
        <v>2297895</v>
      </c>
    </row>
    <row r="79" spans="2:16" s="125" customFormat="1" ht="12" x14ac:dyDescent="0.2">
      <c r="B79" s="120">
        <v>70</v>
      </c>
      <c r="C79" s="128" t="s">
        <v>177</v>
      </c>
      <c r="D79" s="122" t="s">
        <v>6</v>
      </c>
      <c r="E79" s="122">
        <v>1</v>
      </c>
      <c r="F79" s="123">
        <v>312160</v>
      </c>
      <c r="G79" s="124">
        <v>448630</v>
      </c>
      <c r="I79" s="127"/>
      <c r="J79" s="98"/>
      <c r="N79" s="98">
        <f t="shared" si="14"/>
        <v>312160</v>
      </c>
      <c r="O79" s="98">
        <f t="shared" si="15"/>
        <v>380395</v>
      </c>
      <c r="P79" s="98">
        <f t="shared" si="16"/>
        <v>346277.5</v>
      </c>
    </row>
    <row r="80" spans="2:16" s="125" customFormat="1" ht="12" x14ac:dyDescent="0.2">
      <c r="B80" s="120">
        <v>71</v>
      </c>
      <c r="C80" s="128" t="s">
        <v>178</v>
      </c>
      <c r="D80" s="122" t="s">
        <v>6</v>
      </c>
      <c r="E80" s="122">
        <v>1</v>
      </c>
      <c r="F80" s="123">
        <v>378880</v>
      </c>
      <c r="G80" s="124">
        <v>273700</v>
      </c>
      <c r="I80" s="127"/>
      <c r="J80" s="98"/>
      <c r="N80" s="98">
        <f t="shared" si="14"/>
        <v>273700</v>
      </c>
      <c r="O80" s="98">
        <f t="shared" si="15"/>
        <v>326290</v>
      </c>
      <c r="P80" s="98">
        <f t="shared" si="16"/>
        <v>299995</v>
      </c>
    </row>
    <row r="81" spans="2:16" s="125" customFormat="1" ht="12" x14ac:dyDescent="0.2">
      <c r="B81" s="120">
        <v>72</v>
      </c>
      <c r="C81" s="121" t="s">
        <v>179</v>
      </c>
      <c r="D81" s="122" t="s">
        <v>6</v>
      </c>
      <c r="E81" s="122">
        <v>1</v>
      </c>
      <c r="F81" s="123">
        <v>300320</v>
      </c>
      <c r="G81" s="124">
        <v>214200</v>
      </c>
      <c r="I81" s="127"/>
      <c r="J81" s="98"/>
      <c r="N81" s="98">
        <f t="shared" si="14"/>
        <v>214200</v>
      </c>
      <c r="O81" s="98">
        <f t="shared" si="15"/>
        <v>257260</v>
      </c>
      <c r="P81" s="98">
        <f t="shared" si="16"/>
        <v>235730</v>
      </c>
    </row>
    <row r="82" spans="2:16" s="125" customFormat="1" ht="12" x14ac:dyDescent="0.2">
      <c r="B82" s="120">
        <v>73</v>
      </c>
      <c r="C82" s="128" t="s">
        <v>180</v>
      </c>
      <c r="D82" s="122" t="s">
        <v>6</v>
      </c>
      <c r="E82" s="122">
        <v>1</v>
      </c>
      <c r="F82" s="123">
        <v>119952</v>
      </c>
      <c r="G82" s="124">
        <v>202300</v>
      </c>
      <c r="I82" s="127"/>
      <c r="J82" s="98"/>
      <c r="N82" s="98">
        <f t="shared" si="14"/>
        <v>119952</v>
      </c>
      <c r="O82" s="98">
        <f t="shared" si="15"/>
        <v>161126</v>
      </c>
      <c r="P82" s="98">
        <f t="shared" si="16"/>
        <v>140539</v>
      </c>
    </row>
    <row r="83" spans="2:16" s="125" customFormat="1" ht="12" x14ac:dyDescent="0.2">
      <c r="B83" s="120">
        <v>74</v>
      </c>
      <c r="C83" s="128" t="s">
        <v>181</v>
      </c>
      <c r="D83" s="122" t="s">
        <v>6</v>
      </c>
      <c r="E83" s="122">
        <v>1</v>
      </c>
      <c r="F83" s="123">
        <v>145656</v>
      </c>
      <c r="G83" s="124">
        <v>224910</v>
      </c>
      <c r="I83" s="127"/>
      <c r="J83" s="98"/>
      <c r="N83" s="98">
        <f t="shared" si="14"/>
        <v>145656</v>
      </c>
      <c r="O83" s="98">
        <f t="shared" si="15"/>
        <v>185283</v>
      </c>
      <c r="P83" s="98">
        <f t="shared" si="16"/>
        <v>165469.5</v>
      </c>
    </row>
    <row r="84" spans="2:16" s="125" customFormat="1" ht="12" x14ac:dyDescent="0.2">
      <c r="B84" s="120">
        <v>75</v>
      </c>
      <c r="C84" s="128" t="s">
        <v>182</v>
      </c>
      <c r="D84" s="122" t="s">
        <v>6</v>
      </c>
      <c r="E84" s="122">
        <v>1</v>
      </c>
      <c r="F84" s="123">
        <v>188496</v>
      </c>
      <c r="G84" s="124">
        <v>243950</v>
      </c>
      <c r="I84" s="127"/>
      <c r="J84" s="98"/>
      <c r="N84" s="98">
        <f t="shared" si="14"/>
        <v>188496</v>
      </c>
      <c r="O84" s="98">
        <f t="shared" si="15"/>
        <v>216223</v>
      </c>
      <c r="P84" s="98">
        <f t="shared" si="16"/>
        <v>202359.5</v>
      </c>
    </row>
    <row r="85" spans="2:16" s="125" customFormat="1" ht="12" x14ac:dyDescent="0.2">
      <c r="B85" s="120">
        <v>77</v>
      </c>
      <c r="C85" s="128" t="s">
        <v>183</v>
      </c>
      <c r="D85" s="122" t="s">
        <v>6</v>
      </c>
      <c r="E85" s="122">
        <v>1</v>
      </c>
      <c r="F85" s="123">
        <v>428400</v>
      </c>
      <c r="G85" s="124">
        <v>591430</v>
      </c>
      <c r="I85" s="127"/>
      <c r="J85" s="98"/>
      <c r="N85" s="98">
        <f t="shared" si="14"/>
        <v>428400</v>
      </c>
      <c r="O85" s="98">
        <f t="shared" si="15"/>
        <v>509915</v>
      </c>
      <c r="P85" s="98">
        <f t="shared" si="16"/>
        <v>469157.5</v>
      </c>
    </row>
    <row r="86" spans="2:16" s="125" customFormat="1" ht="12" x14ac:dyDescent="0.2">
      <c r="B86" s="120">
        <v>78</v>
      </c>
      <c r="C86" s="128" t="s">
        <v>184</v>
      </c>
      <c r="D86" s="122" t="s">
        <v>6</v>
      </c>
      <c r="E86" s="122">
        <v>1</v>
      </c>
      <c r="F86" s="123">
        <v>459245</v>
      </c>
      <c r="G86" s="124">
        <v>479570</v>
      </c>
      <c r="I86" s="127"/>
      <c r="J86" s="98"/>
      <c r="N86" s="98">
        <f t="shared" si="14"/>
        <v>459245</v>
      </c>
      <c r="O86" s="98">
        <f t="shared" si="15"/>
        <v>469407.5</v>
      </c>
      <c r="P86" s="98">
        <f t="shared" si="16"/>
        <v>464326.25</v>
      </c>
    </row>
    <row r="87" spans="2:16" s="125" customFormat="1" ht="12" x14ac:dyDescent="0.2">
      <c r="B87" s="120">
        <v>79</v>
      </c>
      <c r="C87" s="128" t="s">
        <v>185</v>
      </c>
      <c r="D87" s="122" t="s">
        <v>6</v>
      </c>
      <c r="E87" s="122">
        <v>1</v>
      </c>
      <c r="F87" s="123">
        <v>282205</v>
      </c>
      <c r="G87" s="124">
        <v>357000</v>
      </c>
      <c r="I87" s="127"/>
      <c r="J87" s="98"/>
      <c r="N87" s="98">
        <f t="shared" si="14"/>
        <v>282205</v>
      </c>
      <c r="O87" s="98">
        <f t="shared" si="15"/>
        <v>319602.5</v>
      </c>
      <c r="P87" s="98">
        <f t="shared" si="16"/>
        <v>300903.75</v>
      </c>
    </row>
    <row r="88" spans="2:16" s="125" customFormat="1" ht="12" x14ac:dyDescent="0.2">
      <c r="B88" s="120">
        <v>80</v>
      </c>
      <c r="C88" s="128" t="s">
        <v>186</v>
      </c>
      <c r="D88" s="122" t="s">
        <v>6</v>
      </c>
      <c r="E88" s="122">
        <v>1</v>
      </c>
      <c r="F88" s="123">
        <v>428400</v>
      </c>
      <c r="G88" s="124">
        <v>387940</v>
      </c>
      <c r="I88" s="127"/>
      <c r="J88" s="98"/>
      <c r="N88" s="98">
        <f t="shared" si="14"/>
        <v>387940</v>
      </c>
      <c r="O88" s="98">
        <f t="shared" si="15"/>
        <v>408170</v>
      </c>
      <c r="P88" s="98">
        <f t="shared" si="16"/>
        <v>398055</v>
      </c>
    </row>
    <row r="89" spans="2:16" s="125" customFormat="1" ht="12" x14ac:dyDescent="0.2">
      <c r="B89" s="120">
        <v>82</v>
      </c>
      <c r="C89" s="128" t="s">
        <v>187</v>
      </c>
      <c r="D89" s="122" t="s">
        <v>6</v>
      </c>
      <c r="E89" s="122">
        <v>1</v>
      </c>
      <c r="F89" s="123">
        <v>36563</v>
      </c>
      <c r="G89" s="124">
        <v>23800</v>
      </c>
      <c r="I89" s="127"/>
      <c r="J89" s="98"/>
      <c r="N89" s="98">
        <f t="shared" si="14"/>
        <v>23800</v>
      </c>
      <c r="O89" s="98">
        <f t="shared" si="15"/>
        <v>30181.5</v>
      </c>
      <c r="P89" s="98">
        <f t="shared" si="16"/>
        <v>26990.75</v>
      </c>
    </row>
    <row r="90" spans="2:16" s="125" customFormat="1" ht="12" x14ac:dyDescent="0.2">
      <c r="B90" s="120">
        <v>83</v>
      </c>
      <c r="C90" s="128" t="s">
        <v>188</v>
      </c>
      <c r="D90" s="122" t="s">
        <v>6</v>
      </c>
      <c r="E90" s="122">
        <v>1</v>
      </c>
      <c r="F90" s="123">
        <v>137088</v>
      </c>
      <c r="G90" s="124">
        <v>195160</v>
      </c>
      <c r="I90" s="127"/>
      <c r="J90" s="98"/>
      <c r="N90" s="98">
        <f t="shared" si="14"/>
        <v>137088</v>
      </c>
      <c r="O90" s="98">
        <f t="shared" si="15"/>
        <v>166124</v>
      </c>
      <c r="P90" s="98">
        <f t="shared" si="16"/>
        <v>151606</v>
      </c>
    </row>
    <row r="91" spans="2:16" s="125" customFormat="1" ht="12" x14ac:dyDescent="0.2">
      <c r="B91" s="120">
        <v>84</v>
      </c>
      <c r="C91" s="128" t="s">
        <v>189</v>
      </c>
      <c r="D91" s="122" t="s">
        <v>6</v>
      </c>
      <c r="E91" s="122">
        <v>1</v>
      </c>
      <c r="F91" s="123">
        <v>325584</v>
      </c>
      <c r="G91" s="124">
        <v>223720</v>
      </c>
      <c r="I91" s="127"/>
      <c r="J91" s="98"/>
      <c r="N91" s="98">
        <f t="shared" si="14"/>
        <v>223720</v>
      </c>
      <c r="O91" s="98">
        <f t="shared" si="15"/>
        <v>274652</v>
      </c>
      <c r="P91" s="98">
        <f t="shared" si="16"/>
        <v>249186</v>
      </c>
    </row>
    <row r="92" spans="2:16" s="125" customFormat="1" ht="12" x14ac:dyDescent="0.2">
      <c r="B92" s="120">
        <v>85</v>
      </c>
      <c r="C92" s="128" t="s">
        <v>190</v>
      </c>
      <c r="D92" s="122" t="s">
        <v>6</v>
      </c>
      <c r="E92" s="122">
        <v>1</v>
      </c>
      <c r="F92" s="123">
        <v>119952</v>
      </c>
      <c r="G92" s="124">
        <v>163030</v>
      </c>
      <c r="I92" s="127"/>
      <c r="J92" s="98"/>
      <c r="N92" s="98">
        <f t="shared" si="14"/>
        <v>119952</v>
      </c>
      <c r="O92" s="98">
        <f t="shared" si="15"/>
        <v>141491</v>
      </c>
      <c r="P92" s="98">
        <f t="shared" si="16"/>
        <v>130721.5</v>
      </c>
    </row>
    <row r="93" spans="2:16" s="125" customFormat="1" ht="12" x14ac:dyDescent="0.2">
      <c r="B93" s="120">
        <v>86</v>
      </c>
      <c r="C93" s="121" t="s">
        <v>191</v>
      </c>
      <c r="D93" s="122" t="s">
        <v>6</v>
      </c>
      <c r="E93" s="122">
        <v>1</v>
      </c>
      <c r="F93" s="123">
        <v>137088</v>
      </c>
      <c r="G93" s="124">
        <v>142800</v>
      </c>
      <c r="I93" s="127"/>
      <c r="J93" s="98"/>
      <c r="N93" s="98">
        <f t="shared" si="14"/>
        <v>137088</v>
      </c>
      <c r="O93" s="98">
        <f t="shared" si="15"/>
        <v>139944</v>
      </c>
      <c r="P93" s="98">
        <f t="shared" si="16"/>
        <v>138516</v>
      </c>
    </row>
    <row r="94" spans="2:16" x14ac:dyDescent="0.2">
      <c r="B94" s="175" t="s">
        <v>1</v>
      </c>
      <c r="C94" s="175"/>
      <c r="D94" s="175"/>
      <c r="E94" s="175"/>
      <c r="F94" s="34">
        <f>SUM(F10:F93)</f>
        <v>28549353</v>
      </c>
      <c r="G94" s="34">
        <f>SUM(G10:G93)</f>
        <v>22195044.77</v>
      </c>
      <c r="I94" s="34">
        <f>SUM(I10:I93)</f>
        <v>3230920.0968605233</v>
      </c>
      <c r="J94" s="57">
        <f>SUM(J10:J93)</f>
        <v>3297993.6437205342</v>
      </c>
      <c r="N94" s="119">
        <f>SUM(N10:N93)</f>
        <v>20679933.973389987</v>
      </c>
      <c r="O94" s="119">
        <f>SUM(O10:O93)</f>
        <v>25288269.382901806</v>
      </c>
      <c r="P94" s="119">
        <f>SUM(P10:P93)</f>
        <v>22984101.678145897</v>
      </c>
    </row>
  </sheetData>
  <sheetProtection algorithmName="SHA-512" hashValue="8HcjAXNe1eg7laymbaqWlXCLAlFjlohGnwIu9NmuDfB32dOySxJaCSAO2hx+4EKZCiwVarX0cdC2HBT3VcXIbg==" saltValue="5QmnwMk0olq0Fp/peateQA==" spinCount="100000" sheet="1" objects="1" scenarios="1" selectLockedCells="1" selectUnlockedCells="1"/>
  <mergeCells count="6">
    <mergeCell ref="N7:P8"/>
    <mergeCell ref="B94:E94"/>
    <mergeCell ref="B4:F4"/>
    <mergeCell ref="B2:F2"/>
    <mergeCell ref="B5:F5"/>
    <mergeCell ref="B6:F6"/>
  </mergeCells>
  <pageMargins left="0.7" right="0.7" top="0.75" bottom="0.75" header="0.3" footer="0.3"/>
  <pageSetup paperSize="14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MTTO PREVENTIVO</vt:lpstr>
      <vt:lpstr>M.O MTTO CORRECTIVO</vt:lpstr>
      <vt:lpstr>REPUESTOS</vt:lpstr>
      <vt:lpstr>REPUESTOS!OLE_LINK1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Elena Perez Villadiego</dc:creator>
  <cp:lastModifiedBy>Eliana Maria Rodriguez Urbina</cp:lastModifiedBy>
  <dcterms:created xsi:type="dcterms:W3CDTF">2018-02-21T20:24:03Z</dcterms:created>
  <dcterms:modified xsi:type="dcterms:W3CDTF">2020-02-21T22:50:02Z</dcterms:modified>
</cp:coreProperties>
</file>