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D:\Usuarios\ivan.uribeo\Documents\2024\SUSCRIPCIÓN PARA LA REALIZACIÓN DE PRUEBAS DE EFICIENCIA INTERLABORATORIALES\"/>
    </mc:Choice>
  </mc:AlternateContent>
  <xr:revisionPtr revIDLastSave="0" documentId="13_ncr:1_{F429903E-6EB7-4092-A4B4-B0CEEFA57941}" xr6:coauthVersionLast="47" xr6:coauthVersionMax="47" xr10:uidLastSave="{00000000-0000-0000-0000-000000000000}"/>
  <bookViews>
    <workbookView xWindow="-120" yWindow="-120" windowWidth="29040" windowHeight="15840" firstSheet="3" activeTab="3" xr2:uid="{00000000-000D-0000-FFFF-FFFF00000000}"/>
  </bookViews>
  <sheets>
    <sheet name="ANEXO 1 - COTIZACION" sheetId="7" state="hidden" r:id="rId1"/>
    <sheet name="ANEXO 2 - COSTO HISTORICO" sheetId="5" state="hidden" r:id="rId2"/>
    <sheet name="ANEXO 3 - PROY COSTOS" sheetId="6" state="hidden" r:id="rId3"/>
    <sheet name="ANEXO 4 -EST SECTOR" sheetId="8" r:id="rId4"/>
    <sheet name="OFERTA LISTA DE REPUESTOS" sheetId="2" state="hidden" r:id="rId5"/>
  </sheets>
  <definedNames>
    <definedName name="_xlnm._FilterDatabase" localSheetId="0" hidden="1">'ANEXO 1 - COTIZACION'!#REF!</definedName>
    <definedName name="_xlnm._FilterDatabase" localSheetId="1" hidden="1">'ANEXO 2 - COSTO HISTORICO'!#REF!</definedName>
    <definedName name="_xlnm._FilterDatabase" localSheetId="2" hidden="1">'ANEXO 3 - PROY COSTOS'!#REF!</definedName>
    <definedName name="_xlnm._FilterDatabase" localSheetId="3" hidden="1">'ANEXO 4 -EST SECTOR'!#REF!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8" l="1"/>
  <c r="C15" i="8"/>
  <c r="B15" i="8"/>
  <c r="D14" i="8"/>
  <c r="C14" i="8"/>
  <c r="B14" i="8"/>
  <c r="D13" i="8"/>
  <c r="C13" i="8"/>
  <c r="B13" i="8"/>
  <c r="D12" i="8"/>
  <c r="C12" i="8"/>
  <c r="B12" i="8"/>
  <c r="D11" i="8"/>
  <c r="C11" i="8"/>
  <c r="B11" i="8"/>
  <c r="D10" i="8"/>
  <c r="C10" i="8"/>
  <c r="B10" i="8"/>
  <c r="D9" i="8"/>
  <c r="C9" i="8"/>
  <c r="B9" i="8"/>
  <c r="D8" i="8"/>
  <c r="C8" i="8"/>
  <c r="B8" i="8"/>
  <c r="D7" i="8"/>
  <c r="C7" i="8"/>
  <c r="B7" i="8"/>
  <c r="D6" i="8"/>
  <c r="C6" i="8"/>
  <c r="B6" i="8"/>
  <c r="D5" i="8"/>
  <c r="C5" i="8"/>
  <c r="B5" i="8"/>
  <c r="J7" i="7" l="1"/>
  <c r="K7" i="7"/>
  <c r="L7" i="7"/>
  <c r="M7" i="7" s="1"/>
  <c r="N7" i="7"/>
  <c r="P7" i="7" s="1"/>
  <c r="J8" i="7"/>
  <c r="K8" i="7"/>
  <c r="N8" i="7" s="1"/>
  <c r="P8" i="7" s="1"/>
  <c r="L8" i="7"/>
  <c r="M8" i="7" s="1"/>
  <c r="J9" i="7"/>
  <c r="K9" i="7"/>
  <c r="L9" i="7"/>
  <c r="J10" i="7"/>
  <c r="M10" i="7" s="1"/>
  <c r="K10" i="7"/>
  <c r="L10" i="7"/>
  <c r="J11" i="7"/>
  <c r="N11" i="7" s="1"/>
  <c r="P11" i="7" s="1"/>
  <c r="K11" i="7"/>
  <c r="L11" i="7"/>
  <c r="J12" i="7"/>
  <c r="K12" i="7"/>
  <c r="L12" i="7"/>
  <c r="J13" i="7"/>
  <c r="K13" i="7"/>
  <c r="N13" i="7" s="1"/>
  <c r="P13" i="7" s="1"/>
  <c r="L13" i="7"/>
  <c r="J14" i="7"/>
  <c r="K14" i="7"/>
  <c r="L14" i="7"/>
  <c r="J15" i="7"/>
  <c r="K15" i="7"/>
  <c r="N15" i="7" s="1"/>
  <c r="P15" i="7" s="1"/>
  <c r="L15" i="7"/>
  <c r="M15" i="7"/>
  <c r="N6" i="7"/>
  <c r="L6" i="7"/>
  <c r="L16" i="7" s="1"/>
  <c r="K6" i="7"/>
  <c r="J6" i="7"/>
  <c r="P6" i="7" s="1"/>
  <c r="J16" i="7" l="1"/>
  <c r="M6" i="7"/>
  <c r="N14" i="7"/>
  <c r="P14" i="7" s="1"/>
  <c r="M12" i="7"/>
  <c r="M11" i="7"/>
  <c r="N10" i="7"/>
  <c r="P10" i="7" s="1"/>
  <c r="M9" i="7"/>
  <c r="M13" i="7"/>
  <c r="N12" i="7"/>
  <c r="P12" i="7" s="1"/>
  <c r="N9" i="7"/>
  <c r="P9" i="7" s="1"/>
  <c r="M14" i="7"/>
  <c r="N16" i="7" l="1"/>
  <c r="F7" i="6"/>
  <c r="F8" i="6"/>
  <c r="F9" i="6"/>
  <c r="F10" i="6"/>
  <c r="F11" i="6"/>
  <c r="F12" i="6"/>
  <c r="F13" i="6"/>
  <c r="F14" i="6"/>
  <c r="J14" i="6" s="1"/>
  <c r="F15" i="6"/>
  <c r="F6" i="6"/>
  <c r="Q8" i="7"/>
  <c r="Q12" i="7"/>
  <c r="Q14" i="7"/>
  <c r="Q15" i="7"/>
  <c r="Q13" i="7"/>
  <c r="Q11" i="7"/>
  <c r="Q10" i="7"/>
  <c r="Q9" i="7"/>
  <c r="Q7" i="7"/>
  <c r="Q6" i="7"/>
  <c r="B15" i="6"/>
  <c r="C15" i="6"/>
  <c r="D15" i="6"/>
  <c r="B10" i="6"/>
  <c r="C10" i="6"/>
  <c r="D10" i="6"/>
  <c r="B11" i="6"/>
  <c r="C11" i="6"/>
  <c r="D11" i="6"/>
  <c r="B12" i="6"/>
  <c r="C12" i="6"/>
  <c r="D12" i="6"/>
  <c r="B13" i="6"/>
  <c r="C13" i="6"/>
  <c r="D13" i="6"/>
  <c r="B14" i="6"/>
  <c r="C14" i="6"/>
  <c r="D14" i="6"/>
  <c r="H15" i="5"/>
  <c r="H13" i="5"/>
  <c r="H12" i="5"/>
  <c r="H11" i="5"/>
  <c r="H10" i="5"/>
  <c r="H9" i="5"/>
  <c r="H8" i="5"/>
  <c r="H7" i="5"/>
  <c r="K7" i="5" s="1"/>
  <c r="H7" i="6" s="1"/>
  <c r="H6" i="5"/>
  <c r="Q16" i="7" l="1"/>
  <c r="J7" i="6"/>
  <c r="F7" i="8"/>
  <c r="G7" i="8" s="1"/>
  <c r="K14" i="6"/>
  <c r="F14" i="8"/>
  <c r="G14" i="8" s="1"/>
  <c r="K10" i="5"/>
  <c r="K11" i="5"/>
  <c r="K12" i="5"/>
  <c r="K13" i="5"/>
  <c r="K15" i="5"/>
  <c r="L15" i="5" l="1"/>
  <c r="H15" i="6"/>
  <c r="J15" i="6" s="1"/>
  <c r="F15" i="8" s="1"/>
  <c r="G15" i="8" s="1"/>
  <c r="L10" i="5"/>
  <c r="H10" i="6"/>
  <c r="J10" i="6" s="1"/>
  <c r="F10" i="8" s="1"/>
  <c r="G10" i="8" s="1"/>
  <c r="L13" i="5"/>
  <c r="H13" i="6"/>
  <c r="J13" i="6" s="1"/>
  <c r="L12" i="5"/>
  <c r="H12" i="6"/>
  <c r="J12" i="6" s="1"/>
  <c r="L11" i="5"/>
  <c r="H11" i="6"/>
  <c r="J11" i="6" s="1"/>
  <c r="K11" i="6" s="1"/>
  <c r="F11" i="8"/>
  <c r="G11" i="8" s="1"/>
  <c r="K15" i="6"/>
  <c r="D8" i="6"/>
  <c r="D9" i="6"/>
  <c r="K12" i="6" l="1"/>
  <c r="F12" i="8"/>
  <c r="G12" i="8" s="1"/>
  <c r="F13" i="8"/>
  <c r="G13" i="8" s="1"/>
  <c r="K13" i="6"/>
  <c r="K10" i="6"/>
  <c r="C5" i="6"/>
  <c r="D5" i="6"/>
  <c r="B5" i="6"/>
  <c r="B7" i="6"/>
  <c r="C7" i="6"/>
  <c r="D7" i="6"/>
  <c r="B8" i="6"/>
  <c r="C8" i="6"/>
  <c r="B9" i="6"/>
  <c r="C9" i="6"/>
  <c r="C6" i="6"/>
  <c r="D6" i="6"/>
  <c r="B6" i="6"/>
  <c r="L7" i="5" l="1"/>
  <c r="K8" i="5"/>
  <c r="K9" i="5"/>
  <c r="K6" i="5"/>
  <c r="L6" i="5" l="1"/>
  <c r="H6" i="6"/>
  <c r="J6" i="6" s="1"/>
  <c r="F6" i="8" s="1"/>
  <c r="G6" i="8" s="1"/>
  <c r="L9" i="5"/>
  <c r="H9" i="6"/>
  <c r="J9" i="6" s="1"/>
  <c r="F9" i="8" s="1"/>
  <c r="G9" i="8" s="1"/>
  <c r="L8" i="5"/>
  <c r="H8" i="6"/>
  <c r="J8" i="6" s="1"/>
  <c r="F8" i="8" s="1"/>
  <c r="G8" i="8" s="1"/>
  <c r="K7" i="6"/>
  <c r="K9" i="6"/>
  <c r="L27" i="2"/>
  <c r="M27" i="2" s="1"/>
  <c r="H27" i="2"/>
  <c r="I27" i="2" s="1"/>
  <c r="L26" i="2"/>
  <c r="M26" i="2" s="1"/>
  <c r="H26" i="2"/>
  <c r="I26" i="2" s="1"/>
  <c r="L25" i="2"/>
  <c r="M25" i="2" s="1"/>
  <c r="H25" i="2"/>
  <c r="I25" i="2" s="1"/>
  <c r="L24" i="2"/>
  <c r="M24" i="2" s="1"/>
  <c r="H24" i="2"/>
  <c r="I24" i="2" s="1"/>
  <c r="L23" i="2"/>
  <c r="M23" i="2" s="1"/>
  <c r="H23" i="2"/>
  <c r="I23" i="2" s="1"/>
  <c r="L22" i="2"/>
  <c r="M22" i="2" s="1"/>
  <c r="H22" i="2"/>
  <c r="I22" i="2" s="1"/>
  <c r="L21" i="2"/>
  <c r="M21" i="2" s="1"/>
  <c r="H21" i="2"/>
  <c r="I21" i="2" s="1"/>
  <c r="L20" i="2"/>
  <c r="M20" i="2" s="1"/>
  <c r="H20" i="2"/>
  <c r="I20" i="2" s="1"/>
  <c r="L19" i="2"/>
  <c r="M19" i="2" s="1"/>
  <c r="H19" i="2"/>
  <c r="I19" i="2" s="1"/>
  <c r="L18" i="2"/>
  <c r="M18" i="2" s="1"/>
  <c r="H18" i="2"/>
  <c r="I18" i="2" s="1"/>
  <c r="L17" i="2"/>
  <c r="M17" i="2" s="1"/>
  <c r="H17" i="2"/>
  <c r="I17" i="2" s="1"/>
  <c r="L16" i="2"/>
  <c r="M16" i="2" s="1"/>
  <c r="H16" i="2"/>
  <c r="I16" i="2" s="1"/>
  <c r="L15" i="2"/>
  <c r="M15" i="2" s="1"/>
  <c r="H15" i="2"/>
  <c r="I15" i="2" s="1"/>
  <c r="L14" i="2"/>
  <c r="M14" i="2" s="1"/>
  <c r="H14" i="2"/>
  <c r="I14" i="2" s="1"/>
  <c r="L13" i="2"/>
  <c r="M13" i="2" s="1"/>
  <c r="H13" i="2"/>
  <c r="I13" i="2" s="1"/>
  <c r="L12" i="2"/>
  <c r="M12" i="2" s="1"/>
  <c r="H12" i="2"/>
  <c r="I12" i="2" s="1"/>
  <c r="L11" i="2"/>
  <c r="M11" i="2" s="1"/>
  <c r="H11" i="2"/>
  <c r="I11" i="2" s="1"/>
  <c r="L10" i="2"/>
  <c r="M10" i="2" s="1"/>
  <c r="H10" i="2"/>
  <c r="I10" i="2" s="1"/>
  <c r="L9" i="2"/>
  <c r="M9" i="2" s="1"/>
  <c r="H9" i="2"/>
  <c r="I9" i="2" s="1"/>
  <c r="L8" i="2"/>
  <c r="M8" i="2" s="1"/>
  <c r="H8" i="2"/>
  <c r="I8" i="2" s="1"/>
  <c r="L7" i="2"/>
  <c r="M7" i="2" s="1"/>
  <c r="H7" i="2"/>
  <c r="I7" i="2" s="1"/>
  <c r="L6" i="2"/>
  <c r="M6" i="2" s="1"/>
  <c r="H6" i="2"/>
  <c r="I6" i="2" s="1"/>
  <c r="I28" i="2" s="1"/>
  <c r="K8" i="6" l="1"/>
  <c r="G16" i="8"/>
  <c r="L16" i="5"/>
  <c r="K6" i="6"/>
  <c r="K16" i="6" s="1"/>
</calcChain>
</file>

<file path=xl/sharedStrings.xml><?xml version="1.0" encoding="utf-8"?>
<sst xmlns="http://schemas.openxmlformats.org/spreadsheetml/2006/main" count="189" uniqueCount="88">
  <si>
    <t>ITEM</t>
  </si>
  <si>
    <t xml:space="preserve">NECESIDAD  </t>
  </si>
  <si>
    <t>VALOR UNITARIO SIN IVA</t>
  </si>
  <si>
    <t>IVA</t>
  </si>
  <si>
    <t>VALOR UNITARIO IVA INCLUIDO</t>
  </si>
  <si>
    <t>Empresa</t>
  </si>
  <si>
    <t>NIT</t>
  </si>
  <si>
    <t>Representante</t>
  </si>
  <si>
    <t xml:space="preserve">TELEFONO: </t>
  </si>
  <si>
    <t xml:space="preserve">EMAIL: </t>
  </si>
  <si>
    <t>FECHA :</t>
  </si>
  <si>
    <t>VALORES LISTA DE REPUESTOS CONTRATO 2021</t>
  </si>
  <si>
    <t>CANTIDAD</t>
  </si>
  <si>
    <t>FILTROS PLISADO KLC 65% 20X16X2</t>
  </si>
  <si>
    <t>UN</t>
  </si>
  <si>
    <t>COMPRESOR 24000 BTU 1PH 200V R22</t>
  </si>
  <si>
    <t>REFRIGERANTE R22</t>
  </si>
  <si>
    <t>KG</t>
  </si>
  <si>
    <t>CAPACITADOR 45 UF 370V</t>
  </si>
  <si>
    <t>CONTACTOR 30 AMP 24V</t>
  </si>
  <si>
    <t>CONTACTOR 35 AMP 24V</t>
  </si>
  <si>
    <t>CONTACTOR 40 AMP 24V</t>
  </si>
  <si>
    <t>CORREA B38 BL</t>
  </si>
  <si>
    <t>CORREA A32 BL</t>
  </si>
  <si>
    <t>CORREA A27</t>
  </si>
  <si>
    <t>CILINDRO REFRIGERANTE R410 A</t>
  </si>
  <si>
    <t>CAPACITOR 15 MF</t>
  </si>
  <si>
    <t>CAPACITOR 10 MF</t>
  </si>
  <si>
    <t>TARJETA ELECTRÓNICA UNIVERSAL AIRE ACONDICIONADO DE 24000</t>
  </si>
  <si>
    <t>TUBERIA DE COBRE 3/8</t>
  </si>
  <si>
    <t>MTS</t>
  </si>
  <si>
    <t>AISLANTE RUBATEX</t>
  </si>
  <si>
    <t>PRESOSTATO DANFOSS 0-70 PSI</t>
  </si>
  <si>
    <t>PRESOSTATOS TIPO PILA BAJA</t>
  </si>
  <si>
    <t>PRESOSTATOS TIPO PILA ALTA</t>
  </si>
  <si>
    <t>CORREA A-45</t>
  </si>
  <si>
    <t xml:space="preserve"> CORREA A-29</t>
  </si>
  <si>
    <t>CORREA A-31</t>
  </si>
  <si>
    <t xml:space="preserve">PRECIO LISTA DE REPUESTOS </t>
  </si>
  <si>
    <t>LISTA DE REPUESTOS</t>
  </si>
  <si>
    <t>ANEXO 2</t>
  </si>
  <si>
    <t>ANALISIS DE COSTOS HISTORICOS</t>
  </si>
  <si>
    <t>NOTAS:</t>
  </si>
  <si>
    <t xml:space="preserve"> </t>
  </si>
  <si>
    <t>1) El índice refleja la evolución promedio de los precios de todos los artículos/insumos es decir, se refiere a un promedio tomado sobre la base de todos los productos ofrecidos en el mercado.</t>
  </si>
  <si>
    <t>3)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</si>
  <si>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ANEXO 1</t>
  </si>
  <si>
    <t>TOTAL</t>
  </si>
  <si>
    <t>DESCRIPCIÓN</t>
  </si>
  <si>
    <t>UNIDAD DE MEDIDA</t>
  </si>
  <si>
    <t>NECESIDAD</t>
  </si>
  <si>
    <t>PRESTAR EL SERVICIO DE SUSCRIPCIÓN PARA LA REALIZACIÓN DE PRUEBAS DE EFICIENCIA INTERLABORATORIALES O DE APTITUD PARA SER APLICADAS A PERITOS DE LOS GRUPOS DE QUÍMICA, EVIDENCIA TRAZA, BALÍSTICA, GRAFOLOGÍA, GENÉTICA Y LOFOSCOPIA DE LA DIRECCIÓN DEL CUERPO TÉCNICO DE INVESTIGACIÓN -CTI DE LA FISCALÍA GENERAL DE LA NACIÓN.</t>
  </si>
  <si>
    <t>5041 SYNTHETIC DRUG ANALYSIS - 2024</t>
  </si>
  <si>
    <t>GSR-QUODATA 2024-IDENTIFICATION OF GSR BY SEM/EDX</t>
  </si>
  <si>
    <t xml:space="preserve">5262-24 FIREARM EXAMINATION </t>
  </si>
  <si>
    <t>5241-24 HANDWRITING EXAMINATION</t>
  </si>
  <si>
    <t>5871-24 DNA PARENTAGE</t>
  </si>
  <si>
    <t>5843-24 DNA DATABASE SALIVA</t>
  </si>
  <si>
    <t>5845-24 DNA DATABASE SALIVA</t>
  </si>
  <si>
    <t>5804-24 DNA SEMEN</t>
  </si>
  <si>
    <t>5705-24 FORENSIC BIOLOGY</t>
  </si>
  <si>
    <t>5171-24 LATENT PRINT EXAMINATION</t>
  </si>
  <si>
    <t>VALOR UNITARIO</t>
  </si>
  <si>
    <t>VALOR TOTAL</t>
  </si>
  <si>
    <t xml:space="preserve">2) Para traer a valor presente los precios unitarios, se toma el índice de serie del mes vigente dividido por el índice de serie del mes y año en que fue efectuada la compra. Este resultado se multiplica por el precio de la misma. </t>
  </si>
  <si>
    <t>FGN-NC-MC-0004-2023</t>
  </si>
  <si>
    <t>Unidad</t>
  </si>
  <si>
    <t>ANEXO 3</t>
  </si>
  <si>
    <t>PROYECCION DE COSTOS 2024</t>
  </si>
  <si>
    <t>ANALISIS DE COTIZACIONES</t>
  </si>
  <si>
    <t>COTIZACION 1</t>
  </si>
  <si>
    <t>COTIZACION 2</t>
  </si>
  <si>
    <t xml:space="preserve">PROMEDIO                                                                                </t>
  </si>
  <si>
    <t>PORCENTAJE DIFERENCIAL (BAJA/PROMEDIO)</t>
  </si>
  <si>
    <t>MEDIA ARITMETICA BAJA</t>
  </si>
  <si>
    <r>
      <t>VALOR COTIZACIÓN HÁBIL MÁS BAJA</t>
    </r>
    <r>
      <rPr>
        <b/>
        <sz val="8"/>
        <rFont val="Arial"/>
        <family val="2"/>
      </rPr>
      <t xml:space="preserve">      </t>
    </r>
    <r>
      <rPr>
        <b/>
        <sz val="8"/>
        <color indexed="10"/>
        <rFont val="Arial"/>
        <family val="2"/>
      </rPr>
      <t xml:space="preserve">                                                                                              </t>
    </r>
  </si>
  <si>
    <r>
      <t>VALOR COTIZACIÓN  HÁBIL MÁS ALTA</t>
    </r>
    <r>
      <rPr>
        <b/>
        <sz val="8"/>
        <rFont val="Arial"/>
        <family val="2"/>
      </rPr>
      <t xml:space="preserve">     </t>
    </r>
    <r>
      <rPr>
        <b/>
        <sz val="8"/>
        <color indexed="10"/>
        <rFont val="Arial"/>
        <family val="2"/>
      </rPr>
      <t xml:space="preserve">                                                                                              </t>
    </r>
  </si>
  <si>
    <t>ANEXO 4</t>
  </si>
  <si>
    <t>ESTUDIO DEL SECTOR</t>
  </si>
  <si>
    <t>Estudio del Sector: No: 48</t>
  </si>
  <si>
    <t>Fecha de elaboración: 05/02/2024</t>
  </si>
  <si>
    <t>1) Se realizó el estudio con 2 cotizaciones las cuales cumplen con lo solicitado por la entidad</t>
  </si>
  <si>
    <t>2) Para establecer el valor del mercado se utiliza la formula media aritmética baja</t>
  </si>
  <si>
    <t>2) Para establecer los valores para el ítem 9, se tomo el valor del análisis de cotizaciones.</t>
  </si>
  <si>
    <t>1) Para establecer los valores (ítem x ítem) del mercado, se utilizo la formula promedio entre análisis de cotizaciones y análisis de costos históricos.</t>
  </si>
  <si>
    <t>4)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</si>
  <si>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40% &gt; / &lt;</t>
  </si>
  <si>
    <t>3) Para establecer el valor del mercado en el ítem 1, no se tiene en cuenta la cotización 2 por ser valores atípicos al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</si>
</sst>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_-&quot;$&quot;\ * #,##0_-;\-&quot;$&quot;\ * #,##0_-;_-&quot;$&quot;\ * &quot;-&quot;??_-;_-@_-"/>
    <numFmt numFmtId="166" formatCode="&quot;$&quot;#,##0"/>
  </numFmts>
  <fonts count="34" x14ac:knownFonts="1">
    <font>
      <sz val="11"/>
      <color theme="1"/>
      <name val="Calibri"/>
      <family val="2"/>
      <scheme val="minor"/>
    </font>
    <font>
      <sz val="11"/>
      <color theme="0"/>
      <name val="Calibri"/>
      <family val="2"/>
      <scheme val="minor"/>
    </font>
    <font>
      <sz val="10"/>
      <name val="Arial"/>
      <family val="2"/>
    </font>
    <font>
      <sz val="12"/>
      <name val="Arial"/>
      <family val="2"/>
    </font>
    <font>
      <b/>
      <sz val="12"/>
      <name val="Arial"/>
      <family val="2"/>
    </font>
    <font>
      <b/>
      <sz val="14"/>
      <color theme="1"/>
      <name val="Calibri"/>
      <family val="2"/>
      <scheme val="minor"/>
    </font>
    <font>
      <b/>
      <sz val="8"/>
      <color theme="1"/>
      <name val="Arial"/>
      <family val="2"/>
    </font>
    <font>
      <b/>
      <sz val="8"/>
      <color theme="1"/>
      <name val="Calibri"/>
      <family val="2"/>
      <scheme val="minor"/>
    </font>
    <font>
      <b/>
      <sz val="8"/>
      <name val="Arial"/>
      <family val="2"/>
    </font>
    <font>
      <sz val="10"/>
      <color theme="1"/>
      <name val="Calibri"/>
      <family val="2"/>
      <scheme val="minor"/>
    </font>
    <font>
      <b/>
      <sz val="10"/>
      <name val="Arial"/>
      <family val="2"/>
    </font>
    <font>
      <b/>
      <sz val="10"/>
      <color rgb="FF000000"/>
      <name val="Arial"/>
      <family val="2"/>
    </font>
    <font>
      <sz val="11"/>
      <color rgb="FF000000"/>
      <name val="Calibri"/>
      <family val="2"/>
    </font>
    <font>
      <sz val="11"/>
      <color theme="1"/>
      <name val="Arial Narrow"/>
      <family val="2"/>
    </font>
    <font>
      <b/>
      <sz val="11"/>
      <name val="Arial Narrow"/>
      <family val="2"/>
    </font>
    <font>
      <b/>
      <sz val="11"/>
      <color theme="1"/>
      <name val="Arial Narrow"/>
      <family val="2"/>
    </font>
    <font>
      <b/>
      <sz val="10"/>
      <color theme="1"/>
      <name val="Arial Narrow"/>
      <family val="2"/>
    </font>
    <font>
      <sz val="10"/>
      <color theme="1"/>
      <name val="Arial Narrow"/>
      <family val="2"/>
    </font>
    <font>
      <sz val="11"/>
      <color theme="1"/>
      <name val="Calibri"/>
      <family val="2"/>
      <scheme val="minor"/>
    </font>
    <font>
      <sz val="11"/>
      <name val="Arial Narrow"/>
      <family val="2"/>
    </font>
    <font>
      <sz val="12"/>
      <color theme="1"/>
      <name val="Calibri"/>
      <family val="2"/>
      <scheme val="minor"/>
    </font>
    <font>
      <sz val="9"/>
      <color theme="1"/>
      <name val="Arial Narrow"/>
      <family val="2"/>
    </font>
    <font>
      <b/>
      <sz val="9"/>
      <name val="Arial"/>
      <family val="2"/>
    </font>
    <font>
      <sz val="9"/>
      <name val="Arial"/>
      <family val="2"/>
    </font>
    <font>
      <sz val="8"/>
      <color theme="1"/>
      <name val="Arial"/>
      <family val="2"/>
    </font>
    <font>
      <sz val="9"/>
      <color theme="1"/>
      <name val="Arial"/>
      <family val="2"/>
    </font>
    <font>
      <b/>
      <sz val="9"/>
      <color theme="1"/>
      <name val="Arial Narrow"/>
      <family val="2"/>
    </font>
    <font>
      <sz val="12"/>
      <color theme="1"/>
      <name val="Arial Narrow"/>
      <family val="2"/>
    </font>
    <font>
      <b/>
      <sz val="9"/>
      <name val="Arial Narrow"/>
      <family val="2"/>
    </font>
    <font>
      <sz val="9"/>
      <name val="Arial Narrow"/>
      <family val="2"/>
    </font>
    <font>
      <sz val="10"/>
      <name val="Arial Narrow"/>
      <family val="2"/>
    </font>
    <font>
      <sz val="8"/>
      <color theme="1"/>
      <name val="Arial Narrow"/>
      <family val="2"/>
    </font>
    <font>
      <b/>
      <sz val="8"/>
      <color rgb="FFFF0000"/>
      <name val="Arial"/>
      <family val="2"/>
    </font>
    <font>
      <b/>
      <sz val="8"/>
      <color indexed="10"/>
      <name val="Arial"/>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rgb="FFC0C0C0"/>
        <bgColor indexed="64"/>
      </patternFill>
    </fill>
    <fill>
      <patternFill patternType="solid">
        <fgColor theme="7" tint="0.59999389629810485"/>
        <bgColor indexed="64"/>
      </patternFill>
    </fill>
    <fill>
      <patternFill patternType="solid">
        <fgColor rgb="FFFF0000"/>
        <bgColor indexed="64"/>
      </patternFill>
    </fill>
    <fill>
      <patternFill patternType="solid">
        <fgColor theme="3" tint="0.79998168889431442"/>
        <bgColor indexed="64"/>
      </patternFill>
    </fill>
    <fill>
      <patternFill patternType="solid">
        <fgColor indexed="22"/>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auto="1"/>
      </left>
      <right style="medium">
        <color indexed="64"/>
      </right>
      <top/>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s>
  <cellStyleXfs count="5">
    <xf numFmtId="0" fontId="0" fillId="0" borderId="0"/>
    <xf numFmtId="0" fontId="2" fillId="0" borderId="0"/>
    <xf numFmtId="0" fontId="2" fillId="0" borderId="0"/>
    <xf numFmtId="44" fontId="18" fillId="0" borderId="0" applyFont="0" applyFill="0" applyBorder="0" applyAlignment="0" applyProtection="0"/>
    <xf numFmtId="9" fontId="18" fillId="0" borderId="0" applyFont="0" applyFill="0" applyBorder="0" applyAlignment="0" applyProtection="0"/>
  </cellStyleXfs>
  <cellXfs count="148">
    <xf numFmtId="0" fontId="0" fillId="0" borderId="0" xfId="0"/>
    <xf numFmtId="0" fontId="4" fillId="6" borderId="7" xfId="0" applyFont="1" applyFill="1" applyBorder="1" applyAlignment="1" applyProtection="1">
      <alignment wrapText="1"/>
      <protection locked="0"/>
    </xf>
    <xf numFmtId="0" fontId="4" fillId="6" borderId="7" xfId="0" applyFont="1" applyFill="1" applyBorder="1" applyProtection="1">
      <protection locked="0"/>
    </xf>
    <xf numFmtId="0" fontId="0" fillId="0" borderId="0" xfId="0" applyProtection="1">
      <protection locked="0"/>
    </xf>
    <xf numFmtId="0" fontId="6" fillId="2" borderId="0" xfId="0" applyFont="1" applyFill="1" applyAlignment="1" applyProtection="1">
      <alignment horizontal="center" vertical="center" wrapText="1"/>
      <protection locked="0"/>
    </xf>
    <xf numFmtId="0" fontId="7" fillId="0" borderId="0" xfId="0" applyFont="1" applyProtection="1">
      <protection locked="0"/>
    </xf>
    <xf numFmtId="0" fontId="9" fillId="0" borderId="0" xfId="0" applyFont="1" applyProtection="1">
      <protection locked="0"/>
    </xf>
    <xf numFmtId="0" fontId="6" fillId="2" borderId="8" xfId="0" applyFont="1" applyFill="1" applyBorder="1" applyAlignment="1" applyProtection="1">
      <alignment horizontal="center" vertical="center" wrapText="1"/>
      <protection locked="0"/>
    </xf>
    <xf numFmtId="0" fontId="8" fillId="5" borderId="9" xfId="1" applyFont="1" applyFill="1" applyBorder="1" applyAlignment="1" applyProtection="1">
      <alignment horizontal="center" vertical="center" wrapText="1"/>
      <protection locked="0"/>
    </xf>
    <xf numFmtId="0" fontId="10" fillId="2" borderId="0" xfId="0" applyFont="1" applyFill="1" applyAlignment="1" applyProtection="1">
      <alignment horizontal="center" vertical="center" wrapText="1"/>
      <protection locked="0"/>
    </xf>
    <xf numFmtId="0" fontId="3" fillId="0" borderId="0" xfId="0" applyFont="1" applyAlignment="1" applyProtection="1">
      <alignment vertical="center" wrapText="1"/>
      <protection locked="0"/>
    </xf>
    <xf numFmtId="0" fontId="9" fillId="0" borderId="7" xfId="0" applyFont="1" applyBorder="1" applyAlignment="1" applyProtection="1">
      <alignment horizontal="center" vertical="center"/>
      <protection locked="0"/>
    </xf>
    <xf numFmtId="164" fontId="2" fillId="2" borderId="7" xfId="0" applyNumberFormat="1" applyFont="1" applyFill="1" applyBorder="1" applyAlignment="1" applyProtection="1">
      <alignment horizontal="center" vertical="center" wrapText="1"/>
      <protection locked="0"/>
    </xf>
    <xf numFmtId="164" fontId="2" fillId="0" borderId="7" xfId="0" applyNumberFormat="1" applyFont="1" applyBorder="1" applyAlignment="1" applyProtection="1">
      <alignment horizontal="center" vertical="center" wrapText="1"/>
      <protection locked="0"/>
    </xf>
    <xf numFmtId="164" fontId="2" fillId="7" borderId="7" xfId="0" applyNumberFormat="1" applyFont="1" applyFill="1" applyBorder="1" applyAlignment="1" applyProtection="1">
      <alignment horizontal="center" vertical="center" wrapText="1"/>
      <protection locked="0"/>
    </xf>
    <xf numFmtId="164" fontId="0" fillId="0" borderId="0" xfId="0" applyNumberFormat="1" applyProtection="1">
      <protection locked="0"/>
    </xf>
    <xf numFmtId="0" fontId="11" fillId="2" borderId="8" xfId="0" applyFont="1" applyFill="1" applyBorder="1" applyAlignment="1">
      <alignment horizontal="center" vertical="center"/>
    </xf>
    <xf numFmtId="0" fontId="12" fillId="0" borderId="8" xfId="0" applyFont="1" applyBorder="1" applyAlignment="1">
      <alignment vertical="center" wrapText="1"/>
    </xf>
    <xf numFmtId="0" fontId="12" fillId="0" borderId="4" xfId="0" applyFont="1" applyBorder="1" applyAlignment="1">
      <alignment horizontal="center" vertical="center"/>
    </xf>
    <xf numFmtId="0" fontId="13" fillId="0" borderId="0" xfId="0" applyFont="1"/>
    <xf numFmtId="0" fontId="13" fillId="0" borderId="8" xfId="0" applyFont="1" applyBorder="1" applyAlignment="1">
      <alignment horizontal="center" vertical="center" wrapText="1"/>
    </xf>
    <xf numFmtId="0" fontId="13" fillId="0" borderId="4" xfId="0" applyFont="1" applyBorder="1" applyAlignment="1">
      <alignment horizontal="center" vertical="center" wrapText="1"/>
    </xf>
    <xf numFmtId="165" fontId="13" fillId="0" borderId="0" xfId="3" applyNumberFormat="1" applyFont="1"/>
    <xf numFmtId="44" fontId="14" fillId="2" borderId="0" xfId="0" applyNumberFormat="1" applyFont="1" applyFill="1" applyAlignment="1">
      <alignment horizontal="center" vertical="center"/>
    </xf>
    <xf numFmtId="44" fontId="14" fillId="0" borderId="0" xfId="0" applyNumberFormat="1" applyFont="1" applyAlignment="1">
      <alignment horizontal="center" vertical="center"/>
    </xf>
    <xf numFmtId="0" fontId="13" fillId="0" borderId="0" xfId="0" applyFont="1" applyAlignment="1">
      <alignment vertical="center"/>
    </xf>
    <xf numFmtId="0" fontId="15" fillId="0" borderId="0" xfId="0" applyFont="1" applyAlignment="1">
      <alignment horizontal="left" vertical="center" wrapText="1"/>
    </xf>
    <xf numFmtId="165" fontId="14" fillId="0" borderId="0" xfId="0" applyNumberFormat="1" applyFont="1" applyAlignment="1">
      <alignment horizontal="center" vertical="center"/>
    </xf>
    <xf numFmtId="164" fontId="19" fillId="0" borderId="0" xfId="2" applyNumberFormat="1" applyFont="1" applyAlignment="1">
      <alignment horizontal="center" vertical="center" wrapText="1"/>
    </xf>
    <xf numFmtId="0" fontId="15" fillId="0" borderId="0" xfId="0" applyFont="1"/>
    <xf numFmtId="0" fontId="20" fillId="0" borderId="0" xfId="0" applyFont="1" applyAlignment="1">
      <alignment horizontal="center" vertical="center"/>
    </xf>
    <xf numFmtId="164" fontId="14" fillId="3" borderId="9" xfId="2" applyNumberFormat="1" applyFont="1" applyFill="1" applyBorder="1" applyAlignment="1">
      <alignment vertical="center" wrapText="1"/>
    </xf>
    <xf numFmtId="0" fontId="13" fillId="0" borderId="0" xfId="0" applyFont="1" applyAlignment="1">
      <alignment horizontal="center" vertical="center"/>
    </xf>
    <xf numFmtId="0" fontId="22" fillId="0" borderId="0" xfId="0" applyFont="1" applyAlignment="1">
      <alignment vertical="center"/>
    </xf>
    <xf numFmtId="0" fontId="23" fillId="0" borderId="0" xfId="0" applyFont="1" applyAlignment="1">
      <alignment vertical="center"/>
    </xf>
    <xf numFmtId="0" fontId="25" fillId="0" borderId="0" xfId="0" applyFont="1" applyAlignment="1">
      <alignment vertical="center" wrapText="1"/>
    </xf>
    <xf numFmtId="0" fontId="23" fillId="0" borderId="0" xfId="0" applyFont="1"/>
    <xf numFmtId="0" fontId="9" fillId="0" borderId="0" xfId="0" applyFont="1"/>
    <xf numFmtId="0" fontId="2" fillId="0" borderId="0" xfId="0" applyFont="1"/>
    <xf numFmtId="0" fontId="21" fillId="4" borderId="5" xfId="0" applyFont="1" applyFill="1" applyBorder="1" applyAlignment="1">
      <alignment horizontal="center" vertical="center" wrapText="1"/>
    </xf>
    <xf numFmtId="165" fontId="13" fillId="0" borderId="9" xfId="0" applyNumberFormat="1" applyFont="1" applyBorder="1" applyAlignment="1">
      <alignment vertical="center"/>
    </xf>
    <xf numFmtId="0" fontId="15" fillId="0" borderId="0" xfId="0" applyFont="1" applyAlignment="1">
      <alignment vertical="center"/>
    </xf>
    <xf numFmtId="165" fontId="13" fillId="0" borderId="0" xfId="3" applyNumberFormat="1" applyFont="1" applyAlignment="1">
      <alignment vertical="center"/>
    </xf>
    <xf numFmtId="0" fontId="9" fillId="0" borderId="0" xfId="0" applyFont="1" applyAlignment="1">
      <alignment vertical="center"/>
    </xf>
    <xf numFmtId="0" fontId="2" fillId="0" borderId="0" xfId="0" applyFont="1" applyAlignment="1">
      <alignment vertical="center"/>
    </xf>
    <xf numFmtId="0" fontId="13" fillId="0" borderId="4" xfId="0" applyFont="1" applyBorder="1" applyAlignment="1">
      <alignment horizontal="left" vertical="center" wrapText="1"/>
    </xf>
    <xf numFmtId="0" fontId="21" fillId="4" borderId="9" xfId="0" applyFont="1" applyFill="1" applyBorder="1" applyAlignment="1">
      <alignment horizontal="center" vertical="center" wrapText="1"/>
    </xf>
    <xf numFmtId="0" fontId="27" fillId="0" borderId="0" xfId="0" applyFont="1" applyAlignment="1">
      <alignment horizontal="center" vertical="center"/>
    </xf>
    <xf numFmtId="0" fontId="28" fillId="0" borderId="0" xfId="0" applyFont="1" applyAlignment="1">
      <alignment vertical="center"/>
    </xf>
    <xf numFmtId="0" fontId="29" fillId="0" borderId="0" xfId="0" applyFont="1" applyAlignment="1">
      <alignment vertical="center"/>
    </xf>
    <xf numFmtId="0" fontId="29" fillId="0" borderId="0" xfId="0" applyFont="1"/>
    <xf numFmtId="0" fontId="17" fillId="0" borderId="0" xfId="0" applyFont="1"/>
    <xf numFmtId="0" fontId="30" fillId="0" borderId="0" xfId="0" applyFont="1"/>
    <xf numFmtId="0" fontId="13" fillId="0" borderId="7" xfId="0" applyFont="1" applyBorder="1" applyAlignment="1">
      <alignment horizontal="center" vertical="center" wrapText="1"/>
    </xf>
    <xf numFmtId="0" fontId="13" fillId="0" borderId="7" xfId="0" applyFont="1" applyBorder="1" applyAlignment="1">
      <alignment horizontal="left"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left"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165" fontId="13" fillId="0" borderId="20" xfId="0" applyNumberFormat="1" applyFont="1" applyBorder="1" applyAlignment="1">
      <alignment vertical="center"/>
    </xf>
    <xf numFmtId="165" fontId="13" fillId="0" borderId="22" xfId="0" applyNumberFormat="1" applyFont="1" applyBorder="1" applyAlignment="1">
      <alignment vertical="center"/>
    </xf>
    <xf numFmtId="0" fontId="21" fillId="4" borderId="23" xfId="0" applyFont="1" applyFill="1" applyBorder="1" applyAlignment="1">
      <alignment horizontal="center" vertical="center" wrapText="1"/>
    </xf>
    <xf numFmtId="0" fontId="21" fillId="4" borderId="25" xfId="0" applyFont="1" applyFill="1" applyBorder="1" applyAlignment="1">
      <alignment horizontal="center" vertical="center" wrapText="1"/>
    </xf>
    <xf numFmtId="165" fontId="13" fillId="0" borderId="26" xfId="3" applyNumberFormat="1" applyFont="1" applyBorder="1" applyAlignment="1">
      <alignment vertical="center"/>
    </xf>
    <xf numFmtId="165" fontId="13" fillId="0" borderId="27" xfId="3" applyNumberFormat="1" applyFont="1" applyBorder="1" applyAlignment="1">
      <alignment vertical="center"/>
    </xf>
    <xf numFmtId="165" fontId="13" fillId="0" borderId="27" xfId="3" applyNumberFormat="1" applyFont="1" applyFill="1" applyBorder="1" applyAlignment="1">
      <alignment vertical="center"/>
    </xf>
    <xf numFmtId="165" fontId="13" fillId="0" borderId="28" xfId="3" applyNumberFormat="1" applyFont="1" applyFill="1" applyBorder="1" applyAlignment="1">
      <alignment vertical="center"/>
    </xf>
    <xf numFmtId="165" fontId="13" fillId="3" borderId="27" xfId="3" applyNumberFormat="1" applyFont="1" applyFill="1" applyBorder="1" applyAlignment="1">
      <alignment vertical="center"/>
    </xf>
    <xf numFmtId="165" fontId="13" fillId="3" borderId="20" xfId="0" applyNumberFormat="1" applyFont="1" applyFill="1" applyBorder="1" applyAlignment="1">
      <alignment vertical="center"/>
    </xf>
    <xf numFmtId="165" fontId="13" fillId="3" borderId="22" xfId="0" applyNumberFormat="1" applyFont="1" applyFill="1" applyBorder="1" applyAlignment="1">
      <alignment vertical="center"/>
    </xf>
    <xf numFmtId="165" fontId="13" fillId="0" borderId="29" xfId="0" applyNumberFormat="1" applyFont="1" applyBorder="1" applyAlignment="1">
      <alignment vertical="center"/>
    </xf>
    <xf numFmtId="165" fontId="14" fillId="3" borderId="9" xfId="3" applyNumberFormat="1" applyFont="1" applyFill="1" applyBorder="1" applyAlignment="1">
      <alignment vertical="center" wrapText="1"/>
    </xf>
    <xf numFmtId="0" fontId="26" fillId="4" borderId="9" xfId="0" applyFont="1" applyFill="1" applyBorder="1" applyAlignment="1">
      <alignment horizontal="center" vertical="center" wrapText="1"/>
    </xf>
    <xf numFmtId="17" fontId="17" fillId="4" borderId="9" xfId="0" applyNumberFormat="1" applyFont="1" applyFill="1" applyBorder="1" applyAlignment="1">
      <alignment horizontal="center" vertical="center" wrapText="1"/>
    </xf>
    <xf numFmtId="10" fontId="23" fillId="3" borderId="5" xfId="0" applyNumberFormat="1" applyFont="1" applyFill="1" applyBorder="1" applyAlignment="1">
      <alignment horizontal="center" vertical="center" wrapText="1"/>
    </xf>
    <xf numFmtId="0" fontId="21" fillId="4" borderId="24" xfId="0" applyFont="1" applyFill="1" applyBorder="1" applyAlignment="1">
      <alignment horizontal="center" vertical="center" wrapText="1"/>
    </xf>
    <xf numFmtId="0" fontId="13" fillId="0" borderId="30" xfId="0" applyFont="1" applyBorder="1" applyAlignment="1">
      <alignment horizontal="center" vertical="center" wrapText="1"/>
    </xf>
    <xf numFmtId="0" fontId="13" fillId="0" borderId="31" xfId="0" applyFont="1" applyBorder="1" applyAlignment="1">
      <alignment horizontal="left" vertical="center" wrapText="1"/>
    </xf>
    <xf numFmtId="0" fontId="13" fillId="0" borderId="31" xfId="0" applyFont="1" applyBorder="1" applyAlignment="1">
      <alignment horizontal="center" vertical="center" wrapText="1"/>
    </xf>
    <xf numFmtId="0" fontId="13" fillId="0" borderId="32" xfId="0" applyFont="1" applyBorder="1" applyAlignment="1">
      <alignment horizontal="center" vertical="center" wrapText="1"/>
    </xf>
    <xf numFmtId="165" fontId="13" fillId="3" borderId="9" xfId="0" applyNumberFormat="1" applyFont="1" applyFill="1" applyBorder="1" applyAlignment="1">
      <alignment vertical="center"/>
    </xf>
    <xf numFmtId="165" fontId="13" fillId="0" borderId="26" xfId="3" applyNumberFormat="1" applyFont="1" applyFill="1" applyBorder="1" applyAlignment="1">
      <alignment vertical="center"/>
    </xf>
    <xf numFmtId="0" fontId="31" fillId="0" borderId="0" xfId="0" applyFont="1" applyAlignment="1">
      <alignment horizontal="center" vertical="center"/>
    </xf>
    <xf numFmtId="0" fontId="23" fillId="0" borderId="0" xfId="0" applyFont="1" applyAlignment="1">
      <alignment vertical="center" wrapText="1"/>
    </xf>
    <xf numFmtId="0" fontId="32" fillId="9" borderId="7" xfId="1" applyFont="1" applyFill="1" applyBorder="1" applyAlignment="1">
      <alignment horizontal="center" vertical="center" wrapText="1"/>
    </xf>
    <xf numFmtId="0" fontId="33" fillId="9" borderId="7" xfId="1" applyFont="1" applyFill="1" applyBorder="1" applyAlignment="1">
      <alignment horizontal="center" vertical="center" wrapText="1"/>
    </xf>
    <xf numFmtId="0" fontId="8" fillId="9" borderId="7" xfId="1" applyFont="1" applyFill="1" applyBorder="1" applyAlignment="1">
      <alignment horizontal="center" vertical="center" wrapText="1"/>
    </xf>
    <xf numFmtId="10" fontId="32" fillId="2" borderId="7" xfId="4" applyNumberFormat="1" applyFont="1" applyFill="1" applyBorder="1" applyAlignment="1">
      <alignment horizontal="center" vertical="center" wrapText="1"/>
    </xf>
    <xf numFmtId="166" fontId="32" fillId="2" borderId="7" xfId="1" applyNumberFormat="1" applyFont="1" applyFill="1" applyBorder="1" applyAlignment="1">
      <alignment horizontal="center" vertical="center" wrapText="1"/>
    </xf>
    <xf numFmtId="166" fontId="21" fillId="0" borderId="0" xfId="0" applyNumberFormat="1" applyFont="1" applyAlignment="1">
      <alignment vertical="top"/>
    </xf>
    <xf numFmtId="0" fontId="21" fillId="0" borderId="0" xfId="0" applyFont="1" applyAlignment="1">
      <alignment vertical="top"/>
    </xf>
    <xf numFmtId="0" fontId="21" fillId="0" borderId="0" xfId="0" applyFont="1" applyAlignment="1">
      <alignment vertical="center" wrapText="1"/>
    </xf>
    <xf numFmtId="44" fontId="13" fillId="0" borderId="0" xfId="3" applyFont="1"/>
    <xf numFmtId="44" fontId="15" fillId="0" borderId="0" xfId="0" applyNumberFormat="1" applyFont="1"/>
    <xf numFmtId="0" fontId="24" fillId="0" borderId="0" xfId="0" applyFont="1" applyAlignment="1">
      <alignment horizontal="left" vertical="center" wrapText="1"/>
    </xf>
    <xf numFmtId="0" fontId="8" fillId="0" borderId="0" xfId="0" applyFont="1" applyAlignment="1">
      <alignment horizontal="left" vertical="center" wrapText="1"/>
    </xf>
    <xf numFmtId="0" fontId="8" fillId="0" borderId="0" xfId="0" applyFont="1" applyAlignment="1">
      <alignment horizontal="left" vertical="justify" wrapText="1"/>
    </xf>
    <xf numFmtId="0" fontId="23" fillId="0" borderId="0" xfId="0" applyFont="1" applyAlignment="1">
      <alignment vertical="center" wrapText="1"/>
    </xf>
    <xf numFmtId="0" fontId="15" fillId="3" borderId="1" xfId="0" applyFont="1" applyFill="1" applyBorder="1" applyAlignment="1">
      <alignment horizontal="left" vertical="center" wrapText="1"/>
    </xf>
    <xf numFmtId="0" fontId="15" fillId="3" borderId="2" xfId="0" applyFont="1" applyFill="1" applyBorder="1" applyAlignment="1">
      <alignment horizontal="left" vertical="center" wrapText="1"/>
    </xf>
    <xf numFmtId="0" fontId="15" fillId="3" borderId="6" xfId="0" applyFont="1" applyFill="1" applyBorder="1" applyAlignment="1">
      <alignment horizontal="left" vertical="center" wrapText="1"/>
    </xf>
    <xf numFmtId="0" fontId="15" fillId="0" borderId="1" xfId="0" applyFont="1" applyBorder="1" applyAlignment="1">
      <alignment horizontal="center"/>
    </xf>
    <xf numFmtId="0" fontId="15" fillId="0" borderId="2" xfId="0" applyFont="1" applyBorder="1" applyAlignment="1">
      <alignment horizontal="center"/>
    </xf>
    <xf numFmtId="0" fontId="15" fillId="0" borderId="6" xfId="0" applyFont="1" applyBorder="1" applyAlignment="1">
      <alignment horizontal="center"/>
    </xf>
    <xf numFmtId="0" fontId="13" fillId="0" borderId="11" xfId="0" applyFont="1" applyBorder="1" applyAlignment="1">
      <alignment horizontal="center"/>
    </xf>
    <xf numFmtId="0" fontId="13" fillId="0" borderId="13" xfId="0" applyFont="1" applyBorder="1" applyAlignment="1">
      <alignment horizontal="center"/>
    </xf>
    <xf numFmtId="0" fontId="13" fillId="0" borderId="10" xfId="0" applyFont="1" applyBorder="1" applyAlignment="1">
      <alignment horizontal="center"/>
    </xf>
    <xf numFmtId="0" fontId="13" fillId="0" borderId="4" xfId="0" applyFont="1" applyBorder="1" applyAlignment="1">
      <alignment horizontal="center"/>
    </xf>
    <xf numFmtId="0" fontId="15" fillId="8" borderId="1" xfId="0" applyFont="1" applyFill="1" applyBorder="1" applyAlignment="1">
      <alignment horizontal="center" vertical="center"/>
    </xf>
    <xf numFmtId="0" fontId="15" fillId="8" borderId="2" xfId="0" applyFont="1" applyFill="1" applyBorder="1" applyAlignment="1">
      <alignment horizontal="center" vertical="center"/>
    </xf>
    <xf numFmtId="0" fontId="15" fillId="8" borderId="6" xfId="0" applyFont="1" applyFill="1" applyBorder="1" applyAlignment="1">
      <alignment horizontal="center" vertical="center"/>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4" borderId="23" xfId="0" applyFont="1" applyFill="1" applyBorder="1" applyAlignment="1">
      <alignment horizontal="center" vertical="center" wrapText="1"/>
    </xf>
    <xf numFmtId="0" fontId="26" fillId="4" borderId="25" xfId="0" applyFont="1" applyFill="1" applyBorder="1" applyAlignment="1">
      <alignment horizontal="center" vertical="center" wrapText="1"/>
    </xf>
    <xf numFmtId="165" fontId="13" fillId="0" borderId="14" xfId="3" applyNumberFormat="1" applyFont="1" applyFill="1" applyBorder="1" applyAlignment="1">
      <alignment vertical="center"/>
    </xf>
    <xf numFmtId="165" fontId="13" fillId="0" borderId="15" xfId="3" applyNumberFormat="1" applyFont="1" applyFill="1" applyBorder="1" applyAlignment="1">
      <alignment vertical="center"/>
    </xf>
    <xf numFmtId="165" fontId="13" fillId="0" borderId="16" xfId="3" applyNumberFormat="1" applyFont="1" applyFill="1" applyBorder="1" applyAlignment="1">
      <alignment vertical="center"/>
    </xf>
    <xf numFmtId="165" fontId="13" fillId="0" borderId="17" xfId="3" applyNumberFormat="1" applyFont="1" applyFill="1" applyBorder="1" applyAlignment="1">
      <alignment vertical="center"/>
    </xf>
    <xf numFmtId="165" fontId="13" fillId="3" borderId="16" xfId="3" applyNumberFormat="1" applyFont="1" applyFill="1" applyBorder="1" applyAlignment="1">
      <alignment vertical="center"/>
    </xf>
    <xf numFmtId="165" fontId="13" fillId="3" borderId="17" xfId="3" applyNumberFormat="1" applyFont="1" applyFill="1" applyBorder="1" applyAlignment="1">
      <alignment vertical="center"/>
    </xf>
    <xf numFmtId="165" fontId="13" fillId="0" borderId="18" xfId="3" applyNumberFormat="1" applyFont="1" applyFill="1" applyBorder="1" applyAlignment="1">
      <alignment vertical="center"/>
    </xf>
    <xf numFmtId="165" fontId="13" fillId="0" borderId="19" xfId="3" applyNumberFormat="1" applyFont="1" applyFill="1" applyBorder="1" applyAlignment="1">
      <alignment vertical="center"/>
    </xf>
    <xf numFmtId="0" fontId="15" fillId="8" borderId="1"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3" fillId="0" borderId="6" xfId="0" applyFont="1" applyBorder="1" applyAlignment="1">
      <alignment horizontal="center" vertical="center" wrapText="1"/>
    </xf>
    <xf numFmtId="0" fontId="17" fillId="4" borderId="1" xfId="0" applyFont="1" applyFill="1" applyBorder="1" applyAlignment="1">
      <alignment horizontal="center" vertical="center" wrapText="1"/>
    </xf>
    <xf numFmtId="0" fontId="17" fillId="4" borderId="2" xfId="0" applyFont="1" applyFill="1" applyBorder="1" applyAlignment="1">
      <alignment horizontal="center" vertical="center" wrapText="1"/>
    </xf>
    <xf numFmtId="0" fontId="17" fillId="4" borderId="6" xfId="0" applyFont="1" applyFill="1" applyBorder="1" applyAlignment="1">
      <alignment horizontal="center" vertical="center" wrapText="1"/>
    </xf>
    <xf numFmtId="0" fontId="21" fillId="0" borderId="0" xfId="0" applyFont="1" applyAlignment="1">
      <alignment horizontal="left" vertical="center" wrapText="1"/>
    </xf>
    <xf numFmtId="0" fontId="16" fillId="3" borderId="1" xfId="0" applyFont="1" applyFill="1" applyBorder="1" applyAlignment="1">
      <alignment horizontal="left" vertical="center" wrapText="1"/>
    </xf>
    <xf numFmtId="0" fontId="16" fillId="3" borderId="2" xfId="0" applyFont="1" applyFill="1" applyBorder="1" applyAlignment="1">
      <alignment horizontal="left" vertical="center" wrapText="1"/>
    </xf>
    <xf numFmtId="0" fontId="16" fillId="3" borderId="6" xfId="0" applyFont="1" applyFill="1" applyBorder="1" applyAlignment="1">
      <alignment horizontal="left" vertical="center" wrapText="1"/>
    </xf>
    <xf numFmtId="0" fontId="8" fillId="5" borderId="1" xfId="1" applyFont="1" applyFill="1" applyBorder="1" applyAlignment="1" applyProtection="1">
      <alignment horizontal="center" vertical="center" wrapText="1"/>
      <protection locked="0"/>
    </xf>
    <xf numFmtId="0" fontId="8" fillId="5" borderId="2" xfId="1"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protection locked="0"/>
    </xf>
    <xf numFmtId="0" fontId="5" fillId="3" borderId="2" xfId="0" applyFont="1" applyFill="1" applyBorder="1" applyAlignment="1" applyProtection="1">
      <alignment horizontal="center" vertical="center"/>
      <protection locked="0"/>
    </xf>
    <xf numFmtId="0" fontId="5" fillId="3" borderId="6" xfId="0" applyFont="1" applyFill="1" applyBorder="1" applyAlignment="1" applyProtection="1">
      <alignment horizontal="center" vertical="center"/>
      <protection locked="0"/>
    </xf>
    <xf numFmtId="0" fontId="1" fillId="0" borderId="3" xfId="0" applyFont="1" applyBorder="1" applyAlignment="1" applyProtection="1">
      <alignment horizontal="center" wrapText="1"/>
      <protection locked="0"/>
    </xf>
    <xf numFmtId="0" fontId="6" fillId="4" borderId="5"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protection locked="0"/>
    </xf>
    <xf numFmtId="0" fontId="10" fillId="2" borderId="1"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cellXfs>
  <cellStyles count="5">
    <cellStyle name="Moneda" xfId="3" builtinId="4"/>
    <cellStyle name="Normal" xfId="0" builtinId="0"/>
    <cellStyle name="Normal 2" xfId="2" xr:uid="{00000000-0005-0000-0000-000002000000}"/>
    <cellStyle name="Normal_HERRAMIENTAS PARA TRANSPORTE" xfId="1" xr:uid="{00000000-0005-0000-0000-000003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0</xdr:col>
      <xdr:colOff>290926</xdr:colOff>
      <xdr:row>1</xdr:row>
      <xdr:rowOff>250550</xdr:rowOff>
    </xdr:from>
    <xdr:to>
      <xdr:col>1</xdr:col>
      <xdr:colOff>1962978</xdr:colOff>
      <xdr:row>2</xdr:row>
      <xdr:rowOff>459908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90926" y="469625"/>
          <a:ext cx="2043527" cy="552258"/>
        </a:xfrm>
        <a:prstGeom prst="rect">
          <a:avLst/>
        </a:prstGeom>
      </xdr:spPr>
    </xdr:pic>
    <xdr:clientData/>
  </xdr:twoCellAnchor>
  <xdr:twoCellAnchor>
    <xdr:from>
      <xdr:col>0</xdr:col>
      <xdr:colOff>336405</xdr:colOff>
      <xdr:row>23</xdr:row>
      <xdr:rowOff>265420</xdr:rowOff>
    </xdr:from>
    <xdr:to>
      <xdr:col>15</xdr:col>
      <xdr:colOff>57977</xdr:colOff>
      <xdr:row>27</xdr:row>
      <xdr:rowOff>106585</xdr:rowOff>
    </xdr:to>
    <xdr:sp macro="" textlink="">
      <xdr:nvSpPr>
        <xdr:cNvPr id="3" name="Text Box 4">
          <a:extLst>
            <a:ext uri="{FF2B5EF4-FFF2-40B4-BE49-F238E27FC236}">
              <a16:creationId xmlns:a16="http://schemas.microsoft.com/office/drawing/2014/main" id="{00000000-0008-0000-0000-000003000000}"/>
            </a:ext>
          </a:extLst>
        </xdr:cNvPr>
        <xdr:cNvSpPr txBox="1">
          <a:spLocks noChangeArrowheads="1"/>
        </xdr:cNvSpPr>
      </xdr:nvSpPr>
      <xdr:spPr bwMode="auto">
        <a:xfrm>
          <a:off x="336405" y="10333345"/>
          <a:ext cx="7255847" cy="75556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Laura López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xdr:from>
      <xdr:col>2</xdr:col>
      <xdr:colOff>745436</xdr:colOff>
      <xdr:row>23</xdr:row>
      <xdr:rowOff>223799</xdr:rowOff>
    </xdr:from>
    <xdr:to>
      <xdr:col>15</xdr:col>
      <xdr:colOff>571501</xdr:colOff>
      <xdr:row>27</xdr:row>
      <xdr:rowOff>107269</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3498161" y="10291724"/>
          <a:ext cx="4607615" cy="79787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Reviso y aprobó:	</a:t>
          </a:r>
        </a:p>
        <a:p>
          <a:pPr marL="0" marR="0" indent="0" algn="l" defTabSz="914400" rtl="0" eaLnBrk="1" fontAlgn="auto" latinLnBrk="0" hangingPunct="1">
            <a:lnSpc>
              <a:spcPts val="8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ts val="16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Gustavo Adolfo Palacio Olarte			</a:t>
          </a:r>
        </a:p>
        <a:p>
          <a:pPr marL="0" marR="0" indent="0" algn="l" defTabSz="914400" rtl="0" eaLnBrk="1" fontAlgn="auto" latinLnBrk="0" hangingPunct="1">
            <a:lnSpc>
              <a:spcPts val="1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Coordinador Grupo Análisis del Sector Económico y de los Oferentes	</a:t>
          </a:r>
        </a:p>
        <a:p>
          <a:pPr marL="0" marR="0" indent="0" algn="l" defTabSz="914400" rtl="0" eaLnBrk="1" fontAlgn="auto" latinLnBrk="0" hangingPunct="1">
            <a:lnSpc>
              <a:spcPts val="9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editAs="oneCell">
    <xdr:from>
      <xdr:col>1</xdr:col>
      <xdr:colOff>870258</xdr:colOff>
      <xdr:row>24</xdr:row>
      <xdr:rowOff>155863</xdr:rowOff>
    </xdr:from>
    <xdr:to>
      <xdr:col>1</xdr:col>
      <xdr:colOff>1583786</xdr:colOff>
      <xdr:row>26</xdr:row>
      <xdr:rowOff>56504</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tretch>
          <a:fillRect/>
        </a:stretch>
      </xdr:blipFill>
      <xdr:spPr>
        <a:xfrm>
          <a:off x="1241733" y="10509538"/>
          <a:ext cx="713528" cy="319740"/>
        </a:xfrm>
        <a:prstGeom prst="rect">
          <a:avLst/>
        </a:prstGeom>
      </xdr:spPr>
    </xdr:pic>
    <xdr:clientData/>
  </xdr:twoCellAnchor>
  <xdr:twoCellAnchor editAs="oneCell">
    <xdr:from>
      <xdr:col>5</xdr:col>
      <xdr:colOff>488674</xdr:colOff>
      <xdr:row>23</xdr:row>
      <xdr:rowOff>283869</xdr:rowOff>
    </xdr:from>
    <xdr:to>
      <xdr:col>6</xdr:col>
      <xdr:colOff>20293</xdr:colOff>
      <xdr:row>25</xdr:row>
      <xdr:rowOff>140316</xdr:rowOff>
    </xdr:to>
    <xdr:pic>
      <xdr:nvPicPr>
        <xdr:cNvPr id="6" name="Imagen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3">
          <a:biLevel thresh="50000"/>
          <a:extLst>
            <a:ext uri="{BEBA8EAE-BF5A-486C-A8C5-ECC9F3942E4B}">
              <a14:imgProps xmlns:a14="http://schemas.microsoft.com/office/drawing/2010/main">
                <a14:imgLayer r:embed="rId4">
                  <a14:imgEffect>
                    <a14:brightnessContrast bright="-20000" contrast="-20000"/>
                  </a14:imgEffect>
                </a14:imgLayer>
              </a14:imgProps>
            </a:ext>
            <a:ext uri="{28A0092B-C50C-407E-A947-70E740481C1C}">
              <a14:useLocalDpi xmlns:a14="http://schemas.microsoft.com/office/drawing/2010/main" val="0"/>
            </a:ext>
          </a:extLst>
        </a:blip>
        <a:srcRect/>
        <a:stretch>
          <a:fillRect/>
        </a:stretch>
      </xdr:blipFill>
      <xdr:spPr bwMode="auto">
        <a:xfrm>
          <a:off x="5184499" y="10351794"/>
          <a:ext cx="600076" cy="351748"/>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290926</xdr:colOff>
      <xdr:row>1</xdr:row>
      <xdr:rowOff>250550</xdr:rowOff>
    </xdr:from>
    <xdr:to>
      <xdr:col>1</xdr:col>
      <xdr:colOff>1962978</xdr:colOff>
      <xdr:row>2</xdr:row>
      <xdr:rowOff>459908</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290926" y="465898"/>
          <a:ext cx="2044769" cy="548945"/>
        </a:xfrm>
        <a:prstGeom prst="rect">
          <a:avLst/>
        </a:prstGeom>
      </xdr:spPr>
    </xdr:pic>
    <xdr:clientData/>
  </xdr:twoCellAnchor>
  <xdr:twoCellAnchor>
    <xdr:from>
      <xdr:col>0</xdr:col>
      <xdr:colOff>336405</xdr:colOff>
      <xdr:row>22</xdr:row>
      <xdr:rowOff>265420</xdr:rowOff>
    </xdr:from>
    <xdr:to>
      <xdr:col>10</xdr:col>
      <xdr:colOff>57977</xdr:colOff>
      <xdr:row>26</xdr:row>
      <xdr:rowOff>106585</xdr:rowOff>
    </xdr:to>
    <xdr:sp macro="" textlink="">
      <xdr:nvSpPr>
        <xdr:cNvPr id="3" name="Text Box 4">
          <a:extLst>
            <a:ext uri="{FF2B5EF4-FFF2-40B4-BE49-F238E27FC236}">
              <a16:creationId xmlns:a16="http://schemas.microsoft.com/office/drawing/2014/main" id="{00000000-0008-0000-0100-000003000000}"/>
            </a:ext>
          </a:extLst>
        </xdr:cNvPr>
        <xdr:cNvSpPr txBox="1">
          <a:spLocks noChangeArrowheads="1"/>
        </xdr:cNvSpPr>
      </xdr:nvSpPr>
      <xdr:spPr bwMode="auto">
        <a:xfrm>
          <a:off x="336405" y="7231094"/>
          <a:ext cx="6538159" cy="752252"/>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Laura López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xdr:from>
      <xdr:col>2</xdr:col>
      <xdr:colOff>745436</xdr:colOff>
      <xdr:row>22</xdr:row>
      <xdr:rowOff>223799</xdr:rowOff>
    </xdr:from>
    <xdr:to>
      <xdr:col>10</xdr:col>
      <xdr:colOff>571501</xdr:colOff>
      <xdr:row>26</xdr:row>
      <xdr:rowOff>107269</xdr:rowOff>
    </xdr:to>
    <xdr:sp macro="" textlink="">
      <xdr:nvSpPr>
        <xdr:cNvPr id="4" name="Text Box 4">
          <a:extLst>
            <a:ext uri="{FF2B5EF4-FFF2-40B4-BE49-F238E27FC236}">
              <a16:creationId xmlns:a16="http://schemas.microsoft.com/office/drawing/2014/main" id="{00000000-0008-0000-0100-000004000000}"/>
            </a:ext>
          </a:extLst>
        </xdr:cNvPr>
        <xdr:cNvSpPr txBox="1">
          <a:spLocks noChangeArrowheads="1"/>
        </xdr:cNvSpPr>
      </xdr:nvSpPr>
      <xdr:spPr bwMode="auto">
        <a:xfrm>
          <a:off x="3503545" y="10369995"/>
          <a:ext cx="4596847" cy="794557"/>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Reviso y aprobó:	</a:t>
          </a:r>
        </a:p>
        <a:p>
          <a:pPr marL="0" marR="0" indent="0" algn="l" defTabSz="914400" rtl="0" eaLnBrk="1" fontAlgn="auto" latinLnBrk="0" hangingPunct="1">
            <a:lnSpc>
              <a:spcPts val="8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ts val="16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Gustavo Adolfo Palacio Olarte			</a:t>
          </a:r>
        </a:p>
        <a:p>
          <a:pPr marL="0" marR="0" indent="0" algn="l" defTabSz="914400" rtl="0" eaLnBrk="1" fontAlgn="auto" latinLnBrk="0" hangingPunct="1">
            <a:lnSpc>
              <a:spcPts val="1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Coordinador Grupo Análisis del Sector Económico y de los Oferentes	</a:t>
          </a:r>
        </a:p>
        <a:p>
          <a:pPr marL="0" marR="0" indent="0" algn="l" defTabSz="914400" rtl="0" eaLnBrk="1" fontAlgn="auto" latinLnBrk="0" hangingPunct="1">
            <a:lnSpc>
              <a:spcPts val="9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editAs="oneCell">
    <xdr:from>
      <xdr:col>1</xdr:col>
      <xdr:colOff>870258</xdr:colOff>
      <xdr:row>23</xdr:row>
      <xdr:rowOff>155863</xdr:rowOff>
    </xdr:from>
    <xdr:to>
      <xdr:col>1</xdr:col>
      <xdr:colOff>1583786</xdr:colOff>
      <xdr:row>25</xdr:row>
      <xdr:rowOff>56503</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tretch>
          <a:fillRect/>
        </a:stretch>
      </xdr:blipFill>
      <xdr:spPr>
        <a:xfrm>
          <a:off x="1375083" y="64544863"/>
          <a:ext cx="714356" cy="319741"/>
        </a:xfrm>
        <a:prstGeom prst="rect">
          <a:avLst/>
        </a:prstGeom>
      </xdr:spPr>
    </xdr:pic>
    <xdr:clientData/>
  </xdr:twoCellAnchor>
  <xdr:twoCellAnchor editAs="oneCell">
    <xdr:from>
      <xdr:col>5</xdr:col>
      <xdr:colOff>488674</xdr:colOff>
      <xdr:row>22</xdr:row>
      <xdr:rowOff>283869</xdr:rowOff>
    </xdr:from>
    <xdr:to>
      <xdr:col>5</xdr:col>
      <xdr:colOff>1088750</xdr:colOff>
      <xdr:row>24</xdr:row>
      <xdr:rowOff>140317</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a:biLevel thresh="50000"/>
          <a:extLst>
            <a:ext uri="{BEBA8EAE-BF5A-486C-A8C5-ECC9F3942E4B}">
              <a14:imgProps xmlns:a14="http://schemas.microsoft.com/office/drawing/2010/main">
                <a14:imgLayer r:embed="rId4">
                  <a14:imgEffect>
                    <a14:brightnessContrast bright="-20000" contrast="-20000"/>
                  </a14:imgEffect>
                </a14:imgLayer>
              </a14:imgProps>
            </a:ext>
            <a:ext uri="{28A0092B-C50C-407E-A947-70E740481C1C}">
              <a14:useLocalDpi xmlns:a14="http://schemas.microsoft.com/office/drawing/2010/main" val="0"/>
            </a:ext>
          </a:extLst>
        </a:blip>
        <a:srcRect/>
        <a:stretch>
          <a:fillRect/>
        </a:stretch>
      </xdr:blipFill>
      <xdr:spPr bwMode="auto">
        <a:xfrm>
          <a:off x="5184913" y="10430065"/>
          <a:ext cx="600076" cy="3534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50730</xdr:colOff>
      <xdr:row>2</xdr:row>
      <xdr:rowOff>93180</xdr:rowOff>
    </xdr:from>
    <xdr:to>
      <xdr:col>1</xdr:col>
      <xdr:colOff>1894130</xdr:colOff>
      <xdr:row>2</xdr:row>
      <xdr:rowOff>588065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440013" y="648115"/>
          <a:ext cx="1843400" cy="494885"/>
        </a:xfrm>
        <a:prstGeom prst="rect">
          <a:avLst/>
        </a:prstGeom>
      </xdr:spPr>
    </xdr:pic>
    <xdr:clientData/>
  </xdr:twoCellAnchor>
  <xdr:twoCellAnchor>
    <xdr:from>
      <xdr:col>1</xdr:col>
      <xdr:colOff>13383</xdr:colOff>
      <xdr:row>22</xdr:row>
      <xdr:rowOff>240572</xdr:rowOff>
    </xdr:from>
    <xdr:to>
      <xdr:col>12</xdr:col>
      <xdr:colOff>33130</xdr:colOff>
      <xdr:row>26</xdr:row>
      <xdr:rowOff>81737</xdr:rowOff>
    </xdr:to>
    <xdr:sp macro="" textlink="">
      <xdr:nvSpPr>
        <xdr:cNvPr id="3" name="Text Box 4">
          <a:extLst>
            <a:ext uri="{FF2B5EF4-FFF2-40B4-BE49-F238E27FC236}">
              <a16:creationId xmlns:a16="http://schemas.microsoft.com/office/drawing/2014/main" id="{00000000-0008-0000-0200-000003000000}"/>
            </a:ext>
          </a:extLst>
        </xdr:cNvPr>
        <xdr:cNvSpPr txBox="1">
          <a:spLocks noChangeArrowheads="1"/>
        </xdr:cNvSpPr>
      </xdr:nvSpPr>
      <xdr:spPr bwMode="auto">
        <a:xfrm>
          <a:off x="402666" y="10461311"/>
          <a:ext cx="6231703" cy="752252"/>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Laura López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xdr:from>
      <xdr:col>3</xdr:col>
      <xdr:colOff>273326</xdr:colOff>
      <xdr:row>22</xdr:row>
      <xdr:rowOff>273489</xdr:rowOff>
    </xdr:from>
    <xdr:to>
      <xdr:col>12</xdr:col>
      <xdr:colOff>712304</xdr:colOff>
      <xdr:row>26</xdr:row>
      <xdr:rowOff>156959</xdr:rowOff>
    </xdr:to>
    <xdr:sp macro="" textlink="">
      <xdr:nvSpPr>
        <xdr:cNvPr id="4" name="Text Box 4">
          <a:extLst>
            <a:ext uri="{FF2B5EF4-FFF2-40B4-BE49-F238E27FC236}">
              <a16:creationId xmlns:a16="http://schemas.microsoft.com/office/drawing/2014/main" id="{00000000-0008-0000-0200-000004000000}"/>
            </a:ext>
          </a:extLst>
        </xdr:cNvPr>
        <xdr:cNvSpPr txBox="1">
          <a:spLocks noChangeArrowheads="1"/>
        </xdr:cNvSpPr>
      </xdr:nvSpPr>
      <xdr:spPr bwMode="auto">
        <a:xfrm>
          <a:off x="3246783" y="10494228"/>
          <a:ext cx="4066760" cy="794557"/>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Reviso y aprobó:	</a:t>
          </a:r>
        </a:p>
        <a:p>
          <a:pPr marL="0" marR="0" indent="0" algn="l" defTabSz="914400" rtl="0" eaLnBrk="1" fontAlgn="auto" latinLnBrk="0" hangingPunct="1">
            <a:lnSpc>
              <a:spcPts val="8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ts val="16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Gustavo Adolfo Palacio Olarte			</a:t>
          </a:r>
        </a:p>
        <a:p>
          <a:pPr marL="0" marR="0" indent="0" algn="l" defTabSz="914400" rtl="0" eaLnBrk="1" fontAlgn="auto" latinLnBrk="0" hangingPunct="1">
            <a:lnSpc>
              <a:spcPts val="1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Coordinador Grupo Análisis del Sector Económico y de los Oferentes	</a:t>
          </a:r>
        </a:p>
        <a:p>
          <a:pPr marL="0" marR="0" indent="0" algn="l" defTabSz="914400" rtl="0" eaLnBrk="1" fontAlgn="auto" latinLnBrk="0" hangingPunct="1">
            <a:lnSpc>
              <a:spcPts val="9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editAs="oneCell">
    <xdr:from>
      <xdr:col>1</xdr:col>
      <xdr:colOff>845410</xdr:colOff>
      <xdr:row>23</xdr:row>
      <xdr:rowOff>39907</xdr:rowOff>
    </xdr:from>
    <xdr:to>
      <xdr:col>1</xdr:col>
      <xdr:colOff>1558938</xdr:colOff>
      <xdr:row>24</xdr:row>
      <xdr:rowOff>147613</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tretch>
          <a:fillRect/>
        </a:stretch>
      </xdr:blipFill>
      <xdr:spPr>
        <a:xfrm>
          <a:off x="1234693" y="9805103"/>
          <a:ext cx="713528" cy="314771"/>
        </a:xfrm>
        <a:prstGeom prst="rect">
          <a:avLst/>
        </a:prstGeom>
      </xdr:spPr>
    </xdr:pic>
    <xdr:clientData/>
  </xdr:twoCellAnchor>
  <xdr:twoCellAnchor editAs="oneCell">
    <xdr:from>
      <xdr:col>5</xdr:col>
      <xdr:colOff>969066</xdr:colOff>
      <xdr:row>22</xdr:row>
      <xdr:rowOff>250741</xdr:rowOff>
    </xdr:from>
    <xdr:to>
      <xdr:col>7</xdr:col>
      <xdr:colOff>426142</xdr:colOff>
      <xdr:row>24</xdr:row>
      <xdr:rowOff>107189</xdr:rowOff>
    </xdr:to>
    <xdr:pic>
      <xdr:nvPicPr>
        <xdr:cNvPr id="6" name="Imagen 5">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3">
          <a:biLevel thresh="50000"/>
          <a:extLst>
            <a:ext uri="{BEBA8EAE-BF5A-486C-A8C5-ECC9F3942E4B}">
              <a14:imgProps xmlns:a14="http://schemas.microsoft.com/office/drawing/2010/main">
                <a14:imgLayer r:embed="rId4">
                  <a14:imgEffect>
                    <a14:brightnessContrast bright="-20000" contrast="-20000"/>
                  </a14:imgEffect>
                </a14:imgLayer>
              </a14:imgProps>
            </a:ext>
            <a:ext uri="{28A0092B-C50C-407E-A947-70E740481C1C}">
              <a14:useLocalDpi xmlns:a14="http://schemas.microsoft.com/office/drawing/2010/main" val="0"/>
            </a:ext>
          </a:extLst>
        </a:blip>
        <a:srcRect/>
        <a:stretch>
          <a:fillRect/>
        </a:stretch>
      </xdr:blipFill>
      <xdr:spPr bwMode="auto">
        <a:xfrm>
          <a:off x="5615609" y="9726045"/>
          <a:ext cx="600076" cy="353404"/>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50730</xdr:colOff>
      <xdr:row>2</xdr:row>
      <xdr:rowOff>93180</xdr:rowOff>
    </xdr:from>
    <xdr:to>
      <xdr:col>1</xdr:col>
      <xdr:colOff>1894130</xdr:colOff>
      <xdr:row>2</xdr:row>
      <xdr:rowOff>588065</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441255" y="598005"/>
          <a:ext cx="1843400" cy="494885"/>
        </a:xfrm>
        <a:prstGeom prst="rect">
          <a:avLst/>
        </a:prstGeom>
      </xdr:spPr>
    </xdr:pic>
    <xdr:clientData/>
  </xdr:twoCellAnchor>
  <xdr:twoCellAnchor>
    <xdr:from>
      <xdr:col>1</xdr:col>
      <xdr:colOff>13383</xdr:colOff>
      <xdr:row>22</xdr:row>
      <xdr:rowOff>240571</xdr:rowOff>
    </xdr:from>
    <xdr:to>
      <xdr:col>8</xdr:col>
      <xdr:colOff>33130</xdr:colOff>
      <xdr:row>26</xdr:row>
      <xdr:rowOff>157369</xdr:rowOff>
    </xdr:to>
    <xdr:sp macro="" textlink="">
      <xdr:nvSpPr>
        <xdr:cNvPr id="3" name="Text Box 4">
          <a:extLst>
            <a:ext uri="{FF2B5EF4-FFF2-40B4-BE49-F238E27FC236}">
              <a16:creationId xmlns:a16="http://schemas.microsoft.com/office/drawing/2014/main" id="{00000000-0008-0000-0300-000003000000}"/>
            </a:ext>
          </a:extLst>
        </xdr:cNvPr>
        <xdr:cNvSpPr txBox="1">
          <a:spLocks noChangeArrowheads="1"/>
        </xdr:cNvSpPr>
      </xdr:nvSpPr>
      <xdr:spPr bwMode="auto">
        <a:xfrm>
          <a:off x="402666" y="9575071"/>
          <a:ext cx="7242181" cy="82788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Laura López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xdr:from>
      <xdr:col>2</xdr:col>
      <xdr:colOff>662608</xdr:colOff>
      <xdr:row>22</xdr:row>
      <xdr:rowOff>256924</xdr:rowOff>
    </xdr:from>
    <xdr:to>
      <xdr:col>8</xdr:col>
      <xdr:colOff>397565</xdr:colOff>
      <xdr:row>26</xdr:row>
      <xdr:rowOff>140394</xdr:rowOff>
    </xdr:to>
    <xdr:sp macro="" textlink="">
      <xdr:nvSpPr>
        <xdr:cNvPr id="4" name="Text Box 4">
          <a:extLst>
            <a:ext uri="{FF2B5EF4-FFF2-40B4-BE49-F238E27FC236}">
              <a16:creationId xmlns:a16="http://schemas.microsoft.com/office/drawing/2014/main" id="{00000000-0008-0000-0300-000004000000}"/>
            </a:ext>
          </a:extLst>
        </xdr:cNvPr>
        <xdr:cNvSpPr txBox="1">
          <a:spLocks noChangeArrowheads="1"/>
        </xdr:cNvSpPr>
      </xdr:nvSpPr>
      <xdr:spPr bwMode="auto">
        <a:xfrm>
          <a:off x="3636065" y="9591424"/>
          <a:ext cx="4373217" cy="794557"/>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Reviso y aprobó:	</a:t>
          </a:r>
        </a:p>
        <a:p>
          <a:pPr marL="0" marR="0" indent="0" algn="l" defTabSz="914400" rtl="0" eaLnBrk="1" fontAlgn="auto" latinLnBrk="0" hangingPunct="1">
            <a:lnSpc>
              <a:spcPts val="8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ts val="16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Gustavo Adolfo Palacio Olarte			</a:t>
          </a:r>
        </a:p>
        <a:p>
          <a:pPr marL="0" marR="0" indent="0" algn="l" defTabSz="914400" rtl="0" eaLnBrk="1" fontAlgn="auto" latinLnBrk="0" hangingPunct="1">
            <a:lnSpc>
              <a:spcPts val="1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Coordinador Grupo Análisis del Sector Económico y de los Oferentes	</a:t>
          </a:r>
        </a:p>
        <a:p>
          <a:pPr marL="0" marR="0" indent="0" algn="l" defTabSz="914400" rtl="0" eaLnBrk="1" fontAlgn="auto" latinLnBrk="0" hangingPunct="1">
            <a:lnSpc>
              <a:spcPts val="9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a:t>
          </a:r>
        </a:p>
      </xdr:txBody>
    </xdr:sp>
    <xdr:clientData/>
  </xdr:twoCellAnchor>
  <xdr:twoCellAnchor editAs="oneCell">
    <xdr:from>
      <xdr:col>1</xdr:col>
      <xdr:colOff>845410</xdr:colOff>
      <xdr:row>23</xdr:row>
      <xdr:rowOff>39907</xdr:rowOff>
    </xdr:from>
    <xdr:to>
      <xdr:col>1</xdr:col>
      <xdr:colOff>1558938</xdr:colOff>
      <xdr:row>24</xdr:row>
      <xdr:rowOff>147613</xdr:rowOff>
    </xdr:to>
    <xdr:pic>
      <xdr:nvPicPr>
        <xdr:cNvPr id="5" name="Imagen 4">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tretch>
          <a:fillRect/>
        </a:stretch>
      </xdr:blipFill>
      <xdr:spPr>
        <a:xfrm>
          <a:off x="1235935" y="9660157"/>
          <a:ext cx="713528" cy="317255"/>
        </a:xfrm>
        <a:prstGeom prst="rect">
          <a:avLst/>
        </a:prstGeom>
      </xdr:spPr>
    </xdr:pic>
    <xdr:clientData/>
  </xdr:twoCellAnchor>
  <xdr:twoCellAnchor editAs="oneCell">
    <xdr:from>
      <xdr:col>5</xdr:col>
      <xdr:colOff>231913</xdr:colOff>
      <xdr:row>22</xdr:row>
      <xdr:rowOff>217610</xdr:rowOff>
    </xdr:from>
    <xdr:to>
      <xdr:col>5</xdr:col>
      <xdr:colOff>831989</xdr:colOff>
      <xdr:row>24</xdr:row>
      <xdr:rowOff>74058</xdr:rowOff>
    </xdr:to>
    <xdr:pic>
      <xdr:nvPicPr>
        <xdr:cNvPr id="6" name="Imagen 5">
          <a:extLst>
            <a:ext uri="{FF2B5EF4-FFF2-40B4-BE49-F238E27FC236}">
              <a16:creationId xmlns:a16="http://schemas.microsoft.com/office/drawing/2014/main" id="{00000000-0008-0000-0300-000006000000}"/>
            </a:ext>
          </a:extLst>
        </xdr:cNvPr>
        <xdr:cNvPicPr/>
      </xdr:nvPicPr>
      <xdr:blipFill>
        <a:blip xmlns:r="http://schemas.openxmlformats.org/officeDocument/2006/relationships" r:embed="rId3">
          <a:biLevel thresh="50000"/>
          <a:extLst>
            <a:ext uri="{BEBA8EAE-BF5A-486C-A8C5-ECC9F3942E4B}">
              <a14:imgProps xmlns:a14="http://schemas.microsoft.com/office/drawing/2010/main">
                <a14:imgLayer r:embed="rId4">
                  <a14:imgEffect>
                    <a14:brightnessContrast bright="-20000" contrast="-20000"/>
                  </a14:imgEffect>
                </a14:imgLayer>
              </a14:imgProps>
            </a:ext>
            <a:ext uri="{28A0092B-C50C-407E-A947-70E740481C1C}">
              <a14:useLocalDpi xmlns:a14="http://schemas.microsoft.com/office/drawing/2010/main" val="0"/>
            </a:ext>
          </a:extLst>
        </a:blip>
        <a:srcRect/>
        <a:stretch>
          <a:fillRect/>
        </a:stretch>
      </xdr:blipFill>
      <xdr:spPr bwMode="auto">
        <a:xfrm>
          <a:off x="4878456" y="9552110"/>
          <a:ext cx="600076" cy="353404"/>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showGridLines="0" zoomScale="115" zoomScaleNormal="115" workbookViewId="0">
      <selection activeCell="D6" sqref="D6"/>
    </sheetView>
  </sheetViews>
  <sheetFormatPr baseColWidth="10" defaultRowHeight="16.5" outlineLevelCol="1" x14ac:dyDescent="0.3"/>
  <cols>
    <col min="1" max="1" width="5.5703125" style="19" customWidth="1"/>
    <col min="2" max="2" width="35.7109375" style="19" customWidth="1"/>
    <col min="3" max="3" width="13.7109375" style="19" customWidth="1"/>
    <col min="4" max="4" width="12.140625" style="19" customWidth="1"/>
    <col min="5" max="5" width="3.28515625" style="22" customWidth="1"/>
    <col min="6" max="6" width="16" style="42" customWidth="1"/>
    <col min="7" max="7" width="3.28515625" style="42" customWidth="1"/>
    <col min="8" max="8" width="16" style="42" customWidth="1"/>
    <col min="9" max="9" width="3.28515625" style="25" customWidth="1"/>
    <col min="10" max="14" width="13.5703125" style="25" hidden="1" customWidth="1" outlineLevel="1"/>
    <col min="15" max="15" width="3.28515625" style="25" hidden="1" customWidth="1" outlineLevel="1"/>
    <col min="16" max="16" width="14" style="25" customWidth="1" collapsed="1"/>
    <col min="17" max="17" width="14.42578125" style="25" customWidth="1"/>
    <col min="18" max="16384" width="11.42578125" style="19"/>
  </cols>
  <sheetData>
    <row r="1" spans="1:17" ht="17.25" thickBot="1" x14ac:dyDescent="0.35">
      <c r="A1" s="103" t="s">
        <v>46</v>
      </c>
      <c r="B1" s="104"/>
      <c r="C1" s="104"/>
      <c r="D1" s="104"/>
      <c r="E1" s="104"/>
      <c r="F1" s="104"/>
      <c r="G1" s="104"/>
      <c r="H1" s="104"/>
      <c r="I1" s="104"/>
      <c r="J1" s="104"/>
      <c r="K1" s="104"/>
      <c r="L1" s="104"/>
      <c r="M1" s="104"/>
      <c r="N1" s="104"/>
      <c r="O1" s="104"/>
      <c r="P1" s="104"/>
      <c r="Q1" s="105"/>
    </row>
    <row r="2" spans="1:17" ht="27" customHeight="1" thickBot="1" x14ac:dyDescent="0.35">
      <c r="A2" s="106"/>
      <c r="B2" s="107"/>
      <c r="C2" s="110" t="s">
        <v>69</v>
      </c>
      <c r="D2" s="111"/>
      <c r="E2" s="111"/>
      <c r="F2" s="111"/>
      <c r="G2" s="111"/>
      <c r="H2" s="111"/>
      <c r="I2" s="111"/>
      <c r="J2" s="111"/>
      <c r="K2" s="111"/>
      <c r="L2" s="111"/>
      <c r="M2" s="111"/>
      <c r="N2" s="111"/>
      <c r="O2" s="111"/>
      <c r="P2" s="111"/>
      <c r="Q2" s="112"/>
    </row>
    <row r="3" spans="1:17" ht="77.25" customHeight="1" thickBot="1" x14ac:dyDescent="0.35">
      <c r="A3" s="108"/>
      <c r="B3" s="109"/>
      <c r="C3" s="113" t="s">
        <v>51</v>
      </c>
      <c r="D3" s="114"/>
      <c r="E3" s="114"/>
      <c r="F3" s="114"/>
      <c r="G3" s="114"/>
      <c r="H3" s="114"/>
      <c r="I3" s="114"/>
      <c r="J3" s="114"/>
      <c r="K3" s="114"/>
      <c r="L3" s="114"/>
      <c r="M3" s="114"/>
      <c r="N3" s="114"/>
      <c r="O3" s="114"/>
      <c r="P3" s="115"/>
      <c r="Q3" s="116"/>
    </row>
    <row r="4" spans="1:17" ht="31.5" customHeight="1" thickBot="1" x14ac:dyDescent="0.35">
      <c r="A4"/>
      <c r="B4"/>
      <c r="C4"/>
      <c r="D4" s="30"/>
      <c r="E4" s="30"/>
      <c r="F4" s="74" t="s">
        <v>70</v>
      </c>
      <c r="H4" s="74" t="s">
        <v>71</v>
      </c>
      <c r="J4" s="86" t="s">
        <v>75</v>
      </c>
      <c r="K4" s="86" t="s">
        <v>72</v>
      </c>
      <c r="L4" s="86" t="s">
        <v>76</v>
      </c>
      <c r="M4" s="86" t="s">
        <v>73</v>
      </c>
      <c r="N4" s="87" t="s">
        <v>74</v>
      </c>
      <c r="P4" s="117" t="s">
        <v>69</v>
      </c>
      <c r="Q4" s="118"/>
    </row>
    <row r="5" spans="1:17" ht="33" customHeight="1" thickBot="1" x14ac:dyDescent="0.35">
      <c r="A5" s="63" t="s">
        <v>0</v>
      </c>
      <c r="B5" s="77" t="s">
        <v>48</v>
      </c>
      <c r="C5" s="77" t="s">
        <v>49</v>
      </c>
      <c r="D5" s="64" t="s">
        <v>12</v>
      </c>
      <c r="F5" s="39" t="s">
        <v>62</v>
      </c>
      <c r="H5" s="39" t="s">
        <v>62</v>
      </c>
      <c r="J5" s="88" t="s">
        <v>2</v>
      </c>
      <c r="K5" s="88" t="s">
        <v>2</v>
      </c>
      <c r="L5" s="88" t="s">
        <v>2</v>
      </c>
      <c r="M5" s="88" t="s">
        <v>86</v>
      </c>
      <c r="N5" s="88" t="s">
        <v>2</v>
      </c>
      <c r="P5" s="63" t="s">
        <v>62</v>
      </c>
      <c r="Q5" s="64" t="s">
        <v>63</v>
      </c>
    </row>
    <row r="6" spans="1:17" ht="40.5" customHeight="1" x14ac:dyDescent="0.3">
      <c r="A6" s="57">
        <v>1</v>
      </c>
      <c r="B6" s="58" t="s">
        <v>52</v>
      </c>
      <c r="C6" s="59" t="s">
        <v>66</v>
      </c>
      <c r="D6" s="60">
        <v>8</v>
      </c>
      <c r="E6" s="19"/>
      <c r="F6" s="65">
        <v>3128000</v>
      </c>
      <c r="G6" s="25"/>
      <c r="H6" s="83">
        <v>4636667</v>
      </c>
      <c r="J6" s="90">
        <f>ROUND(MIN(F6,H6),0)</f>
        <v>3128000</v>
      </c>
      <c r="K6" s="90">
        <f>ROUND(AVERAGE(F6,H6),0)</f>
        <v>3882334</v>
      </c>
      <c r="L6" s="90">
        <f>+MAX(F6,H6)</f>
        <v>4636667</v>
      </c>
      <c r="M6" s="89">
        <f>+(L6/J6)-1</f>
        <v>0.48231042199488483</v>
      </c>
      <c r="N6" s="90">
        <f>+ROUND(AVERAGE(J6,K6),0)</f>
        <v>3505167</v>
      </c>
      <c r="P6" s="61">
        <f>+J6</f>
        <v>3128000</v>
      </c>
      <c r="Q6" s="62">
        <f t="shared" ref="Q6:Q15" si="0">+P6*D6</f>
        <v>25024000</v>
      </c>
    </row>
    <row r="7" spans="1:17" ht="40.5" customHeight="1" x14ac:dyDescent="0.3">
      <c r="A7" s="55">
        <v>2</v>
      </c>
      <c r="B7" s="54" t="s">
        <v>53</v>
      </c>
      <c r="C7" s="53" t="s">
        <v>66</v>
      </c>
      <c r="D7" s="56">
        <v>1</v>
      </c>
      <c r="E7" s="19"/>
      <c r="F7" s="66">
        <v>8030000</v>
      </c>
      <c r="G7" s="25"/>
      <c r="H7" s="67">
        <v>7087500</v>
      </c>
      <c r="J7" s="90">
        <f t="shared" ref="J7:J15" si="1">ROUND(MIN(F7,H7),0)</f>
        <v>7087500</v>
      </c>
      <c r="K7" s="90">
        <f t="shared" ref="K7:K15" si="2">ROUND(AVERAGE(F7,H7),0)</f>
        <v>7558750</v>
      </c>
      <c r="L7" s="90">
        <f t="shared" ref="L7:L15" si="3">+MAX(F7,H7)</f>
        <v>8030000</v>
      </c>
      <c r="M7" s="89">
        <f t="shared" ref="M7:M15" si="4">+(L7/J7)-1</f>
        <v>0.13298059964726638</v>
      </c>
      <c r="N7" s="90">
        <f t="shared" ref="N7:N15" si="5">+ROUND(AVERAGE(J7,K7),0)</f>
        <v>7323125</v>
      </c>
      <c r="P7" s="61">
        <f t="shared" ref="P7:P15" si="6">+N7</f>
        <v>7323125</v>
      </c>
      <c r="Q7" s="62">
        <f t="shared" si="0"/>
        <v>7323125</v>
      </c>
    </row>
    <row r="8" spans="1:17" ht="40.5" customHeight="1" x14ac:dyDescent="0.3">
      <c r="A8" s="55">
        <v>3</v>
      </c>
      <c r="B8" s="54" t="s">
        <v>54</v>
      </c>
      <c r="C8" s="53" t="s">
        <v>66</v>
      </c>
      <c r="D8" s="56">
        <v>8</v>
      </c>
      <c r="E8" s="19"/>
      <c r="F8" s="66">
        <v>1632000</v>
      </c>
      <c r="G8" s="25"/>
      <c r="H8" s="67">
        <v>2210000</v>
      </c>
      <c r="J8" s="90">
        <f t="shared" si="1"/>
        <v>1632000</v>
      </c>
      <c r="K8" s="90">
        <f t="shared" si="2"/>
        <v>1921000</v>
      </c>
      <c r="L8" s="90">
        <f t="shared" si="3"/>
        <v>2210000</v>
      </c>
      <c r="M8" s="89">
        <f t="shared" si="4"/>
        <v>0.35416666666666674</v>
      </c>
      <c r="N8" s="90">
        <f t="shared" si="5"/>
        <v>1776500</v>
      </c>
      <c r="P8" s="61">
        <f t="shared" si="6"/>
        <v>1776500</v>
      </c>
      <c r="Q8" s="62">
        <f t="shared" si="0"/>
        <v>14212000</v>
      </c>
    </row>
    <row r="9" spans="1:17" ht="40.5" customHeight="1" x14ac:dyDescent="0.3">
      <c r="A9" s="55">
        <v>4</v>
      </c>
      <c r="B9" s="54" t="s">
        <v>55</v>
      </c>
      <c r="C9" s="53" t="s">
        <v>66</v>
      </c>
      <c r="D9" s="56">
        <v>12</v>
      </c>
      <c r="E9" s="19"/>
      <c r="F9" s="67">
        <v>2570000</v>
      </c>
      <c r="G9" s="25"/>
      <c r="H9" s="67">
        <v>3423334</v>
      </c>
      <c r="J9" s="90">
        <f t="shared" si="1"/>
        <v>2570000</v>
      </c>
      <c r="K9" s="90">
        <f t="shared" si="2"/>
        <v>2996667</v>
      </c>
      <c r="L9" s="90">
        <f t="shared" si="3"/>
        <v>3423334</v>
      </c>
      <c r="M9" s="89">
        <f t="shared" si="4"/>
        <v>0.33203657587548641</v>
      </c>
      <c r="N9" s="90">
        <f t="shared" si="5"/>
        <v>2783334</v>
      </c>
      <c r="P9" s="61">
        <f t="shared" si="6"/>
        <v>2783334</v>
      </c>
      <c r="Q9" s="62">
        <f t="shared" si="0"/>
        <v>33400008</v>
      </c>
    </row>
    <row r="10" spans="1:17" ht="40.5" customHeight="1" x14ac:dyDescent="0.3">
      <c r="A10" s="55">
        <v>5</v>
      </c>
      <c r="B10" s="54" t="s">
        <v>56</v>
      </c>
      <c r="C10" s="53" t="s">
        <v>66</v>
      </c>
      <c r="D10" s="56">
        <v>2</v>
      </c>
      <c r="E10" s="19"/>
      <c r="F10" s="67">
        <v>2902000</v>
      </c>
      <c r="G10" s="25"/>
      <c r="H10" s="67">
        <v>3856667</v>
      </c>
      <c r="J10" s="90">
        <f t="shared" si="1"/>
        <v>2902000</v>
      </c>
      <c r="K10" s="90">
        <f t="shared" si="2"/>
        <v>3379334</v>
      </c>
      <c r="L10" s="90">
        <f t="shared" si="3"/>
        <v>3856667</v>
      </c>
      <c r="M10" s="89">
        <f t="shared" si="4"/>
        <v>0.32896864231564438</v>
      </c>
      <c r="N10" s="90">
        <f t="shared" si="5"/>
        <v>3140667</v>
      </c>
      <c r="P10" s="61">
        <f t="shared" si="6"/>
        <v>3140667</v>
      </c>
      <c r="Q10" s="62">
        <f t="shared" si="0"/>
        <v>6281334</v>
      </c>
    </row>
    <row r="11" spans="1:17" ht="40.5" customHeight="1" x14ac:dyDescent="0.3">
      <c r="A11" s="55">
        <v>6</v>
      </c>
      <c r="B11" s="54" t="s">
        <v>57</v>
      </c>
      <c r="C11" s="53" t="s">
        <v>66</v>
      </c>
      <c r="D11" s="56">
        <v>2</v>
      </c>
      <c r="E11" s="19"/>
      <c r="F11" s="67">
        <v>1798000</v>
      </c>
      <c r="G11" s="25"/>
      <c r="H11" s="67">
        <v>2426667</v>
      </c>
      <c r="J11" s="90">
        <f t="shared" si="1"/>
        <v>1798000</v>
      </c>
      <c r="K11" s="90">
        <f t="shared" si="2"/>
        <v>2112334</v>
      </c>
      <c r="L11" s="90">
        <f t="shared" si="3"/>
        <v>2426667</v>
      </c>
      <c r="M11" s="89">
        <f t="shared" si="4"/>
        <v>0.34964794215795325</v>
      </c>
      <c r="N11" s="90">
        <f t="shared" si="5"/>
        <v>1955167</v>
      </c>
      <c r="P11" s="61">
        <f t="shared" si="6"/>
        <v>1955167</v>
      </c>
      <c r="Q11" s="62">
        <f t="shared" si="0"/>
        <v>3910334</v>
      </c>
    </row>
    <row r="12" spans="1:17" ht="40.5" customHeight="1" x14ac:dyDescent="0.3">
      <c r="A12" s="55">
        <v>7</v>
      </c>
      <c r="B12" s="54" t="s">
        <v>58</v>
      </c>
      <c r="C12" s="53" t="s">
        <v>66</v>
      </c>
      <c r="D12" s="56">
        <v>2</v>
      </c>
      <c r="E12" s="19"/>
      <c r="F12" s="67">
        <v>1798000</v>
      </c>
      <c r="G12" s="25"/>
      <c r="H12" s="67">
        <v>2426667</v>
      </c>
      <c r="J12" s="90">
        <f t="shared" si="1"/>
        <v>1798000</v>
      </c>
      <c r="K12" s="90">
        <f t="shared" si="2"/>
        <v>2112334</v>
      </c>
      <c r="L12" s="90">
        <f t="shared" si="3"/>
        <v>2426667</v>
      </c>
      <c r="M12" s="89">
        <f t="shared" si="4"/>
        <v>0.34964794215795325</v>
      </c>
      <c r="N12" s="90">
        <f t="shared" si="5"/>
        <v>1955167</v>
      </c>
      <c r="P12" s="61">
        <f t="shared" si="6"/>
        <v>1955167</v>
      </c>
      <c r="Q12" s="62">
        <f t="shared" si="0"/>
        <v>3910334</v>
      </c>
    </row>
    <row r="13" spans="1:17" ht="40.5" customHeight="1" x14ac:dyDescent="0.3">
      <c r="A13" s="55">
        <v>8</v>
      </c>
      <c r="B13" s="54" t="s">
        <v>59</v>
      </c>
      <c r="C13" s="53" t="s">
        <v>66</v>
      </c>
      <c r="D13" s="56">
        <v>1</v>
      </c>
      <c r="E13" s="19"/>
      <c r="F13" s="67">
        <v>1562000</v>
      </c>
      <c r="G13" s="25"/>
      <c r="H13" s="67">
        <v>2123334</v>
      </c>
      <c r="J13" s="90">
        <f t="shared" si="1"/>
        <v>1562000</v>
      </c>
      <c r="K13" s="90">
        <f t="shared" si="2"/>
        <v>1842667</v>
      </c>
      <c r="L13" s="90">
        <f t="shared" si="3"/>
        <v>2123334</v>
      </c>
      <c r="M13" s="89">
        <f t="shared" si="4"/>
        <v>0.35936875800256085</v>
      </c>
      <c r="N13" s="90">
        <f t="shared" si="5"/>
        <v>1702334</v>
      </c>
      <c r="P13" s="61">
        <f t="shared" si="6"/>
        <v>1702334</v>
      </c>
      <c r="Q13" s="62">
        <f t="shared" si="0"/>
        <v>1702334</v>
      </c>
    </row>
    <row r="14" spans="1:17" ht="40.5" customHeight="1" x14ac:dyDescent="0.3">
      <c r="A14" s="55">
        <v>9</v>
      </c>
      <c r="B14" s="54" t="s">
        <v>60</v>
      </c>
      <c r="C14" s="53" t="s">
        <v>66</v>
      </c>
      <c r="D14" s="56">
        <v>1</v>
      </c>
      <c r="E14" s="19"/>
      <c r="F14" s="67">
        <v>1562000</v>
      </c>
      <c r="G14" s="25"/>
      <c r="H14" s="67">
        <v>2123334</v>
      </c>
      <c r="J14" s="90">
        <f t="shared" si="1"/>
        <v>1562000</v>
      </c>
      <c r="K14" s="90">
        <f t="shared" si="2"/>
        <v>1842667</v>
      </c>
      <c r="L14" s="90">
        <f t="shared" si="3"/>
        <v>2123334</v>
      </c>
      <c r="M14" s="89">
        <f t="shared" si="4"/>
        <v>0.35936875800256085</v>
      </c>
      <c r="N14" s="90">
        <f t="shared" si="5"/>
        <v>1702334</v>
      </c>
      <c r="P14" s="61">
        <f t="shared" si="6"/>
        <v>1702334</v>
      </c>
      <c r="Q14" s="62">
        <f t="shared" si="0"/>
        <v>1702334</v>
      </c>
    </row>
    <row r="15" spans="1:17" ht="40.5" customHeight="1" thickBot="1" x14ac:dyDescent="0.35">
      <c r="A15" s="78">
        <v>10</v>
      </c>
      <c r="B15" s="79" t="s">
        <v>61</v>
      </c>
      <c r="C15" s="80" t="s">
        <v>66</v>
      </c>
      <c r="D15" s="81">
        <v>2</v>
      </c>
      <c r="E15" s="19"/>
      <c r="F15" s="68">
        <v>2866000</v>
      </c>
      <c r="G15" s="25"/>
      <c r="H15" s="68">
        <v>3726667</v>
      </c>
      <c r="J15" s="90">
        <f t="shared" si="1"/>
        <v>2866000</v>
      </c>
      <c r="K15" s="90">
        <f t="shared" si="2"/>
        <v>3296334</v>
      </c>
      <c r="L15" s="90">
        <f t="shared" si="3"/>
        <v>3726667</v>
      </c>
      <c r="M15" s="89">
        <f t="shared" si="4"/>
        <v>0.30030251221214233</v>
      </c>
      <c r="N15" s="90">
        <f t="shared" si="5"/>
        <v>3081167</v>
      </c>
      <c r="P15" s="61">
        <f t="shared" si="6"/>
        <v>3081167</v>
      </c>
      <c r="Q15" s="72">
        <f t="shared" si="0"/>
        <v>6162334</v>
      </c>
    </row>
    <row r="16" spans="1:17" s="29" customFormat="1" ht="28.5" customHeight="1" thickBot="1" x14ac:dyDescent="0.35">
      <c r="A16" s="100" t="s">
        <v>47</v>
      </c>
      <c r="B16" s="101"/>
      <c r="C16" s="101"/>
      <c r="D16" s="102"/>
      <c r="E16" s="19"/>
      <c r="F16" s="23"/>
      <c r="G16" s="25"/>
      <c r="H16" s="41"/>
      <c r="I16" s="41"/>
      <c r="J16" s="91">
        <f>SUM(J6:J15)</f>
        <v>26905500</v>
      </c>
      <c r="K16" s="92"/>
      <c r="L16" s="91">
        <f>SUM(L6:L15)</f>
        <v>34983337</v>
      </c>
      <c r="M16" s="91"/>
      <c r="N16" s="91">
        <f>SUM(N6:N15)</f>
        <v>28924962</v>
      </c>
      <c r="O16" s="41"/>
      <c r="P16" s="41"/>
      <c r="Q16" s="73">
        <f>SUM(Q6:Q15)</f>
        <v>103628137</v>
      </c>
    </row>
    <row r="17" spans="1:17" ht="28.5" customHeight="1" x14ac:dyDescent="0.3">
      <c r="A17" s="26"/>
      <c r="B17" s="26"/>
      <c r="C17" s="26"/>
      <c r="E17" s="27"/>
      <c r="F17" s="24"/>
      <c r="G17" s="27"/>
      <c r="H17" s="28"/>
    </row>
    <row r="18" spans="1:17" x14ac:dyDescent="0.3">
      <c r="A18" s="32"/>
      <c r="B18" s="33" t="s">
        <v>42</v>
      </c>
      <c r="C18" s="33"/>
      <c r="D18" s="34"/>
      <c r="E18" s="34"/>
      <c r="F18" s="34"/>
      <c r="G18" s="34"/>
      <c r="H18" s="34"/>
      <c r="I18" s="34"/>
      <c r="J18" s="34"/>
      <c r="K18" s="34"/>
      <c r="L18" s="34"/>
      <c r="M18" s="34"/>
      <c r="N18" s="34"/>
      <c r="O18" s="34"/>
    </row>
    <row r="19" spans="1:17" ht="20.25" customHeight="1" x14ac:dyDescent="0.3">
      <c r="A19" s="32"/>
      <c r="B19" s="96" t="s">
        <v>81</v>
      </c>
      <c r="C19" s="96"/>
      <c r="D19" s="96"/>
      <c r="E19" s="96"/>
      <c r="F19" s="96"/>
      <c r="G19" s="99"/>
      <c r="H19" s="99"/>
      <c r="I19" s="99"/>
      <c r="J19" s="99"/>
      <c r="K19" s="99"/>
      <c r="L19" s="99"/>
      <c r="M19" s="99"/>
      <c r="N19" s="99"/>
      <c r="O19" s="99"/>
      <c r="P19" s="99"/>
      <c r="Q19" s="99"/>
    </row>
    <row r="20" spans="1:17" ht="20.25" customHeight="1" x14ac:dyDescent="0.3">
      <c r="A20" s="32"/>
      <c r="B20" s="96" t="s">
        <v>82</v>
      </c>
      <c r="C20" s="96"/>
      <c r="D20" s="96"/>
      <c r="E20" s="96"/>
      <c r="F20" s="96"/>
      <c r="G20" s="99"/>
      <c r="H20" s="99"/>
      <c r="I20" s="99"/>
      <c r="J20" s="99"/>
      <c r="K20" s="99"/>
      <c r="L20" s="99"/>
      <c r="M20" s="99"/>
      <c r="N20" s="99"/>
      <c r="O20" s="99"/>
      <c r="P20" s="99"/>
      <c r="Q20" s="99"/>
    </row>
    <row r="21" spans="1:17" ht="20.25" customHeight="1" x14ac:dyDescent="0.3">
      <c r="A21" s="32"/>
      <c r="B21" s="96" t="s">
        <v>87</v>
      </c>
      <c r="C21" s="96"/>
      <c r="D21" s="96"/>
      <c r="E21" s="96"/>
      <c r="F21" s="96"/>
      <c r="G21" s="96"/>
      <c r="H21" s="96"/>
      <c r="I21" s="85"/>
      <c r="J21" s="85"/>
      <c r="K21" s="85"/>
      <c r="L21" s="85"/>
      <c r="M21" s="85"/>
      <c r="N21" s="85"/>
      <c r="O21" s="85"/>
      <c r="P21" s="85"/>
      <c r="Q21" s="85"/>
    </row>
    <row r="22" spans="1:17" ht="44.25" customHeight="1" x14ac:dyDescent="0.3">
      <c r="A22" s="32"/>
      <c r="B22" s="96" t="s">
        <v>85</v>
      </c>
      <c r="C22" s="96"/>
      <c r="D22" s="96"/>
      <c r="E22" s="96"/>
      <c r="F22" s="96"/>
      <c r="G22" s="96"/>
      <c r="H22" s="96"/>
      <c r="I22" s="35"/>
      <c r="J22" s="35"/>
      <c r="K22" s="35"/>
      <c r="L22" s="35"/>
      <c r="M22" s="35"/>
      <c r="N22" s="35"/>
      <c r="O22" s="35"/>
    </row>
    <row r="23" spans="1:17" ht="16.5" customHeight="1" x14ac:dyDescent="0.3">
      <c r="A23" s="32"/>
      <c r="B23" s="97" t="s">
        <v>80</v>
      </c>
      <c r="C23" s="97"/>
      <c r="D23" s="36"/>
      <c r="E23" s="36"/>
      <c r="F23" s="34"/>
      <c r="G23" s="34"/>
      <c r="H23" s="34"/>
      <c r="I23" s="34"/>
      <c r="J23" s="34"/>
      <c r="K23" s="34"/>
      <c r="L23" s="34"/>
      <c r="M23" s="34"/>
      <c r="N23" s="34"/>
      <c r="O23" s="34"/>
    </row>
    <row r="24" spans="1:17" ht="22.5" customHeight="1" x14ac:dyDescent="0.3">
      <c r="A24" s="32"/>
      <c r="B24" s="98" t="s">
        <v>79</v>
      </c>
      <c r="C24" s="98"/>
      <c r="D24" s="36"/>
      <c r="E24" s="36"/>
      <c r="F24" s="34"/>
      <c r="G24" s="34"/>
      <c r="H24" s="34"/>
      <c r="I24" s="34"/>
      <c r="J24" s="34"/>
      <c r="K24" s="34"/>
      <c r="L24" s="34"/>
      <c r="M24" s="34"/>
      <c r="N24" s="34"/>
      <c r="O24" s="34"/>
    </row>
    <row r="25" spans="1:17" x14ac:dyDescent="0.3">
      <c r="A25" s="32"/>
      <c r="B25" s="37"/>
      <c r="C25" s="37"/>
      <c r="D25" s="37"/>
      <c r="E25" s="37"/>
      <c r="F25" s="43"/>
      <c r="G25" s="43"/>
      <c r="H25" s="43"/>
      <c r="I25" s="43"/>
      <c r="J25" s="43"/>
      <c r="K25" s="43"/>
      <c r="L25" s="43"/>
      <c r="M25" s="43"/>
      <c r="N25" s="43"/>
      <c r="O25" s="43"/>
    </row>
    <row r="26" spans="1:17" x14ac:dyDescent="0.3">
      <c r="A26" s="32"/>
      <c r="B26" s="38"/>
      <c r="C26" s="38"/>
      <c r="D26" s="38"/>
      <c r="E26" s="38"/>
      <c r="F26" s="44"/>
      <c r="G26" s="44"/>
      <c r="H26" s="44"/>
      <c r="I26" s="44"/>
      <c r="J26" s="44"/>
      <c r="K26" s="44"/>
      <c r="L26" s="44"/>
      <c r="M26" s="44"/>
      <c r="N26" s="44"/>
      <c r="O26" s="44"/>
    </row>
    <row r="27" spans="1:17" x14ac:dyDescent="0.3">
      <c r="A27" s="32"/>
      <c r="B27" s="38"/>
      <c r="C27" s="38"/>
      <c r="D27" s="38"/>
      <c r="E27" s="38"/>
      <c r="F27" s="44"/>
      <c r="G27" s="44"/>
      <c r="H27" s="44"/>
      <c r="I27" s="44"/>
      <c r="J27" s="44"/>
      <c r="K27" s="44"/>
      <c r="L27" s="44"/>
      <c r="M27" s="44"/>
      <c r="N27" s="44"/>
      <c r="O27" s="44"/>
    </row>
    <row r="28" spans="1:17" x14ac:dyDescent="0.3">
      <c r="A28" s="32"/>
      <c r="B28" s="38"/>
      <c r="C28" s="38"/>
      <c r="D28" s="38"/>
      <c r="E28" s="38"/>
      <c r="F28" s="44"/>
      <c r="G28" s="44"/>
      <c r="H28" s="44"/>
      <c r="I28" s="44"/>
      <c r="J28" s="44"/>
      <c r="K28" s="44"/>
      <c r="L28" s="44"/>
      <c r="M28" s="44"/>
      <c r="N28" s="44"/>
      <c r="O28" s="44"/>
    </row>
    <row r="29" spans="1:17" x14ac:dyDescent="0.3">
      <c r="A29" s="32"/>
      <c r="B29" s="38"/>
      <c r="C29" s="38"/>
      <c r="D29" s="38"/>
      <c r="E29" s="38"/>
      <c r="F29" s="44"/>
      <c r="G29" s="44"/>
      <c r="H29" s="44"/>
      <c r="I29" s="44"/>
      <c r="J29" s="44"/>
      <c r="K29" s="44"/>
      <c r="L29" s="44"/>
      <c r="M29" s="44"/>
      <c r="N29" s="44"/>
      <c r="O29" s="44"/>
    </row>
    <row r="30" spans="1:17" x14ac:dyDescent="0.3">
      <c r="A30" s="32"/>
      <c r="B30" s="29"/>
      <c r="C30" s="29"/>
      <c r="E30" s="19"/>
      <c r="F30" s="25"/>
      <c r="G30" s="25"/>
      <c r="H30" s="25"/>
    </row>
    <row r="31" spans="1:17" x14ac:dyDescent="0.3">
      <c r="A31" s="32"/>
      <c r="B31" s="29"/>
      <c r="C31" s="29"/>
      <c r="E31" s="19"/>
      <c r="F31" s="25"/>
      <c r="G31" s="25"/>
      <c r="H31" s="25"/>
    </row>
    <row r="32" spans="1:17" x14ac:dyDescent="0.3">
      <c r="A32" s="32"/>
      <c r="B32" s="29"/>
      <c r="C32" s="29"/>
      <c r="E32" s="19"/>
      <c r="F32" s="25"/>
      <c r="G32" s="25"/>
      <c r="H32" s="25"/>
    </row>
  </sheetData>
  <mergeCells count="14">
    <mergeCell ref="A16:D16"/>
    <mergeCell ref="B19:F19"/>
    <mergeCell ref="G19:Q19"/>
    <mergeCell ref="A1:Q1"/>
    <mergeCell ref="A2:B3"/>
    <mergeCell ref="C2:Q2"/>
    <mergeCell ref="C3:Q3"/>
    <mergeCell ref="P4:Q4"/>
    <mergeCell ref="B22:H22"/>
    <mergeCell ref="B23:C23"/>
    <mergeCell ref="B24:C24"/>
    <mergeCell ref="B20:F20"/>
    <mergeCell ref="G20:Q20"/>
    <mergeCell ref="B21:H21"/>
  </mergeCells>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1"/>
  <sheetViews>
    <sheetView showGridLines="0" zoomScale="115" zoomScaleNormal="115" workbookViewId="0">
      <selection activeCell="N5" sqref="N5"/>
    </sheetView>
  </sheetViews>
  <sheetFormatPr baseColWidth="10" defaultRowHeight="16.5" x14ac:dyDescent="0.3"/>
  <cols>
    <col min="1" max="1" width="5.5703125" style="19" customWidth="1"/>
    <col min="2" max="2" width="35.7109375" style="19" customWidth="1"/>
    <col min="3" max="3" width="13.7109375" style="19" customWidth="1"/>
    <col min="4" max="4" width="12.140625" style="19" customWidth="1"/>
    <col min="5" max="5" width="3.28515625" style="22" customWidth="1"/>
    <col min="6" max="6" width="19.140625" style="42" customWidth="1"/>
    <col min="7" max="7" width="3.28515625" style="42" customWidth="1"/>
    <col min="8" max="9" width="8.42578125" style="42" customWidth="1"/>
    <col min="10" max="10" width="3.28515625" style="25" customWidth="1"/>
    <col min="11" max="11" width="14" style="25" customWidth="1"/>
    <col min="12" max="12" width="14.42578125" style="25" customWidth="1"/>
    <col min="13" max="16384" width="11.42578125" style="19"/>
  </cols>
  <sheetData>
    <row r="1" spans="1:12" ht="17.25" thickBot="1" x14ac:dyDescent="0.35">
      <c r="A1" s="103" t="s">
        <v>40</v>
      </c>
      <c r="B1" s="104"/>
      <c r="C1" s="104"/>
      <c r="D1" s="104"/>
      <c r="E1" s="104"/>
      <c r="F1" s="104"/>
      <c r="G1" s="104"/>
      <c r="H1" s="104"/>
      <c r="I1" s="104"/>
      <c r="J1" s="104"/>
      <c r="K1" s="104"/>
      <c r="L1" s="105"/>
    </row>
    <row r="2" spans="1:12" ht="27" customHeight="1" thickBot="1" x14ac:dyDescent="0.35">
      <c r="A2" s="106"/>
      <c r="B2" s="107"/>
      <c r="C2" s="110" t="s">
        <v>41</v>
      </c>
      <c r="D2" s="111"/>
      <c r="E2" s="111"/>
      <c r="F2" s="111"/>
      <c r="G2" s="111"/>
      <c r="H2" s="111"/>
      <c r="I2" s="111"/>
      <c r="J2" s="111"/>
      <c r="K2" s="111"/>
      <c r="L2" s="112"/>
    </row>
    <row r="3" spans="1:12" ht="77.25" customHeight="1" thickBot="1" x14ac:dyDescent="0.35">
      <c r="A3" s="108"/>
      <c r="B3" s="109"/>
      <c r="C3" s="113" t="s">
        <v>51</v>
      </c>
      <c r="D3" s="114"/>
      <c r="E3" s="114"/>
      <c r="F3" s="114"/>
      <c r="G3" s="114"/>
      <c r="H3" s="114"/>
      <c r="I3" s="114"/>
      <c r="J3" s="114"/>
      <c r="K3" s="115"/>
      <c r="L3" s="116"/>
    </row>
    <row r="4" spans="1:12" ht="31.5" customHeight="1" thickBot="1" x14ac:dyDescent="0.35">
      <c r="A4"/>
      <c r="B4"/>
      <c r="C4"/>
      <c r="D4" s="30"/>
      <c r="E4" s="30"/>
      <c r="F4" s="74" t="s">
        <v>65</v>
      </c>
      <c r="H4" s="75">
        <v>44986</v>
      </c>
      <c r="I4" s="75">
        <v>45261</v>
      </c>
      <c r="K4" s="117" t="s">
        <v>41</v>
      </c>
      <c r="L4" s="118"/>
    </row>
    <row r="5" spans="1:12" ht="33" customHeight="1" thickBot="1" x14ac:dyDescent="0.35">
      <c r="A5" s="63" t="s">
        <v>0</v>
      </c>
      <c r="B5" s="77" t="s">
        <v>48</v>
      </c>
      <c r="C5" s="77" t="s">
        <v>49</v>
      </c>
      <c r="D5" s="64" t="s">
        <v>12</v>
      </c>
      <c r="F5" s="39" t="s">
        <v>62</v>
      </c>
      <c r="H5" s="76">
        <v>1.3177000000000001</v>
      </c>
      <c r="I5" s="76">
        <v>1.3772</v>
      </c>
      <c r="K5" s="63" t="s">
        <v>62</v>
      </c>
      <c r="L5" s="64" t="s">
        <v>63</v>
      </c>
    </row>
    <row r="6" spans="1:12" ht="40.5" customHeight="1" x14ac:dyDescent="0.3">
      <c r="A6" s="57">
        <v>1</v>
      </c>
      <c r="B6" s="58" t="s">
        <v>52</v>
      </c>
      <c r="C6" s="59" t="s">
        <v>66</v>
      </c>
      <c r="D6" s="60">
        <v>8</v>
      </c>
      <c r="E6" s="19"/>
      <c r="F6" s="65">
        <v>2720000</v>
      </c>
      <c r="G6" s="25"/>
      <c r="H6" s="119">
        <f>ROUND($I$5/$H$5*F6,0)</f>
        <v>2842820</v>
      </c>
      <c r="I6" s="120"/>
      <c r="K6" s="61">
        <f>+ROUND(H6,0)</f>
        <v>2842820</v>
      </c>
      <c r="L6" s="62">
        <f>+K6*D6</f>
        <v>22742560</v>
      </c>
    </row>
    <row r="7" spans="1:12" ht="40.5" customHeight="1" x14ac:dyDescent="0.3">
      <c r="A7" s="55">
        <v>2</v>
      </c>
      <c r="B7" s="54" t="s">
        <v>53</v>
      </c>
      <c r="C7" s="53" t="s">
        <v>66</v>
      </c>
      <c r="D7" s="56">
        <v>1</v>
      </c>
      <c r="E7" s="19"/>
      <c r="F7" s="66">
        <v>6981720</v>
      </c>
      <c r="G7" s="25"/>
      <c r="H7" s="121">
        <f t="shared" ref="H7:H13" si="0">ROUND($I$5/$H$5*F7,0)</f>
        <v>7296976</v>
      </c>
      <c r="I7" s="122"/>
      <c r="K7" s="61">
        <f>+ROUND(H7,0)</f>
        <v>7296976</v>
      </c>
      <c r="L7" s="62">
        <f t="shared" ref="L7:L15" si="1">+K7*D7</f>
        <v>7296976</v>
      </c>
    </row>
    <row r="8" spans="1:12" ht="40.5" customHeight="1" x14ac:dyDescent="0.3">
      <c r="A8" s="55">
        <v>3</v>
      </c>
      <c r="B8" s="54" t="s">
        <v>54</v>
      </c>
      <c r="C8" s="53" t="s">
        <v>66</v>
      </c>
      <c r="D8" s="56">
        <v>8</v>
      </c>
      <c r="E8" s="19"/>
      <c r="F8" s="66">
        <v>1419100</v>
      </c>
      <c r="G8" s="25"/>
      <c r="H8" s="121">
        <f t="shared" si="0"/>
        <v>1483179</v>
      </c>
      <c r="I8" s="122"/>
      <c r="K8" s="61">
        <f t="shared" ref="K8:K15" si="2">+ROUND(H8,0)</f>
        <v>1483179</v>
      </c>
      <c r="L8" s="62">
        <f t="shared" si="1"/>
        <v>11865432</v>
      </c>
    </row>
    <row r="9" spans="1:12" ht="40.5" customHeight="1" x14ac:dyDescent="0.3">
      <c r="A9" s="55">
        <v>4</v>
      </c>
      <c r="B9" s="54" t="s">
        <v>55</v>
      </c>
      <c r="C9" s="53" t="s">
        <v>66</v>
      </c>
      <c r="D9" s="56">
        <v>12</v>
      </c>
      <c r="E9" s="19"/>
      <c r="F9" s="67">
        <v>2233800</v>
      </c>
      <c r="G9" s="25"/>
      <c r="H9" s="121">
        <f t="shared" si="0"/>
        <v>2334666</v>
      </c>
      <c r="I9" s="122"/>
      <c r="K9" s="61">
        <f t="shared" si="2"/>
        <v>2334666</v>
      </c>
      <c r="L9" s="62">
        <f t="shared" si="1"/>
        <v>28015992</v>
      </c>
    </row>
    <row r="10" spans="1:12" ht="40.5" customHeight="1" x14ac:dyDescent="0.3">
      <c r="A10" s="55">
        <v>5</v>
      </c>
      <c r="B10" s="54" t="s">
        <v>56</v>
      </c>
      <c r="C10" s="53" t="s">
        <v>66</v>
      </c>
      <c r="D10" s="56">
        <v>2</v>
      </c>
      <c r="E10" s="19"/>
      <c r="F10" s="67">
        <v>2522880</v>
      </c>
      <c r="G10" s="25"/>
      <c r="H10" s="121">
        <f t="shared" si="0"/>
        <v>2636799</v>
      </c>
      <c r="I10" s="122"/>
      <c r="K10" s="61">
        <f t="shared" si="2"/>
        <v>2636799</v>
      </c>
      <c r="L10" s="62">
        <f t="shared" si="1"/>
        <v>5273598</v>
      </c>
    </row>
    <row r="11" spans="1:12" ht="40.5" customHeight="1" x14ac:dyDescent="0.3">
      <c r="A11" s="55">
        <v>6</v>
      </c>
      <c r="B11" s="54" t="s">
        <v>57</v>
      </c>
      <c r="C11" s="53" t="s">
        <v>66</v>
      </c>
      <c r="D11" s="56">
        <v>2</v>
      </c>
      <c r="E11" s="19"/>
      <c r="F11" s="67">
        <v>1563660</v>
      </c>
      <c r="G11" s="25"/>
      <c r="H11" s="121">
        <f t="shared" si="0"/>
        <v>1634266</v>
      </c>
      <c r="I11" s="122"/>
      <c r="K11" s="61">
        <f t="shared" si="2"/>
        <v>1634266</v>
      </c>
      <c r="L11" s="62">
        <f t="shared" si="1"/>
        <v>3268532</v>
      </c>
    </row>
    <row r="12" spans="1:12" ht="40.5" customHeight="1" x14ac:dyDescent="0.3">
      <c r="A12" s="55">
        <v>7</v>
      </c>
      <c r="B12" s="54" t="s">
        <v>58</v>
      </c>
      <c r="C12" s="53" t="s">
        <v>66</v>
      </c>
      <c r="D12" s="56">
        <v>2</v>
      </c>
      <c r="E12" s="19"/>
      <c r="F12" s="67">
        <v>1563660</v>
      </c>
      <c r="G12" s="25"/>
      <c r="H12" s="121">
        <f t="shared" si="0"/>
        <v>1634266</v>
      </c>
      <c r="I12" s="122"/>
      <c r="K12" s="61">
        <f t="shared" si="2"/>
        <v>1634266</v>
      </c>
      <c r="L12" s="62">
        <f t="shared" si="1"/>
        <v>3268532</v>
      </c>
    </row>
    <row r="13" spans="1:12" ht="40.5" customHeight="1" x14ac:dyDescent="0.3">
      <c r="A13" s="55">
        <v>8</v>
      </c>
      <c r="B13" s="54" t="s">
        <v>59</v>
      </c>
      <c r="C13" s="53" t="s">
        <v>66</v>
      </c>
      <c r="D13" s="56">
        <v>1</v>
      </c>
      <c r="E13" s="19"/>
      <c r="F13" s="67">
        <v>1357800</v>
      </c>
      <c r="G13" s="25"/>
      <c r="H13" s="121">
        <f t="shared" si="0"/>
        <v>1419111</v>
      </c>
      <c r="I13" s="122"/>
      <c r="K13" s="61">
        <f t="shared" si="2"/>
        <v>1419111</v>
      </c>
      <c r="L13" s="62">
        <f t="shared" si="1"/>
        <v>1419111</v>
      </c>
    </row>
    <row r="14" spans="1:12" ht="40.5" customHeight="1" x14ac:dyDescent="0.3">
      <c r="A14" s="55">
        <v>9</v>
      </c>
      <c r="B14" s="54" t="s">
        <v>60</v>
      </c>
      <c r="C14" s="53" t="s">
        <v>66</v>
      </c>
      <c r="D14" s="56">
        <v>1</v>
      </c>
      <c r="E14" s="19"/>
      <c r="F14" s="69"/>
      <c r="G14" s="25"/>
      <c r="H14" s="123"/>
      <c r="I14" s="124"/>
      <c r="K14" s="70"/>
      <c r="L14" s="71"/>
    </row>
    <row r="15" spans="1:12" ht="40.5" customHeight="1" thickBot="1" x14ac:dyDescent="0.35">
      <c r="A15" s="78">
        <v>10</v>
      </c>
      <c r="B15" s="79" t="s">
        <v>61</v>
      </c>
      <c r="C15" s="80" t="s">
        <v>66</v>
      </c>
      <c r="D15" s="81">
        <v>2</v>
      </c>
      <c r="E15" s="19"/>
      <c r="F15" s="68">
        <v>2492200</v>
      </c>
      <c r="G15" s="25"/>
      <c r="H15" s="125">
        <f t="shared" ref="H15" si="3">ROUND($I$5/$H$5*F15,0)</f>
        <v>2604734</v>
      </c>
      <c r="I15" s="126"/>
      <c r="K15" s="61">
        <f t="shared" si="2"/>
        <v>2604734</v>
      </c>
      <c r="L15" s="72">
        <f t="shared" si="1"/>
        <v>5209468</v>
      </c>
    </row>
    <row r="16" spans="1:12" s="29" customFormat="1" ht="28.5" customHeight="1" thickBot="1" x14ac:dyDescent="0.35">
      <c r="A16" s="100" t="s">
        <v>47</v>
      </c>
      <c r="B16" s="101"/>
      <c r="C16" s="101"/>
      <c r="D16" s="102"/>
      <c r="E16" s="19"/>
      <c r="F16" s="23"/>
      <c r="G16" s="25"/>
      <c r="H16" s="41"/>
      <c r="I16" s="41"/>
      <c r="J16" s="41"/>
      <c r="K16" s="41"/>
      <c r="L16" s="73">
        <f>SUM(L6:L15)</f>
        <v>88360201</v>
      </c>
    </row>
    <row r="17" spans="1:12" ht="28.5" customHeight="1" x14ac:dyDescent="0.3">
      <c r="A17" s="26"/>
      <c r="B17" s="26"/>
      <c r="C17" s="26"/>
      <c r="E17" s="27"/>
      <c r="F17" s="24"/>
      <c r="G17" s="27"/>
      <c r="H17" s="28"/>
      <c r="I17" s="28"/>
    </row>
    <row r="18" spans="1:12" x14ac:dyDescent="0.3">
      <c r="A18" s="32"/>
      <c r="B18" s="33" t="s">
        <v>42</v>
      </c>
      <c r="C18" s="33"/>
      <c r="D18" s="34"/>
      <c r="E18" s="34"/>
      <c r="F18" s="34"/>
      <c r="G18" s="34"/>
      <c r="H18" s="34"/>
      <c r="I18" s="34"/>
      <c r="J18" s="34"/>
    </row>
    <row r="19" spans="1:12" ht="23.25" customHeight="1" x14ac:dyDescent="0.3">
      <c r="A19" s="32"/>
      <c r="B19" s="96" t="s">
        <v>44</v>
      </c>
      <c r="C19" s="96"/>
      <c r="D19" s="96"/>
      <c r="E19" s="96"/>
      <c r="F19" s="96"/>
      <c r="G19" s="96"/>
      <c r="H19" s="96"/>
      <c r="I19" s="96"/>
      <c r="J19" s="96"/>
      <c r="K19" s="96"/>
      <c r="L19" s="96"/>
    </row>
    <row r="20" spans="1:12" ht="23.25" customHeight="1" x14ac:dyDescent="0.3">
      <c r="A20" s="32"/>
      <c r="B20" s="96" t="s">
        <v>64</v>
      </c>
      <c r="C20" s="96"/>
      <c r="D20" s="96"/>
      <c r="E20" s="96"/>
      <c r="F20" s="96"/>
      <c r="G20" s="96"/>
      <c r="H20" s="96"/>
      <c r="I20" s="96"/>
      <c r="J20" s="96"/>
      <c r="K20" s="96"/>
      <c r="L20" s="96"/>
    </row>
    <row r="21" spans="1:12" ht="32.25" customHeight="1" x14ac:dyDescent="0.3">
      <c r="A21" s="32"/>
      <c r="B21" s="96" t="s">
        <v>45</v>
      </c>
      <c r="C21" s="96"/>
      <c r="D21" s="96"/>
      <c r="E21" s="96"/>
      <c r="F21" s="96"/>
      <c r="G21" s="96"/>
      <c r="H21" s="96"/>
      <c r="I21" s="96"/>
      <c r="J21" s="96"/>
      <c r="K21" s="96"/>
      <c r="L21" s="96"/>
    </row>
    <row r="22" spans="1:12" ht="16.5" customHeight="1" x14ac:dyDescent="0.3">
      <c r="A22" s="32"/>
      <c r="B22" s="97" t="s">
        <v>80</v>
      </c>
      <c r="C22" s="97"/>
      <c r="D22" s="36"/>
      <c r="E22" s="36"/>
      <c r="F22" s="34"/>
      <c r="G22" s="34"/>
      <c r="H22" s="34"/>
      <c r="I22" s="34"/>
      <c r="J22" s="34"/>
    </row>
    <row r="23" spans="1:12" ht="22.5" customHeight="1" x14ac:dyDescent="0.3">
      <c r="A23" s="32"/>
      <c r="B23" s="98" t="s">
        <v>79</v>
      </c>
      <c r="C23" s="98"/>
      <c r="D23" s="36"/>
      <c r="E23" s="36"/>
      <c r="F23" s="34"/>
      <c r="G23" s="34"/>
      <c r="H23" s="34"/>
      <c r="I23" s="34"/>
      <c r="J23" s="34"/>
    </row>
    <row r="24" spans="1:12" x14ac:dyDescent="0.3">
      <c r="A24" s="32"/>
      <c r="B24" s="37"/>
      <c r="C24" s="37"/>
      <c r="D24" s="37"/>
      <c r="E24" s="37"/>
      <c r="F24" s="43"/>
      <c r="G24" s="43"/>
      <c r="H24" s="43"/>
      <c r="I24" s="43"/>
      <c r="J24" s="43"/>
    </row>
    <row r="25" spans="1:12" x14ac:dyDescent="0.3">
      <c r="A25" s="32"/>
      <c r="B25" s="38"/>
      <c r="C25" s="38"/>
      <c r="D25" s="38"/>
      <c r="E25" s="38"/>
      <c r="F25" s="44"/>
      <c r="G25" s="44"/>
      <c r="H25" s="44"/>
      <c r="I25" s="44"/>
      <c r="J25" s="44"/>
    </row>
    <row r="26" spans="1:12" x14ac:dyDescent="0.3">
      <c r="A26" s="32"/>
      <c r="B26" s="38"/>
      <c r="C26" s="38"/>
      <c r="D26" s="38"/>
      <c r="E26" s="38"/>
      <c r="F26" s="44"/>
      <c r="G26" s="44"/>
      <c r="H26" s="44"/>
      <c r="I26" s="44"/>
      <c r="J26" s="44"/>
    </row>
    <row r="27" spans="1:12" x14ac:dyDescent="0.3">
      <c r="A27" s="32"/>
      <c r="B27" s="38"/>
      <c r="C27" s="38"/>
      <c r="D27" s="38"/>
      <c r="E27" s="38"/>
      <c r="F27" s="44"/>
      <c r="G27" s="44"/>
      <c r="H27" s="44"/>
      <c r="I27" s="44"/>
      <c r="J27" s="44"/>
    </row>
    <row r="28" spans="1:12" x14ac:dyDescent="0.3">
      <c r="A28" s="32"/>
      <c r="B28" s="38"/>
      <c r="C28" s="38"/>
      <c r="D28" s="38"/>
      <c r="E28" s="38"/>
      <c r="F28" s="44"/>
      <c r="G28" s="44"/>
      <c r="H28" s="44"/>
      <c r="I28" s="44"/>
      <c r="J28" s="44"/>
    </row>
    <row r="29" spans="1:12" x14ac:dyDescent="0.3">
      <c r="A29" s="32"/>
      <c r="B29" s="29"/>
      <c r="C29" s="29"/>
      <c r="E29" s="19"/>
      <c r="F29" s="25"/>
      <c r="G29" s="25"/>
      <c r="H29" s="25"/>
      <c r="I29" s="25"/>
    </row>
    <row r="30" spans="1:12" x14ac:dyDescent="0.3">
      <c r="A30" s="32"/>
      <c r="B30" s="29"/>
      <c r="C30" s="29"/>
      <c r="E30" s="19"/>
      <c r="F30" s="25"/>
      <c r="G30" s="25"/>
      <c r="H30" s="25"/>
      <c r="I30" s="25"/>
    </row>
    <row r="31" spans="1:12" x14ac:dyDescent="0.3">
      <c r="A31" s="32"/>
      <c r="B31" s="29"/>
      <c r="C31" s="29"/>
      <c r="E31" s="19"/>
      <c r="F31" s="25"/>
      <c r="G31" s="25"/>
      <c r="H31" s="25"/>
      <c r="I31" s="25"/>
    </row>
  </sheetData>
  <mergeCells count="21">
    <mergeCell ref="H13:I13"/>
    <mergeCell ref="H14:I14"/>
    <mergeCell ref="H15:I15"/>
    <mergeCell ref="B19:L19"/>
    <mergeCell ref="B20:L20"/>
    <mergeCell ref="B21:L21"/>
    <mergeCell ref="B23:C23"/>
    <mergeCell ref="A16:D16"/>
    <mergeCell ref="A1:L1"/>
    <mergeCell ref="K4:L4"/>
    <mergeCell ref="C3:L3"/>
    <mergeCell ref="C2:L2"/>
    <mergeCell ref="A2:B3"/>
    <mergeCell ref="H6:I6"/>
    <mergeCell ref="H7:I7"/>
    <mergeCell ref="H8:I8"/>
    <mergeCell ref="H9:I9"/>
    <mergeCell ref="B22:C22"/>
    <mergeCell ref="H10:I10"/>
    <mergeCell ref="H11:I11"/>
    <mergeCell ref="H12:I12"/>
  </mergeCells>
  <pageMargins left="0.7" right="0.7" top="0.75" bottom="0.75" header="0.3" footer="0.3"/>
  <pageSetup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6"/>
  <sheetViews>
    <sheetView showGridLines="0" zoomScale="115" zoomScaleNormal="115" workbookViewId="0">
      <selection activeCell="J4" sqref="J4:K4"/>
    </sheetView>
  </sheetViews>
  <sheetFormatPr baseColWidth="10" defaultRowHeight="16.5" x14ac:dyDescent="0.3"/>
  <cols>
    <col min="1" max="1" width="5.85546875" style="19" customWidth="1"/>
    <col min="2" max="2" width="38.7109375" style="19" customWidth="1"/>
    <col min="3" max="3" width="10.5703125" style="19" customWidth="1"/>
    <col min="4" max="4" width="11.28515625" style="19" customWidth="1"/>
    <col min="5" max="5" width="3.28515625" style="22" customWidth="1"/>
    <col min="6" max="6" width="14.7109375" style="19" customWidth="1"/>
    <col min="7" max="7" width="2.42578125" style="22" customWidth="1"/>
    <col min="8" max="8" width="14.7109375" style="19" customWidth="1"/>
    <col min="9" max="9" width="3.28515625" style="22" customWidth="1"/>
    <col min="10" max="11" width="16.5703125" style="25" customWidth="1"/>
    <col min="12" max="12" width="14" style="19" bestFit="1" customWidth="1"/>
    <col min="13" max="13" width="15" style="19" bestFit="1" customWidth="1"/>
    <col min="14" max="14" width="11.42578125" style="19"/>
    <col min="15" max="17" width="14" style="19" bestFit="1" customWidth="1"/>
    <col min="18" max="16384" width="11.42578125" style="19"/>
  </cols>
  <sheetData>
    <row r="1" spans="1:13" ht="17.25" thickBot="1" x14ac:dyDescent="0.35">
      <c r="A1" s="103" t="s">
        <v>67</v>
      </c>
      <c r="B1" s="104"/>
      <c r="C1" s="104"/>
      <c r="D1" s="104"/>
      <c r="E1" s="104"/>
      <c r="F1" s="104"/>
      <c r="G1" s="104"/>
      <c r="H1" s="104"/>
      <c r="I1" s="104"/>
      <c r="J1" s="104"/>
      <c r="K1" s="105"/>
    </row>
    <row r="2" spans="1:13" ht="22.5" customHeight="1" thickBot="1" x14ac:dyDescent="0.35">
      <c r="A2" s="106"/>
      <c r="B2" s="107"/>
      <c r="C2" s="110" t="s">
        <v>68</v>
      </c>
      <c r="D2" s="111"/>
      <c r="E2" s="111"/>
      <c r="F2" s="111"/>
      <c r="G2" s="111"/>
      <c r="H2" s="111"/>
      <c r="I2" s="111"/>
      <c r="J2" s="111"/>
      <c r="K2" s="112"/>
    </row>
    <row r="3" spans="1:13" ht="66" customHeight="1" thickBot="1" x14ac:dyDescent="0.35">
      <c r="A3" s="108"/>
      <c r="B3" s="109"/>
      <c r="C3" s="113" t="s">
        <v>51</v>
      </c>
      <c r="D3" s="114"/>
      <c r="E3" s="114"/>
      <c r="F3" s="114"/>
      <c r="G3" s="114"/>
      <c r="H3" s="114"/>
      <c r="I3" s="114"/>
      <c r="J3" s="114"/>
      <c r="K3" s="129"/>
    </row>
    <row r="4" spans="1:13" ht="45.75" customHeight="1" thickBot="1" x14ac:dyDescent="0.35">
      <c r="A4" s="130" t="s">
        <v>50</v>
      </c>
      <c r="B4" s="131"/>
      <c r="C4" s="131"/>
      <c r="D4" s="132"/>
      <c r="E4" s="47"/>
      <c r="F4" s="46" t="s">
        <v>69</v>
      </c>
      <c r="G4" s="84"/>
      <c r="H4" s="46" t="s">
        <v>41</v>
      </c>
      <c r="I4" s="47"/>
      <c r="J4" s="127" t="s">
        <v>68</v>
      </c>
      <c r="K4" s="128"/>
    </row>
    <row r="5" spans="1:13" ht="34.5" customHeight="1" thickBot="1" x14ac:dyDescent="0.35">
      <c r="A5" s="46" t="s">
        <v>0</v>
      </c>
      <c r="B5" s="46" t="str">
        <f>+'ANEXO 2 - COSTO HISTORICO'!B5</f>
        <v>DESCRIPCIÓN</v>
      </c>
      <c r="C5" s="46" t="str">
        <f>+'ANEXO 2 - COSTO HISTORICO'!C5</f>
        <v>UNIDAD DE MEDIDA</v>
      </c>
      <c r="D5" s="46" t="str">
        <f>+'ANEXO 2 - COSTO HISTORICO'!D5</f>
        <v>CANTIDAD</v>
      </c>
      <c r="F5" s="46" t="s">
        <v>62</v>
      </c>
      <c r="H5" s="46" t="s">
        <v>62</v>
      </c>
      <c r="J5" s="39" t="s">
        <v>62</v>
      </c>
      <c r="K5" s="39" t="s">
        <v>63</v>
      </c>
    </row>
    <row r="6" spans="1:13" ht="37.5" customHeight="1" thickBot="1" x14ac:dyDescent="0.35">
      <c r="A6" s="20">
        <v>1</v>
      </c>
      <c r="B6" s="45" t="str">
        <f>+'ANEXO 2 - COSTO HISTORICO'!B6</f>
        <v>5041 SYNTHETIC DRUG ANALYSIS - 2024</v>
      </c>
      <c r="C6" s="21" t="str">
        <f>+'ANEXO 2 - COSTO HISTORICO'!C6</f>
        <v>Unidad</v>
      </c>
      <c r="D6" s="21">
        <f>+'ANEXO 2 - COSTO HISTORICO'!D6</f>
        <v>8</v>
      </c>
      <c r="E6" s="19"/>
      <c r="F6" s="40">
        <f>+'ANEXO 1 - COTIZACION'!P6</f>
        <v>3128000</v>
      </c>
      <c r="G6" s="19"/>
      <c r="H6" s="40">
        <f>+'ANEXO 2 - COSTO HISTORICO'!K6</f>
        <v>2842820</v>
      </c>
      <c r="I6" s="19"/>
      <c r="J6" s="40">
        <f>ROUND(AVERAGE(F6,H6),0)</f>
        <v>2985410</v>
      </c>
      <c r="K6" s="40">
        <f>+J6*D6</f>
        <v>23883280</v>
      </c>
      <c r="L6" s="94"/>
      <c r="M6" s="94"/>
    </row>
    <row r="7" spans="1:13" ht="37.5" customHeight="1" thickBot="1" x14ac:dyDescent="0.35">
      <c r="A7" s="20">
        <v>2</v>
      </c>
      <c r="B7" s="45" t="str">
        <f>+'ANEXO 2 - COSTO HISTORICO'!B7</f>
        <v>GSR-QUODATA 2024-IDENTIFICATION OF GSR BY SEM/EDX</v>
      </c>
      <c r="C7" s="21" t="str">
        <f>+'ANEXO 2 - COSTO HISTORICO'!C7</f>
        <v>Unidad</v>
      </c>
      <c r="D7" s="21">
        <f>+'ANEXO 2 - COSTO HISTORICO'!D7</f>
        <v>1</v>
      </c>
      <c r="E7" s="19"/>
      <c r="F7" s="40">
        <f>+'ANEXO 1 - COTIZACION'!P7</f>
        <v>7323125</v>
      </c>
      <c r="G7" s="19"/>
      <c r="H7" s="40">
        <f>+'ANEXO 2 - COSTO HISTORICO'!K7</f>
        <v>7296976</v>
      </c>
      <c r="I7" s="19"/>
      <c r="J7" s="40">
        <f t="shared" ref="J7:J15" si="0">ROUND(AVERAGE(F7,H7),0)</f>
        <v>7310051</v>
      </c>
      <c r="K7" s="40">
        <f t="shared" ref="K7:K15" si="1">+J7*D7</f>
        <v>7310051</v>
      </c>
      <c r="L7" s="94"/>
      <c r="M7" s="94"/>
    </row>
    <row r="8" spans="1:13" ht="37.5" customHeight="1" thickBot="1" x14ac:dyDescent="0.35">
      <c r="A8" s="20">
        <v>3</v>
      </c>
      <c r="B8" s="45" t="str">
        <f>+'ANEXO 2 - COSTO HISTORICO'!B8</f>
        <v xml:space="preserve">5262-24 FIREARM EXAMINATION </v>
      </c>
      <c r="C8" s="21" t="str">
        <f>+'ANEXO 2 - COSTO HISTORICO'!C8</f>
        <v>Unidad</v>
      </c>
      <c r="D8" s="21">
        <f>+'ANEXO 2 - COSTO HISTORICO'!D8</f>
        <v>8</v>
      </c>
      <c r="E8" s="19"/>
      <c r="F8" s="40">
        <f>+'ANEXO 1 - COTIZACION'!P8</f>
        <v>1776500</v>
      </c>
      <c r="G8" s="19"/>
      <c r="H8" s="40">
        <f>+'ANEXO 2 - COSTO HISTORICO'!K8</f>
        <v>1483179</v>
      </c>
      <c r="I8" s="19"/>
      <c r="J8" s="40">
        <f t="shared" si="0"/>
        <v>1629840</v>
      </c>
      <c r="K8" s="40">
        <f t="shared" si="1"/>
        <v>13038720</v>
      </c>
      <c r="L8" s="94"/>
      <c r="M8" s="94"/>
    </row>
    <row r="9" spans="1:13" ht="37.5" customHeight="1" thickBot="1" x14ac:dyDescent="0.35">
      <c r="A9" s="20">
        <v>4</v>
      </c>
      <c r="B9" s="45" t="str">
        <f>+'ANEXO 2 - COSTO HISTORICO'!B9</f>
        <v>5241-24 HANDWRITING EXAMINATION</v>
      </c>
      <c r="C9" s="21" t="str">
        <f>+'ANEXO 2 - COSTO HISTORICO'!C9</f>
        <v>Unidad</v>
      </c>
      <c r="D9" s="21">
        <f>+'ANEXO 2 - COSTO HISTORICO'!D9</f>
        <v>12</v>
      </c>
      <c r="E9" s="19"/>
      <c r="F9" s="40">
        <f>+'ANEXO 1 - COTIZACION'!P9</f>
        <v>2783334</v>
      </c>
      <c r="G9" s="19"/>
      <c r="H9" s="40">
        <f>+'ANEXO 2 - COSTO HISTORICO'!K9</f>
        <v>2334666</v>
      </c>
      <c r="I9" s="19"/>
      <c r="J9" s="40">
        <f t="shared" si="0"/>
        <v>2559000</v>
      </c>
      <c r="K9" s="40">
        <f t="shared" si="1"/>
        <v>30708000</v>
      </c>
      <c r="L9" s="94"/>
      <c r="M9" s="94"/>
    </row>
    <row r="10" spans="1:13" ht="37.5" customHeight="1" thickBot="1" x14ac:dyDescent="0.35">
      <c r="A10" s="20">
        <v>5</v>
      </c>
      <c r="B10" s="45" t="str">
        <f>+'ANEXO 2 - COSTO HISTORICO'!B10</f>
        <v>5871-24 DNA PARENTAGE</v>
      </c>
      <c r="C10" s="21" t="str">
        <f>+'ANEXO 2 - COSTO HISTORICO'!C10</f>
        <v>Unidad</v>
      </c>
      <c r="D10" s="21">
        <f>+'ANEXO 2 - COSTO HISTORICO'!D10</f>
        <v>2</v>
      </c>
      <c r="E10" s="19"/>
      <c r="F10" s="40">
        <f>+'ANEXO 1 - COTIZACION'!P10</f>
        <v>3140667</v>
      </c>
      <c r="G10" s="19"/>
      <c r="H10" s="40">
        <f>+'ANEXO 2 - COSTO HISTORICO'!K10</f>
        <v>2636799</v>
      </c>
      <c r="I10" s="19"/>
      <c r="J10" s="40">
        <f t="shared" si="0"/>
        <v>2888733</v>
      </c>
      <c r="K10" s="40">
        <f t="shared" si="1"/>
        <v>5777466</v>
      </c>
      <c r="L10" s="94"/>
      <c r="M10" s="94"/>
    </row>
    <row r="11" spans="1:13" ht="37.5" customHeight="1" thickBot="1" x14ac:dyDescent="0.35">
      <c r="A11" s="20">
        <v>6</v>
      </c>
      <c r="B11" s="45" t="str">
        <f>+'ANEXO 2 - COSTO HISTORICO'!B11</f>
        <v>5843-24 DNA DATABASE SALIVA</v>
      </c>
      <c r="C11" s="21" t="str">
        <f>+'ANEXO 2 - COSTO HISTORICO'!C11</f>
        <v>Unidad</v>
      </c>
      <c r="D11" s="21">
        <f>+'ANEXO 2 - COSTO HISTORICO'!D11</f>
        <v>2</v>
      </c>
      <c r="E11" s="19"/>
      <c r="F11" s="40">
        <f>+'ANEXO 1 - COTIZACION'!P11</f>
        <v>1955167</v>
      </c>
      <c r="G11" s="19"/>
      <c r="H11" s="40">
        <f>+'ANEXO 2 - COSTO HISTORICO'!K11</f>
        <v>1634266</v>
      </c>
      <c r="I11" s="19"/>
      <c r="J11" s="40">
        <f t="shared" si="0"/>
        <v>1794717</v>
      </c>
      <c r="K11" s="40">
        <f t="shared" si="1"/>
        <v>3589434</v>
      </c>
      <c r="L11" s="94"/>
      <c r="M11" s="94"/>
    </row>
    <row r="12" spans="1:13" ht="37.5" customHeight="1" thickBot="1" x14ac:dyDescent="0.35">
      <c r="A12" s="20">
        <v>7</v>
      </c>
      <c r="B12" s="45" t="str">
        <f>+'ANEXO 2 - COSTO HISTORICO'!B12</f>
        <v>5845-24 DNA DATABASE SALIVA</v>
      </c>
      <c r="C12" s="21" t="str">
        <f>+'ANEXO 2 - COSTO HISTORICO'!C12</f>
        <v>Unidad</v>
      </c>
      <c r="D12" s="21">
        <f>+'ANEXO 2 - COSTO HISTORICO'!D12</f>
        <v>2</v>
      </c>
      <c r="E12" s="19"/>
      <c r="F12" s="40">
        <f>+'ANEXO 1 - COTIZACION'!P12</f>
        <v>1955167</v>
      </c>
      <c r="G12" s="19"/>
      <c r="H12" s="40">
        <f>+'ANEXO 2 - COSTO HISTORICO'!K12</f>
        <v>1634266</v>
      </c>
      <c r="I12" s="19"/>
      <c r="J12" s="40">
        <f t="shared" si="0"/>
        <v>1794717</v>
      </c>
      <c r="K12" s="40">
        <f t="shared" si="1"/>
        <v>3589434</v>
      </c>
      <c r="L12" s="94"/>
      <c r="M12" s="94"/>
    </row>
    <row r="13" spans="1:13" ht="37.5" customHeight="1" thickBot="1" x14ac:dyDescent="0.35">
      <c r="A13" s="20">
        <v>8</v>
      </c>
      <c r="B13" s="45" t="str">
        <f>+'ANEXO 2 - COSTO HISTORICO'!B13</f>
        <v>5804-24 DNA SEMEN</v>
      </c>
      <c r="C13" s="21" t="str">
        <f>+'ANEXO 2 - COSTO HISTORICO'!C13</f>
        <v>Unidad</v>
      </c>
      <c r="D13" s="21">
        <f>+'ANEXO 2 - COSTO HISTORICO'!D13</f>
        <v>1</v>
      </c>
      <c r="E13" s="19"/>
      <c r="F13" s="40">
        <f>+'ANEXO 1 - COTIZACION'!P13</f>
        <v>1702334</v>
      </c>
      <c r="G13" s="19"/>
      <c r="H13" s="40">
        <f>+'ANEXO 2 - COSTO HISTORICO'!K13</f>
        <v>1419111</v>
      </c>
      <c r="I13" s="19"/>
      <c r="J13" s="40">
        <f t="shared" si="0"/>
        <v>1560723</v>
      </c>
      <c r="K13" s="40">
        <f t="shared" si="1"/>
        <v>1560723</v>
      </c>
      <c r="L13" s="94"/>
      <c r="M13" s="94"/>
    </row>
    <row r="14" spans="1:13" ht="37.5" customHeight="1" thickBot="1" x14ac:dyDescent="0.35">
      <c r="A14" s="20">
        <v>9</v>
      </c>
      <c r="B14" s="45" t="str">
        <f>+'ANEXO 2 - COSTO HISTORICO'!B14</f>
        <v>5705-24 FORENSIC BIOLOGY</v>
      </c>
      <c r="C14" s="21" t="str">
        <f>+'ANEXO 2 - COSTO HISTORICO'!C14</f>
        <v>Unidad</v>
      </c>
      <c r="D14" s="21">
        <f>+'ANEXO 2 - COSTO HISTORICO'!D14</f>
        <v>1</v>
      </c>
      <c r="E14" s="19"/>
      <c r="F14" s="40">
        <f>+'ANEXO 1 - COTIZACION'!P14</f>
        <v>1702334</v>
      </c>
      <c r="G14" s="19"/>
      <c r="H14" s="82"/>
      <c r="I14" s="19"/>
      <c r="J14" s="40">
        <f>+F14</f>
        <v>1702334</v>
      </c>
      <c r="K14" s="40">
        <f t="shared" si="1"/>
        <v>1702334</v>
      </c>
      <c r="L14" s="94"/>
      <c r="M14" s="94"/>
    </row>
    <row r="15" spans="1:13" ht="37.5" customHeight="1" thickBot="1" x14ac:dyDescent="0.35">
      <c r="A15" s="20">
        <v>10</v>
      </c>
      <c r="B15" s="45" t="str">
        <f>+'ANEXO 2 - COSTO HISTORICO'!B15</f>
        <v>5171-24 LATENT PRINT EXAMINATION</v>
      </c>
      <c r="C15" s="21" t="str">
        <f>+'ANEXO 2 - COSTO HISTORICO'!C15</f>
        <v>Unidad</v>
      </c>
      <c r="D15" s="21">
        <f>+'ANEXO 2 - COSTO HISTORICO'!D15</f>
        <v>2</v>
      </c>
      <c r="E15" s="19"/>
      <c r="F15" s="40">
        <f>+'ANEXO 1 - COTIZACION'!P15</f>
        <v>3081167</v>
      </c>
      <c r="G15" s="19"/>
      <c r="H15" s="40">
        <f>+'ANEXO 2 - COSTO HISTORICO'!K15</f>
        <v>2604734</v>
      </c>
      <c r="I15" s="19"/>
      <c r="J15" s="40">
        <f t="shared" si="0"/>
        <v>2842951</v>
      </c>
      <c r="K15" s="40">
        <f t="shared" si="1"/>
        <v>5685902</v>
      </c>
      <c r="L15" s="94"/>
      <c r="M15" s="94"/>
    </row>
    <row r="16" spans="1:13" s="29" customFormat="1" ht="28.5" customHeight="1" thickBot="1" x14ac:dyDescent="0.35">
      <c r="A16" s="134" t="s">
        <v>47</v>
      </c>
      <c r="B16" s="135"/>
      <c r="C16" s="135"/>
      <c r="D16" s="136"/>
      <c r="E16" s="19"/>
      <c r="G16" s="19"/>
      <c r="H16" s="41"/>
      <c r="I16" s="19"/>
      <c r="K16" s="31">
        <f>SUM(K6:K15)</f>
        <v>96845344</v>
      </c>
      <c r="M16" s="95"/>
    </row>
    <row r="17" spans="1:10" ht="22.5" customHeight="1" x14ac:dyDescent="0.3">
      <c r="A17" s="26"/>
      <c r="B17" s="26"/>
      <c r="E17" s="19"/>
      <c r="G17" s="19"/>
      <c r="I17" s="19"/>
    </row>
    <row r="18" spans="1:10" x14ac:dyDescent="0.3">
      <c r="A18" s="32"/>
      <c r="B18" s="48" t="s">
        <v>42</v>
      </c>
      <c r="C18" s="48"/>
      <c r="D18" s="49"/>
      <c r="E18" s="49"/>
      <c r="F18" s="49"/>
      <c r="G18" s="49"/>
      <c r="H18" s="49"/>
      <c r="I18" s="49"/>
    </row>
    <row r="19" spans="1:10" ht="17.25" customHeight="1" x14ac:dyDescent="0.3">
      <c r="A19" s="32"/>
      <c r="B19" s="133" t="s">
        <v>84</v>
      </c>
      <c r="C19" s="133"/>
      <c r="D19" s="133"/>
      <c r="E19" s="133"/>
      <c r="F19" s="133"/>
      <c r="G19" s="133"/>
      <c r="H19" s="133"/>
      <c r="I19" s="133"/>
      <c r="J19" s="133"/>
    </row>
    <row r="20" spans="1:10" ht="17.25" customHeight="1" x14ac:dyDescent="0.3">
      <c r="A20" s="32"/>
      <c r="B20" s="133" t="s">
        <v>83</v>
      </c>
      <c r="C20" s="133"/>
      <c r="D20" s="133"/>
      <c r="E20" s="133"/>
      <c r="F20" s="133"/>
      <c r="G20" s="133"/>
      <c r="H20" s="133"/>
      <c r="I20" s="133"/>
      <c r="J20" s="133"/>
    </row>
    <row r="21" spans="1:10" ht="42.75" customHeight="1" x14ac:dyDescent="0.3">
      <c r="A21" s="32"/>
      <c r="B21" s="133" t="s">
        <v>45</v>
      </c>
      <c r="C21" s="133"/>
      <c r="D21" s="133"/>
      <c r="E21" s="133"/>
      <c r="F21" s="133"/>
      <c r="G21" s="133"/>
      <c r="H21" s="133"/>
      <c r="I21" s="133"/>
      <c r="J21" s="133"/>
    </row>
    <row r="22" spans="1:10" ht="16.5" customHeight="1" x14ac:dyDescent="0.3">
      <c r="A22" s="32"/>
      <c r="B22" s="97" t="s">
        <v>80</v>
      </c>
      <c r="C22" s="97"/>
      <c r="D22" s="50"/>
      <c r="E22" s="50"/>
      <c r="F22" s="50"/>
      <c r="G22" s="50"/>
      <c r="H22" s="50"/>
      <c r="I22" s="50"/>
    </row>
    <row r="23" spans="1:10" ht="22.5" customHeight="1" x14ac:dyDescent="0.3">
      <c r="A23" s="32"/>
      <c r="B23" s="98" t="s">
        <v>79</v>
      </c>
      <c r="C23" s="98"/>
      <c r="D23" s="50"/>
      <c r="E23" s="50"/>
      <c r="F23" s="50"/>
      <c r="G23" s="50"/>
      <c r="H23" s="50"/>
      <c r="I23" s="50"/>
    </row>
    <row r="24" spans="1:10" x14ac:dyDescent="0.3">
      <c r="A24" s="32"/>
      <c r="B24" s="51"/>
      <c r="C24" s="51"/>
      <c r="D24" s="51"/>
      <c r="E24" s="51"/>
      <c r="F24" s="51"/>
      <c r="G24" s="51"/>
      <c r="H24" s="51"/>
      <c r="I24" s="51"/>
    </row>
    <row r="25" spans="1:10" x14ac:dyDescent="0.3">
      <c r="A25" s="32"/>
      <c r="B25" s="52"/>
      <c r="C25" s="52"/>
      <c r="D25" s="52"/>
      <c r="E25" s="52"/>
      <c r="F25" s="52"/>
      <c r="G25" s="52"/>
      <c r="H25" s="52"/>
      <c r="I25" s="52"/>
    </row>
    <row r="26" spans="1:10" x14ac:dyDescent="0.3">
      <c r="A26" s="32"/>
      <c r="B26" s="52"/>
      <c r="C26" s="52"/>
      <c r="D26" s="52"/>
      <c r="E26" s="52"/>
      <c r="F26" s="52"/>
      <c r="G26" s="52"/>
      <c r="H26" s="52"/>
      <c r="I26" s="52"/>
    </row>
    <row r="27" spans="1:10" x14ac:dyDescent="0.3">
      <c r="A27" s="32"/>
      <c r="B27" s="52"/>
      <c r="C27" s="52"/>
      <c r="D27" s="52"/>
      <c r="E27" s="52"/>
      <c r="F27" s="52"/>
      <c r="G27" s="52"/>
      <c r="H27" s="52"/>
      <c r="I27" s="52"/>
    </row>
    <row r="28" spans="1:10" x14ac:dyDescent="0.3">
      <c r="A28" s="32"/>
      <c r="B28" s="52"/>
      <c r="C28" s="52"/>
      <c r="D28" s="52"/>
      <c r="E28" s="52"/>
      <c r="F28" s="52"/>
      <c r="G28" s="52"/>
      <c r="H28" s="52"/>
      <c r="I28" s="52"/>
    </row>
    <row r="29" spans="1:10" x14ac:dyDescent="0.3">
      <c r="A29" s="32"/>
      <c r="B29" s="29"/>
      <c r="C29" s="29"/>
      <c r="E29" s="19"/>
      <c r="G29" s="19"/>
      <c r="I29" s="19"/>
    </row>
    <row r="30" spans="1:10" x14ac:dyDescent="0.3">
      <c r="A30" s="32"/>
      <c r="B30" s="29"/>
      <c r="C30" s="29"/>
      <c r="E30" s="19"/>
      <c r="G30" s="19"/>
      <c r="I30" s="19"/>
    </row>
    <row r="31" spans="1:10" x14ac:dyDescent="0.3">
      <c r="A31" s="32"/>
      <c r="B31" s="29"/>
      <c r="C31" s="29"/>
      <c r="E31" s="19"/>
      <c r="G31" s="19"/>
      <c r="I31" s="19"/>
    </row>
    <row r="36" spans="2:2" x14ac:dyDescent="0.3">
      <c r="B36" s="19" t="s">
        <v>43</v>
      </c>
    </row>
  </sheetData>
  <mergeCells count="12">
    <mergeCell ref="B22:C22"/>
    <mergeCell ref="B23:C23"/>
    <mergeCell ref="B19:J19"/>
    <mergeCell ref="B21:J21"/>
    <mergeCell ref="A16:D16"/>
    <mergeCell ref="B20:J20"/>
    <mergeCell ref="A1:K1"/>
    <mergeCell ref="J4:K4"/>
    <mergeCell ref="A2:B3"/>
    <mergeCell ref="C2:K2"/>
    <mergeCell ref="C3:K3"/>
    <mergeCell ref="A4:D4"/>
  </mergeCells>
  <pageMargins left="0.7" right="0.7" top="0.75" bottom="0.75" header="0.3" footer="0.3"/>
  <pageSetup orientation="portrait"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6"/>
  <sheetViews>
    <sheetView showGridLines="0" tabSelected="1" zoomScale="95" zoomScaleNormal="95" workbookViewId="0">
      <selection sqref="A1:XFD1048576"/>
    </sheetView>
  </sheetViews>
  <sheetFormatPr baseColWidth="10" defaultRowHeight="16.5" x14ac:dyDescent="0.3"/>
  <cols>
    <col min="1" max="1" width="5.85546875" style="19" customWidth="1"/>
    <col min="2" max="2" width="38.7109375" style="19" customWidth="1"/>
    <col min="3" max="3" width="10.5703125" style="19" customWidth="1"/>
    <col min="4" max="4" width="11.28515625" style="19" customWidth="1"/>
    <col min="5" max="5" width="3.28515625" style="22" customWidth="1"/>
    <col min="6" max="7" width="16.5703125" style="25" customWidth="1"/>
    <col min="8" max="10" width="11.42578125" style="19"/>
    <col min="11" max="13" width="14" style="19" bestFit="1" customWidth="1"/>
    <col min="14" max="16384" width="11.42578125" style="19"/>
  </cols>
  <sheetData>
    <row r="1" spans="1:7" ht="17.25" thickBot="1" x14ac:dyDescent="0.35">
      <c r="A1" s="103" t="s">
        <v>77</v>
      </c>
      <c r="B1" s="104"/>
      <c r="C1" s="104"/>
      <c r="D1" s="104"/>
      <c r="E1" s="104"/>
      <c r="F1" s="104"/>
      <c r="G1" s="105"/>
    </row>
    <row r="2" spans="1:7" ht="22.5" customHeight="1" thickBot="1" x14ac:dyDescent="0.35">
      <c r="A2" s="106"/>
      <c r="B2" s="107"/>
      <c r="C2" s="110" t="s">
        <v>78</v>
      </c>
      <c r="D2" s="111"/>
      <c r="E2" s="111"/>
      <c r="F2" s="111"/>
      <c r="G2" s="112"/>
    </row>
    <row r="3" spans="1:7" ht="117.75" customHeight="1" thickBot="1" x14ac:dyDescent="0.35">
      <c r="A3" s="108"/>
      <c r="B3" s="109"/>
      <c r="C3" s="113" t="s">
        <v>51</v>
      </c>
      <c r="D3" s="114"/>
      <c r="E3" s="114"/>
      <c r="F3" s="114"/>
      <c r="G3" s="129"/>
    </row>
    <row r="4" spans="1:7" ht="45.75" customHeight="1" thickBot="1" x14ac:dyDescent="0.35">
      <c r="A4" s="130" t="s">
        <v>50</v>
      </c>
      <c r="B4" s="131"/>
      <c r="C4" s="131"/>
      <c r="D4" s="132"/>
      <c r="E4" s="47"/>
      <c r="F4" s="127" t="s">
        <v>78</v>
      </c>
      <c r="G4" s="128"/>
    </row>
    <row r="5" spans="1:7" ht="34.5" customHeight="1" thickBot="1" x14ac:dyDescent="0.35">
      <c r="A5" s="46" t="s">
        <v>0</v>
      </c>
      <c r="B5" s="46" t="str">
        <f>+'ANEXO 2 - COSTO HISTORICO'!B5</f>
        <v>DESCRIPCIÓN</v>
      </c>
      <c r="C5" s="46" t="str">
        <f>+'ANEXO 2 - COSTO HISTORICO'!C5</f>
        <v>UNIDAD DE MEDIDA</v>
      </c>
      <c r="D5" s="46" t="str">
        <f>+'ANEXO 2 - COSTO HISTORICO'!D5</f>
        <v>CANTIDAD</v>
      </c>
      <c r="F5" s="39" t="s">
        <v>62</v>
      </c>
      <c r="G5" s="39" t="s">
        <v>63</v>
      </c>
    </row>
    <row r="6" spans="1:7" ht="37.5" customHeight="1" thickBot="1" x14ac:dyDescent="0.35">
      <c r="A6" s="20">
        <v>1</v>
      </c>
      <c r="B6" s="45" t="str">
        <f>+'ANEXO 2 - COSTO HISTORICO'!B6</f>
        <v>5041 SYNTHETIC DRUG ANALYSIS - 2024</v>
      </c>
      <c r="C6" s="21" t="str">
        <f>+'ANEXO 2 - COSTO HISTORICO'!C6</f>
        <v>Unidad</v>
      </c>
      <c r="D6" s="21">
        <f>+'ANEXO 2 - COSTO HISTORICO'!D6</f>
        <v>8</v>
      </c>
      <c r="E6" s="19"/>
      <c r="F6" s="40">
        <f>+'ANEXO 3 - PROY COSTOS'!J6</f>
        <v>2985410</v>
      </c>
      <c r="G6" s="40">
        <f t="shared" ref="G6:G15" si="0">+F6*D6</f>
        <v>23883280</v>
      </c>
    </row>
    <row r="7" spans="1:7" ht="37.5" customHeight="1" thickBot="1" x14ac:dyDescent="0.35">
      <c r="A7" s="20">
        <v>2</v>
      </c>
      <c r="B7" s="45" t="str">
        <f>+'ANEXO 2 - COSTO HISTORICO'!B7</f>
        <v>GSR-QUODATA 2024-IDENTIFICATION OF GSR BY SEM/EDX</v>
      </c>
      <c r="C7" s="21" t="str">
        <f>+'ANEXO 2 - COSTO HISTORICO'!C7</f>
        <v>Unidad</v>
      </c>
      <c r="D7" s="21">
        <f>+'ANEXO 2 - COSTO HISTORICO'!D7</f>
        <v>1</v>
      </c>
      <c r="E7" s="19"/>
      <c r="F7" s="40">
        <f>+'ANEXO 3 - PROY COSTOS'!J7</f>
        <v>7310051</v>
      </c>
      <c r="G7" s="40">
        <f t="shared" si="0"/>
        <v>7310051</v>
      </c>
    </row>
    <row r="8" spans="1:7" ht="37.5" customHeight="1" thickBot="1" x14ac:dyDescent="0.35">
      <c r="A8" s="20">
        <v>3</v>
      </c>
      <c r="B8" s="45" t="str">
        <f>+'ANEXO 2 - COSTO HISTORICO'!B8</f>
        <v xml:space="preserve">5262-24 FIREARM EXAMINATION </v>
      </c>
      <c r="C8" s="21" t="str">
        <f>+'ANEXO 2 - COSTO HISTORICO'!C8</f>
        <v>Unidad</v>
      </c>
      <c r="D8" s="21">
        <f>+'ANEXO 2 - COSTO HISTORICO'!D8</f>
        <v>8</v>
      </c>
      <c r="E8" s="19"/>
      <c r="F8" s="40">
        <f>+'ANEXO 3 - PROY COSTOS'!J8</f>
        <v>1629840</v>
      </c>
      <c r="G8" s="40">
        <f t="shared" si="0"/>
        <v>13038720</v>
      </c>
    </row>
    <row r="9" spans="1:7" ht="37.5" customHeight="1" thickBot="1" x14ac:dyDescent="0.35">
      <c r="A9" s="20">
        <v>4</v>
      </c>
      <c r="B9" s="45" t="str">
        <f>+'ANEXO 2 - COSTO HISTORICO'!B9</f>
        <v>5241-24 HANDWRITING EXAMINATION</v>
      </c>
      <c r="C9" s="21" t="str">
        <f>+'ANEXO 2 - COSTO HISTORICO'!C9</f>
        <v>Unidad</v>
      </c>
      <c r="D9" s="21">
        <f>+'ANEXO 2 - COSTO HISTORICO'!D9</f>
        <v>12</v>
      </c>
      <c r="E9" s="19"/>
      <c r="F9" s="40">
        <f>+'ANEXO 3 - PROY COSTOS'!J9</f>
        <v>2559000</v>
      </c>
      <c r="G9" s="40">
        <f t="shared" si="0"/>
        <v>30708000</v>
      </c>
    </row>
    <row r="10" spans="1:7" ht="37.5" customHeight="1" thickBot="1" x14ac:dyDescent="0.35">
      <c r="A10" s="20">
        <v>5</v>
      </c>
      <c r="B10" s="45" t="str">
        <f>+'ANEXO 2 - COSTO HISTORICO'!B10</f>
        <v>5871-24 DNA PARENTAGE</v>
      </c>
      <c r="C10" s="21" t="str">
        <f>+'ANEXO 2 - COSTO HISTORICO'!C10</f>
        <v>Unidad</v>
      </c>
      <c r="D10" s="21">
        <f>+'ANEXO 2 - COSTO HISTORICO'!D10</f>
        <v>2</v>
      </c>
      <c r="E10" s="19"/>
      <c r="F10" s="40">
        <f>+'ANEXO 3 - PROY COSTOS'!J10</f>
        <v>2888733</v>
      </c>
      <c r="G10" s="40">
        <f t="shared" si="0"/>
        <v>5777466</v>
      </c>
    </row>
    <row r="11" spans="1:7" ht="37.5" customHeight="1" thickBot="1" x14ac:dyDescent="0.35">
      <c r="A11" s="20">
        <v>6</v>
      </c>
      <c r="B11" s="45" t="str">
        <f>+'ANEXO 2 - COSTO HISTORICO'!B11</f>
        <v>5843-24 DNA DATABASE SALIVA</v>
      </c>
      <c r="C11" s="21" t="str">
        <f>+'ANEXO 2 - COSTO HISTORICO'!C11</f>
        <v>Unidad</v>
      </c>
      <c r="D11" s="21">
        <f>+'ANEXO 2 - COSTO HISTORICO'!D11</f>
        <v>2</v>
      </c>
      <c r="E11" s="19"/>
      <c r="F11" s="40">
        <f>+'ANEXO 3 - PROY COSTOS'!J11</f>
        <v>1794717</v>
      </c>
      <c r="G11" s="40">
        <f t="shared" si="0"/>
        <v>3589434</v>
      </c>
    </row>
    <row r="12" spans="1:7" ht="37.5" customHeight="1" thickBot="1" x14ac:dyDescent="0.35">
      <c r="A12" s="20">
        <v>7</v>
      </c>
      <c r="B12" s="45" t="str">
        <f>+'ANEXO 2 - COSTO HISTORICO'!B12</f>
        <v>5845-24 DNA DATABASE SALIVA</v>
      </c>
      <c r="C12" s="21" t="str">
        <f>+'ANEXO 2 - COSTO HISTORICO'!C12</f>
        <v>Unidad</v>
      </c>
      <c r="D12" s="21">
        <f>+'ANEXO 2 - COSTO HISTORICO'!D12</f>
        <v>2</v>
      </c>
      <c r="E12" s="19"/>
      <c r="F12" s="40">
        <f>+'ANEXO 3 - PROY COSTOS'!J12</f>
        <v>1794717</v>
      </c>
      <c r="G12" s="40">
        <f t="shared" si="0"/>
        <v>3589434</v>
      </c>
    </row>
    <row r="13" spans="1:7" ht="37.5" customHeight="1" thickBot="1" x14ac:dyDescent="0.35">
      <c r="A13" s="20">
        <v>8</v>
      </c>
      <c r="B13" s="45" t="str">
        <f>+'ANEXO 2 - COSTO HISTORICO'!B13</f>
        <v>5804-24 DNA SEMEN</v>
      </c>
      <c r="C13" s="21" t="str">
        <f>+'ANEXO 2 - COSTO HISTORICO'!C13</f>
        <v>Unidad</v>
      </c>
      <c r="D13" s="21">
        <f>+'ANEXO 2 - COSTO HISTORICO'!D13</f>
        <v>1</v>
      </c>
      <c r="E13" s="19"/>
      <c r="F13" s="40">
        <f>+'ANEXO 3 - PROY COSTOS'!J13</f>
        <v>1560723</v>
      </c>
      <c r="G13" s="40">
        <f t="shared" si="0"/>
        <v>1560723</v>
      </c>
    </row>
    <row r="14" spans="1:7" ht="37.5" customHeight="1" thickBot="1" x14ac:dyDescent="0.35">
      <c r="A14" s="20">
        <v>9</v>
      </c>
      <c r="B14" s="45" t="str">
        <f>+'ANEXO 2 - COSTO HISTORICO'!B14</f>
        <v>5705-24 FORENSIC BIOLOGY</v>
      </c>
      <c r="C14" s="21" t="str">
        <f>+'ANEXO 2 - COSTO HISTORICO'!C14</f>
        <v>Unidad</v>
      </c>
      <c r="D14" s="21">
        <f>+'ANEXO 2 - COSTO HISTORICO'!D14</f>
        <v>1</v>
      </c>
      <c r="E14" s="19"/>
      <c r="F14" s="40">
        <f>+'ANEXO 3 - PROY COSTOS'!J14</f>
        <v>1702334</v>
      </c>
      <c r="G14" s="40">
        <f t="shared" si="0"/>
        <v>1702334</v>
      </c>
    </row>
    <row r="15" spans="1:7" ht="37.5" customHeight="1" thickBot="1" x14ac:dyDescent="0.35">
      <c r="A15" s="20">
        <v>10</v>
      </c>
      <c r="B15" s="45" t="str">
        <f>+'ANEXO 2 - COSTO HISTORICO'!B15</f>
        <v>5171-24 LATENT PRINT EXAMINATION</v>
      </c>
      <c r="C15" s="21" t="str">
        <f>+'ANEXO 2 - COSTO HISTORICO'!C15</f>
        <v>Unidad</v>
      </c>
      <c r="D15" s="21">
        <f>+'ANEXO 2 - COSTO HISTORICO'!D15</f>
        <v>2</v>
      </c>
      <c r="E15" s="19"/>
      <c r="F15" s="40">
        <f>+'ANEXO 3 - PROY COSTOS'!J15</f>
        <v>2842951</v>
      </c>
      <c r="G15" s="40">
        <f t="shared" si="0"/>
        <v>5685902</v>
      </c>
    </row>
    <row r="16" spans="1:7" s="29" customFormat="1" ht="28.5" customHeight="1" thickBot="1" x14ac:dyDescent="0.35">
      <c r="A16" s="134" t="s">
        <v>47</v>
      </c>
      <c r="B16" s="135"/>
      <c r="C16" s="135"/>
      <c r="D16" s="136"/>
      <c r="E16" s="19"/>
      <c r="G16" s="31">
        <f>SUM(G6:G15)</f>
        <v>96845344</v>
      </c>
    </row>
    <row r="17" spans="1:10" ht="22.5" customHeight="1" x14ac:dyDescent="0.3">
      <c r="A17" s="26"/>
      <c r="B17" s="26"/>
      <c r="E17" s="19"/>
    </row>
    <row r="18" spans="1:10" x14ac:dyDescent="0.3">
      <c r="A18" s="32"/>
      <c r="B18" s="48" t="s">
        <v>42</v>
      </c>
      <c r="C18" s="48"/>
      <c r="D18" s="49"/>
      <c r="E18" s="49"/>
    </row>
    <row r="19" spans="1:10" ht="18.75" customHeight="1" x14ac:dyDescent="0.3">
      <c r="A19" s="32"/>
      <c r="B19" s="133" t="s">
        <v>84</v>
      </c>
      <c r="C19" s="133"/>
      <c r="D19" s="133"/>
      <c r="E19" s="133"/>
      <c r="F19" s="133"/>
      <c r="G19" s="133"/>
      <c r="H19" s="133"/>
      <c r="I19" s="133"/>
      <c r="J19" s="133"/>
    </row>
    <row r="20" spans="1:10" ht="18.75" customHeight="1" x14ac:dyDescent="0.3">
      <c r="A20" s="32"/>
      <c r="B20" s="133" t="s">
        <v>83</v>
      </c>
      <c r="C20" s="133"/>
      <c r="D20" s="133"/>
      <c r="E20" s="133"/>
      <c r="F20" s="133"/>
      <c r="G20" s="133"/>
      <c r="H20" s="133"/>
      <c r="I20" s="133"/>
      <c r="J20" s="133"/>
    </row>
    <row r="21" spans="1:10" ht="48.75" customHeight="1" x14ac:dyDescent="0.3">
      <c r="A21" s="32"/>
      <c r="B21" s="133" t="s">
        <v>45</v>
      </c>
      <c r="C21" s="133"/>
      <c r="D21" s="133"/>
      <c r="E21" s="133"/>
      <c r="F21" s="133"/>
      <c r="G21" s="133"/>
      <c r="H21" s="93"/>
      <c r="I21" s="93"/>
      <c r="J21" s="93"/>
    </row>
    <row r="22" spans="1:10" ht="16.5" customHeight="1" x14ac:dyDescent="0.3">
      <c r="A22" s="32"/>
      <c r="B22" s="97" t="s">
        <v>80</v>
      </c>
      <c r="C22" s="97"/>
      <c r="D22" s="50"/>
      <c r="E22" s="50"/>
    </row>
    <row r="23" spans="1:10" ht="22.5" customHeight="1" x14ac:dyDescent="0.3">
      <c r="A23" s="32"/>
      <c r="B23" s="98" t="s">
        <v>79</v>
      </c>
      <c r="C23" s="98"/>
      <c r="D23" s="50"/>
      <c r="E23" s="50"/>
    </row>
    <row r="24" spans="1:10" x14ac:dyDescent="0.3">
      <c r="A24" s="32"/>
      <c r="B24" s="51"/>
      <c r="C24" s="51"/>
      <c r="D24" s="51"/>
      <c r="E24" s="51"/>
    </row>
    <row r="25" spans="1:10" x14ac:dyDescent="0.3">
      <c r="A25" s="32"/>
      <c r="B25" s="52"/>
      <c r="C25" s="52"/>
      <c r="D25" s="52"/>
      <c r="E25" s="52"/>
    </row>
    <row r="26" spans="1:10" x14ac:dyDescent="0.3">
      <c r="A26" s="32"/>
      <c r="B26" s="52"/>
      <c r="C26" s="52"/>
      <c r="D26" s="52"/>
      <c r="E26" s="52"/>
    </row>
    <row r="27" spans="1:10" x14ac:dyDescent="0.3">
      <c r="A27" s="32"/>
      <c r="B27" s="52"/>
      <c r="C27" s="52"/>
      <c r="D27" s="52"/>
      <c r="E27" s="52"/>
    </row>
    <row r="28" spans="1:10" x14ac:dyDescent="0.3">
      <c r="A28" s="32"/>
      <c r="B28" s="52"/>
      <c r="C28" s="52"/>
      <c r="D28" s="52"/>
      <c r="E28" s="52"/>
    </row>
    <row r="29" spans="1:10" x14ac:dyDescent="0.3">
      <c r="A29" s="32"/>
      <c r="B29" s="29"/>
      <c r="C29" s="29"/>
      <c r="E29" s="19"/>
    </row>
    <row r="30" spans="1:10" x14ac:dyDescent="0.3">
      <c r="A30" s="32"/>
      <c r="B30" s="29"/>
      <c r="C30" s="29"/>
      <c r="E30" s="19"/>
    </row>
    <row r="31" spans="1:10" x14ac:dyDescent="0.3">
      <c r="A31" s="32"/>
      <c r="B31" s="29"/>
      <c r="C31" s="29"/>
      <c r="E31" s="19"/>
    </row>
    <row r="36" spans="2:2" x14ac:dyDescent="0.3">
      <c r="B36" s="19" t="s">
        <v>43</v>
      </c>
    </row>
  </sheetData>
  <sheetProtection algorithmName="SHA-512" hashValue="wp4GETMvlxrGpYk9GsGmLeC4OD89Qmd882iEH0/UVnTHrtPzdqW2xKuNpksrWEPoZf1JABI///Gr3cM1WDPXgw==" saltValue="TBuZvgWtHqxBGCiT/X7KyQ==" spinCount="100000" sheet="1" objects="1" scenarios="1" formatCells="0" formatColumns="0" formatRows="0" selectLockedCells="1" selectUnlockedCells="1"/>
  <mergeCells count="12">
    <mergeCell ref="A1:G1"/>
    <mergeCell ref="A2:B3"/>
    <mergeCell ref="C2:G2"/>
    <mergeCell ref="C3:G3"/>
    <mergeCell ref="A4:D4"/>
    <mergeCell ref="F4:G4"/>
    <mergeCell ref="A16:D16"/>
    <mergeCell ref="B22:C22"/>
    <mergeCell ref="B23:C23"/>
    <mergeCell ref="B19:J19"/>
    <mergeCell ref="B20:J20"/>
    <mergeCell ref="B21:G21"/>
  </mergeCells>
  <pageMargins left="0.7" right="0.7" top="0.75" bottom="0.75" header="0.3" footer="0.3"/>
  <pageSetup orientation="portrait"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B1:M35"/>
  <sheetViews>
    <sheetView workbookViewId="0">
      <selection activeCell="I4" sqref="I4"/>
    </sheetView>
  </sheetViews>
  <sheetFormatPr baseColWidth="10" defaultRowHeight="15" x14ac:dyDescent="0.25"/>
  <cols>
    <col min="1" max="1" width="2.85546875" style="3" customWidth="1"/>
    <col min="2" max="2" width="5.85546875" style="3" customWidth="1"/>
    <col min="3" max="3" width="46.28515625" style="3" customWidth="1"/>
    <col min="4" max="4" width="7.140625" style="3" customWidth="1"/>
    <col min="5" max="6" width="7.28515625" style="3" customWidth="1"/>
    <col min="7" max="9" width="11.42578125" style="3"/>
    <col min="10" max="10" width="6" style="3" customWidth="1"/>
    <col min="11" max="13" width="0" style="3" hidden="1" customWidth="1"/>
    <col min="14" max="14" width="3.7109375" style="3" customWidth="1"/>
    <col min="15" max="16384" width="11.42578125" style="3"/>
  </cols>
  <sheetData>
    <row r="1" spans="2:13" ht="36" customHeight="1" thickBot="1" x14ac:dyDescent="0.3">
      <c r="C1" s="139" t="s">
        <v>39</v>
      </c>
      <c r="D1" s="140"/>
      <c r="E1" s="140"/>
      <c r="F1" s="140"/>
      <c r="G1" s="140"/>
      <c r="H1" s="140"/>
      <c r="I1" s="141"/>
    </row>
    <row r="2" spans="2:13" ht="56.25" customHeight="1" thickBot="1" x14ac:dyDescent="0.3">
      <c r="G2" s="142"/>
      <c r="H2" s="142"/>
      <c r="I2" s="142"/>
    </row>
    <row r="3" spans="2:13" s="6" customFormat="1" ht="39" customHeight="1" thickBot="1" x14ac:dyDescent="0.25">
      <c r="B3" s="143" t="s">
        <v>0</v>
      </c>
      <c r="C3" s="143" t="s">
        <v>1</v>
      </c>
      <c r="D3" s="4"/>
      <c r="E3" s="5"/>
      <c r="F3" s="5"/>
      <c r="G3" s="137" t="s">
        <v>38</v>
      </c>
      <c r="H3" s="138"/>
      <c r="I3" s="138"/>
      <c r="K3" s="137" t="s">
        <v>11</v>
      </c>
      <c r="L3" s="138"/>
      <c r="M3" s="138"/>
    </row>
    <row r="4" spans="2:13" s="6" customFormat="1" ht="34.5" thickBot="1" x14ac:dyDescent="0.25">
      <c r="B4" s="144"/>
      <c r="C4" s="144"/>
      <c r="D4" s="7"/>
      <c r="E4" s="8" t="s">
        <v>12</v>
      </c>
      <c r="F4" s="8"/>
      <c r="G4" s="8" t="s">
        <v>2</v>
      </c>
      <c r="H4" s="8" t="s">
        <v>3</v>
      </c>
      <c r="I4" s="8" t="s">
        <v>4</v>
      </c>
      <c r="K4" s="8" t="s">
        <v>2</v>
      </c>
      <c r="L4" s="8" t="s">
        <v>3</v>
      </c>
      <c r="M4" s="8" t="s">
        <v>4</v>
      </c>
    </row>
    <row r="5" spans="2:13" ht="14.25" customHeight="1" thickBot="1" x14ac:dyDescent="0.3">
      <c r="B5" s="146"/>
      <c r="C5" s="147"/>
      <c r="D5" s="9"/>
      <c r="G5" s="10"/>
      <c r="H5" s="10"/>
      <c r="I5" s="10"/>
      <c r="K5" s="10"/>
      <c r="L5" s="10"/>
      <c r="M5" s="10"/>
    </row>
    <row r="6" spans="2:13" s="6" customFormat="1" ht="15.75" thickBot="1" x14ac:dyDescent="0.25">
      <c r="B6" s="16">
        <v>1</v>
      </c>
      <c r="C6" s="17" t="s">
        <v>13</v>
      </c>
      <c r="D6" s="18" t="s">
        <v>14</v>
      </c>
      <c r="E6" s="11">
        <v>1</v>
      </c>
      <c r="F6" s="11"/>
      <c r="G6" s="12">
        <v>0</v>
      </c>
      <c r="H6" s="13">
        <f>+ROUND(G6*0.19,0)</f>
        <v>0</v>
      </c>
      <c r="I6" s="13">
        <f>+G6+H6</f>
        <v>0</v>
      </c>
      <c r="K6" s="13">
        <v>250000</v>
      </c>
      <c r="L6" s="13">
        <f>+ROUND(K6*0.19,0)</f>
        <v>47500</v>
      </c>
      <c r="M6" s="13">
        <f>+K6+L6</f>
        <v>297500</v>
      </c>
    </row>
    <row r="7" spans="2:13" s="6" customFormat="1" ht="15.75" thickBot="1" x14ac:dyDescent="0.25">
      <c r="B7" s="16">
        <v>2</v>
      </c>
      <c r="C7" s="17" t="s">
        <v>15</v>
      </c>
      <c r="D7" s="18" t="s">
        <v>14</v>
      </c>
      <c r="E7" s="11">
        <v>1</v>
      </c>
      <c r="F7" s="11"/>
      <c r="G7" s="12">
        <v>0</v>
      </c>
      <c r="H7" s="13">
        <f t="shared" ref="H7:H22" si="0">+ROUND(G7*0.19,0)</f>
        <v>0</v>
      </c>
      <c r="I7" s="13">
        <f t="shared" ref="I7:I27" si="1">+G7+H7</f>
        <v>0</v>
      </c>
      <c r="K7" s="14">
        <v>1800000</v>
      </c>
      <c r="L7" s="13">
        <f t="shared" ref="L7:L22" si="2">+ROUND(K7*0.19,0)</f>
        <v>342000</v>
      </c>
      <c r="M7" s="13">
        <f t="shared" ref="M7:M22" si="3">+K7+L7</f>
        <v>2142000</v>
      </c>
    </row>
    <row r="8" spans="2:13" s="6" customFormat="1" ht="15.75" thickBot="1" x14ac:dyDescent="0.25">
      <c r="B8" s="16">
        <v>3</v>
      </c>
      <c r="C8" s="17" t="s">
        <v>16</v>
      </c>
      <c r="D8" s="18" t="s">
        <v>17</v>
      </c>
      <c r="E8" s="11">
        <v>1</v>
      </c>
      <c r="F8" s="11"/>
      <c r="G8" s="12">
        <v>0</v>
      </c>
      <c r="H8" s="13">
        <f t="shared" si="0"/>
        <v>0</v>
      </c>
      <c r="I8" s="13">
        <f t="shared" si="1"/>
        <v>0</v>
      </c>
      <c r="K8" s="13">
        <v>75000</v>
      </c>
      <c r="L8" s="13">
        <f t="shared" si="2"/>
        <v>14250</v>
      </c>
      <c r="M8" s="13">
        <f t="shared" si="3"/>
        <v>89250</v>
      </c>
    </row>
    <row r="9" spans="2:13" s="6" customFormat="1" ht="15.75" thickBot="1" x14ac:dyDescent="0.25">
      <c r="B9" s="16">
        <v>4</v>
      </c>
      <c r="C9" s="17" t="s">
        <v>18</v>
      </c>
      <c r="D9" s="18" t="s">
        <v>14</v>
      </c>
      <c r="E9" s="11">
        <v>1</v>
      </c>
      <c r="F9" s="11"/>
      <c r="G9" s="12">
        <v>0</v>
      </c>
      <c r="H9" s="13">
        <f t="shared" si="0"/>
        <v>0</v>
      </c>
      <c r="I9" s="13">
        <f t="shared" si="1"/>
        <v>0</v>
      </c>
      <c r="K9" s="13">
        <v>80000</v>
      </c>
      <c r="L9" s="13">
        <f t="shared" si="2"/>
        <v>15200</v>
      </c>
      <c r="M9" s="13">
        <f t="shared" si="3"/>
        <v>95200</v>
      </c>
    </row>
    <row r="10" spans="2:13" s="6" customFormat="1" ht="15.75" thickBot="1" x14ac:dyDescent="0.25">
      <c r="B10" s="16">
        <v>5</v>
      </c>
      <c r="C10" s="17" t="s">
        <v>19</v>
      </c>
      <c r="D10" s="18" t="s">
        <v>14</v>
      </c>
      <c r="E10" s="11">
        <v>1</v>
      </c>
      <c r="F10" s="11"/>
      <c r="G10" s="12">
        <v>0</v>
      </c>
      <c r="H10" s="13">
        <f t="shared" si="0"/>
        <v>0</v>
      </c>
      <c r="I10" s="13">
        <f t="shared" si="1"/>
        <v>0</v>
      </c>
      <c r="K10" s="14">
        <v>250000</v>
      </c>
      <c r="L10" s="13">
        <f t="shared" si="2"/>
        <v>47500</v>
      </c>
      <c r="M10" s="13">
        <f t="shared" si="3"/>
        <v>297500</v>
      </c>
    </row>
    <row r="11" spans="2:13" s="6" customFormat="1" ht="15.75" thickBot="1" x14ac:dyDescent="0.25">
      <c r="B11" s="16">
        <v>6</v>
      </c>
      <c r="C11" s="17" t="s">
        <v>20</v>
      </c>
      <c r="D11" s="18" t="s">
        <v>14</v>
      </c>
      <c r="E11" s="11">
        <v>1</v>
      </c>
      <c r="F11" s="11"/>
      <c r="G11" s="12">
        <v>0</v>
      </c>
      <c r="H11" s="12">
        <f t="shared" si="0"/>
        <v>0</v>
      </c>
      <c r="I11" s="13">
        <f t="shared" si="1"/>
        <v>0</v>
      </c>
      <c r="K11" s="13">
        <v>300000</v>
      </c>
      <c r="L11" s="13">
        <f t="shared" si="2"/>
        <v>57000</v>
      </c>
      <c r="M11" s="13">
        <f t="shared" si="3"/>
        <v>357000</v>
      </c>
    </row>
    <row r="12" spans="2:13" s="6" customFormat="1" ht="15.75" thickBot="1" x14ac:dyDescent="0.25">
      <c r="B12" s="16">
        <v>7</v>
      </c>
      <c r="C12" s="17" t="s">
        <v>21</v>
      </c>
      <c r="D12" s="18" t="s">
        <v>14</v>
      </c>
      <c r="E12" s="11">
        <v>1</v>
      </c>
      <c r="F12" s="11"/>
      <c r="G12" s="12">
        <v>0</v>
      </c>
      <c r="H12" s="12">
        <f t="shared" si="0"/>
        <v>0</v>
      </c>
      <c r="I12" s="13">
        <f t="shared" si="1"/>
        <v>0</v>
      </c>
      <c r="K12" s="14">
        <v>350000</v>
      </c>
      <c r="L12" s="13">
        <f t="shared" si="2"/>
        <v>66500</v>
      </c>
      <c r="M12" s="13">
        <f t="shared" si="3"/>
        <v>416500</v>
      </c>
    </row>
    <row r="13" spans="2:13" s="6" customFormat="1" ht="15.75" thickBot="1" x14ac:dyDescent="0.25">
      <c r="B13" s="16">
        <v>8</v>
      </c>
      <c r="C13" s="17" t="s">
        <v>22</v>
      </c>
      <c r="D13" s="18" t="s">
        <v>14</v>
      </c>
      <c r="E13" s="11">
        <v>1</v>
      </c>
      <c r="F13" s="11"/>
      <c r="G13" s="12">
        <v>0</v>
      </c>
      <c r="H13" s="12">
        <f t="shared" si="0"/>
        <v>0</v>
      </c>
      <c r="I13" s="13">
        <f t="shared" si="1"/>
        <v>0</v>
      </c>
      <c r="K13" s="13">
        <v>45000</v>
      </c>
      <c r="L13" s="13">
        <f t="shared" si="2"/>
        <v>8550</v>
      </c>
      <c r="M13" s="13">
        <f t="shared" si="3"/>
        <v>53550</v>
      </c>
    </row>
    <row r="14" spans="2:13" s="6" customFormat="1" ht="15.75" thickBot="1" x14ac:dyDescent="0.25">
      <c r="B14" s="16">
        <v>9</v>
      </c>
      <c r="C14" s="17" t="s">
        <v>23</v>
      </c>
      <c r="D14" s="18" t="s">
        <v>14</v>
      </c>
      <c r="E14" s="11">
        <v>1</v>
      </c>
      <c r="F14" s="11"/>
      <c r="G14" s="12">
        <v>0</v>
      </c>
      <c r="H14" s="12">
        <f t="shared" si="0"/>
        <v>0</v>
      </c>
      <c r="I14" s="13">
        <f t="shared" si="1"/>
        <v>0</v>
      </c>
      <c r="K14" s="13">
        <v>40000</v>
      </c>
      <c r="L14" s="13">
        <f t="shared" si="2"/>
        <v>7600</v>
      </c>
      <c r="M14" s="13">
        <f t="shared" si="3"/>
        <v>47600</v>
      </c>
    </row>
    <row r="15" spans="2:13" s="6" customFormat="1" ht="15.75" thickBot="1" x14ac:dyDescent="0.25">
      <c r="B15" s="16">
        <v>10</v>
      </c>
      <c r="C15" s="17" t="s">
        <v>24</v>
      </c>
      <c r="D15" s="18" t="s">
        <v>14</v>
      </c>
      <c r="E15" s="11">
        <v>1</v>
      </c>
      <c r="F15" s="11"/>
      <c r="G15" s="12">
        <v>0</v>
      </c>
      <c r="H15" s="12">
        <f t="shared" si="0"/>
        <v>0</v>
      </c>
      <c r="I15" s="13">
        <f t="shared" si="1"/>
        <v>0</v>
      </c>
      <c r="K15" s="13">
        <v>40000</v>
      </c>
      <c r="L15" s="13">
        <f t="shared" si="2"/>
        <v>7600</v>
      </c>
      <c r="M15" s="13">
        <f t="shared" si="3"/>
        <v>47600</v>
      </c>
    </row>
    <row r="16" spans="2:13" s="6" customFormat="1" ht="15.75" thickBot="1" x14ac:dyDescent="0.25">
      <c r="B16" s="16">
        <v>11</v>
      </c>
      <c r="C16" s="17" t="s">
        <v>25</v>
      </c>
      <c r="D16" s="18" t="s">
        <v>14</v>
      </c>
      <c r="E16" s="11">
        <v>1</v>
      </c>
      <c r="F16" s="11"/>
      <c r="G16" s="12">
        <v>0</v>
      </c>
      <c r="H16" s="12">
        <f t="shared" si="0"/>
        <v>0</v>
      </c>
      <c r="I16" s="13">
        <f t="shared" si="1"/>
        <v>0</v>
      </c>
      <c r="K16" s="14">
        <v>850000</v>
      </c>
      <c r="L16" s="13">
        <f t="shared" si="2"/>
        <v>161500</v>
      </c>
      <c r="M16" s="13">
        <f t="shared" si="3"/>
        <v>1011500</v>
      </c>
    </row>
    <row r="17" spans="2:13" s="6" customFormat="1" ht="15.75" thickBot="1" x14ac:dyDescent="0.25">
      <c r="B17" s="16">
        <v>12</v>
      </c>
      <c r="C17" s="17" t="s">
        <v>26</v>
      </c>
      <c r="D17" s="18" t="s">
        <v>14</v>
      </c>
      <c r="E17" s="11">
        <v>1</v>
      </c>
      <c r="F17" s="11"/>
      <c r="G17" s="12">
        <v>0</v>
      </c>
      <c r="H17" s="12">
        <f t="shared" si="0"/>
        <v>0</v>
      </c>
      <c r="I17" s="13">
        <f t="shared" si="1"/>
        <v>0</v>
      </c>
      <c r="K17" s="13">
        <v>75000</v>
      </c>
      <c r="L17" s="13">
        <f t="shared" si="2"/>
        <v>14250</v>
      </c>
      <c r="M17" s="13">
        <f t="shared" si="3"/>
        <v>89250</v>
      </c>
    </row>
    <row r="18" spans="2:13" s="6" customFormat="1" ht="15.75" thickBot="1" x14ac:dyDescent="0.25">
      <c r="B18" s="16">
        <v>13</v>
      </c>
      <c r="C18" s="17" t="s">
        <v>27</v>
      </c>
      <c r="D18" s="18" t="s">
        <v>14</v>
      </c>
      <c r="E18" s="11">
        <v>1</v>
      </c>
      <c r="F18" s="11"/>
      <c r="G18" s="12">
        <v>0</v>
      </c>
      <c r="H18" s="12">
        <f t="shared" si="0"/>
        <v>0</v>
      </c>
      <c r="I18" s="13">
        <f t="shared" si="1"/>
        <v>0</v>
      </c>
      <c r="K18" s="14">
        <v>85000</v>
      </c>
      <c r="L18" s="13">
        <f t="shared" si="2"/>
        <v>16150</v>
      </c>
      <c r="M18" s="13">
        <f t="shared" si="3"/>
        <v>101150</v>
      </c>
    </row>
    <row r="19" spans="2:13" s="6" customFormat="1" ht="30.75" thickBot="1" x14ac:dyDescent="0.25">
      <c r="B19" s="16">
        <v>14</v>
      </c>
      <c r="C19" s="17" t="s">
        <v>28</v>
      </c>
      <c r="D19" s="18" t="s">
        <v>14</v>
      </c>
      <c r="E19" s="11">
        <v>1</v>
      </c>
      <c r="F19" s="11"/>
      <c r="G19" s="12">
        <v>0</v>
      </c>
      <c r="H19" s="13">
        <f t="shared" si="0"/>
        <v>0</v>
      </c>
      <c r="I19" s="13">
        <f t="shared" si="1"/>
        <v>0</v>
      </c>
      <c r="K19" s="14">
        <v>350000</v>
      </c>
      <c r="L19" s="13">
        <f t="shared" si="2"/>
        <v>66500</v>
      </c>
      <c r="M19" s="13">
        <f t="shared" si="3"/>
        <v>416500</v>
      </c>
    </row>
    <row r="20" spans="2:13" s="6" customFormat="1" ht="15.75" thickBot="1" x14ac:dyDescent="0.25">
      <c r="B20" s="16">
        <v>15</v>
      </c>
      <c r="C20" s="17" t="s">
        <v>29</v>
      </c>
      <c r="D20" s="18" t="s">
        <v>30</v>
      </c>
      <c r="E20" s="11">
        <v>1</v>
      </c>
      <c r="F20" s="11"/>
      <c r="G20" s="12">
        <v>0</v>
      </c>
      <c r="H20" s="13">
        <f t="shared" si="0"/>
        <v>0</v>
      </c>
      <c r="I20" s="13">
        <f t="shared" si="1"/>
        <v>0</v>
      </c>
      <c r="K20" s="13">
        <v>18000</v>
      </c>
      <c r="L20" s="13">
        <f t="shared" si="2"/>
        <v>3420</v>
      </c>
      <c r="M20" s="13">
        <f t="shared" si="3"/>
        <v>21420</v>
      </c>
    </row>
    <row r="21" spans="2:13" s="6" customFormat="1" ht="15.75" thickBot="1" x14ac:dyDescent="0.25">
      <c r="B21" s="16">
        <v>16</v>
      </c>
      <c r="C21" s="17" t="s">
        <v>31</v>
      </c>
      <c r="D21" s="18" t="s">
        <v>14</v>
      </c>
      <c r="E21" s="11">
        <v>1</v>
      </c>
      <c r="F21" s="11"/>
      <c r="G21" s="12">
        <v>0</v>
      </c>
      <c r="H21" s="13">
        <f t="shared" si="0"/>
        <v>0</v>
      </c>
      <c r="I21" s="13">
        <f t="shared" si="1"/>
        <v>0</v>
      </c>
      <c r="K21" s="13">
        <v>15000</v>
      </c>
      <c r="L21" s="13">
        <f t="shared" si="2"/>
        <v>2850</v>
      </c>
      <c r="M21" s="13">
        <f t="shared" si="3"/>
        <v>17850</v>
      </c>
    </row>
    <row r="22" spans="2:13" s="6" customFormat="1" ht="15.75" thickBot="1" x14ac:dyDescent="0.25">
      <c r="B22" s="16">
        <v>17</v>
      </c>
      <c r="C22" s="17" t="s">
        <v>32</v>
      </c>
      <c r="D22" s="18" t="s">
        <v>14</v>
      </c>
      <c r="E22" s="11">
        <v>1</v>
      </c>
      <c r="F22" s="11"/>
      <c r="G22" s="12">
        <v>0</v>
      </c>
      <c r="H22" s="13">
        <f t="shared" si="0"/>
        <v>0</v>
      </c>
      <c r="I22" s="13">
        <f t="shared" si="1"/>
        <v>0</v>
      </c>
      <c r="K22" s="13">
        <v>380000</v>
      </c>
      <c r="L22" s="13">
        <f t="shared" si="2"/>
        <v>72200</v>
      </c>
      <c r="M22" s="13">
        <f t="shared" si="3"/>
        <v>452200</v>
      </c>
    </row>
    <row r="23" spans="2:13" s="6" customFormat="1" ht="15.75" thickBot="1" x14ac:dyDescent="0.25">
      <c r="B23" s="16">
        <v>18</v>
      </c>
      <c r="C23" s="17" t="s">
        <v>33</v>
      </c>
      <c r="D23" s="18" t="s">
        <v>14</v>
      </c>
      <c r="E23" s="11">
        <v>1</v>
      </c>
      <c r="F23" s="11"/>
      <c r="G23" s="12">
        <v>0</v>
      </c>
      <c r="H23" s="13">
        <f>+ROUND(G23*0.19,0)</f>
        <v>0</v>
      </c>
      <c r="I23" s="13">
        <f t="shared" si="1"/>
        <v>0</v>
      </c>
      <c r="K23" s="13">
        <v>80000</v>
      </c>
      <c r="L23" s="13">
        <f>+ROUND(K23*0.19,0)</f>
        <v>15200</v>
      </c>
      <c r="M23" s="13">
        <f>+K23+L23</f>
        <v>95200</v>
      </c>
    </row>
    <row r="24" spans="2:13" s="6" customFormat="1" ht="15.75" thickBot="1" x14ac:dyDescent="0.25">
      <c r="B24" s="16">
        <v>19</v>
      </c>
      <c r="C24" s="17" t="s">
        <v>34</v>
      </c>
      <c r="D24" s="18" t="s">
        <v>14</v>
      </c>
      <c r="E24" s="11">
        <v>1</v>
      </c>
      <c r="F24" s="11"/>
      <c r="G24" s="12">
        <v>0</v>
      </c>
      <c r="H24" s="13">
        <f>+ROUND(G24*0.19,0)</f>
        <v>0</v>
      </c>
      <c r="I24" s="13">
        <f t="shared" si="1"/>
        <v>0</v>
      </c>
      <c r="K24" s="13">
        <v>90000</v>
      </c>
      <c r="L24" s="13">
        <f>+ROUND(K24*0.19,0)</f>
        <v>17100</v>
      </c>
      <c r="M24" s="13">
        <f>+K24+L24</f>
        <v>107100</v>
      </c>
    </row>
    <row r="25" spans="2:13" s="6" customFormat="1" ht="15.75" thickBot="1" x14ac:dyDescent="0.25">
      <c r="B25" s="16">
        <v>20</v>
      </c>
      <c r="C25" s="17" t="s">
        <v>35</v>
      </c>
      <c r="D25" s="18" t="s">
        <v>14</v>
      </c>
      <c r="E25" s="11">
        <v>1</v>
      </c>
      <c r="F25" s="11"/>
      <c r="G25" s="12">
        <v>0</v>
      </c>
      <c r="H25" s="13">
        <f>+ROUND(G25*0.19,0)</f>
        <v>0</v>
      </c>
      <c r="I25" s="13">
        <f t="shared" si="1"/>
        <v>0</v>
      </c>
      <c r="K25" s="13">
        <v>75000</v>
      </c>
      <c r="L25" s="13">
        <f>+ROUND(K25*0.19,0)</f>
        <v>14250</v>
      </c>
      <c r="M25" s="13">
        <f>+K25+L25</f>
        <v>89250</v>
      </c>
    </row>
    <row r="26" spans="2:13" s="6" customFormat="1" ht="15.75" thickBot="1" x14ac:dyDescent="0.25">
      <c r="B26" s="16">
        <v>21</v>
      </c>
      <c r="C26" s="17" t="s">
        <v>36</v>
      </c>
      <c r="D26" s="18" t="s">
        <v>14</v>
      </c>
      <c r="E26" s="11">
        <v>1</v>
      </c>
      <c r="F26" s="11"/>
      <c r="G26" s="12">
        <v>0</v>
      </c>
      <c r="H26" s="13">
        <f>+ROUND(G26*0.19,0)</f>
        <v>0</v>
      </c>
      <c r="I26" s="13">
        <f t="shared" si="1"/>
        <v>0</v>
      </c>
      <c r="K26" s="13">
        <v>70000</v>
      </c>
      <c r="L26" s="13">
        <f>+ROUND(K26*0.19,0)</f>
        <v>13300</v>
      </c>
      <c r="M26" s="13">
        <f>+K26+L26</f>
        <v>83300</v>
      </c>
    </row>
    <row r="27" spans="2:13" s="6" customFormat="1" ht="15.75" thickBot="1" x14ac:dyDescent="0.25">
      <c r="B27" s="16">
        <v>22</v>
      </c>
      <c r="C27" s="17" t="s">
        <v>37</v>
      </c>
      <c r="D27" s="18" t="s">
        <v>14</v>
      </c>
      <c r="E27" s="11">
        <v>1</v>
      </c>
      <c r="F27" s="11"/>
      <c r="G27" s="12">
        <v>0</v>
      </c>
      <c r="H27" s="13">
        <f>+ROUND(G27*0.19,0)</f>
        <v>0</v>
      </c>
      <c r="I27" s="13">
        <f t="shared" si="1"/>
        <v>0</v>
      </c>
      <c r="K27" s="13">
        <v>65000</v>
      </c>
      <c r="L27" s="13">
        <f>+ROUND(K27*0.19,0)</f>
        <v>12350</v>
      </c>
      <c r="M27" s="13">
        <f>+K27+L27</f>
        <v>77350</v>
      </c>
    </row>
    <row r="28" spans="2:13" x14ac:dyDescent="0.25">
      <c r="I28" s="15">
        <f>SUM(I6:I27)</f>
        <v>0</v>
      </c>
    </row>
    <row r="30" spans="2:13" ht="15.75" x14ac:dyDescent="0.25">
      <c r="C30" s="1" t="s">
        <v>5</v>
      </c>
      <c r="D30" s="145"/>
      <c r="E30" s="145"/>
      <c r="F30" s="145"/>
      <c r="G30" s="145"/>
      <c r="H30" s="145"/>
      <c r="I30" s="145"/>
      <c r="J30" s="145"/>
    </row>
    <row r="31" spans="2:13" ht="15.75" x14ac:dyDescent="0.25">
      <c r="C31" s="1" t="s">
        <v>6</v>
      </c>
      <c r="D31" s="145"/>
      <c r="E31" s="145"/>
      <c r="F31" s="145"/>
      <c r="G31" s="145"/>
      <c r="H31" s="145"/>
      <c r="I31" s="145"/>
      <c r="J31" s="145"/>
    </row>
    <row r="32" spans="2:13" ht="15.75" x14ac:dyDescent="0.25">
      <c r="C32" s="1" t="s">
        <v>7</v>
      </c>
      <c r="D32" s="145"/>
      <c r="E32" s="145"/>
      <c r="F32" s="145"/>
      <c r="G32" s="145"/>
      <c r="H32" s="145"/>
      <c r="I32" s="145"/>
      <c r="J32" s="145"/>
    </row>
    <row r="33" spans="3:10" ht="15.75" x14ac:dyDescent="0.25">
      <c r="C33" s="2" t="s">
        <v>8</v>
      </c>
      <c r="D33" s="145"/>
      <c r="E33" s="145"/>
      <c r="F33" s="145"/>
      <c r="G33" s="145"/>
      <c r="H33" s="145"/>
      <c r="I33" s="145"/>
      <c r="J33" s="145"/>
    </row>
    <row r="34" spans="3:10" ht="15.75" x14ac:dyDescent="0.25">
      <c r="C34" s="2" t="s">
        <v>9</v>
      </c>
      <c r="D34" s="145"/>
      <c r="E34" s="145"/>
      <c r="F34" s="145"/>
      <c r="G34" s="145"/>
      <c r="H34" s="145"/>
      <c r="I34" s="145"/>
      <c r="J34" s="145"/>
    </row>
    <row r="35" spans="3:10" ht="15.75" x14ac:dyDescent="0.25">
      <c r="C35" s="2" t="s">
        <v>10</v>
      </c>
      <c r="D35" s="145"/>
      <c r="E35" s="145"/>
      <c r="F35" s="145"/>
      <c r="G35" s="145"/>
      <c r="H35" s="145"/>
      <c r="I35" s="145"/>
      <c r="J35" s="145"/>
    </row>
  </sheetData>
  <sheetProtection password="9DE2" sheet="1" objects="1" scenarios="1"/>
  <mergeCells count="13">
    <mergeCell ref="D33:J33"/>
    <mergeCell ref="D34:J34"/>
    <mergeCell ref="D35:J35"/>
    <mergeCell ref="B5:C5"/>
    <mergeCell ref="D30:J30"/>
    <mergeCell ref="D31:J31"/>
    <mergeCell ref="D32:J32"/>
    <mergeCell ref="K3:M3"/>
    <mergeCell ref="C1:I1"/>
    <mergeCell ref="G2:I2"/>
    <mergeCell ref="B3:B4"/>
    <mergeCell ref="C3:C4"/>
    <mergeCell ref="G3:I3"/>
  </mergeCells>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ANEXO 1 - COTIZACION</vt:lpstr>
      <vt:lpstr>ANEXO 2 - COSTO HISTORICO</vt:lpstr>
      <vt:lpstr>ANEXO 3 - PROY COSTOS</vt:lpstr>
      <vt:lpstr>ANEXO 4 -EST SECTOR</vt:lpstr>
      <vt:lpstr>OFERTA LISTA DE REPUESTOS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Ivan Felipe Uribe Ospina</cp:lastModifiedBy>
  <cp:lastPrinted>2021-09-22T22:29:51Z</cp:lastPrinted>
  <dcterms:created xsi:type="dcterms:W3CDTF">2021-09-22T22:28:47Z</dcterms:created>
  <dcterms:modified xsi:type="dcterms:W3CDTF">2024-03-04T15:21:12Z</dcterms:modified>
</cp:coreProperties>
</file>