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SENA Antioquia 2024\2. Procesos\5. Oxigeno\01. PRECONTRACTUAL\"/>
    </mc:Choice>
  </mc:AlternateContent>
  <xr:revisionPtr revIDLastSave="0" documentId="13_ncr:1_{BCE855EB-DBC6-4A1D-8AC1-5C48EF4BC0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DE COTIZAC" sheetId="1" r:id="rId1"/>
  </sheets>
  <externalReferences>
    <externalReference r:id="rId2"/>
    <externalReference r:id="rId3"/>
  </externalReferences>
  <definedNames>
    <definedName name="_xlnm._FilterDatabase" localSheetId="0" hidden="1">'ANALISIS DE COTIZAC'!$A$4:$S$47</definedName>
    <definedName name="_xlnm.Print_Area" localSheetId="0">'ANALISIS DE COTIZAC'!$A$1:$G$48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35" i="1" l="1"/>
  <c r="N35" i="1"/>
  <c r="N19" i="1"/>
  <c r="N18" i="1"/>
  <c r="N17" i="1"/>
  <c r="V47" i="1"/>
  <c r="R47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5" i="1"/>
  <c r="S47" i="1" s="1"/>
  <c r="O15" i="1" l="1"/>
  <c r="Q15" i="1" s="1"/>
  <c r="O12" i="1"/>
  <c r="Q12" i="1" s="1"/>
  <c r="Q45" i="1"/>
  <c r="Q42" i="1"/>
  <c r="Q41" i="1"/>
  <c r="Q38" i="1"/>
  <c r="Q37" i="1"/>
  <c r="Q34" i="1"/>
  <c r="Q33" i="1"/>
  <c r="Q26" i="1"/>
  <c r="O45" i="1"/>
  <c r="O46" i="1"/>
  <c r="Q46" i="1" s="1"/>
  <c r="O44" i="1"/>
  <c r="Q44" i="1" s="1"/>
  <c r="O26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L26" i="1"/>
  <c r="M26" i="1"/>
  <c r="N26" i="1"/>
  <c r="L27" i="1"/>
  <c r="M27" i="1"/>
  <c r="N27" i="1"/>
  <c r="L28" i="1"/>
  <c r="M28" i="1"/>
  <c r="N28" i="1"/>
  <c r="L29" i="1"/>
  <c r="M29" i="1"/>
  <c r="N29" i="1"/>
  <c r="L30" i="1"/>
  <c r="M30" i="1"/>
  <c r="N30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O35" i="1" s="1"/>
  <c r="Q35" i="1" s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L47" i="1"/>
  <c r="M47" i="1"/>
  <c r="N47" i="1"/>
  <c r="L5" i="1"/>
  <c r="M5" i="1"/>
  <c r="N5" i="1"/>
  <c r="L6" i="1"/>
  <c r="M6" i="1"/>
  <c r="N6" i="1"/>
  <c r="L7" i="1"/>
  <c r="M7" i="1"/>
  <c r="N7" i="1"/>
  <c r="L8" i="1"/>
  <c r="O8" i="1" s="1"/>
  <c r="Q8" i="1" s="1"/>
  <c r="M8" i="1"/>
  <c r="N8" i="1"/>
  <c r="L9" i="1"/>
  <c r="M9" i="1"/>
  <c r="N9" i="1"/>
  <c r="L10" i="1"/>
  <c r="M10" i="1"/>
  <c r="N10" i="1"/>
  <c r="L11" i="1"/>
  <c r="M11" i="1"/>
  <c r="N11" i="1"/>
  <c r="L12" i="1"/>
  <c r="M12" i="1"/>
  <c r="N12" i="1"/>
  <c r="L13" i="1"/>
  <c r="M13" i="1"/>
  <c r="N13" i="1"/>
  <c r="L14" i="1"/>
  <c r="M14" i="1"/>
  <c r="N14" i="1"/>
  <c r="L15" i="1"/>
  <c r="N15" i="1"/>
  <c r="L16" i="1"/>
  <c r="N16" i="1"/>
  <c r="L17" i="1"/>
  <c r="L18" i="1"/>
  <c r="L19" i="1"/>
  <c r="I36" i="1"/>
  <c r="O36" i="1" s="1"/>
  <c r="Q36" i="1" s="1"/>
  <c r="J36" i="1"/>
  <c r="K36" i="1"/>
  <c r="I37" i="1"/>
  <c r="O37" i="1" s="1"/>
  <c r="J37" i="1"/>
  <c r="K37" i="1"/>
  <c r="I38" i="1"/>
  <c r="O38" i="1" s="1"/>
  <c r="J38" i="1"/>
  <c r="K38" i="1"/>
  <c r="I39" i="1"/>
  <c r="O39" i="1" s="1"/>
  <c r="Q39" i="1" s="1"/>
  <c r="J39" i="1"/>
  <c r="K39" i="1"/>
  <c r="I40" i="1"/>
  <c r="O40" i="1" s="1"/>
  <c r="Q40" i="1" s="1"/>
  <c r="J40" i="1"/>
  <c r="K40" i="1"/>
  <c r="I41" i="1"/>
  <c r="O41" i="1" s="1"/>
  <c r="J41" i="1"/>
  <c r="K41" i="1"/>
  <c r="I42" i="1"/>
  <c r="O42" i="1" s="1"/>
  <c r="J42" i="1"/>
  <c r="K42" i="1"/>
  <c r="I43" i="1"/>
  <c r="O43" i="1" s="1"/>
  <c r="Q43" i="1" s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35" i="1"/>
  <c r="J35" i="1"/>
  <c r="K35" i="1"/>
  <c r="I34" i="1"/>
  <c r="O34" i="1" s="1"/>
  <c r="J34" i="1"/>
  <c r="K34" i="1"/>
  <c r="I33" i="1"/>
  <c r="O33" i="1" s="1"/>
  <c r="J33" i="1"/>
  <c r="K33" i="1"/>
  <c r="I21" i="1"/>
  <c r="O21" i="1" s="1"/>
  <c r="Q21" i="1" s="1"/>
  <c r="J21" i="1"/>
  <c r="K21" i="1"/>
  <c r="I22" i="1"/>
  <c r="O22" i="1" s="1"/>
  <c r="Q22" i="1" s="1"/>
  <c r="J22" i="1"/>
  <c r="K22" i="1"/>
  <c r="I23" i="1"/>
  <c r="O23" i="1" s="1"/>
  <c r="Q23" i="1" s="1"/>
  <c r="J23" i="1"/>
  <c r="K23" i="1"/>
  <c r="I24" i="1"/>
  <c r="O24" i="1" s="1"/>
  <c r="Q24" i="1" s="1"/>
  <c r="J24" i="1"/>
  <c r="K24" i="1"/>
  <c r="I25" i="1"/>
  <c r="O25" i="1" s="1"/>
  <c r="Q25" i="1" s="1"/>
  <c r="J25" i="1"/>
  <c r="K25" i="1"/>
  <c r="I26" i="1"/>
  <c r="J26" i="1"/>
  <c r="K26" i="1"/>
  <c r="I27" i="1"/>
  <c r="O27" i="1" s="1"/>
  <c r="Q27" i="1" s="1"/>
  <c r="J27" i="1"/>
  <c r="K27" i="1"/>
  <c r="I28" i="1"/>
  <c r="O28" i="1" s="1"/>
  <c r="Q28" i="1" s="1"/>
  <c r="J28" i="1"/>
  <c r="K28" i="1"/>
  <c r="I29" i="1"/>
  <c r="O29" i="1" s="1"/>
  <c r="Q29" i="1" s="1"/>
  <c r="J29" i="1"/>
  <c r="K29" i="1"/>
  <c r="I30" i="1"/>
  <c r="O30" i="1" s="1"/>
  <c r="Q30" i="1" s="1"/>
  <c r="J30" i="1"/>
  <c r="K30" i="1"/>
  <c r="I31" i="1"/>
  <c r="O31" i="1" s="1"/>
  <c r="Q31" i="1" s="1"/>
  <c r="J31" i="1"/>
  <c r="K31" i="1"/>
  <c r="I32" i="1"/>
  <c r="O32" i="1" s="1"/>
  <c r="Q32" i="1" s="1"/>
  <c r="J32" i="1"/>
  <c r="K32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5" i="1"/>
  <c r="J5" i="1"/>
  <c r="K5" i="1"/>
  <c r="I6" i="1"/>
  <c r="J6" i="1"/>
  <c r="K6" i="1"/>
  <c r="I7" i="1"/>
  <c r="J7" i="1"/>
  <c r="K7" i="1"/>
  <c r="I8" i="1"/>
  <c r="J8" i="1"/>
  <c r="K8" i="1"/>
  <c r="I9" i="1"/>
  <c r="J9" i="1"/>
  <c r="K9" i="1"/>
  <c r="H47" i="1"/>
  <c r="O6" i="1" l="1"/>
  <c r="Q6" i="1" s="1"/>
  <c r="O9" i="1"/>
  <c r="Q9" i="1" s="1"/>
  <c r="O5" i="1"/>
  <c r="Q5" i="1" s="1"/>
  <c r="O16" i="1"/>
  <c r="Q16" i="1" s="1"/>
  <c r="O14" i="1"/>
  <c r="Q14" i="1" s="1"/>
  <c r="O10" i="1"/>
  <c r="Q10" i="1" s="1"/>
  <c r="O17" i="1"/>
  <c r="Q17" i="1" s="1"/>
  <c r="O13" i="1"/>
  <c r="Q13" i="1" s="1"/>
  <c r="O18" i="1"/>
  <c r="Q18" i="1" s="1"/>
  <c r="O11" i="1"/>
  <c r="O7" i="1"/>
  <c r="Q7" i="1" s="1"/>
  <c r="O19" i="1"/>
  <c r="Q19" i="1" s="1"/>
  <c r="Q11" i="1" l="1"/>
  <c r="Q47" i="1" s="1"/>
</calcChain>
</file>

<file path=xl/sharedStrings.xml><?xml version="1.0" encoding="utf-8"?>
<sst xmlns="http://schemas.openxmlformats.org/spreadsheetml/2006/main" count="107" uniqueCount="57">
  <si>
    <t>SUMINISTRO DE OXIGENO MEDICINAL DOMICILIARIO, EQUIPOS HOSPITALARIOS Y DISPOSITIVOS MÉDICOS
SENA REGIONAL ANTIOQUIA</t>
  </si>
  <si>
    <t>A. SUMINISTRO EQUIPOS Y OXIGENO MEDICINAL</t>
  </si>
  <si>
    <t>ÍTEM</t>
  </si>
  <si>
    <t>ESPECIFICACIONES EQUIPOS</t>
  </si>
  <si>
    <t>UNIDAD DE MEDIDA</t>
  </si>
  <si>
    <t>CANTIDAD</t>
  </si>
  <si>
    <t>VALOR UNITARIO SIN IVA</t>
  </si>
  <si>
    <t>PAQUETE INTEGRAL DE OXIGENO MEDICINAL DOMICILIARIO, INCLUYE: CONCENTRADOR, BAJO FLUJO,  1 A 5 LTS/MIN DE OXIGENO, MÁS EQUIPO DE APOYO: UN (1) CILINDRO DE SOPORTE, CAPACIDAD MINIMA  4M3, UN (1) CILINDRO PORTÁTIL 1,5 M3 CON CARRO TRANSPORTADOR (72 HORAS A DEMANDA) Y DEMÁS ACCESORIOS PARA SU CORRECTO FUNCIONAMIENTO</t>
  </si>
  <si>
    <t>ALQUILER /MES</t>
  </si>
  <si>
    <t>PAQUETE INTEGRAL DE OXIGENO MEDICINAL DOMICILIARIO, INCLUYE: CONCENTRADOR, BAJO FLUJO,  1 A 5 LTS/MIN DE OXIGENO, MÁS EQUIPO DE APOYO: UN (1) CILINDRO DE SOPORTE, CAPACIDAD MINIMA  4M3, UN (1) CILINDRO PORTÁTIL 1,5 M3 CON CARRO TRANSPORTADOR (PERMANENTE) MÁS CUATRO (4) RECARGAS AL MES Y DEMÁS ACCESORIOS PARA SU CORRECTO FUNCIONAMIENTO.</t>
  </si>
  <si>
    <t>PAQUETE INTEGRAL DE OXIGENO MEDICINAL DOMICILIARIO, INCLUYE: CONCENTRADOR, ALTO FLUJO,  6 A 10 LTS/MIN DE OXIGENO, MÁS EQUIPO DE APOYO: UN (1) CILINDRO DE SOPORTE, CAPACIDAD MINIMA  4M3, UN (1) CILINDRO PORTÁTIL 1,5 M3 CON CARRO TRANSPORTADOR (72 HORAS A DEMANDA) Y DEMÁS ACCESORIOS PARA SU CORRECTO FUNCIONAMIENTO.</t>
  </si>
  <si>
    <t>PAQUETE INTEGRAL DE OXIGENO MEDICINAL DOMICILIARIO, INCLUYE: CONCENTRADOR, ALTO FLUJO, 6 A 10 LTS/MIN DE OXIGENO, MÁS EQUIPO DE APOYO: UN (1) CILINDRO DE SOPORTE, CAPACIDAD MINIMA  4M3, UN (1) CILINDRO PORTÁTIL 1,5 M3 (PERMANENTE) CON CARRO TRANSPORTADOR MÁS CUATRO (4) RECARGAS AL MES Y DEMÁS ACCESORIOS PARA SU CORRECTO FUNCIONAMIENTO</t>
  </si>
  <si>
    <t>ALQUILER ADICIONAL DE CILINDRO PORTÁTIL 1,5 M3 (PERMANENTE) CON CARRO TRANSPORTADOR</t>
  </si>
  <si>
    <t>RECARGA ADICIONAL PARA UN (1) CILINDRO PORTÁTIL 1,5 M3</t>
  </si>
  <si>
    <t>RECARGA ADICIONAL PARA UN (1) CILINDRO 4 M3</t>
  </si>
  <si>
    <t>CPAP SENCILLO</t>
  </si>
  <si>
    <t>BPAP SENCILLO</t>
  </si>
  <si>
    <t>BIPAP CON SOPORTE DE FRECUENCIA INTERMITENTE (NO SYNCHRONY, NO HARMONY)</t>
  </si>
  <si>
    <t>MASCARILLA PARA CPAP- BPAP NASAL- ORONASAL</t>
  </si>
  <si>
    <t>B. SUMINISTRO (En compra o alquiler) DE EQUIPOS HOSPITALARIOS Y OTROS DISPOSITIVOS MÉDICOS PARA USO HUMANO</t>
  </si>
  <si>
    <t xml:space="preserve">GRUA HIDRAULICA CON ARNES CAPACIDAD HASTA 180 KG </t>
  </si>
  <si>
    <t>CAMA HOSPITALARIA ELÉCTRICA - ACCESORIOS FORMICA, BARANDAS DE ALUMINIO</t>
  </si>
  <si>
    <t>CAMA HOSPITALARIA MANUAL CON BARANDAS - TRES NIVELES</t>
  </si>
  <si>
    <t xml:space="preserve">SILLA COCHE </t>
  </si>
  <si>
    <t>SILLA DE RUEDAS</t>
  </si>
  <si>
    <t>CAMINADOR ORTOPÉDICO DOBLE APOYO Y DOBLE FUNCIÓN</t>
  </si>
  <si>
    <t>MUSLO</t>
  </si>
  <si>
    <t>CADERA</t>
  </si>
  <si>
    <t>PAQUETE INTEGRAL DE OXIGENO MEDICINAL DOMICILIARIO, INCLUYE: CONCENTRADOR, BAJO FLUJO,  1 A 5 LTS/MIN DE OXIGENO, MÁS EQUIPO DE APOYO: UN (1) CILINDRO DE SOPORTE, CAPACIDAD MINIMA  4M3, UN (1) CILINDRO PORTÁTIL 1,5 M3 CON CARRO TRANSPORTADOR (PERMANENTE) MÁS DOS (2) RECARGAS AL MES Y DEMÁS ACCESORIOS PARA SU CORRECTO FUNCIONAMIENTO</t>
  </si>
  <si>
    <t xml:space="preserve">PAQUETE INTEGRAL DE OXIGENO MEDICINAL DOMICILIARIO, INCLUYE: CONCENTRADOR, ALTO FLUJO,  6 A 10 LTS/MIN DE OXIGENO, MÁS EQUIPO DE APOYO: UN (1) CILINDRO DE SOPORTE, CAPACIDAD MINIMA  4M3, UN (1) CILINDRO PORTÁTIL 1,5 M3 CON CARRO TRANSPORTADOR (PERMANENTE) MÁS DOS (2) RECARGAS AL MES YDEMÁS ACCESORIOS PARA SU CORRECTO FUNCIONAMIENTO </t>
  </si>
  <si>
    <t>EL REGULADOR AHORRADOR CONSERVADOR DE OXÍGENO ES UN INSTRUMENTO QUE COMPLEMENTA EL CILINDRO DE OXÍGENO O BALA DE OXÍGENO PORTÁTIL Y LE PERMITE AL PACIENTE ADMINISTRAR LA SALIDA DEL GAS CON EL FIN DE ECONOMIZAR EL CONSUMO DEL MISMO, YA QUE GRACIAS A SU TECNOLOGÍA SOLO SE SUMINISTRA OXÍGENO CUANDO LA PERSONA INHALA, ES DECIR, REGULA EL OXÍGENO POR PULSO.</t>
  </si>
  <si>
    <t>UNIDAD (Venta)</t>
  </si>
  <si>
    <t>NEBULIZADOR</t>
  </si>
  <si>
    <t>CAMINADOR ORTOPEDICO PASO A PASO FIJO PLEGABLE EN ALUMINIO</t>
  </si>
  <si>
    <t xml:space="preserve">Pulsioxímetro de dedo, Digital.                                                          1. PORTÁTIL
2.PANTALLA LCD
3. FUNCIONAMIENTO CON ADULTO, PEDIÁTRICO Y NEONATAL
4. MODO DE OPERACIÓN CONTINUO
5. BATERÍA RECARGABLE
6. ALARMAS AUDIBLES Y VISUALES
7. RANGO DE MEDIDA SPO2 DE 0 A 100%
8. VISUALIZACIÓN DE ONDA PLESTIMOGRÁFICA DE SPO2
9. REQUERIMIENTO ELÉCTRICO 110 VAC (+/- 10%) /60 HZ </t>
  </si>
  <si>
    <t>PORCENTAJE IVA</t>
  </si>
  <si>
    <t xml:space="preserve">ANÁLISIS DE COTIZACIONES RECIBIDAS POR LA ENTIDAD </t>
  </si>
  <si>
    <t>MEDIAS GRADIENTES DE COMPRESIÓN: De descanso/preventiva. Piernas cansadas, pesadas, edema leve de la pierna, tobillo y/o pie, permite prevenir el paso del fluido venoso y/o linfático al espacio intersticial.</t>
  </si>
  <si>
    <t>Compresión 15-20 mmHg. Incluye puntera y sin puntera. Favor detallar en la cotización</t>
  </si>
  <si>
    <t>Compresión 20-30 mmHg. Incluye puntera y sin puntera. Favor detallar en la cotización</t>
  </si>
  <si>
    <t>Compresión 30-40 mmHg. Incluye puntera y sin puntera. Favor detallar en la cotización</t>
  </si>
  <si>
    <t>RODILLAS SIN PUNTERA</t>
  </si>
  <si>
    <t>RODILLAS CON PUNTERA</t>
  </si>
  <si>
    <t>VALOR UNITARIO TOTAL CON IVA</t>
  </si>
  <si>
    <t>OXISALUD</t>
  </si>
  <si>
    <t>AMANECER</t>
  </si>
  <si>
    <t>MEDIGAS</t>
  </si>
  <si>
    <t>PROMEDIO UNITARIO SIN IVA</t>
  </si>
  <si>
    <t>PROMEDIO VALOR UNITARIO CON IVA</t>
  </si>
  <si>
    <t>PROMEDIO</t>
  </si>
  <si>
    <t>HISTÓRICO ACTUALIZADO IPC 9,49%</t>
  </si>
  <si>
    <t>HISTÓRICO INCLUIDO IVA ( CONTRATADO 2023)</t>
  </si>
  <si>
    <t>TECHO UNITARIO SIN IVA</t>
  </si>
  <si>
    <t>TECHO UNITARIO CON IVA</t>
  </si>
  <si>
    <t>HISTÓRICO ( CONTRATO 2023)</t>
  </si>
  <si>
    <t>TECHOS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</si>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</sst>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</numFmts>
  <fonts count="17">
    <font>
      <sz val="11"/>
      <color theme="1"/>
      <name val="Calibri"/>
      <charset val="134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8"/>
      <color rgb="FF0070C0"/>
      <name val="Arial Narrow"/>
      <family val="2"/>
    </font>
    <font>
      <b/>
      <sz val="9"/>
      <color rgb="FF0070C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9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8"/>
      <color rgb="FF000000"/>
      <name val="Arial Narrow"/>
      <family val="2"/>
    </font>
    <font>
      <b/>
      <sz val="11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/>
    <xf numFmtId="9" fontId="13" fillId="0" borderId="0" applyFont="0" applyFill="0" applyBorder="0" applyAlignment="0" applyProtection="0"/>
    <xf numFmtId="44" fontId="14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textRotation="255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9" fontId="9" fillId="0" borderId="1" xfId="3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9" fontId="9" fillId="0" borderId="1" xfId="3" applyFont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wrapText="1"/>
    </xf>
    <xf numFmtId="164" fontId="12" fillId="4" borderId="1" xfId="0" applyNumberFormat="1" applyFont="1" applyFill="1" applyBorder="1" applyAlignment="1">
      <alignment horizont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0" fontId="1" fillId="3" borderId="0" xfId="0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9" fontId="9" fillId="5" borderId="1" xfId="3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/>
    </xf>
    <xf numFmtId="3" fontId="9" fillId="5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/>
    <xf numFmtId="9" fontId="9" fillId="0" borderId="1" xfId="4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6" fontId="1" fillId="0" borderId="4" xfId="0" applyNumberFormat="1" applyFont="1" applyBorder="1" applyAlignment="1">
      <alignment horizontal="center" vertical="center"/>
    </xf>
    <xf numFmtId="6" fontId="1" fillId="0" borderId="0" xfId="0" applyNumberFormat="1" applyFont="1"/>
    <xf numFmtId="6" fontId="1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6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/>
    </xf>
    <xf numFmtId="6" fontId="15" fillId="3" borderId="1" xfId="0" applyNumberFormat="1" applyFont="1" applyFill="1" applyBorder="1" applyAlignment="1">
      <alignment horizontal="center" vertical="center"/>
    </xf>
    <xf numFmtId="9" fontId="9" fillId="3" borderId="1" xfId="3" applyFont="1" applyFill="1" applyBorder="1" applyAlignment="1">
      <alignment horizontal="center" vertical="center" wrapText="1"/>
    </xf>
    <xf numFmtId="6" fontId="1" fillId="3" borderId="0" xfId="0" applyNumberFormat="1" applyFont="1" applyFill="1" applyAlignment="1">
      <alignment horizontal="center" vertical="center"/>
    </xf>
    <xf numFmtId="6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justify" vertical="center" wrapText="1"/>
    </xf>
    <xf numFmtId="0" fontId="9" fillId="0" borderId="6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5" borderId="1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top" wrapText="1"/>
    </xf>
    <xf numFmtId="0" fontId="16" fillId="2" borderId="8" xfId="0" applyFont="1" applyFill="1" applyBorder="1" applyAlignment="1">
      <alignment horizontal="center" vertical="top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5">
    <cellStyle name="Hipervínculo 2" xfId="1" xr:uid="{00000000-0005-0000-0000-00002D000000}"/>
    <cellStyle name="Moneda" xfId="4" builtinId="4"/>
    <cellStyle name="Normal" xfId="0" builtinId="0"/>
    <cellStyle name="Normal 2" xfId="2" xr:uid="{00000000-0005-0000-0000-000031000000}"/>
    <cellStyle name="Porcentaje" xfId="3" builtinId="5"/>
  </cellStyles>
  <dxfs count="0"/>
  <tableStyles count="0" defaultTableStyle="TableStyleMedium2" defaultPivotStyle="PivotStyleLight16"/>
  <colors>
    <mruColors>
      <color rgb="FFF7FAFF"/>
      <color rgb="FFF6DAFE"/>
      <color rgb="FFF1E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ENA\Downloads\Cotizaci&#243;n%20Servicios%20Febrero%202024.doc%20amanecer%20medico.xlsx" TargetMode="External"/><Relationship Id="rId1" Type="http://schemas.openxmlformats.org/officeDocument/2006/relationships/externalLinkPath" Target="/Users/SENA/Downloads/Cotizaci&#243;n%20Servicios%20Febrero%202024.doc%20amanecer%20medic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ENA\Downloads\Precotizacion%20Linde%20Oxigenos%20de%20Colombia.xlsx" TargetMode="External"/><Relationship Id="rId1" Type="http://schemas.openxmlformats.org/officeDocument/2006/relationships/externalLinkPath" Target="/Users/SENA/Downloads/Precotizacion%20Linde%20Oxigenos%20de%20Colomb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</sheetNames>
    <sheetDataSet>
      <sheetData sheetId="0" refreshError="1">
        <row r="9">
          <cell r="E9">
            <v>175000</v>
          </cell>
          <cell r="F9">
            <v>0</v>
          </cell>
          <cell r="G9">
            <v>175000</v>
          </cell>
        </row>
        <row r="10">
          <cell r="E10">
            <v>181300</v>
          </cell>
          <cell r="F10">
            <v>0</v>
          </cell>
          <cell r="G10">
            <v>181300</v>
          </cell>
        </row>
        <row r="11">
          <cell r="E11">
            <v>196000</v>
          </cell>
          <cell r="F11">
            <v>0</v>
          </cell>
          <cell r="G11">
            <v>196000</v>
          </cell>
        </row>
        <row r="12">
          <cell r="E12">
            <v>195300</v>
          </cell>
          <cell r="F12">
            <v>0</v>
          </cell>
          <cell r="G12">
            <v>195300</v>
          </cell>
        </row>
        <row r="13">
          <cell r="E13">
            <v>198800</v>
          </cell>
          <cell r="F13">
            <v>0</v>
          </cell>
          <cell r="G13">
            <v>198800</v>
          </cell>
        </row>
        <row r="16">
          <cell r="E16">
            <v>203000</v>
          </cell>
          <cell r="F16">
            <v>0</v>
          </cell>
          <cell r="G16">
            <v>203000</v>
          </cell>
        </row>
        <row r="17">
          <cell r="E17">
            <v>29412</v>
          </cell>
          <cell r="F17">
            <v>0.19</v>
          </cell>
          <cell r="G17">
            <v>35000</v>
          </cell>
        </row>
        <row r="18">
          <cell r="E18">
            <v>57647</v>
          </cell>
          <cell r="F18">
            <v>0.19</v>
          </cell>
          <cell r="G18">
            <v>68600</v>
          </cell>
        </row>
        <row r="19">
          <cell r="E19">
            <v>21000</v>
          </cell>
          <cell r="F19">
            <v>0</v>
          </cell>
          <cell r="G19">
            <v>21000</v>
          </cell>
        </row>
        <row r="20">
          <cell r="E20">
            <v>56000</v>
          </cell>
          <cell r="F20">
            <v>0</v>
          </cell>
          <cell r="G20">
            <v>56000</v>
          </cell>
        </row>
        <row r="21">
          <cell r="E21">
            <v>129412</v>
          </cell>
          <cell r="F21">
            <v>0.19</v>
          </cell>
          <cell r="G21">
            <v>154000</v>
          </cell>
        </row>
        <row r="22">
          <cell r="E22">
            <v>205882</v>
          </cell>
          <cell r="F22">
            <v>0.19</v>
          </cell>
          <cell r="G22">
            <v>245000</v>
          </cell>
        </row>
        <row r="23">
          <cell r="E23">
            <v>1105882</v>
          </cell>
          <cell r="F23">
            <v>0.19</v>
          </cell>
          <cell r="G23">
            <v>1316000</v>
          </cell>
        </row>
        <row r="24">
          <cell r="E24">
            <v>341176</v>
          </cell>
          <cell r="F24">
            <v>0.19</v>
          </cell>
          <cell r="G24">
            <v>406000</v>
          </cell>
        </row>
        <row r="25">
          <cell r="E25">
            <v>46471</v>
          </cell>
          <cell r="F25">
            <v>0.19</v>
          </cell>
          <cell r="G25">
            <v>55300</v>
          </cell>
        </row>
      </sheetData>
      <sheetData sheetId="1" refreshError="1">
        <row r="2">
          <cell r="E2">
            <v>327731</v>
          </cell>
          <cell r="F2">
            <v>0.19</v>
          </cell>
          <cell r="G2">
            <v>390000</v>
          </cell>
        </row>
        <row r="3">
          <cell r="E3">
            <v>4732000</v>
          </cell>
          <cell r="F3">
            <v>0.19</v>
          </cell>
          <cell r="G3">
            <v>5631080</v>
          </cell>
        </row>
        <row r="4">
          <cell r="E4">
            <v>251260</v>
          </cell>
          <cell r="F4">
            <v>0.19</v>
          </cell>
          <cell r="G4">
            <v>299000</v>
          </cell>
        </row>
        <row r="5">
          <cell r="E5">
            <v>6500000</v>
          </cell>
          <cell r="F5">
            <v>0.19</v>
          </cell>
          <cell r="G5">
            <v>7735000</v>
          </cell>
        </row>
        <row r="6">
          <cell r="E6">
            <v>169000</v>
          </cell>
          <cell r="F6">
            <v>0.19</v>
          </cell>
          <cell r="G6">
            <v>201110</v>
          </cell>
        </row>
        <row r="7">
          <cell r="E7">
            <v>4290000</v>
          </cell>
          <cell r="F7">
            <v>0.19</v>
          </cell>
          <cell r="G7">
            <v>5105100</v>
          </cell>
        </row>
        <row r="8">
          <cell r="E8">
            <v>234000</v>
          </cell>
          <cell r="F8">
            <v>0.19</v>
          </cell>
          <cell r="G8">
            <v>278460</v>
          </cell>
        </row>
        <row r="9">
          <cell r="E9">
            <v>2512605</v>
          </cell>
          <cell r="F9">
            <v>0</v>
          </cell>
          <cell r="G9">
            <v>2990000</v>
          </cell>
        </row>
        <row r="10">
          <cell r="E10">
            <v>68823</v>
          </cell>
          <cell r="F10">
            <v>0.19</v>
          </cell>
          <cell r="G10">
            <v>81900</v>
          </cell>
        </row>
        <row r="11">
          <cell r="E11">
            <v>639076</v>
          </cell>
          <cell r="F11">
            <v>0</v>
          </cell>
          <cell r="G11">
            <v>760500</v>
          </cell>
        </row>
        <row r="12">
          <cell r="E12">
            <v>60085</v>
          </cell>
          <cell r="F12">
            <v>0.19</v>
          </cell>
          <cell r="G12">
            <v>71501</v>
          </cell>
        </row>
        <row r="13">
          <cell r="E13">
            <v>149664</v>
          </cell>
          <cell r="F13">
            <v>0</v>
          </cell>
          <cell r="G13">
            <v>178100</v>
          </cell>
        </row>
      </sheetData>
      <sheetData sheetId="2" refreshError="1">
        <row r="1">
          <cell r="F1">
            <v>175882</v>
          </cell>
          <cell r="G1">
            <v>0.19</v>
          </cell>
          <cell r="H1">
            <v>209300</v>
          </cell>
        </row>
        <row r="3">
          <cell r="F3">
            <v>469748</v>
          </cell>
          <cell r="G3">
            <v>0</v>
          </cell>
          <cell r="H3">
            <v>559000</v>
          </cell>
        </row>
        <row r="4">
          <cell r="F4">
            <v>6110000</v>
          </cell>
          <cell r="G4">
            <v>0.19</v>
          </cell>
          <cell r="H4">
            <v>7270900</v>
          </cell>
        </row>
        <row r="5">
          <cell r="F5">
            <v>48068</v>
          </cell>
          <cell r="G5">
            <v>0.19</v>
          </cell>
          <cell r="H5">
            <v>57200</v>
          </cell>
        </row>
        <row r="6">
          <cell r="F6">
            <v>50618</v>
          </cell>
          <cell r="G6">
            <v>0.19</v>
          </cell>
          <cell r="H6">
            <v>60236</v>
          </cell>
        </row>
        <row r="7">
          <cell r="F7">
            <v>129999</v>
          </cell>
          <cell r="G7">
            <v>0.19</v>
          </cell>
          <cell r="H7">
            <v>154698</v>
          </cell>
        </row>
        <row r="8">
          <cell r="F8">
            <v>136555</v>
          </cell>
          <cell r="G8">
            <v>0.19</v>
          </cell>
          <cell r="H8">
            <v>162500</v>
          </cell>
        </row>
        <row r="9">
          <cell r="F9">
            <v>92310</v>
          </cell>
          <cell r="G9">
            <v>0.19</v>
          </cell>
          <cell r="H9">
            <v>109849</v>
          </cell>
        </row>
        <row r="10">
          <cell r="F10">
            <v>73194</v>
          </cell>
          <cell r="G10">
            <v>0.19</v>
          </cell>
          <cell r="H10">
            <v>87101</v>
          </cell>
        </row>
        <row r="11">
          <cell r="F11">
            <v>131092</v>
          </cell>
          <cell r="G11">
            <v>0.19</v>
          </cell>
          <cell r="H11">
            <v>155999</v>
          </cell>
        </row>
        <row r="12">
          <cell r="F12">
            <v>167142</v>
          </cell>
          <cell r="G12">
            <v>0.19</v>
          </cell>
          <cell r="H12">
            <v>198899</v>
          </cell>
        </row>
        <row r="13">
          <cell r="F13" t="str">
            <v>NO SE MANEJA</v>
          </cell>
          <cell r="H13" t="str">
            <v>NO SE MANEJA</v>
          </cell>
        </row>
        <row r="14">
          <cell r="F14" t="str">
            <v>NO SE MANEJA</v>
          </cell>
          <cell r="H14" t="str">
            <v>NO SE MANEJA</v>
          </cell>
        </row>
        <row r="15">
          <cell r="F15" t="str">
            <v>NO SE MANEJA</v>
          </cell>
          <cell r="H15" t="str">
            <v>NO SE MANEJA</v>
          </cell>
        </row>
        <row r="16">
          <cell r="H16">
            <v>36373333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</sheetNames>
    <sheetDataSet>
      <sheetData sheetId="0" refreshError="1"/>
      <sheetData sheetId="1" refreshError="1"/>
      <sheetData sheetId="2" refreshError="1"/>
      <sheetData sheetId="3" refreshError="1">
        <row r="4">
          <cell r="E4">
            <v>149500</v>
          </cell>
          <cell r="G4">
            <v>149500</v>
          </cell>
        </row>
        <row r="5">
          <cell r="E5">
            <v>157000</v>
          </cell>
          <cell r="G5">
            <v>157000</v>
          </cell>
        </row>
        <row r="6">
          <cell r="E6">
            <v>165000</v>
          </cell>
          <cell r="G6">
            <v>165000</v>
          </cell>
        </row>
        <row r="7">
          <cell r="E7">
            <v>195500</v>
          </cell>
          <cell r="G7">
            <v>195500</v>
          </cell>
        </row>
        <row r="8">
          <cell r="E8">
            <v>210500</v>
          </cell>
          <cell r="G8">
            <v>210500</v>
          </cell>
        </row>
        <row r="9">
          <cell r="E9">
            <v>222800</v>
          </cell>
          <cell r="G9">
            <v>222800</v>
          </cell>
        </row>
        <row r="10">
          <cell r="E10">
            <v>120000</v>
          </cell>
          <cell r="G10">
            <v>120000</v>
          </cell>
        </row>
        <row r="11">
          <cell r="E11" t="str">
            <v>N/A</v>
          </cell>
          <cell r="G11" t="str">
            <v>#¡VALOR!</v>
          </cell>
        </row>
        <row r="12">
          <cell r="E12">
            <v>90000</v>
          </cell>
          <cell r="G12">
            <v>90000</v>
          </cell>
        </row>
        <row r="13">
          <cell r="E13">
            <v>85200</v>
          </cell>
          <cell r="G13">
            <v>85200</v>
          </cell>
        </row>
        <row r="14">
          <cell r="E14">
            <v>174800</v>
          </cell>
          <cell r="G14">
            <v>174800</v>
          </cell>
        </row>
        <row r="15">
          <cell r="E15">
            <v>233945</v>
          </cell>
          <cell r="G15">
            <v>233945</v>
          </cell>
        </row>
        <row r="16">
          <cell r="E16">
            <v>2700000</v>
          </cell>
        </row>
        <row r="17">
          <cell r="E17">
            <v>545500</v>
          </cell>
        </row>
        <row r="18">
          <cell r="E18">
            <v>90090</v>
          </cell>
        </row>
      </sheetData>
      <sheetData sheetId="4" refreshError="1"/>
      <sheetData sheetId="5" refreshError="1">
        <row r="2">
          <cell r="F2" t="str">
            <v>N/A</v>
          </cell>
          <cell r="H2" t="str">
            <v>#¡VALOR!</v>
          </cell>
        </row>
        <row r="3">
          <cell r="F3" t="str">
            <v>N/A</v>
          </cell>
          <cell r="H3" t="str">
            <v>#¡VALOR!</v>
          </cell>
        </row>
        <row r="4">
          <cell r="F4" t="str">
            <v>N/A</v>
          </cell>
          <cell r="H4" t="str">
            <v>#¡VALOR!</v>
          </cell>
        </row>
        <row r="5">
          <cell r="F5" t="str">
            <v>N/A</v>
          </cell>
          <cell r="H5" t="str">
            <v>#¡VALOR!</v>
          </cell>
        </row>
        <row r="6">
          <cell r="F6" t="str">
            <v>N/A</v>
          </cell>
          <cell r="H6" t="str">
            <v>#¡VALOR!</v>
          </cell>
        </row>
        <row r="7">
          <cell r="F7" t="str">
            <v>N/A</v>
          </cell>
          <cell r="H7" t="str">
            <v>#¡VALOR!</v>
          </cell>
        </row>
        <row r="8">
          <cell r="F8" t="str">
            <v>N/A</v>
          </cell>
          <cell r="H8" t="str">
            <v>#¡VALOR!</v>
          </cell>
        </row>
        <row r="9">
          <cell r="F9" t="str">
            <v>N/A</v>
          </cell>
          <cell r="H9" t="str">
            <v>#¡VALOR!</v>
          </cell>
        </row>
        <row r="10">
          <cell r="F10" t="str">
            <v>N/A</v>
          </cell>
          <cell r="H10" t="str">
            <v>#¡VALOR!</v>
          </cell>
        </row>
        <row r="11">
          <cell r="F11" t="str">
            <v>N/A</v>
          </cell>
          <cell r="H11" t="str">
            <v>#¡VALOR!</v>
          </cell>
        </row>
        <row r="12">
          <cell r="F12" t="str">
            <v>N/A</v>
          </cell>
          <cell r="H12" t="str">
            <v>#¡VALOR!</v>
          </cell>
        </row>
        <row r="13">
          <cell r="F13" t="str">
            <v>N/A</v>
          </cell>
          <cell r="H13" t="str">
            <v>#¡VALOR!</v>
          </cell>
        </row>
        <row r="14">
          <cell r="F14" t="str">
            <v>N/A</v>
          </cell>
          <cell r="H14" t="str">
            <v>#¡VALOR!</v>
          </cell>
        </row>
        <row r="15">
          <cell r="F15" t="str">
            <v>N/A</v>
          </cell>
          <cell r="H15" t="str">
            <v>#¡VALOR!</v>
          </cell>
        </row>
        <row r="16">
          <cell r="F16">
            <v>170500</v>
          </cell>
        </row>
        <row r="17">
          <cell r="F17" t="str">
            <v>N/A</v>
          </cell>
          <cell r="H17" t="str">
            <v>#¡VALOR!</v>
          </cell>
        </row>
        <row r="18">
          <cell r="F18" t="str">
            <v>N/A</v>
          </cell>
          <cell r="H18" t="str">
            <v>#¡VALOR!</v>
          </cell>
        </row>
        <row r="19">
          <cell r="F19" t="str">
            <v>N/A</v>
          </cell>
          <cell r="H19" t="str">
            <v>#¡VALOR!</v>
          </cell>
        </row>
        <row r="20">
          <cell r="F20" t="str">
            <v>N/A</v>
          </cell>
          <cell r="H20" t="str">
            <v>#¡VALOR!</v>
          </cell>
        </row>
        <row r="21">
          <cell r="F21" t="str">
            <v>N/A</v>
          </cell>
          <cell r="H21" t="str">
            <v>#¡VALOR!</v>
          </cell>
        </row>
        <row r="22">
          <cell r="F22" t="str">
            <v>N/A</v>
          </cell>
          <cell r="H22" t="str">
            <v>#¡VALOR!</v>
          </cell>
        </row>
        <row r="23">
          <cell r="F23" t="str">
            <v>N/A</v>
          </cell>
          <cell r="H23" t="str">
            <v>#¡VALOR!</v>
          </cell>
        </row>
        <row r="24">
          <cell r="F24" t="str">
            <v>N/A</v>
          </cell>
          <cell r="H24" t="str">
            <v>#¡VALOR!</v>
          </cell>
        </row>
        <row r="25">
          <cell r="F25" t="str">
            <v>N/A</v>
          </cell>
          <cell r="H25" t="str">
            <v>#¡VALOR!</v>
          </cell>
        </row>
        <row r="26">
          <cell r="F26" t="str">
            <v>N/A</v>
          </cell>
          <cell r="H26" t="str">
            <v>#¡VALOR!</v>
          </cell>
        </row>
        <row r="27">
          <cell r="F27" t="str">
            <v>N/A</v>
          </cell>
          <cell r="H27" t="str">
            <v>#¡VALOR!</v>
          </cell>
        </row>
        <row r="28">
          <cell r="H28" t="str">
            <v>#¡VALOR!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79995117038483843"/>
  </sheetPr>
  <dimension ref="A1:AK48"/>
  <sheetViews>
    <sheetView tabSelected="1" topLeftCell="B1" zoomScale="70" zoomScaleNormal="70" workbookViewId="0">
      <pane ySplit="4" topLeftCell="A5" activePane="bottomLeft" state="frozen"/>
      <selection pane="bottomLeft" activeCell="B9" sqref="B9"/>
    </sheetView>
  </sheetViews>
  <sheetFormatPr baseColWidth="10" defaultColWidth="11.42578125" defaultRowHeight="12.75"/>
  <cols>
    <col min="1" max="1" width="5" style="1" customWidth="1"/>
    <col min="2" max="2" width="49.5703125" style="1" customWidth="1"/>
    <col min="3" max="3" width="21.140625" style="1" hidden="1" customWidth="1"/>
    <col min="4" max="4" width="16.42578125" style="1" customWidth="1"/>
    <col min="5" max="5" width="10.28515625" style="1" customWidth="1"/>
    <col min="6" max="6" width="12.42578125" style="14" customWidth="1"/>
    <col min="7" max="7" width="12.5703125" style="14" customWidth="1"/>
    <col min="8" max="8" width="11.85546875" style="14" customWidth="1"/>
    <col min="9" max="14" width="11.42578125" style="1" customWidth="1"/>
    <col min="15" max="17" width="11.42578125" style="37" customWidth="1"/>
    <col min="18" max="18" width="13.140625" style="37" customWidth="1"/>
    <col min="19" max="19" width="13.28515625" style="37" customWidth="1"/>
    <col min="20" max="22" width="11.42578125" style="37"/>
    <col min="23" max="16384" width="11.42578125" style="1"/>
  </cols>
  <sheetData>
    <row r="1" spans="1:22" ht="17.25" customHeight="1">
      <c r="A1" s="65" t="s">
        <v>36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</row>
    <row r="2" spans="1:22" ht="12.75" customHeight="1">
      <c r="A2" s="63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</row>
    <row r="3" spans="1:22" ht="20.25" customHeight="1">
      <c r="A3" s="67" t="s">
        <v>1</v>
      </c>
      <c r="B3" s="67"/>
      <c r="C3" s="67"/>
      <c r="D3" s="67"/>
      <c r="E3" s="67"/>
      <c r="F3" s="59" t="s">
        <v>44</v>
      </c>
      <c r="G3" s="59"/>
      <c r="H3" s="60"/>
      <c r="I3" s="59" t="s">
        <v>45</v>
      </c>
      <c r="J3" s="59"/>
      <c r="K3" s="60"/>
      <c r="L3" s="59" t="s">
        <v>46</v>
      </c>
      <c r="M3" s="59"/>
      <c r="N3" s="60"/>
      <c r="O3" s="61" t="s">
        <v>49</v>
      </c>
      <c r="P3" s="61"/>
      <c r="Q3" s="62"/>
      <c r="R3" s="68" t="s">
        <v>54</v>
      </c>
      <c r="S3" s="68"/>
      <c r="T3" s="69" t="s">
        <v>55</v>
      </c>
      <c r="U3" s="69"/>
      <c r="V3" s="69"/>
    </row>
    <row r="4" spans="1:22" ht="52.5" customHeight="1">
      <c r="A4" s="2" t="s">
        <v>2</v>
      </c>
      <c r="B4" s="3" t="s">
        <v>3</v>
      </c>
      <c r="C4" s="57" t="s">
        <v>4</v>
      </c>
      <c r="D4" s="57"/>
      <c r="E4" s="3" t="s">
        <v>5</v>
      </c>
      <c r="F4" s="11" t="s">
        <v>6</v>
      </c>
      <c r="G4" s="11" t="s">
        <v>35</v>
      </c>
      <c r="H4" s="11" t="s">
        <v>43</v>
      </c>
      <c r="I4" s="11" t="s">
        <v>6</v>
      </c>
      <c r="J4" s="11" t="s">
        <v>35</v>
      </c>
      <c r="K4" s="11" t="s">
        <v>43</v>
      </c>
      <c r="L4" s="11" t="s">
        <v>6</v>
      </c>
      <c r="M4" s="11" t="s">
        <v>35</v>
      </c>
      <c r="N4" s="11" t="s">
        <v>43</v>
      </c>
      <c r="O4" s="23" t="s">
        <v>47</v>
      </c>
      <c r="P4" s="23" t="s">
        <v>35</v>
      </c>
      <c r="Q4" s="23" t="s">
        <v>48</v>
      </c>
      <c r="R4" s="11" t="s">
        <v>51</v>
      </c>
      <c r="S4" s="11" t="s">
        <v>50</v>
      </c>
      <c r="T4" s="22" t="s">
        <v>52</v>
      </c>
      <c r="U4" s="22" t="s">
        <v>35</v>
      </c>
      <c r="V4" s="22" t="s">
        <v>53</v>
      </c>
    </row>
    <row r="5" spans="1:22" ht="75" customHeight="1">
      <c r="A5" s="4">
        <v>1</v>
      </c>
      <c r="B5" s="9" t="s">
        <v>7</v>
      </c>
      <c r="C5" s="58" t="s">
        <v>8</v>
      </c>
      <c r="D5" s="58"/>
      <c r="E5" s="6">
        <v>1</v>
      </c>
      <c r="F5" s="12">
        <v>136600</v>
      </c>
      <c r="G5" s="16">
        <v>0</v>
      </c>
      <c r="H5" s="12">
        <v>136600</v>
      </c>
      <c r="I5" s="12">
        <f>'[1]Table 1'!E9</f>
        <v>175000</v>
      </c>
      <c r="J5" s="16">
        <f>'[1]Table 1'!F9</f>
        <v>0</v>
      </c>
      <c r="K5" s="12">
        <f>'[1]Table 1'!G9</f>
        <v>175000</v>
      </c>
      <c r="L5" s="12">
        <f>'[2]Table 4'!E4</f>
        <v>149500</v>
      </c>
      <c r="M5" s="16">
        <f>'[2]Table 4'!F4</f>
        <v>0</v>
      </c>
      <c r="N5" s="12">
        <f>'[2]Table 4'!G4</f>
        <v>149500</v>
      </c>
      <c r="O5" s="24">
        <f>(F5+I5+L5)/3</f>
        <v>153700</v>
      </c>
      <c r="P5" s="25">
        <v>0</v>
      </c>
      <c r="Q5" s="26">
        <f>O5*100%</f>
        <v>153700</v>
      </c>
      <c r="R5" s="36">
        <v>125000</v>
      </c>
      <c r="S5" s="34">
        <f>R5*109.49%</f>
        <v>136862.5</v>
      </c>
      <c r="T5" s="40">
        <v>153700</v>
      </c>
      <c r="U5" s="41">
        <v>0</v>
      </c>
      <c r="V5" s="40">
        <v>153700</v>
      </c>
    </row>
    <row r="6" spans="1:22" ht="80.25" customHeight="1">
      <c r="A6" s="4">
        <v>2</v>
      </c>
      <c r="B6" s="9" t="s">
        <v>28</v>
      </c>
      <c r="C6" s="47" t="s">
        <v>8</v>
      </c>
      <c r="D6" s="48"/>
      <c r="E6" s="6">
        <v>1</v>
      </c>
      <c r="F6" s="12">
        <v>141517.6</v>
      </c>
      <c r="G6" s="13">
        <v>0</v>
      </c>
      <c r="H6" s="12">
        <v>141517.6</v>
      </c>
      <c r="I6" s="12">
        <f>'[1]Table 1'!E10</f>
        <v>181300</v>
      </c>
      <c r="J6" s="13">
        <f>'[1]Table 1'!F10</f>
        <v>0</v>
      </c>
      <c r="K6" s="12">
        <f>'[1]Table 1'!G10</f>
        <v>181300</v>
      </c>
      <c r="L6" s="12">
        <f>'[2]Table 4'!E5</f>
        <v>157000</v>
      </c>
      <c r="M6" s="13">
        <f>'[2]Table 4'!F5</f>
        <v>0</v>
      </c>
      <c r="N6" s="12">
        <f>'[2]Table 4'!G5</f>
        <v>157000</v>
      </c>
      <c r="O6" s="24">
        <f t="shared" ref="O6:O35" si="0">(F6+I6+L6)/3</f>
        <v>159939.19999999998</v>
      </c>
      <c r="P6" s="27">
        <v>0</v>
      </c>
      <c r="Q6" s="26">
        <f t="shared" ref="Q6:Q10" si="1">O6*100%</f>
        <v>159939.19999999998</v>
      </c>
      <c r="R6" s="36">
        <v>129500</v>
      </c>
      <c r="S6" s="34">
        <f t="shared" ref="S6:S46" si="2">R6*109.49%</f>
        <v>141789.54999999999</v>
      </c>
      <c r="T6" s="40">
        <v>159939.19999999998</v>
      </c>
      <c r="U6" s="41">
        <v>0</v>
      </c>
      <c r="V6" s="40">
        <v>159939.19999999998</v>
      </c>
    </row>
    <row r="7" spans="1:22" ht="78" customHeight="1">
      <c r="A7" s="4">
        <v>3</v>
      </c>
      <c r="B7" s="9" t="s">
        <v>9</v>
      </c>
      <c r="C7" s="47" t="s">
        <v>8</v>
      </c>
      <c r="D7" s="48"/>
      <c r="E7" s="6">
        <v>1</v>
      </c>
      <c r="F7" s="12">
        <v>152992</v>
      </c>
      <c r="G7" s="13">
        <v>0</v>
      </c>
      <c r="H7" s="12">
        <v>152992</v>
      </c>
      <c r="I7" s="12">
        <f>'[1]Table 1'!E11</f>
        <v>196000</v>
      </c>
      <c r="J7" s="13">
        <f>'[1]Table 1'!F11</f>
        <v>0</v>
      </c>
      <c r="K7" s="12">
        <f>'[1]Table 1'!G11</f>
        <v>196000</v>
      </c>
      <c r="L7" s="12">
        <f>'[2]Table 4'!E6</f>
        <v>165000</v>
      </c>
      <c r="M7" s="13">
        <f>'[2]Table 4'!F6</f>
        <v>0</v>
      </c>
      <c r="N7" s="12">
        <f>'[2]Table 4'!G6</f>
        <v>165000</v>
      </c>
      <c r="O7" s="24">
        <f t="shared" si="0"/>
        <v>171330.66666666666</v>
      </c>
      <c r="P7" s="27">
        <v>0</v>
      </c>
      <c r="Q7" s="26">
        <f t="shared" si="1"/>
        <v>171330.66666666666</v>
      </c>
      <c r="R7" s="36">
        <v>140000</v>
      </c>
      <c r="S7" s="34">
        <f t="shared" si="2"/>
        <v>153286</v>
      </c>
      <c r="T7" s="40">
        <v>171330.66666666666</v>
      </c>
      <c r="U7" s="41">
        <v>0</v>
      </c>
      <c r="V7" s="40">
        <v>171330.66666666666</v>
      </c>
    </row>
    <row r="8" spans="1:22" ht="82.5" customHeight="1">
      <c r="A8" s="4">
        <v>4</v>
      </c>
      <c r="B8" s="9" t="s">
        <v>10</v>
      </c>
      <c r="C8" s="47" t="s">
        <v>8</v>
      </c>
      <c r="D8" s="48"/>
      <c r="E8" s="6">
        <v>1</v>
      </c>
      <c r="F8" s="12">
        <v>152445.6</v>
      </c>
      <c r="G8" s="13">
        <v>0</v>
      </c>
      <c r="H8" s="12">
        <v>152445.6</v>
      </c>
      <c r="I8" s="12">
        <f>'[1]Table 1'!E12</f>
        <v>195300</v>
      </c>
      <c r="J8" s="13">
        <f>'[1]Table 1'!F12</f>
        <v>0</v>
      </c>
      <c r="K8" s="12">
        <f>'[1]Table 1'!G12</f>
        <v>195300</v>
      </c>
      <c r="L8" s="12">
        <f>'[2]Table 4'!E7</f>
        <v>195500</v>
      </c>
      <c r="M8" s="13">
        <f>'[2]Table 4'!F7</f>
        <v>0</v>
      </c>
      <c r="N8" s="12">
        <f>'[2]Table 4'!G7</f>
        <v>195500</v>
      </c>
      <c r="O8" s="24">
        <f t="shared" si="0"/>
        <v>181081.86666666667</v>
      </c>
      <c r="P8" s="27">
        <v>0</v>
      </c>
      <c r="Q8" s="26">
        <f t="shared" si="1"/>
        <v>181081.86666666667</v>
      </c>
      <c r="R8" s="36">
        <v>139500</v>
      </c>
      <c r="S8" s="34">
        <f t="shared" si="2"/>
        <v>152738.54999999999</v>
      </c>
      <c r="T8" s="40">
        <v>181081.86666666667</v>
      </c>
      <c r="U8" s="41">
        <v>0</v>
      </c>
      <c r="V8" s="40">
        <v>181081.86666666667</v>
      </c>
    </row>
    <row r="9" spans="1:22" ht="75" customHeight="1">
      <c r="A9" s="4">
        <v>5</v>
      </c>
      <c r="B9" s="9" t="s">
        <v>29</v>
      </c>
      <c r="C9" s="47" t="s">
        <v>8</v>
      </c>
      <c r="D9" s="48"/>
      <c r="E9" s="6">
        <v>1</v>
      </c>
      <c r="F9" s="12">
        <v>155177.60000000001</v>
      </c>
      <c r="G9" s="13">
        <v>0</v>
      </c>
      <c r="H9" s="12">
        <v>155177.60000000001</v>
      </c>
      <c r="I9" s="12">
        <f>'[1]Table 1'!E13</f>
        <v>198800</v>
      </c>
      <c r="J9" s="13">
        <f>'[1]Table 1'!F13</f>
        <v>0</v>
      </c>
      <c r="K9" s="12">
        <f>'[1]Table 1'!G13</f>
        <v>198800</v>
      </c>
      <c r="L9" s="12">
        <f>'[2]Table 4'!E8</f>
        <v>210500</v>
      </c>
      <c r="M9" s="13">
        <f>'[2]Table 4'!F8</f>
        <v>0</v>
      </c>
      <c r="N9" s="12">
        <f>'[2]Table 4'!G8</f>
        <v>210500</v>
      </c>
      <c r="O9" s="24">
        <f t="shared" si="0"/>
        <v>188159.19999999998</v>
      </c>
      <c r="P9" s="27">
        <v>0</v>
      </c>
      <c r="Q9" s="26">
        <f t="shared" si="1"/>
        <v>188159.19999999998</v>
      </c>
      <c r="R9" s="36">
        <v>142000</v>
      </c>
      <c r="S9" s="34">
        <f t="shared" si="2"/>
        <v>155475.79999999999</v>
      </c>
      <c r="T9" s="40">
        <v>188159.19999999998</v>
      </c>
      <c r="U9" s="41">
        <v>0</v>
      </c>
      <c r="V9" s="40">
        <v>188159.19999999998</v>
      </c>
    </row>
    <row r="10" spans="1:22" ht="78.75" customHeight="1">
      <c r="A10" s="4">
        <v>6</v>
      </c>
      <c r="B10" s="9" t="s">
        <v>11</v>
      </c>
      <c r="C10" s="47" t="s">
        <v>8</v>
      </c>
      <c r="D10" s="48"/>
      <c r="E10" s="6">
        <v>1</v>
      </c>
      <c r="F10" s="12">
        <v>158456</v>
      </c>
      <c r="G10" s="13">
        <v>0</v>
      </c>
      <c r="H10" s="12">
        <v>158456</v>
      </c>
      <c r="I10" s="12">
        <f>'[1]Table 1'!E16</f>
        <v>203000</v>
      </c>
      <c r="J10" s="13">
        <f>'[1]Table 1'!F16</f>
        <v>0</v>
      </c>
      <c r="K10" s="12">
        <f>'[1]Table 1'!G16</f>
        <v>203000</v>
      </c>
      <c r="L10" s="12">
        <f>'[2]Table 4'!E9</f>
        <v>222800</v>
      </c>
      <c r="M10" s="13">
        <f>'[2]Table 4'!F9</f>
        <v>0</v>
      </c>
      <c r="N10" s="12">
        <f>'[2]Table 4'!G9</f>
        <v>222800</v>
      </c>
      <c r="O10" s="24">
        <f t="shared" si="0"/>
        <v>194752</v>
      </c>
      <c r="P10" s="27">
        <v>0</v>
      </c>
      <c r="Q10" s="26">
        <f t="shared" si="1"/>
        <v>194752</v>
      </c>
      <c r="R10" s="36">
        <v>145000</v>
      </c>
      <c r="S10" s="34">
        <f t="shared" si="2"/>
        <v>158760.5</v>
      </c>
      <c r="T10" s="40">
        <v>194752</v>
      </c>
      <c r="U10" s="41">
        <v>0</v>
      </c>
      <c r="V10" s="40">
        <v>194752</v>
      </c>
    </row>
    <row r="11" spans="1:22" ht="26.25" customHeight="1">
      <c r="A11" s="4">
        <v>7</v>
      </c>
      <c r="B11" s="9" t="s">
        <v>12</v>
      </c>
      <c r="C11" s="47" t="s">
        <v>8</v>
      </c>
      <c r="D11" s="48"/>
      <c r="E11" s="6">
        <v>1</v>
      </c>
      <c r="F11" s="12">
        <v>22957.542399999998</v>
      </c>
      <c r="G11" s="10">
        <v>0.19</v>
      </c>
      <c r="H11" s="12">
        <v>22957.542399999998</v>
      </c>
      <c r="I11" s="12">
        <f>'[1]Table 1'!E17</f>
        <v>29412</v>
      </c>
      <c r="J11" s="10">
        <f>'[1]Table 1'!F17</f>
        <v>0.19</v>
      </c>
      <c r="K11" s="12">
        <f>'[1]Table 1'!G17</f>
        <v>35000</v>
      </c>
      <c r="L11" s="12">
        <f>'[2]Table 4'!E10</f>
        <v>120000</v>
      </c>
      <c r="M11" s="10">
        <f>'[2]Table 4'!F10</f>
        <v>0</v>
      </c>
      <c r="N11" s="12">
        <f>'[2]Table 4'!G10</f>
        <v>120000</v>
      </c>
      <c r="O11" s="24">
        <f t="shared" si="0"/>
        <v>57456.514133333338</v>
      </c>
      <c r="P11" s="25">
        <v>0.19</v>
      </c>
      <c r="Q11" s="26">
        <f>O11*119%</f>
        <v>68373.251818666671</v>
      </c>
      <c r="R11" s="36">
        <v>25000</v>
      </c>
      <c r="S11" s="34">
        <f t="shared" si="2"/>
        <v>27372.5</v>
      </c>
      <c r="T11" s="40">
        <v>57456.514133333338</v>
      </c>
      <c r="U11" s="41">
        <v>0.19</v>
      </c>
      <c r="V11" s="40">
        <v>68373.251818666671</v>
      </c>
    </row>
    <row r="12" spans="1:22" ht="78.75" customHeight="1">
      <c r="A12" s="4">
        <v>8</v>
      </c>
      <c r="B12" s="9" t="s">
        <v>30</v>
      </c>
      <c r="C12" s="47" t="s">
        <v>8</v>
      </c>
      <c r="D12" s="48"/>
      <c r="E12" s="6">
        <v>1</v>
      </c>
      <c r="F12" s="12">
        <v>48663.476799999997</v>
      </c>
      <c r="G12" s="10">
        <v>0.19</v>
      </c>
      <c r="H12" s="12">
        <v>48663.476799999997</v>
      </c>
      <c r="I12" s="12">
        <f>'[1]Table 1'!E18</f>
        <v>57647</v>
      </c>
      <c r="J12" s="10">
        <f>'[1]Table 1'!F18</f>
        <v>0.19</v>
      </c>
      <c r="K12" s="12">
        <f>'[1]Table 1'!G18</f>
        <v>68600</v>
      </c>
      <c r="L12" s="12" t="str">
        <f>'[2]Table 4'!E11</f>
        <v>N/A</v>
      </c>
      <c r="M12" s="10">
        <f>'[2]Table 4'!F11</f>
        <v>0</v>
      </c>
      <c r="N12" s="12" t="str">
        <f>'[2]Table 4'!G11</f>
        <v>#¡VALOR!</v>
      </c>
      <c r="O12" s="24">
        <f>(F12+I12)/2</f>
        <v>53155.238400000002</v>
      </c>
      <c r="P12" s="25">
        <v>0.19</v>
      </c>
      <c r="Q12" s="26">
        <f>O12*119%</f>
        <v>63254.733696000003</v>
      </c>
      <c r="R12" s="36">
        <v>49000</v>
      </c>
      <c r="S12" s="34">
        <f t="shared" si="2"/>
        <v>53650.1</v>
      </c>
      <c r="T12" s="40">
        <v>53155.238400000002</v>
      </c>
      <c r="U12" s="41">
        <v>0.19</v>
      </c>
      <c r="V12" s="40">
        <v>63254.733696000003</v>
      </c>
    </row>
    <row r="13" spans="1:22" ht="15.75" customHeight="1">
      <c r="A13" s="4">
        <v>9</v>
      </c>
      <c r="B13" s="9" t="s">
        <v>13</v>
      </c>
      <c r="C13" s="47" t="s">
        <v>31</v>
      </c>
      <c r="D13" s="48"/>
      <c r="E13" s="6">
        <v>1</v>
      </c>
      <c r="F13" s="12">
        <v>16392</v>
      </c>
      <c r="G13" s="13">
        <v>0</v>
      </c>
      <c r="H13" s="12">
        <v>16392</v>
      </c>
      <c r="I13" s="12">
        <f>'[1]Table 1'!E19</f>
        <v>21000</v>
      </c>
      <c r="J13" s="13">
        <f>'[1]Table 1'!F19</f>
        <v>0</v>
      </c>
      <c r="K13" s="12">
        <f>'[1]Table 1'!G19</f>
        <v>21000</v>
      </c>
      <c r="L13" s="12">
        <f>'[2]Table 4'!E12</f>
        <v>90000</v>
      </c>
      <c r="M13" s="13">
        <f>'[2]Table 4'!F12</f>
        <v>0</v>
      </c>
      <c r="N13" s="12">
        <f>'[2]Table 4'!G12</f>
        <v>90000</v>
      </c>
      <c r="O13" s="24">
        <f t="shared" si="0"/>
        <v>42464</v>
      </c>
      <c r="P13" s="25">
        <v>0</v>
      </c>
      <c r="Q13" s="26">
        <f>O13*100%</f>
        <v>42464</v>
      </c>
      <c r="R13" s="36">
        <v>15000</v>
      </c>
      <c r="S13" s="34">
        <f t="shared" si="2"/>
        <v>16423.5</v>
      </c>
      <c r="T13" s="40">
        <v>42464</v>
      </c>
      <c r="U13" s="41">
        <v>0</v>
      </c>
      <c r="V13" s="40">
        <v>42464</v>
      </c>
    </row>
    <row r="14" spans="1:22" ht="21" customHeight="1">
      <c r="A14" s="4">
        <v>10</v>
      </c>
      <c r="B14" s="9" t="s">
        <v>14</v>
      </c>
      <c r="C14" s="47" t="s">
        <v>31</v>
      </c>
      <c r="D14" s="48"/>
      <c r="E14" s="6">
        <v>1</v>
      </c>
      <c r="F14" s="12">
        <v>43712</v>
      </c>
      <c r="G14" s="13">
        <v>0</v>
      </c>
      <c r="H14" s="12">
        <v>43712</v>
      </c>
      <c r="I14" s="12">
        <f>'[1]Table 1'!E20</f>
        <v>56000</v>
      </c>
      <c r="J14" s="13">
        <f>'[1]Table 1'!F20</f>
        <v>0</v>
      </c>
      <c r="K14" s="12">
        <f>'[1]Table 1'!G20</f>
        <v>56000</v>
      </c>
      <c r="L14" s="12">
        <f>'[2]Table 4'!E13</f>
        <v>85200</v>
      </c>
      <c r="M14" s="13">
        <f>'[2]Table 4'!F13</f>
        <v>0</v>
      </c>
      <c r="N14" s="12">
        <f>'[2]Table 4'!G13</f>
        <v>85200</v>
      </c>
      <c r="O14" s="24">
        <f t="shared" si="0"/>
        <v>61637.333333333336</v>
      </c>
      <c r="P14" s="25">
        <v>0</v>
      </c>
      <c r="Q14" s="26">
        <f>O14*100%</f>
        <v>61637.333333333336</v>
      </c>
      <c r="R14" s="36">
        <v>40000</v>
      </c>
      <c r="S14" s="34">
        <f t="shared" si="2"/>
        <v>43796</v>
      </c>
      <c r="T14" s="40">
        <v>61637.333333333336</v>
      </c>
      <c r="U14" s="41">
        <v>0</v>
      </c>
      <c r="V14" s="40">
        <v>61637.333333333336</v>
      </c>
    </row>
    <row r="15" spans="1:22" ht="18.75" customHeight="1">
      <c r="A15" s="4">
        <v>11</v>
      </c>
      <c r="B15" s="9" t="s">
        <v>15</v>
      </c>
      <c r="C15" s="47" t="s">
        <v>8</v>
      </c>
      <c r="D15" s="48"/>
      <c r="E15" s="6">
        <v>1</v>
      </c>
      <c r="F15" s="12">
        <v>101014.06080000001</v>
      </c>
      <c r="G15" s="10">
        <v>0.19</v>
      </c>
      <c r="H15" s="12">
        <v>120206.73235200001</v>
      </c>
      <c r="I15" s="12">
        <f>'[1]Table 1'!E21</f>
        <v>129412</v>
      </c>
      <c r="J15" s="10">
        <f>'[1]Table 1'!F21</f>
        <v>0.19</v>
      </c>
      <c r="K15" s="12">
        <f>'[1]Table 1'!G21</f>
        <v>154000</v>
      </c>
      <c r="L15" s="12">
        <f>'[2]Table 4'!E14</f>
        <v>174800</v>
      </c>
      <c r="M15" s="10">
        <v>0.19</v>
      </c>
      <c r="N15" s="12">
        <f>'[2]Table 4'!G14</f>
        <v>174800</v>
      </c>
      <c r="O15" s="24">
        <f>(F15+I15+L15)/3</f>
        <v>135075.3536</v>
      </c>
      <c r="P15" s="25">
        <v>0.19</v>
      </c>
      <c r="Q15" s="26">
        <f t="shared" ref="Q15:Q19" si="3">O15*119%</f>
        <v>160739.67078399999</v>
      </c>
      <c r="R15" s="36">
        <v>110000</v>
      </c>
      <c r="S15" s="34">
        <f t="shared" si="2"/>
        <v>120439</v>
      </c>
      <c r="T15" s="40">
        <v>135075.3536</v>
      </c>
      <c r="U15" s="41">
        <v>0.19</v>
      </c>
      <c r="V15" s="40">
        <v>160739.67078399999</v>
      </c>
    </row>
    <row r="16" spans="1:22" ht="19.5" customHeight="1">
      <c r="A16" s="4">
        <v>12</v>
      </c>
      <c r="B16" s="9" t="s">
        <v>16</v>
      </c>
      <c r="C16" s="47" t="s">
        <v>8</v>
      </c>
      <c r="D16" s="48"/>
      <c r="E16" s="6">
        <v>1</v>
      </c>
      <c r="F16" s="12">
        <v>160704.98240000001</v>
      </c>
      <c r="G16" s="10">
        <v>0.19</v>
      </c>
      <c r="H16" s="12">
        <v>191238.92905600002</v>
      </c>
      <c r="I16" s="12">
        <f>'[1]Table 1'!E22</f>
        <v>205882</v>
      </c>
      <c r="J16" s="10">
        <f>'[1]Table 1'!F22</f>
        <v>0.19</v>
      </c>
      <c r="K16" s="12">
        <f>'[1]Table 1'!G22</f>
        <v>245000</v>
      </c>
      <c r="L16" s="12">
        <f>'[2]Table 4'!E15</f>
        <v>233945</v>
      </c>
      <c r="M16" s="10">
        <v>0.19</v>
      </c>
      <c r="N16" s="12">
        <f>'[2]Table 4'!G15</f>
        <v>233945</v>
      </c>
      <c r="O16" s="24">
        <f t="shared" si="0"/>
        <v>200177.32746666667</v>
      </c>
      <c r="P16" s="25">
        <v>0.19</v>
      </c>
      <c r="Q16" s="26">
        <f t="shared" si="3"/>
        <v>238211.01968533333</v>
      </c>
      <c r="R16" s="36">
        <v>175000</v>
      </c>
      <c r="S16" s="34">
        <f t="shared" si="2"/>
        <v>191607.5</v>
      </c>
      <c r="T16" s="40">
        <v>200177.32746666667</v>
      </c>
      <c r="U16" s="41">
        <v>0.19</v>
      </c>
      <c r="V16" s="40">
        <v>238211.01968533333</v>
      </c>
    </row>
    <row r="17" spans="1:22" ht="25.5">
      <c r="A17" s="4">
        <v>13</v>
      </c>
      <c r="B17" s="9" t="s">
        <v>17</v>
      </c>
      <c r="C17" s="47" t="s">
        <v>8</v>
      </c>
      <c r="D17" s="48"/>
      <c r="E17" s="6">
        <v>1</v>
      </c>
      <c r="F17" s="12">
        <v>863220.20479999995</v>
      </c>
      <c r="G17" s="10">
        <v>0.19</v>
      </c>
      <c r="H17" s="12">
        <v>863220.20479999995</v>
      </c>
      <c r="I17" s="12">
        <f>'[1]Table 1'!E23</f>
        <v>1105882</v>
      </c>
      <c r="J17" s="10">
        <f>'[1]Table 1'!F23</f>
        <v>0.19</v>
      </c>
      <c r="K17" s="12">
        <f>'[1]Table 1'!G23</f>
        <v>1316000</v>
      </c>
      <c r="L17" s="12">
        <f>'[2]Table 4'!E16</f>
        <v>2700000</v>
      </c>
      <c r="M17" s="32">
        <v>0.19</v>
      </c>
      <c r="N17" s="12">
        <f>L17*119%</f>
        <v>3213000</v>
      </c>
      <c r="O17" s="24">
        <f t="shared" si="0"/>
        <v>1556367.4016000002</v>
      </c>
      <c r="P17" s="25">
        <v>0.19</v>
      </c>
      <c r="Q17" s="26">
        <f t="shared" si="3"/>
        <v>1852077.2079040001</v>
      </c>
      <c r="R17" s="36">
        <v>940000</v>
      </c>
      <c r="S17" s="34">
        <f t="shared" si="2"/>
        <v>1029206</v>
      </c>
      <c r="T17" s="40">
        <v>1556367.4016000002</v>
      </c>
      <c r="U17" s="41">
        <v>0.19</v>
      </c>
      <c r="V17" s="40">
        <v>1852077.2079040001</v>
      </c>
    </row>
    <row r="18" spans="1:22" ht="20.25" customHeight="1">
      <c r="A18" s="4">
        <v>14</v>
      </c>
      <c r="B18" s="9" t="s">
        <v>18</v>
      </c>
      <c r="C18" s="47" t="s">
        <v>31</v>
      </c>
      <c r="D18" s="48"/>
      <c r="E18" s="6">
        <v>1</v>
      </c>
      <c r="F18" s="12">
        <v>991707.25760000001</v>
      </c>
      <c r="G18" s="10">
        <v>0.19</v>
      </c>
      <c r="H18" s="12">
        <v>991707.25760000001</v>
      </c>
      <c r="I18" s="12">
        <f>'[1]Table 1'!E24</f>
        <v>341176</v>
      </c>
      <c r="J18" s="10">
        <f>'[1]Table 1'!F24</f>
        <v>0.19</v>
      </c>
      <c r="K18" s="12">
        <f>'[1]Table 1'!G24</f>
        <v>406000</v>
      </c>
      <c r="L18" s="12">
        <f>'[2]Table 4'!E17</f>
        <v>545500</v>
      </c>
      <c r="M18" s="10">
        <v>0.19</v>
      </c>
      <c r="N18" s="12">
        <f>L18*119%</f>
        <v>649145</v>
      </c>
      <c r="O18" s="24">
        <f t="shared" si="0"/>
        <v>626127.75253333338</v>
      </c>
      <c r="P18" s="25">
        <v>0.19</v>
      </c>
      <c r="Q18" s="26">
        <f t="shared" si="3"/>
        <v>745092.02551466669</v>
      </c>
      <c r="R18" s="36">
        <v>290000</v>
      </c>
      <c r="S18" s="34">
        <f t="shared" si="2"/>
        <v>317521</v>
      </c>
      <c r="T18" s="40">
        <v>626127.75253333338</v>
      </c>
      <c r="U18" s="41">
        <v>0.19</v>
      </c>
      <c r="V18" s="40">
        <v>745092.02551466669</v>
      </c>
    </row>
    <row r="19" spans="1:22" ht="17.25" customHeight="1">
      <c r="A19" s="4">
        <v>15</v>
      </c>
      <c r="B19" s="9" t="s">
        <v>32</v>
      </c>
      <c r="C19" s="47" t="s">
        <v>8</v>
      </c>
      <c r="D19" s="48"/>
      <c r="E19" s="6">
        <v>1</v>
      </c>
      <c r="F19" s="12">
        <v>36273.310400000002</v>
      </c>
      <c r="G19" s="10">
        <v>0.19</v>
      </c>
      <c r="H19" s="12">
        <v>43165.239376000005</v>
      </c>
      <c r="I19" s="12">
        <f>'[1]Table 1'!E25</f>
        <v>46471</v>
      </c>
      <c r="J19" s="10">
        <f>'[1]Table 1'!F25</f>
        <v>0.19</v>
      </c>
      <c r="K19" s="12">
        <f>'[1]Table 1'!G25</f>
        <v>55300</v>
      </c>
      <c r="L19" s="12">
        <f>'[2]Table 4'!E18</f>
        <v>90090</v>
      </c>
      <c r="M19" s="10">
        <v>0.19</v>
      </c>
      <c r="N19" s="12">
        <f>L19*119%</f>
        <v>107207.09999999999</v>
      </c>
      <c r="O19" s="24">
        <f t="shared" si="0"/>
        <v>57611.436800000003</v>
      </c>
      <c r="P19" s="25">
        <v>0.19</v>
      </c>
      <c r="Q19" s="26">
        <f t="shared" si="3"/>
        <v>68557.609792000003</v>
      </c>
      <c r="R19" s="38">
        <v>39500</v>
      </c>
      <c r="S19" s="34">
        <f t="shared" si="2"/>
        <v>43248.55</v>
      </c>
      <c r="T19" s="40">
        <v>57611.436800000003</v>
      </c>
      <c r="U19" s="41">
        <v>0.19</v>
      </c>
      <c r="V19" s="40">
        <v>68557.609792000003</v>
      </c>
    </row>
    <row r="20" spans="1:22" ht="30" customHeight="1">
      <c r="A20" s="56" t="s">
        <v>19</v>
      </c>
      <c r="B20" s="56"/>
      <c r="C20" s="56"/>
      <c r="D20" s="56"/>
      <c r="E20" s="28"/>
      <c r="F20" s="29"/>
      <c r="G20" s="29"/>
      <c r="H20" s="29"/>
      <c r="I20" s="29"/>
      <c r="J20" s="29"/>
      <c r="K20" s="29"/>
      <c r="L20" s="29"/>
      <c r="M20" s="29"/>
      <c r="N20" s="29"/>
      <c r="O20" s="24"/>
      <c r="P20" s="25"/>
      <c r="Q20" s="25"/>
      <c r="R20" s="33"/>
      <c r="S20" s="34"/>
      <c r="T20" s="21"/>
      <c r="U20" s="21"/>
      <c r="V20" s="21"/>
    </row>
    <row r="21" spans="1:22" ht="24" customHeight="1">
      <c r="A21" s="7">
        <v>16</v>
      </c>
      <c r="B21" s="5" t="s">
        <v>20</v>
      </c>
      <c r="C21" s="47" t="s">
        <v>8</v>
      </c>
      <c r="D21" s="48"/>
      <c r="E21" s="6">
        <v>1</v>
      </c>
      <c r="F21" s="12">
        <v>24794.539199999999</v>
      </c>
      <c r="G21" s="10">
        <v>0.19</v>
      </c>
      <c r="H21" s="12">
        <v>29505.501647999998</v>
      </c>
      <c r="I21" s="12">
        <f>'[1]Table 2'!E2</f>
        <v>327731</v>
      </c>
      <c r="J21" s="10">
        <f>'[1]Table 2'!F2</f>
        <v>0.19</v>
      </c>
      <c r="K21" s="12">
        <f>'[1]Table 2'!G2</f>
        <v>390000</v>
      </c>
      <c r="L21" s="12" t="str">
        <f>'[2]Table 6'!F2</f>
        <v>N/A</v>
      </c>
      <c r="M21" s="12">
        <f>'[2]Table 6'!G2</f>
        <v>0</v>
      </c>
      <c r="N21" s="12" t="str">
        <f>'[2]Table 6'!H2</f>
        <v>#¡VALOR!</v>
      </c>
      <c r="O21" s="24">
        <f>(F21+I21)/2</f>
        <v>176262.7696</v>
      </c>
      <c r="P21" s="25">
        <v>0.19</v>
      </c>
      <c r="Q21" s="26">
        <f t="shared" ref="Q21:Q46" si="4">O21*119%</f>
        <v>209752.69582399999</v>
      </c>
      <c r="R21" s="36">
        <v>265000</v>
      </c>
      <c r="S21" s="34">
        <f t="shared" si="2"/>
        <v>290148.5</v>
      </c>
      <c r="T21" s="40">
        <v>176262.7696</v>
      </c>
      <c r="U21" s="41">
        <v>0.19</v>
      </c>
      <c r="V21" s="40">
        <v>209752.69582399999</v>
      </c>
    </row>
    <row r="22" spans="1:22" ht="24" customHeight="1">
      <c r="A22" s="7">
        <v>17</v>
      </c>
      <c r="B22" s="5" t="s">
        <v>20</v>
      </c>
      <c r="C22" s="54" t="s">
        <v>31</v>
      </c>
      <c r="D22" s="55"/>
      <c r="E22" s="6">
        <v>1</v>
      </c>
      <c r="F22" s="12">
        <v>2653942.3887999998</v>
      </c>
      <c r="G22" s="10">
        <v>0.19</v>
      </c>
      <c r="H22" s="12">
        <v>3158191.4426719998</v>
      </c>
      <c r="I22" s="12">
        <f>'[1]Table 2'!E3</f>
        <v>4732000</v>
      </c>
      <c r="J22" s="10">
        <f>'[1]Table 2'!F3</f>
        <v>0.19</v>
      </c>
      <c r="K22" s="12">
        <f>'[1]Table 2'!G3</f>
        <v>5631080</v>
      </c>
      <c r="L22" s="12" t="str">
        <f>'[2]Table 6'!F3</f>
        <v>N/A</v>
      </c>
      <c r="M22" s="12">
        <f>'[2]Table 6'!G3</f>
        <v>0</v>
      </c>
      <c r="N22" s="12" t="str">
        <f>'[2]Table 6'!H3</f>
        <v>#¡VALOR!</v>
      </c>
      <c r="O22" s="24">
        <f t="shared" ref="O22:O34" si="5">(F22+I22)/2</f>
        <v>3692971.1943999999</v>
      </c>
      <c r="P22" s="25">
        <v>0.19</v>
      </c>
      <c r="Q22" s="26">
        <f t="shared" si="4"/>
        <v>4394635.7213359997</v>
      </c>
      <c r="R22" s="36">
        <v>2890000</v>
      </c>
      <c r="S22" s="34">
        <f t="shared" si="2"/>
        <v>3164261</v>
      </c>
      <c r="T22" s="40">
        <v>3692971.1943999999</v>
      </c>
      <c r="U22" s="41">
        <v>0.19</v>
      </c>
      <c r="V22" s="40">
        <v>4394635.7213359997</v>
      </c>
    </row>
    <row r="23" spans="1:22" ht="27" customHeight="1">
      <c r="A23" s="7">
        <v>18</v>
      </c>
      <c r="B23" s="5" t="s">
        <v>21</v>
      </c>
      <c r="C23" s="47" t="s">
        <v>8</v>
      </c>
      <c r="D23" s="48"/>
      <c r="E23" s="6">
        <v>1</v>
      </c>
      <c r="F23" s="12">
        <v>141420.34080000001</v>
      </c>
      <c r="G23" s="10">
        <v>0.19</v>
      </c>
      <c r="H23" s="12">
        <v>168290.205552</v>
      </c>
      <c r="I23" s="12">
        <f>'[1]Table 2'!E4</f>
        <v>251260</v>
      </c>
      <c r="J23" s="10">
        <f>'[1]Table 2'!F4</f>
        <v>0.19</v>
      </c>
      <c r="K23" s="12">
        <f>'[1]Table 2'!G4</f>
        <v>299000</v>
      </c>
      <c r="L23" s="12" t="str">
        <f>'[2]Table 6'!F4</f>
        <v>N/A</v>
      </c>
      <c r="M23" s="12">
        <f>'[2]Table 6'!G4</f>
        <v>0</v>
      </c>
      <c r="N23" s="12" t="str">
        <f>'[2]Table 6'!H4</f>
        <v>#¡VALOR!</v>
      </c>
      <c r="O23" s="24">
        <f t="shared" si="5"/>
        <v>196340.1704</v>
      </c>
      <c r="P23" s="25">
        <v>0.19</v>
      </c>
      <c r="Q23" s="24">
        <f t="shared" si="4"/>
        <v>233644.802776</v>
      </c>
      <c r="R23" s="36">
        <v>154000</v>
      </c>
      <c r="S23" s="34">
        <f t="shared" si="2"/>
        <v>168614.6</v>
      </c>
      <c r="T23" s="40">
        <v>196340.1704</v>
      </c>
      <c r="U23" s="41">
        <v>0.19</v>
      </c>
      <c r="V23" s="40">
        <v>233644.802776</v>
      </c>
    </row>
    <row r="24" spans="1:22" s="31" customFormat="1" ht="26.25" customHeight="1">
      <c r="A24" s="7">
        <v>19</v>
      </c>
      <c r="B24" s="30" t="s">
        <v>21</v>
      </c>
      <c r="C24" s="54" t="s">
        <v>31</v>
      </c>
      <c r="D24" s="55"/>
      <c r="E24" s="8">
        <v>1</v>
      </c>
      <c r="F24" s="12">
        <v>2663125.1872</v>
      </c>
      <c r="G24" s="10">
        <v>0.19</v>
      </c>
      <c r="H24" s="12">
        <v>2663125.1872</v>
      </c>
      <c r="I24" s="12">
        <f>'[1]Table 2'!E5</f>
        <v>6500000</v>
      </c>
      <c r="J24" s="10">
        <f>'[1]Table 2'!F5</f>
        <v>0.19</v>
      </c>
      <c r="K24" s="12">
        <f>'[1]Table 2'!G5</f>
        <v>7735000</v>
      </c>
      <c r="L24" s="12" t="str">
        <f>'[2]Table 6'!F5</f>
        <v>N/A</v>
      </c>
      <c r="M24" s="12">
        <f>'[2]Table 6'!G5</f>
        <v>0</v>
      </c>
      <c r="N24" s="12" t="str">
        <f>'[2]Table 6'!H5</f>
        <v>#¡VALOR!</v>
      </c>
      <c r="O24" s="24">
        <f t="shared" si="5"/>
        <v>4581562.5936000003</v>
      </c>
      <c r="P24" s="25">
        <v>0.19</v>
      </c>
      <c r="Q24" s="24">
        <f t="shared" si="4"/>
        <v>5452059.4863839997</v>
      </c>
      <c r="R24" s="36">
        <v>2900000</v>
      </c>
      <c r="S24" s="34">
        <f t="shared" si="2"/>
        <v>3175210</v>
      </c>
      <c r="T24" s="40">
        <v>4581562.5936000003</v>
      </c>
      <c r="U24" s="41">
        <v>0.19</v>
      </c>
      <c r="V24" s="40">
        <v>5452059.4863839997</v>
      </c>
    </row>
    <row r="25" spans="1:22" ht="23.25" customHeight="1">
      <c r="A25" s="7">
        <v>20</v>
      </c>
      <c r="B25" s="5" t="s">
        <v>22</v>
      </c>
      <c r="C25" s="47" t="s">
        <v>8</v>
      </c>
      <c r="D25" s="48"/>
      <c r="E25" s="6">
        <v>1</v>
      </c>
      <c r="F25" s="12">
        <v>87239.316800000001</v>
      </c>
      <c r="G25" s="10">
        <v>0.19</v>
      </c>
      <c r="H25" s="12">
        <v>103814.78699200001</v>
      </c>
      <c r="I25" s="12">
        <f>'[1]Table 2'!E6</f>
        <v>169000</v>
      </c>
      <c r="J25" s="10">
        <f>'[1]Table 2'!F6</f>
        <v>0.19</v>
      </c>
      <c r="K25" s="12">
        <f>'[1]Table 2'!G6</f>
        <v>201110</v>
      </c>
      <c r="L25" s="12" t="str">
        <f>'[2]Table 6'!F6</f>
        <v>N/A</v>
      </c>
      <c r="M25" s="12">
        <f>'[2]Table 6'!G6</f>
        <v>0</v>
      </c>
      <c r="N25" s="12" t="str">
        <f>'[2]Table 6'!H6</f>
        <v>#¡VALOR!</v>
      </c>
      <c r="O25" s="24">
        <f t="shared" si="5"/>
        <v>128119.6584</v>
      </c>
      <c r="P25" s="25">
        <v>0.19</v>
      </c>
      <c r="Q25" s="26">
        <f t="shared" si="4"/>
        <v>152462.393496</v>
      </c>
      <c r="R25" s="36">
        <v>95000</v>
      </c>
      <c r="S25" s="34">
        <f t="shared" si="2"/>
        <v>104015.5</v>
      </c>
      <c r="T25" s="40">
        <v>128119.6584</v>
      </c>
      <c r="U25" s="41">
        <v>0.19</v>
      </c>
      <c r="V25" s="40">
        <v>152462.393496</v>
      </c>
    </row>
    <row r="26" spans="1:22" ht="26.25" customHeight="1">
      <c r="A26" s="7">
        <v>21</v>
      </c>
      <c r="B26" s="5" t="s">
        <v>22</v>
      </c>
      <c r="C26" s="47" t="s">
        <v>31</v>
      </c>
      <c r="D26" s="48"/>
      <c r="E26" s="6">
        <v>1</v>
      </c>
      <c r="F26" s="12">
        <v>3030453.781512605</v>
      </c>
      <c r="G26" s="10">
        <v>0.19</v>
      </c>
      <c r="H26" s="12">
        <v>3606240</v>
      </c>
      <c r="I26" s="12">
        <f>'[1]Table 2'!E7</f>
        <v>4290000</v>
      </c>
      <c r="J26" s="10">
        <f>'[1]Table 2'!F7</f>
        <v>0.19</v>
      </c>
      <c r="K26" s="12">
        <f>'[1]Table 2'!G7</f>
        <v>5105100</v>
      </c>
      <c r="L26" s="12" t="str">
        <f>'[2]Table 6'!F7</f>
        <v>N/A</v>
      </c>
      <c r="M26" s="12">
        <f>'[2]Table 6'!G7</f>
        <v>0</v>
      </c>
      <c r="N26" s="12" t="str">
        <f>'[2]Table 6'!H7</f>
        <v>#¡VALOR!</v>
      </c>
      <c r="O26" s="24">
        <f t="shared" si="5"/>
        <v>3660226.8907563025</v>
      </c>
      <c r="P26" s="25">
        <v>0.19</v>
      </c>
      <c r="Q26" s="26">
        <f t="shared" si="4"/>
        <v>4355670</v>
      </c>
      <c r="R26" s="36">
        <v>3300000</v>
      </c>
      <c r="S26" s="34">
        <f t="shared" si="2"/>
        <v>3613170</v>
      </c>
      <c r="T26" s="40">
        <v>3660226.8907563025</v>
      </c>
      <c r="U26" s="41">
        <v>0.19</v>
      </c>
      <c r="V26" s="40">
        <v>4355670</v>
      </c>
    </row>
    <row r="27" spans="1:22" ht="17.25" customHeight="1">
      <c r="A27" s="7">
        <v>22</v>
      </c>
      <c r="B27" s="5" t="s">
        <v>23</v>
      </c>
      <c r="C27" s="47" t="s">
        <v>8</v>
      </c>
      <c r="D27" s="48"/>
      <c r="E27" s="6">
        <v>1</v>
      </c>
      <c r="F27" s="12">
        <v>137747.44</v>
      </c>
      <c r="G27" s="10">
        <v>0.19</v>
      </c>
      <c r="H27" s="12">
        <v>163919.45360000001</v>
      </c>
      <c r="I27" s="12">
        <f>'[1]Table 2'!E8</f>
        <v>234000</v>
      </c>
      <c r="J27" s="10">
        <f>'[1]Table 2'!F8</f>
        <v>0.19</v>
      </c>
      <c r="K27" s="12">
        <f>'[1]Table 2'!G8</f>
        <v>278460</v>
      </c>
      <c r="L27" s="12" t="str">
        <f>'[2]Table 6'!F8</f>
        <v>N/A</v>
      </c>
      <c r="M27" s="12">
        <f>'[2]Table 6'!G8</f>
        <v>0</v>
      </c>
      <c r="N27" s="12" t="str">
        <f>'[2]Table 6'!H8</f>
        <v>#¡VALOR!</v>
      </c>
      <c r="O27" s="24">
        <f t="shared" si="5"/>
        <v>185873.72</v>
      </c>
      <c r="P27" s="25">
        <v>0.19</v>
      </c>
      <c r="Q27" s="26">
        <f t="shared" si="4"/>
        <v>221189.7268</v>
      </c>
      <c r="R27" s="36">
        <v>150000</v>
      </c>
      <c r="S27" s="34">
        <f t="shared" si="2"/>
        <v>164235</v>
      </c>
      <c r="T27" s="40">
        <v>185873.72</v>
      </c>
      <c r="U27" s="41">
        <v>0.19</v>
      </c>
      <c r="V27" s="40">
        <v>221189.7268</v>
      </c>
    </row>
    <row r="28" spans="1:22" ht="17.25" customHeight="1">
      <c r="A28" s="7">
        <v>23</v>
      </c>
      <c r="B28" s="5" t="s">
        <v>23</v>
      </c>
      <c r="C28" s="47" t="s">
        <v>31</v>
      </c>
      <c r="D28" s="48"/>
      <c r="E28" s="6">
        <v>1</v>
      </c>
      <c r="F28" s="12">
        <v>1652974.7439999999</v>
      </c>
      <c r="G28" s="10">
        <v>0.19</v>
      </c>
      <c r="H28" s="12">
        <v>1967039.94536</v>
      </c>
      <c r="I28" s="12">
        <f>'[1]Table 2'!E9</f>
        <v>2512605</v>
      </c>
      <c r="J28" s="10">
        <f>'[1]Table 2'!F9</f>
        <v>0</v>
      </c>
      <c r="K28" s="12">
        <f>'[1]Table 2'!G9</f>
        <v>2990000</v>
      </c>
      <c r="L28" s="12" t="str">
        <f>'[2]Table 6'!F9</f>
        <v>N/A</v>
      </c>
      <c r="M28" s="12">
        <f>'[2]Table 6'!G9</f>
        <v>0</v>
      </c>
      <c r="N28" s="12" t="str">
        <f>'[2]Table 6'!H9</f>
        <v>#¡VALOR!</v>
      </c>
      <c r="O28" s="24">
        <f t="shared" si="5"/>
        <v>2082789.872</v>
      </c>
      <c r="P28" s="25">
        <v>0.19</v>
      </c>
      <c r="Q28" s="26">
        <f t="shared" si="4"/>
        <v>2478519.9476799998</v>
      </c>
      <c r="R28" s="36">
        <v>1800000</v>
      </c>
      <c r="S28" s="34">
        <f t="shared" si="2"/>
        <v>1970820</v>
      </c>
      <c r="T28" s="40">
        <v>2082789.872</v>
      </c>
      <c r="U28" s="41">
        <v>0.19</v>
      </c>
      <c r="V28" s="40">
        <v>2478519.9476799998</v>
      </c>
    </row>
    <row r="29" spans="1:22" ht="18.75" customHeight="1">
      <c r="A29" s="7">
        <v>24</v>
      </c>
      <c r="B29" s="5" t="s">
        <v>24</v>
      </c>
      <c r="C29" s="47" t="s">
        <v>8</v>
      </c>
      <c r="D29" s="48"/>
      <c r="E29" s="6">
        <v>1</v>
      </c>
      <c r="F29" s="12">
        <v>41324.232000000004</v>
      </c>
      <c r="G29" s="10">
        <v>0.19</v>
      </c>
      <c r="H29" s="12">
        <v>49175.836080000008</v>
      </c>
      <c r="I29" s="12">
        <f>'[1]Table 2'!E10</f>
        <v>68823</v>
      </c>
      <c r="J29" s="10">
        <f>'[1]Table 2'!F10</f>
        <v>0.19</v>
      </c>
      <c r="K29" s="12">
        <f>'[1]Table 2'!G10</f>
        <v>81900</v>
      </c>
      <c r="L29" s="12" t="str">
        <f>'[2]Table 6'!F10</f>
        <v>N/A</v>
      </c>
      <c r="M29" s="12">
        <f>'[2]Table 6'!G10</f>
        <v>0</v>
      </c>
      <c r="N29" s="12" t="str">
        <f>'[2]Table 6'!H10</f>
        <v>#¡VALOR!</v>
      </c>
      <c r="O29" s="24">
        <f t="shared" si="5"/>
        <v>55073.616000000002</v>
      </c>
      <c r="P29" s="25">
        <v>0.19</v>
      </c>
      <c r="Q29" s="26">
        <f t="shared" si="4"/>
        <v>65537.603040000002</v>
      </c>
      <c r="R29" s="36">
        <v>45000</v>
      </c>
      <c r="S29" s="34">
        <f t="shared" si="2"/>
        <v>49270.5</v>
      </c>
      <c r="T29" s="40">
        <v>55073.616000000002</v>
      </c>
      <c r="U29" s="41">
        <v>0.19</v>
      </c>
      <c r="V29" s="40">
        <v>65537.603040000002</v>
      </c>
    </row>
    <row r="30" spans="1:22" ht="18" customHeight="1">
      <c r="A30" s="7">
        <v>25</v>
      </c>
      <c r="B30" s="5" t="s">
        <v>24</v>
      </c>
      <c r="C30" s="47" t="s">
        <v>31</v>
      </c>
      <c r="D30" s="48"/>
      <c r="E30" s="6">
        <v>1</v>
      </c>
      <c r="F30" s="12">
        <v>440792.9008</v>
      </c>
      <c r="G30" s="10">
        <v>0.19</v>
      </c>
      <c r="H30" s="12">
        <v>524543.55195200001</v>
      </c>
      <c r="I30" s="12">
        <f>'[1]Table 2'!E11</f>
        <v>639076</v>
      </c>
      <c r="J30" s="10">
        <f>'[1]Table 2'!F11</f>
        <v>0</v>
      </c>
      <c r="K30" s="12">
        <f>'[1]Table 2'!G11</f>
        <v>760500</v>
      </c>
      <c r="L30" s="12" t="str">
        <f>'[2]Table 6'!F11</f>
        <v>N/A</v>
      </c>
      <c r="M30" s="12">
        <f>'[2]Table 6'!G11</f>
        <v>0</v>
      </c>
      <c r="N30" s="12" t="str">
        <f>'[2]Table 6'!H11</f>
        <v>#¡VALOR!</v>
      </c>
      <c r="O30" s="24">
        <f t="shared" si="5"/>
        <v>539934.45039999997</v>
      </c>
      <c r="P30" s="25">
        <v>0.19</v>
      </c>
      <c r="Q30" s="26">
        <f t="shared" si="4"/>
        <v>642521.99597599998</v>
      </c>
      <c r="R30" s="36">
        <v>480000</v>
      </c>
      <c r="S30" s="34">
        <f t="shared" si="2"/>
        <v>525552</v>
      </c>
      <c r="T30" s="40">
        <v>539934.45039999997</v>
      </c>
      <c r="U30" s="41">
        <v>0.19</v>
      </c>
      <c r="V30" s="40">
        <v>642521.99597599998</v>
      </c>
    </row>
    <row r="31" spans="1:22" ht="21" customHeight="1">
      <c r="A31" s="7">
        <v>26</v>
      </c>
      <c r="B31" s="5" t="s">
        <v>33</v>
      </c>
      <c r="C31" s="47" t="s">
        <v>8</v>
      </c>
      <c r="D31" s="48"/>
      <c r="E31" s="6">
        <v>1</v>
      </c>
      <c r="F31" s="12">
        <v>27549.488000000001</v>
      </c>
      <c r="G31" s="10">
        <v>0.19</v>
      </c>
      <c r="H31" s="12">
        <v>32783.890720000003</v>
      </c>
      <c r="I31" s="12">
        <f>'[1]Table 2'!E12</f>
        <v>60085</v>
      </c>
      <c r="J31" s="10">
        <f>'[1]Table 2'!F12</f>
        <v>0.19</v>
      </c>
      <c r="K31" s="12">
        <f>'[1]Table 2'!G12</f>
        <v>71501</v>
      </c>
      <c r="L31" s="12" t="str">
        <f>'[2]Table 6'!F12</f>
        <v>N/A</v>
      </c>
      <c r="M31" s="12">
        <f>'[2]Table 6'!G12</f>
        <v>0</v>
      </c>
      <c r="N31" s="12" t="str">
        <f>'[2]Table 6'!H12</f>
        <v>#¡VALOR!</v>
      </c>
      <c r="O31" s="24">
        <f t="shared" si="5"/>
        <v>43817.243999999999</v>
      </c>
      <c r="P31" s="25">
        <v>0.19</v>
      </c>
      <c r="Q31" s="26">
        <f t="shared" si="4"/>
        <v>52142.520359999995</v>
      </c>
      <c r="R31" s="36">
        <v>30000</v>
      </c>
      <c r="S31" s="34">
        <f t="shared" si="2"/>
        <v>32847</v>
      </c>
      <c r="T31" s="40">
        <v>43817.243999999999</v>
      </c>
      <c r="U31" s="41">
        <v>0.19</v>
      </c>
      <c r="V31" s="40">
        <v>52142.520359999995</v>
      </c>
    </row>
    <row r="32" spans="1:22" ht="18.75" customHeight="1">
      <c r="A32" s="7">
        <v>27</v>
      </c>
      <c r="B32" s="5" t="s">
        <v>33</v>
      </c>
      <c r="C32" s="47" t="s">
        <v>31</v>
      </c>
      <c r="D32" s="48"/>
      <c r="E32" s="6">
        <v>1</v>
      </c>
      <c r="F32" s="12">
        <v>105606.0064</v>
      </c>
      <c r="G32" s="10">
        <v>0.19</v>
      </c>
      <c r="H32" s="12">
        <v>125671.147616</v>
      </c>
      <c r="I32" s="12">
        <f>'[1]Table 2'!E13</f>
        <v>149664</v>
      </c>
      <c r="J32" s="10">
        <f>'[1]Table 2'!F13</f>
        <v>0</v>
      </c>
      <c r="K32" s="12">
        <f>'[1]Table 2'!G13</f>
        <v>178100</v>
      </c>
      <c r="L32" s="12" t="str">
        <f>'[2]Table 6'!F13</f>
        <v>N/A</v>
      </c>
      <c r="M32" s="12">
        <f>'[2]Table 6'!G13</f>
        <v>0</v>
      </c>
      <c r="N32" s="12" t="str">
        <f>'[2]Table 6'!H13</f>
        <v>#¡VALOR!</v>
      </c>
      <c r="O32" s="24">
        <f t="shared" si="5"/>
        <v>127635.00320000001</v>
      </c>
      <c r="P32" s="25">
        <v>0.19</v>
      </c>
      <c r="Q32" s="26">
        <f t="shared" si="4"/>
        <v>151885.653808</v>
      </c>
      <c r="R32" s="36">
        <v>115000</v>
      </c>
      <c r="S32" s="34">
        <f t="shared" si="2"/>
        <v>125913.5</v>
      </c>
      <c r="T32" s="40">
        <v>127635.00320000001</v>
      </c>
      <c r="U32" s="41">
        <v>0.19</v>
      </c>
      <c r="V32" s="40">
        <v>151885.653808</v>
      </c>
    </row>
    <row r="33" spans="1:37" ht="19.5" customHeight="1">
      <c r="A33" s="7">
        <v>28</v>
      </c>
      <c r="B33" s="5" t="s">
        <v>25</v>
      </c>
      <c r="C33" s="47" t="s">
        <v>8</v>
      </c>
      <c r="D33" s="48"/>
      <c r="E33" s="6">
        <v>1</v>
      </c>
      <c r="F33" s="12">
        <v>25253.515200000002</v>
      </c>
      <c r="G33" s="10">
        <v>0.19</v>
      </c>
      <c r="H33" s="12">
        <v>30051.683088000002</v>
      </c>
      <c r="I33" s="12">
        <f>'[1]Table 3'!F1</f>
        <v>175882</v>
      </c>
      <c r="J33" s="10">
        <f>'[1]Table 3'!G1</f>
        <v>0.19</v>
      </c>
      <c r="K33" s="12">
        <f>'[1]Table 3'!H1</f>
        <v>209300</v>
      </c>
      <c r="L33" s="12" t="str">
        <f>'[2]Table 6'!F14</f>
        <v>N/A</v>
      </c>
      <c r="M33" s="12">
        <f>'[2]Table 6'!G14</f>
        <v>0</v>
      </c>
      <c r="N33" s="12" t="str">
        <f>'[2]Table 6'!H14</f>
        <v>#¡VALOR!</v>
      </c>
      <c r="O33" s="24">
        <f t="shared" si="5"/>
        <v>100567.7576</v>
      </c>
      <c r="P33" s="25">
        <v>0.19</v>
      </c>
      <c r="Q33" s="26">
        <f t="shared" si="4"/>
        <v>119675.63154399999</v>
      </c>
      <c r="R33" s="36">
        <v>27500</v>
      </c>
      <c r="S33" s="34">
        <f t="shared" si="2"/>
        <v>30109.75</v>
      </c>
      <c r="T33" s="40">
        <v>100567.7576</v>
      </c>
      <c r="U33" s="41">
        <v>0.19</v>
      </c>
      <c r="V33" s="40">
        <v>119675.63154399999</v>
      </c>
    </row>
    <row r="34" spans="1:37" ht="18.75" customHeight="1">
      <c r="A34" s="7">
        <v>29</v>
      </c>
      <c r="B34" s="5" t="s">
        <v>25</v>
      </c>
      <c r="C34" s="47" t="s">
        <v>31</v>
      </c>
      <c r="D34" s="48"/>
      <c r="E34" s="6">
        <v>1</v>
      </c>
      <c r="F34" s="12">
        <v>119380.7504</v>
      </c>
      <c r="G34" s="10">
        <v>0.19</v>
      </c>
      <c r="H34" s="12">
        <v>142063.09297600001</v>
      </c>
      <c r="I34" s="12">
        <f>'[1]Table 3'!F3</f>
        <v>469748</v>
      </c>
      <c r="J34" s="10">
        <f>'[1]Table 3'!G3</f>
        <v>0</v>
      </c>
      <c r="K34" s="12">
        <f>'[1]Table 3'!H3</f>
        <v>559000</v>
      </c>
      <c r="L34" s="12" t="str">
        <f>'[2]Table 6'!F15</f>
        <v>N/A</v>
      </c>
      <c r="M34" s="12">
        <f>'[2]Table 6'!G15</f>
        <v>0</v>
      </c>
      <c r="N34" s="12" t="str">
        <f>'[2]Table 6'!H15</f>
        <v>#¡VALOR!</v>
      </c>
      <c r="O34" s="24">
        <f t="shared" si="5"/>
        <v>294564.37520000001</v>
      </c>
      <c r="P34" s="25">
        <v>0.19</v>
      </c>
      <c r="Q34" s="26">
        <f t="shared" si="4"/>
        <v>350531.60648800002</v>
      </c>
      <c r="R34" s="36">
        <v>130000</v>
      </c>
      <c r="S34" s="34">
        <f t="shared" si="2"/>
        <v>142337</v>
      </c>
      <c r="T34" s="40">
        <v>294564.37520000001</v>
      </c>
      <c r="U34" s="41">
        <v>0.19</v>
      </c>
      <c r="V34" s="40">
        <v>350531.60648800002</v>
      </c>
    </row>
    <row r="35" spans="1:37" ht="116.25" customHeight="1">
      <c r="A35" s="7">
        <v>30</v>
      </c>
      <c r="B35" s="5" t="s">
        <v>34</v>
      </c>
      <c r="C35" s="47" t="s">
        <v>31</v>
      </c>
      <c r="D35" s="48"/>
      <c r="E35" s="6">
        <v>1</v>
      </c>
      <c r="F35" s="12">
        <v>67954.675199999998</v>
      </c>
      <c r="G35" s="10">
        <v>0.19</v>
      </c>
      <c r="H35" s="12">
        <v>80866.063488</v>
      </c>
      <c r="I35" s="12">
        <f>'[1]Table 3'!F4</f>
        <v>6110000</v>
      </c>
      <c r="J35" s="10">
        <f>'[1]Table 3'!G4</f>
        <v>0.19</v>
      </c>
      <c r="K35" s="12">
        <f>'[1]Table 3'!H4</f>
        <v>7270900</v>
      </c>
      <c r="L35" s="12">
        <f>'[2]Table 6'!F16</f>
        <v>170500</v>
      </c>
      <c r="M35" s="10">
        <v>0.19</v>
      </c>
      <c r="N35" s="12">
        <f>L35*119%</f>
        <v>202895</v>
      </c>
      <c r="O35" s="24">
        <f t="shared" si="0"/>
        <v>2116151.5584</v>
      </c>
      <c r="P35" s="25">
        <v>0.19</v>
      </c>
      <c r="Q35" s="26">
        <f t="shared" si="4"/>
        <v>2518220.3544959999</v>
      </c>
      <c r="R35" s="36">
        <v>74000</v>
      </c>
      <c r="S35" s="34">
        <f t="shared" si="2"/>
        <v>81022.600000000006</v>
      </c>
      <c r="T35" s="42">
        <f>V35/119%</f>
        <v>68086.218487394959</v>
      </c>
      <c r="U35" s="41">
        <v>0.19</v>
      </c>
      <c r="V35" s="40">
        <v>81022.600000000006</v>
      </c>
      <c r="W35" s="35"/>
    </row>
    <row r="36" spans="1:37" ht="15.75" customHeight="1">
      <c r="A36" s="7">
        <v>31</v>
      </c>
      <c r="B36" s="52" t="s">
        <v>37</v>
      </c>
      <c r="C36" s="49" t="s">
        <v>38</v>
      </c>
      <c r="D36" s="8" t="s">
        <v>41</v>
      </c>
      <c r="E36" s="6">
        <v>1</v>
      </c>
      <c r="F36" s="12">
        <v>46125</v>
      </c>
      <c r="G36" s="10">
        <v>0.19</v>
      </c>
      <c r="H36" s="12">
        <v>54888.75</v>
      </c>
      <c r="I36" s="12">
        <f>'[1]Table 3'!F5</f>
        <v>48068</v>
      </c>
      <c r="J36" s="10">
        <f>'[1]Table 3'!G5</f>
        <v>0.19</v>
      </c>
      <c r="K36" s="12">
        <f>'[1]Table 3'!H5</f>
        <v>57200</v>
      </c>
      <c r="L36" s="12" t="str">
        <f>'[2]Table 6'!F17</f>
        <v>N/A</v>
      </c>
      <c r="M36" s="12">
        <f>'[2]Table 6'!G17</f>
        <v>0</v>
      </c>
      <c r="N36" s="12" t="str">
        <f>'[2]Table 6'!H17</f>
        <v>#¡VALOR!</v>
      </c>
      <c r="O36" s="24">
        <f>(F36+I36)/2</f>
        <v>47096.5</v>
      </c>
      <c r="P36" s="25">
        <v>0.19</v>
      </c>
      <c r="Q36" s="26">
        <f t="shared" si="4"/>
        <v>56044.834999999999</v>
      </c>
      <c r="R36" s="39">
        <v>24000</v>
      </c>
      <c r="S36" s="34">
        <f t="shared" si="2"/>
        <v>26277.599999999999</v>
      </c>
      <c r="T36" s="40">
        <v>47096.5</v>
      </c>
      <c r="U36" s="41">
        <v>0.19</v>
      </c>
      <c r="V36" s="40">
        <v>56044.834999999999</v>
      </c>
    </row>
    <row r="37" spans="1:37" ht="15.75" customHeight="1">
      <c r="A37" s="7">
        <v>32</v>
      </c>
      <c r="B37" s="53"/>
      <c r="C37" s="50"/>
      <c r="D37" s="15" t="s">
        <v>42</v>
      </c>
      <c r="E37" s="15">
        <v>1</v>
      </c>
      <c r="F37" s="12">
        <v>46125</v>
      </c>
      <c r="G37" s="10">
        <v>0.19</v>
      </c>
      <c r="H37" s="12">
        <v>54888.75</v>
      </c>
      <c r="I37" s="12">
        <f>'[1]Table 3'!F6</f>
        <v>50618</v>
      </c>
      <c r="J37" s="10">
        <f>'[1]Table 3'!G6</f>
        <v>0.19</v>
      </c>
      <c r="K37" s="12">
        <f>'[1]Table 3'!H6</f>
        <v>60236</v>
      </c>
      <c r="L37" s="12" t="str">
        <f>'[2]Table 6'!F18</f>
        <v>N/A</v>
      </c>
      <c r="M37" s="12">
        <f>'[2]Table 6'!G18</f>
        <v>0</v>
      </c>
      <c r="N37" s="12" t="str">
        <f>'[2]Table 6'!H18</f>
        <v>#¡VALOR!</v>
      </c>
      <c r="O37" s="24">
        <f t="shared" ref="O37:O43" si="6">(F37+I37)/2</f>
        <v>48371.5</v>
      </c>
      <c r="P37" s="25">
        <v>0.19</v>
      </c>
      <c r="Q37" s="26">
        <f t="shared" si="4"/>
        <v>57562.084999999999</v>
      </c>
      <c r="R37" s="33">
        <v>0</v>
      </c>
      <c r="S37" s="34">
        <f t="shared" si="2"/>
        <v>0</v>
      </c>
      <c r="T37" s="40">
        <v>48371.5</v>
      </c>
      <c r="U37" s="41">
        <v>0.19</v>
      </c>
      <c r="V37" s="40">
        <v>57562.084999999999</v>
      </c>
    </row>
    <row r="38" spans="1:37" ht="15.75" customHeight="1">
      <c r="A38" s="7">
        <v>33</v>
      </c>
      <c r="B38" s="53"/>
      <c r="C38" s="50"/>
      <c r="D38" s="8" t="s">
        <v>26</v>
      </c>
      <c r="E38" s="6">
        <v>1</v>
      </c>
      <c r="F38" s="12">
        <v>94385</v>
      </c>
      <c r="G38" s="10">
        <v>0.19</v>
      </c>
      <c r="H38" s="12">
        <v>112318.15</v>
      </c>
      <c r="I38" s="12">
        <f>'[1]Table 3'!F7</f>
        <v>129999</v>
      </c>
      <c r="J38" s="10">
        <f>'[1]Table 3'!G7</f>
        <v>0.19</v>
      </c>
      <c r="K38" s="12">
        <f>'[1]Table 3'!H7</f>
        <v>154698</v>
      </c>
      <c r="L38" s="12" t="str">
        <f>'[2]Table 6'!F19</f>
        <v>N/A</v>
      </c>
      <c r="M38" s="12">
        <f>'[2]Table 6'!G19</f>
        <v>0</v>
      </c>
      <c r="N38" s="12" t="str">
        <f>'[2]Table 6'!H19</f>
        <v>#¡VALOR!</v>
      </c>
      <c r="O38" s="24">
        <f t="shared" si="6"/>
        <v>112192</v>
      </c>
      <c r="P38" s="25">
        <v>0.19</v>
      </c>
      <c r="Q38" s="26">
        <f t="shared" si="4"/>
        <v>133508.47999999998</v>
      </c>
      <c r="R38" s="36">
        <v>53675</v>
      </c>
      <c r="S38" s="34">
        <f t="shared" si="2"/>
        <v>58768.7575</v>
      </c>
      <c r="T38" s="40">
        <v>112192</v>
      </c>
      <c r="U38" s="41">
        <v>0.19</v>
      </c>
      <c r="V38" s="40">
        <v>133508.47999999998</v>
      </c>
    </row>
    <row r="39" spans="1:37" ht="15.75" customHeight="1">
      <c r="A39" s="7">
        <v>34</v>
      </c>
      <c r="B39" s="53"/>
      <c r="C39" s="51"/>
      <c r="D39" s="8" t="s">
        <v>27</v>
      </c>
      <c r="E39" s="6">
        <v>1</v>
      </c>
      <c r="F39" s="12">
        <v>94275</v>
      </c>
      <c r="G39" s="10">
        <v>0.19</v>
      </c>
      <c r="H39" s="12">
        <v>112187.25</v>
      </c>
      <c r="I39" s="12">
        <f>'[1]Table 3'!F8</f>
        <v>136555</v>
      </c>
      <c r="J39" s="10">
        <f>'[1]Table 3'!G8</f>
        <v>0.19</v>
      </c>
      <c r="K39" s="12">
        <f>'[1]Table 3'!H8</f>
        <v>162500</v>
      </c>
      <c r="L39" s="12" t="str">
        <f>'[2]Table 6'!F20</f>
        <v>N/A</v>
      </c>
      <c r="M39" s="12">
        <f>'[2]Table 6'!G20</f>
        <v>0</v>
      </c>
      <c r="N39" s="12" t="str">
        <f>'[2]Table 6'!H20</f>
        <v>#¡VALOR!</v>
      </c>
      <c r="O39" s="24">
        <f t="shared" si="6"/>
        <v>115415</v>
      </c>
      <c r="P39" s="25">
        <v>0.19</v>
      </c>
      <c r="Q39" s="26">
        <f t="shared" si="4"/>
        <v>137343.85</v>
      </c>
      <c r="R39" s="36">
        <v>84000</v>
      </c>
      <c r="S39" s="34">
        <f t="shared" si="2"/>
        <v>91971.6</v>
      </c>
      <c r="T39" s="40">
        <v>115415</v>
      </c>
      <c r="U39" s="41">
        <v>0.19</v>
      </c>
      <c r="V39" s="40">
        <v>137343.85</v>
      </c>
    </row>
    <row r="40" spans="1:37" ht="14.25" customHeight="1">
      <c r="A40" s="7">
        <v>35</v>
      </c>
      <c r="B40" s="53"/>
      <c r="C40" s="49" t="s">
        <v>39</v>
      </c>
      <c r="D40" s="8" t="s">
        <v>41</v>
      </c>
      <c r="E40" s="6">
        <v>1</v>
      </c>
      <c r="F40" s="12">
        <v>75633.75</v>
      </c>
      <c r="G40" s="10">
        <v>0.19</v>
      </c>
      <c r="H40" s="12">
        <v>90004.162500000006</v>
      </c>
      <c r="I40" s="12">
        <f>'[1]Table 3'!F9</f>
        <v>92310</v>
      </c>
      <c r="J40" s="10">
        <f>'[1]Table 3'!G9</f>
        <v>0.19</v>
      </c>
      <c r="K40" s="12">
        <f>'[1]Table 3'!H9</f>
        <v>109849</v>
      </c>
      <c r="L40" s="12" t="str">
        <f>'[2]Table 6'!F21</f>
        <v>N/A</v>
      </c>
      <c r="M40" s="12">
        <f>'[2]Table 6'!G21</f>
        <v>0</v>
      </c>
      <c r="N40" s="12" t="str">
        <f>'[2]Table 6'!H21</f>
        <v>#¡VALOR!</v>
      </c>
      <c r="O40" s="24">
        <f t="shared" si="6"/>
        <v>83971.875</v>
      </c>
      <c r="P40" s="25">
        <v>0.19</v>
      </c>
      <c r="Q40" s="26">
        <f t="shared" si="4"/>
        <v>99926.53125</v>
      </c>
      <c r="R40" s="39">
        <v>62000</v>
      </c>
      <c r="S40" s="34">
        <f t="shared" si="2"/>
        <v>67883.8</v>
      </c>
      <c r="T40" s="40">
        <v>83971.875</v>
      </c>
      <c r="U40" s="41">
        <v>0.19</v>
      </c>
      <c r="V40" s="40">
        <v>99926.53125</v>
      </c>
    </row>
    <row r="41" spans="1:37" ht="21" customHeight="1">
      <c r="A41" s="7">
        <v>36</v>
      </c>
      <c r="B41" s="53"/>
      <c r="C41" s="50"/>
      <c r="D41" s="8" t="s">
        <v>42</v>
      </c>
      <c r="E41" s="6">
        <v>1</v>
      </c>
      <c r="F41" s="12">
        <v>75633.75</v>
      </c>
      <c r="G41" s="10">
        <v>0.19</v>
      </c>
      <c r="H41" s="12">
        <v>90004.162500000006</v>
      </c>
      <c r="I41" s="12">
        <f>'[1]Table 3'!F10</f>
        <v>73194</v>
      </c>
      <c r="J41" s="10">
        <f>'[1]Table 3'!G10</f>
        <v>0.19</v>
      </c>
      <c r="K41" s="12">
        <f>'[1]Table 3'!H10</f>
        <v>87101</v>
      </c>
      <c r="L41" s="12" t="str">
        <f>'[2]Table 6'!F22</f>
        <v>N/A</v>
      </c>
      <c r="M41" s="12">
        <f>'[2]Table 6'!G22</f>
        <v>0</v>
      </c>
      <c r="N41" s="12" t="str">
        <f>'[2]Table 6'!H22</f>
        <v>#¡VALOR!</v>
      </c>
      <c r="O41" s="24">
        <f t="shared" si="6"/>
        <v>74413.875</v>
      </c>
      <c r="P41" s="25">
        <v>0.19</v>
      </c>
      <c r="Q41" s="26">
        <f t="shared" si="4"/>
        <v>88552.511249999996</v>
      </c>
      <c r="R41" s="33">
        <v>0</v>
      </c>
      <c r="S41" s="34">
        <f t="shared" si="2"/>
        <v>0</v>
      </c>
      <c r="T41" s="40">
        <v>74413.875</v>
      </c>
      <c r="U41" s="41">
        <v>0.19</v>
      </c>
      <c r="V41" s="40">
        <v>88552.511249999996</v>
      </c>
    </row>
    <row r="42" spans="1:37" ht="10.5" customHeight="1">
      <c r="A42" s="7">
        <v>37</v>
      </c>
      <c r="B42" s="53"/>
      <c r="C42" s="50"/>
      <c r="D42" s="8" t="s">
        <v>26</v>
      </c>
      <c r="E42" s="6">
        <v>1</v>
      </c>
      <c r="F42" s="12">
        <v>100375</v>
      </c>
      <c r="G42" s="10">
        <v>0.19</v>
      </c>
      <c r="H42" s="12">
        <v>119446.25</v>
      </c>
      <c r="I42" s="12">
        <f>'[1]Table 3'!F11</f>
        <v>131092</v>
      </c>
      <c r="J42" s="10">
        <f>'[1]Table 3'!G11</f>
        <v>0.19</v>
      </c>
      <c r="K42" s="12">
        <f>'[1]Table 3'!H11</f>
        <v>155999</v>
      </c>
      <c r="L42" s="12" t="str">
        <f>'[2]Table 6'!F23</f>
        <v>N/A</v>
      </c>
      <c r="M42" s="12">
        <f>'[2]Table 6'!G23</f>
        <v>0</v>
      </c>
      <c r="N42" s="12" t="str">
        <f>'[2]Table 6'!H23</f>
        <v>#¡VALOR!</v>
      </c>
      <c r="O42" s="24">
        <f t="shared" si="6"/>
        <v>115733.5</v>
      </c>
      <c r="P42" s="25">
        <v>0.19</v>
      </c>
      <c r="Q42" s="26">
        <f t="shared" si="4"/>
        <v>137722.86499999999</v>
      </c>
      <c r="R42" s="36">
        <v>83000</v>
      </c>
      <c r="S42" s="34">
        <f t="shared" si="2"/>
        <v>90876.7</v>
      </c>
      <c r="T42" s="40">
        <v>115733.5</v>
      </c>
      <c r="U42" s="41">
        <v>0.19</v>
      </c>
      <c r="V42" s="40">
        <v>137722.86499999999</v>
      </c>
    </row>
    <row r="43" spans="1:37" ht="15" customHeight="1">
      <c r="A43" s="7">
        <v>38</v>
      </c>
      <c r="B43" s="53"/>
      <c r="C43" s="51"/>
      <c r="D43" s="8" t="s">
        <v>27</v>
      </c>
      <c r="E43" s="6">
        <v>1</v>
      </c>
      <c r="F43" s="12">
        <v>132573.75</v>
      </c>
      <c r="G43" s="10">
        <v>0.19</v>
      </c>
      <c r="H43" s="12">
        <v>157762.76250000001</v>
      </c>
      <c r="I43" s="12">
        <f>'[1]Table 3'!F12</f>
        <v>167142</v>
      </c>
      <c r="J43" s="10">
        <f>'[1]Table 3'!G12</f>
        <v>0.19</v>
      </c>
      <c r="K43" s="12">
        <f>'[1]Table 3'!H12</f>
        <v>198899</v>
      </c>
      <c r="L43" s="12" t="str">
        <f>'[2]Table 6'!F24</f>
        <v>N/A</v>
      </c>
      <c r="M43" s="12">
        <f>'[2]Table 6'!G24</f>
        <v>0</v>
      </c>
      <c r="N43" s="12" t="str">
        <f>'[2]Table 6'!H24</f>
        <v>#¡VALOR!</v>
      </c>
      <c r="O43" s="24">
        <f t="shared" si="6"/>
        <v>149857.875</v>
      </c>
      <c r="P43" s="25">
        <v>0.19</v>
      </c>
      <c r="Q43" s="26">
        <f t="shared" si="4"/>
        <v>178330.87125</v>
      </c>
      <c r="R43" s="36">
        <v>110500</v>
      </c>
      <c r="S43" s="34">
        <f t="shared" si="2"/>
        <v>120986.45</v>
      </c>
      <c r="T43" s="40">
        <v>149857.875</v>
      </c>
      <c r="U43" s="41">
        <v>0.19</v>
      </c>
      <c r="V43" s="40">
        <v>178330.87125</v>
      </c>
    </row>
    <row r="44" spans="1:37" ht="16.5" customHeight="1">
      <c r="A44" s="7">
        <v>39</v>
      </c>
      <c r="B44" s="53"/>
      <c r="C44" s="49" t="s">
        <v>40</v>
      </c>
      <c r="D44" s="8" t="s">
        <v>41</v>
      </c>
      <c r="E44" s="6">
        <v>1</v>
      </c>
      <c r="F44" s="12">
        <v>87710.084033613457</v>
      </c>
      <c r="G44" s="10">
        <v>0.19</v>
      </c>
      <c r="H44" s="12">
        <v>104375.00000000001</v>
      </c>
      <c r="I44" s="12" t="str">
        <f>'[1]Table 3'!F13</f>
        <v>NO SE MANEJA</v>
      </c>
      <c r="J44" s="10">
        <f>'[1]Table 3'!G13</f>
        <v>0</v>
      </c>
      <c r="K44" s="12" t="str">
        <f>'[1]Table 3'!H13</f>
        <v>NO SE MANEJA</v>
      </c>
      <c r="L44" s="12" t="str">
        <f>'[2]Table 6'!F25</f>
        <v>N/A</v>
      </c>
      <c r="M44" s="12">
        <f>'[2]Table 6'!G25</f>
        <v>0</v>
      </c>
      <c r="N44" s="12" t="str">
        <f>'[2]Table 6'!H25</f>
        <v>#¡VALOR!</v>
      </c>
      <c r="O44" s="24">
        <f>F44</f>
        <v>87710.084033613457</v>
      </c>
      <c r="P44" s="25">
        <v>0.19</v>
      </c>
      <c r="Q44" s="26">
        <f t="shared" si="4"/>
        <v>104375.00000000001</v>
      </c>
      <c r="R44" s="39">
        <v>83500</v>
      </c>
      <c r="S44" s="34">
        <f t="shared" si="2"/>
        <v>91424.15</v>
      </c>
      <c r="T44" s="40">
        <v>87710.084033613457</v>
      </c>
      <c r="U44" s="41">
        <v>0.19</v>
      </c>
      <c r="V44" s="40">
        <v>104375.00000000001</v>
      </c>
    </row>
    <row r="45" spans="1:37" ht="16.5" customHeight="1">
      <c r="A45" s="7">
        <v>40</v>
      </c>
      <c r="B45" s="53"/>
      <c r="C45" s="50"/>
      <c r="D45" s="8" t="s">
        <v>42</v>
      </c>
      <c r="E45" s="6">
        <v>1</v>
      </c>
      <c r="F45" s="12">
        <v>87710.084033613457</v>
      </c>
      <c r="G45" s="10">
        <v>0.19</v>
      </c>
      <c r="H45" s="12">
        <v>104375.00000000001</v>
      </c>
      <c r="I45" s="12" t="str">
        <f>'[1]Table 3'!F14</f>
        <v>NO SE MANEJA</v>
      </c>
      <c r="J45" s="10">
        <f>'[1]Table 3'!G14</f>
        <v>0</v>
      </c>
      <c r="K45" s="12" t="str">
        <f>'[1]Table 3'!H14</f>
        <v>NO SE MANEJA</v>
      </c>
      <c r="L45" s="12" t="str">
        <f>'[2]Table 6'!F26</f>
        <v>N/A</v>
      </c>
      <c r="M45" s="12">
        <f>'[2]Table 6'!G26</f>
        <v>0</v>
      </c>
      <c r="N45" s="12" t="str">
        <f>'[2]Table 6'!H26</f>
        <v>#¡VALOR!</v>
      </c>
      <c r="O45" s="24">
        <f t="shared" ref="O45:O46" si="7">F45</f>
        <v>87710.084033613457</v>
      </c>
      <c r="P45" s="25">
        <v>0.19</v>
      </c>
      <c r="Q45" s="26">
        <f t="shared" si="4"/>
        <v>104375.00000000001</v>
      </c>
      <c r="R45" s="12">
        <v>0</v>
      </c>
      <c r="S45" s="34">
        <f t="shared" si="2"/>
        <v>0</v>
      </c>
      <c r="T45" s="40">
        <v>87710.084033613457</v>
      </c>
      <c r="U45" s="41">
        <v>0.19</v>
      </c>
      <c r="V45" s="40">
        <v>104375.00000000001</v>
      </c>
    </row>
    <row r="46" spans="1:37" ht="17.25" customHeight="1">
      <c r="A46" s="7">
        <v>41</v>
      </c>
      <c r="B46" s="53"/>
      <c r="C46" s="50"/>
      <c r="D46" s="8" t="s">
        <v>26</v>
      </c>
      <c r="E46" s="6">
        <v>1</v>
      </c>
      <c r="F46" s="12">
        <v>108193.27731092437</v>
      </c>
      <c r="G46" s="10">
        <v>0.19</v>
      </c>
      <c r="H46" s="12">
        <v>128750</v>
      </c>
      <c r="I46" s="12" t="str">
        <f>'[1]Table 3'!F15</f>
        <v>NO SE MANEJA</v>
      </c>
      <c r="J46" s="10">
        <f>'[1]Table 3'!G15</f>
        <v>0</v>
      </c>
      <c r="K46" s="12" t="str">
        <f>'[1]Table 3'!H15</f>
        <v>NO SE MANEJA</v>
      </c>
      <c r="L46" s="12" t="str">
        <f>'[2]Table 6'!F27</f>
        <v>N/A</v>
      </c>
      <c r="M46" s="12">
        <f>'[2]Table 6'!G27</f>
        <v>0</v>
      </c>
      <c r="N46" s="12" t="str">
        <f>'[2]Table 6'!H27</f>
        <v>#¡VALOR!</v>
      </c>
      <c r="O46" s="24">
        <f t="shared" si="7"/>
        <v>108193.27731092437</v>
      </c>
      <c r="P46" s="25">
        <v>0.19</v>
      </c>
      <c r="Q46" s="26">
        <f t="shared" si="4"/>
        <v>128750</v>
      </c>
      <c r="R46" s="39">
        <v>103000</v>
      </c>
      <c r="S46" s="34">
        <f t="shared" si="2"/>
        <v>112774.7</v>
      </c>
      <c r="T46" s="40">
        <v>108193.27731092437</v>
      </c>
      <c r="U46" s="41">
        <v>0.19</v>
      </c>
      <c r="V46" s="40">
        <v>128750</v>
      </c>
    </row>
    <row r="47" spans="1:37" s="20" customFormat="1" ht="18.75" customHeight="1">
      <c r="A47" s="46" t="s">
        <v>56</v>
      </c>
      <c r="B47" s="46"/>
      <c r="C47" s="46"/>
      <c r="D47" s="46"/>
      <c r="E47" s="45"/>
      <c r="F47" s="17"/>
      <c r="G47" s="17"/>
      <c r="H47" s="18">
        <f>SUM(H5:H46)</f>
        <v>17212734.208828002</v>
      </c>
      <c r="I47" s="17">
        <f>'[1]Table 3'!F16</f>
        <v>0</v>
      </c>
      <c r="J47" s="17">
        <f>'[1]Table 3'!G16</f>
        <v>0</v>
      </c>
      <c r="K47" s="18">
        <f>'[1]Table 3'!H16</f>
        <v>36373333</v>
      </c>
      <c r="L47" s="19">
        <f>'[2]Table 6'!F28</f>
        <v>0</v>
      </c>
      <c r="M47" s="19">
        <f>'[2]Table 6'!G28</f>
        <v>0</v>
      </c>
      <c r="N47" s="19" t="str">
        <f>'[2]Table 6'!H28</f>
        <v>#¡VALOR!</v>
      </c>
      <c r="O47" s="24"/>
      <c r="P47" s="24"/>
      <c r="Q47" s="24">
        <f>SUM(Q5:Q46)</f>
        <v>26974311.954619333</v>
      </c>
      <c r="R47" s="33">
        <f>SUM(R5:R46)</f>
        <v>15563675</v>
      </c>
      <c r="S47" s="34">
        <f>SUM(S5:S46)</f>
        <v>17040667.757499997</v>
      </c>
      <c r="T47" s="43"/>
      <c r="U47" s="44"/>
      <c r="V47" s="43">
        <f>SUM(V5:V46)</f>
        <v>24537114.200123336</v>
      </c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</row>
    <row r="48" spans="1:37" ht="16.5" customHeight="1"/>
  </sheetData>
  <autoFilter ref="A4:S47" xr:uid="{00000000-0001-0000-0000-000000000000}">
    <filterColumn colId="2" showButton="0"/>
  </autoFilter>
  <mergeCells count="46">
    <mergeCell ref="I3:K3"/>
    <mergeCell ref="L3:N3"/>
    <mergeCell ref="O3:Q3"/>
    <mergeCell ref="A2:V2"/>
    <mergeCell ref="A1:V1"/>
    <mergeCell ref="F3:H3"/>
    <mergeCell ref="A3:E3"/>
    <mergeCell ref="R3:S3"/>
    <mergeCell ref="T3:V3"/>
    <mergeCell ref="C4:D4"/>
    <mergeCell ref="C23:D23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24:D24"/>
    <mergeCell ref="C14:D14"/>
    <mergeCell ref="C15:D15"/>
    <mergeCell ref="C16:D16"/>
    <mergeCell ref="C17:D17"/>
    <mergeCell ref="C19:D19"/>
    <mergeCell ref="C18:D18"/>
    <mergeCell ref="A20:D20"/>
    <mergeCell ref="C21:D21"/>
    <mergeCell ref="C22:D22"/>
    <mergeCell ref="A47:D47"/>
    <mergeCell ref="C25:D25"/>
    <mergeCell ref="C26:D26"/>
    <mergeCell ref="C27:D27"/>
    <mergeCell ref="C28:D28"/>
    <mergeCell ref="C29:D29"/>
    <mergeCell ref="C35:D35"/>
    <mergeCell ref="C36:C39"/>
    <mergeCell ref="C40:C43"/>
    <mergeCell ref="B36:B46"/>
    <mergeCell ref="C44:C46"/>
    <mergeCell ref="C30:D30"/>
    <mergeCell ref="C31:D31"/>
    <mergeCell ref="C32:D32"/>
    <mergeCell ref="C33:D33"/>
    <mergeCell ref="C34:D34"/>
  </mergeCells>
  <pageMargins left="0.70866141732283505" right="0.70866141732283505" top="0.74803149606299202" bottom="0.74803149606299202" header="0.31496062992126" footer="0.31496062992126"/>
  <pageSetup scale="60" orientation="portrait" r:id="rId1"/>
  <headerFoot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ANALISIS DE COTIZAC</vt:lpstr>
      <vt:lpstr>'ANALISIS DE COTIZAC'!Área_de_impresión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Byron Shelock Puerto Barrios</dc:creator>
  <cp:lastModifiedBy>Karoll Andrea Orjuela Almeida</cp:lastModifiedBy>
  <cp:lastPrinted>2019-03-16T04:40:00Z</cp:lastPrinted>
  <dcterms:created xsi:type="dcterms:W3CDTF">2019-02-22T17:11:00Z</dcterms:created>
  <dcterms:modified xsi:type="dcterms:W3CDTF">2024-03-06T15:47:33Z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37D5775754B146F0AD64E67291B06E63</vt:lpwstr>
  </property>
  <property fmtid="{D5CDD505-2E9C-101B-9397-08002B2CF9AE}" pid="3" name="KSOProductBuildVer">
    <vt:lpwstr>2058-11.2.0.11130</vt:lpwstr>
  </property>
  <property fmtid="{D5CDD505-2E9C-101B-9397-08002B2CF9AE}" pid="4" name="MSIP_Label_1299739c-ad3d-4908-806e-4d91151a6e13_Enabled">
    <vt:lpwstr>true</vt:lpwstr>
  </property>
  <property fmtid="{D5CDD505-2E9C-101B-9397-08002B2CF9AE}" pid="5" name="MSIP_Label_1299739c-ad3d-4908-806e-4d91151a6e13_SetDate">
    <vt:lpwstr>2023-06-29T16:43:54Z</vt:lpwstr>
  </property>
  <property fmtid="{D5CDD505-2E9C-101B-9397-08002B2CF9AE}" pid="6" name="MSIP_Label_1299739c-ad3d-4908-806e-4d91151a6e13_Method">
    <vt:lpwstr>Standard</vt:lpwstr>
  </property>
  <property fmtid="{D5CDD505-2E9C-101B-9397-08002B2CF9AE}" pid="7" name="MSIP_Label_1299739c-ad3d-4908-806e-4d91151a6e13_Name">
    <vt:lpwstr>All Employees (Unrestricted)</vt:lpwstr>
  </property>
  <property fmtid="{D5CDD505-2E9C-101B-9397-08002B2CF9AE}" pid="8" name="MSIP_Label_1299739c-ad3d-4908-806e-4d91151a6e13_SiteId">
    <vt:lpwstr>cbc2c381-2f2e-4d93-91d1-506c9316ace7</vt:lpwstr>
  </property>
  <property fmtid="{D5CDD505-2E9C-101B-9397-08002B2CF9AE}" pid="9" name="MSIP_Label_1299739c-ad3d-4908-806e-4d91151a6e13_ActionId">
    <vt:lpwstr>5a2c1368-f248-465c-9902-b21defe27f84</vt:lpwstr>
  </property>
  <property fmtid="{D5CDD505-2E9C-101B-9397-08002B2CF9AE}" pid="10" name="MSIP_Label_1299739c-ad3d-4908-806e-4d91151a6e13_ContentBits">
    <vt:lpwstr>0</vt:lpwstr>
  </property>
</Properties>
</file>