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mc:AlternateContent xmlns:mc="http://schemas.openxmlformats.org/markup-compatibility/2006">
    <mc:Choice Requires="x15">
      <x15ac:absPath xmlns:x15ac="http://schemas.microsoft.com/office/spreadsheetml/2010/11/ac" url="C:\Users\USER\Documents\AMAZONAS DESARROLLO INTELIGENTE 2024\SELECCION ABREVIADA-L- PÚBLICA 001- 2023 SCALL -\"/>
    </mc:Choice>
  </mc:AlternateContent>
  <xr:revisionPtr revIDLastSave="0" documentId="13_ncr:1_{FBF14D6F-36AE-43D9-9A2C-6C5467BD0571}" xr6:coauthVersionLast="47" xr6:coauthVersionMax="47" xr10:uidLastSave="{00000000-0000-0000-0000-000000000000}"/>
  <bookViews>
    <workbookView xWindow="-120" yWindow="-120" windowWidth="20730" windowHeight="11160" tabRatio="880" xr2:uid="{00000000-000D-0000-FFFF-FFFF00000000}"/>
  </bookViews>
  <sheets>
    <sheet name="PRE MOD I" sheetId="1" r:id="rId1"/>
    <sheet name="CANTIDADES" sheetId="1130" state="hidden" r:id="rId2"/>
    <sheet name="INSTITUCIONAL" sheetId="1134" r:id="rId3"/>
    <sheet name="O&amp;M" sheetId="1131" state="hidden" r:id="rId4"/>
    <sheet name="apropia preliminar" sheetId="1135" state="hidden" r:id="rId5"/>
    <sheet name="Pres Consul Social" sheetId="1132" r:id="rId6"/>
    <sheet name="CRONOGRAMA" sheetId="1114" state="hidden" r:id="rId7"/>
    <sheet name="CRONOGRAMA MOD I" sheetId="1122" state="hidden" r:id="rId8"/>
    <sheet name="COTIZACIONES" sheetId="286" state="hidden"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s>
  <definedNames>
    <definedName name="\0" localSheetId="2">#REF!</definedName>
    <definedName name="\0">#REF!</definedName>
    <definedName name="_____PJ50" localSheetId="4">#REF!</definedName>
    <definedName name="_____PJ50" localSheetId="5">#REF!</definedName>
    <definedName name="_____PJ50">#REF!</definedName>
    <definedName name="_____pj51" localSheetId="4">#REF!</definedName>
    <definedName name="_____pj51" localSheetId="5">#REF!</definedName>
    <definedName name="_____pj51">#REF!</definedName>
    <definedName name="____PJ50" localSheetId="4">#REF!</definedName>
    <definedName name="____PJ50" localSheetId="5">#REF!</definedName>
    <definedName name="____PJ50">#REF!</definedName>
    <definedName name="____pj51" localSheetId="4">#REF!</definedName>
    <definedName name="____pj51" localSheetId="5">#REF!</definedName>
    <definedName name="____pj51">#REF!</definedName>
    <definedName name="___PJ50" localSheetId="4">#REF!</definedName>
    <definedName name="___PJ50" localSheetId="5">#REF!</definedName>
    <definedName name="___PJ50">#REF!</definedName>
    <definedName name="___pj51" localSheetId="4">#REF!</definedName>
    <definedName name="___pj51" localSheetId="5">#REF!</definedName>
    <definedName name="___pj51">#REF!</definedName>
    <definedName name="__CMU005" hidden="1">#REF!</definedName>
    <definedName name="__PJ50" localSheetId="4">#REF!</definedName>
    <definedName name="__PJ50" localSheetId="5">#REF!</definedName>
    <definedName name="__PJ50">#REF!</definedName>
    <definedName name="__pj51" localSheetId="4">#REF!</definedName>
    <definedName name="__pj51" localSheetId="5">#REF!</definedName>
    <definedName name="__pj51">#REF!</definedName>
    <definedName name="__xlfn.BAHTTEXT" hidden="1">#NAME?</definedName>
    <definedName name="_1" localSheetId="2">#REF!</definedName>
    <definedName name="_1">#REF!</definedName>
    <definedName name="_2" localSheetId="2">#REF!</definedName>
    <definedName name="_2">#REF!</definedName>
    <definedName name="_APU221" localSheetId="4">#REF!</definedName>
    <definedName name="_APU221" localSheetId="5">#REF!</definedName>
    <definedName name="_APU221">#REF!</definedName>
    <definedName name="_APU465" localSheetId="4">[1]!absc</definedName>
    <definedName name="_APU465" localSheetId="5">[1]!absc</definedName>
    <definedName name="_APU465">[1]!absc</definedName>
    <definedName name="_cia1" localSheetId="2">#REF!</definedName>
    <definedName name="_cia1">#REF!</definedName>
    <definedName name="_CMU005" hidden="1">#REF!</definedName>
    <definedName name="_Fill" localSheetId="8" hidden="1">#REF!</definedName>
    <definedName name="_Fill" localSheetId="6" hidden="1">#REF!</definedName>
    <definedName name="_Fill" localSheetId="7" hidden="1">#REF!</definedName>
    <definedName name="_Fill" localSheetId="0" hidden="1">#REF!</definedName>
    <definedName name="_Fill" hidden="1">#REF!</definedName>
    <definedName name="_xlnm._FilterDatabase" localSheetId="8" hidden="1">#REF!</definedName>
    <definedName name="_xlnm._FilterDatabase" localSheetId="0" hidden="1">'PRE MOD I'!$B$3:$G$123</definedName>
    <definedName name="_xlnm._FilterDatabase" hidden="1">#REF!</definedName>
    <definedName name="_Kay1" localSheetId="8" hidden="1">#REF!</definedName>
    <definedName name="_Kay1" localSheetId="0" hidden="1">#REF!</definedName>
    <definedName name="_Kay1" hidden="1">#REF!</definedName>
    <definedName name="_Key1" localSheetId="8" hidden="1">#REF!</definedName>
    <definedName name="_Key1" localSheetId="6" hidden="1">#REF!</definedName>
    <definedName name="_Key1" localSheetId="7" hidden="1">#REF!</definedName>
    <definedName name="_Key1" localSheetId="0" hidden="1">#REF!</definedName>
    <definedName name="_Key1" hidden="1">#REF!</definedName>
    <definedName name="_Key2" localSheetId="8" hidden="1">#REF!</definedName>
    <definedName name="_Key2" hidden="1">#REF!</definedName>
    <definedName name="_Order1" localSheetId="6" hidden="1">255</definedName>
    <definedName name="_Order1" localSheetId="7" hidden="1">255</definedName>
    <definedName name="_Order1" localSheetId="2" hidden="1">255</definedName>
    <definedName name="_Order1" localSheetId="3" hidden="1">255</definedName>
    <definedName name="_Order1" hidden="1">0</definedName>
    <definedName name="_Order2" hidden="1">255</definedName>
    <definedName name="_PJ50" localSheetId="4">#REF!</definedName>
    <definedName name="_PJ50" localSheetId="5">#REF!</definedName>
    <definedName name="_PJ50">#REF!</definedName>
    <definedName name="_pj51" localSheetId="4">#REF!</definedName>
    <definedName name="_pj51" localSheetId="5">#REF!</definedName>
    <definedName name="_pj51">#REF!</definedName>
    <definedName name="_r" localSheetId="8" hidden="1">#REF!</definedName>
    <definedName name="_r" hidden="1">#REF!</definedName>
    <definedName name="_Regression_Out" localSheetId="6" hidden="1">#REF!</definedName>
    <definedName name="_Regression_Out" localSheetId="7" hidden="1">#REF!</definedName>
    <definedName name="_Regression_Out" hidden="1">#REF!</definedName>
    <definedName name="_Regression_X" localSheetId="6" hidden="1">#REF!</definedName>
    <definedName name="_Regression_X" localSheetId="7" hidden="1">#REF!</definedName>
    <definedName name="_Regression_X" hidden="1">#REF!</definedName>
    <definedName name="_Regression_Y" localSheetId="6" hidden="1">#REF!</definedName>
    <definedName name="_Regression_Y" localSheetId="7" hidden="1">#REF!</definedName>
    <definedName name="_Regression_Y" hidden="1">#REF!</definedName>
    <definedName name="_Sort" localSheetId="8" hidden="1">#REF!</definedName>
    <definedName name="_Sort" localSheetId="6" hidden="1">#REF!</definedName>
    <definedName name="_Sort" localSheetId="7" hidden="1">#REF!</definedName>
    <definedName name="_Sort" localSheetId="0" hidden="1">#REF!</definedName>
    <definedName name="_Sort" hidden="1">#REF!</definedName>
    <definedName name="_Table2_Out" hidden="1">#REF!</definedName>
    <definedName name="A" localSheetId="4">#REF!</definedName>
    <definedName name="A" localSheetId="5">#REF!</definedName>
    <definedName name="A">#REF!</definedName>
    <definedName name="A_impresión_IM" localSheetId="4">#REF!</definedName>
    <definedName name="A_impresión_IM" localSheetId="5">#REF!</definedName>
    <definedName name="A_impresión_IM">#REF!</definedName>
    <definedName name="absc">#N/A</definedName>
    <definedName name="AccessDatabase" hidden="1">"C:\C-314\VOLUMENES\volfin4.mdb"</definedName>
    <definedName name="ACwvu.TAB1." localSheetId="8" hidden="1">#REF!</definedName>
    <definedName name="ACwvu.TAB1." localSheetId="0" hidden="1">#REF!</definedName>
    <definedName name="ACwvu.TAB1." hidden="1">#REF!</definedName>
    <definedName name="ACwvu.TAB10." localSheetId="8" hidden="1">#REF!</definedName>
    <definedName name="ACwvu.TAB10." localSheetId="0" hidden="1">#REF!</definedName>
    <definedName name="ACwvu.TAB10." hidden="1">#REF!</definedName>
    <definedName name="ACwvu.TAB2." localSheetId="8" hidden="1">#REF!</definedName>
    <definedName name="ACwvu.TAB2." localSheetId="0" hidden="1">#REF!</definedName>
    <definedName name="ACwvu.TAB2." hidden="1">#REF!</definedName>
    <definedName name="ACwvu.TAB3." localSheetId="8" hidden="1">#REF!</definedName>
    <definedName name="ACwvu.TAB3." localSheetId="0" hidden="1">#REF!</definedName>
    <definedName name="ACwvu.TAB3." hidden="1">#REF!</definedName>
    <definedName name="ACwvu.TAB4." localSheetId="8" hidden="1">#REF!</definedName>
    <definedName name="ACwvu.TAB4." localSheetId="0" hidden="1">#REF!</definedName>
    <definedName name="ACwvu.TAB4." hidden="1">#REF!</definedName>
    <definedName name="ACwvu.TAB5." localSheetId="8" hidden="1">#REF!</definedName>
    <definedName name="ACwvu.TAB5." localSheetId="0" hidden="1">#REF!</definedName>
    <definedName name="ACwvu.TAB5." hidden="1">#REF!</definedName>
    <definedName name="adoq" localSheetId="4">[2]!absc</definedName>
    <definedName name="adoq" localSheetId="5">[2]!absc</definedName>
    <definedName name="adoq">[2]!absc</definedName>
    <definedName name="alc" localSheetId="4">[3]!absc</definedName>
    <definedName name="alc" localSheetId="5">[3]!absc</definedName>
    <definedName name="alc">[3]!absc</definedName>
    <definedName name="Analyst" hidden="1">#REF!</definedName>
    <definedName name="anscount" hidden="1">10</definedName>
    <definedName name="AÑOWUIE">'[4]Res-Accide-10'!$R$2:$R$7</definedName>
    <definedName name="APU" localSheetId="4">[5]!absc</definedName>
    <definedName name="APU" localSheetId="5">[5]!absc</definedName>
    <definedName name="APU">[5]!absc</definedName>
    <definedName name="APU221.1" localSheetId="4">#REF!</definedName>
    <definedName name="APU221.1" localSheetId="5">#REF!</definedName>
    <definedName name="APU221.1">#REF!</definedName>
    <definedName name="APU221.2" localSheetId="4">#REF!</definedName>
    <definedName name="APU221.2" localSheetId="5">#REF!</definedName>
    <definedName name="APU221.2">#REF!</definedName>
    <definedName name="_xlnm.Print_Area" localSheetId="4">'apropia preliminar'!$A$1:$K$33</definedName>
    <definedName name="_xlnm.Print_Area" localSheetId="6">CRONOGRAMA!$A$1:$N$23</definedName>
    <definedName name="_xlnm.Print_Area" localSheetId="7">'CRONOGRAMA MOD I'!$A$1:$J$23</definedName>
    <definedName name="_xlnm.Print_Area" localSheetId="5">'Pres Consul Social'!$A$1:$K$25</definedName>
    <definedName name="_xlnm.Print_Area">#REF!</definedName>
    <definedName name="arg" hidden="1">[6]MI!#REF!</definedName>
    <definedName name="ARTICULO" hidden="1">[7]Hoja1!$B$6:$B$56</definedName>
    <definedName name="asdfñk" localSheetId="4">[8]!absc</definedName>
    <definedName name="asdfñk" localSheetId="5">[8]!absc</definedName>
    <definedName name="asdfñk">[8]!absc</definedName>
    <definedName name="ATenerEnCuenta">'[9]IMPUESTOS Y VR TOTAL'!$B$66:$E$83</definedName>
    <definedName name="auto1" localSheetId="4">#REF!</definedName>
    <definedName name="auto1" localSheetId="5">#REF!</definedName>
    <definedName name="auto1">#REF!</definedName>
    <definedName name="auto2" localSheetId="4">#REF!</definedName>
    <definedName name="auto2" localSheetId="5">#REF!</definedName>
    <definedName name="auto2">#REF!</definedName>
    <definedName name="b" localSheetId="4">#REF!</definedName>
    <definedName name="b" localSheetId="5">#REF!</definedName>
    <definedName name="b">#REF!</definedName>
    <definedName name="_xlnm.Database" localSheetId="4">#REF!</definedName>
    <definedName name="_xlnm.Database" localSheetId="5">#REF!</definedName>
    <definedName name="_xlnm.Database">#REF!</definedName>
    <definedName name="BS_Data_Col" hidden="1">#REF!</definedName>
    <definedName name="BSpb" hidden="1">#REF!</definedName>
    <definedName name="C_" localSheetId="4">#REF!</definedName>
    <definedName name="C_" localSheetId="5">#REF!</definedName>
    <definedName name="C_">#REF!</definedName>
    <definedName name="Calidad">'[9]PERSONAL Y OTROS'!$P$43</definedName>
    <definedName name="Campamento">'[9]PERSONAL Y OTROS'!$P$114</definedName>
    <definedName name="CANT" localSheetId="4">#REF!</definedName>
    <definedName name="CANT" localSheetId="5">#REF!</definedName>
    <definedName name="CANT">#REF!</definedName>
    <definedName name="Capitalpb" hidden="1">#REF!</definedName>
    <definedName name="CapitalStructure" hidden="1">#REF!</definedName>
    <definedName name="Cashpb" hidden="1">#REF!</definedName>
    <definedName name="cc">[10]PERSONAL!$D$8</definedName>
    <definedName name="CCCCCC" localSheetId="4">'[11]A. P. U.'!#REF!</definedName>
    <definedName name="CCCCCC" localSheetId="5">'[11]A. P. U.'!#REF!</definedName>
    <definedName name="CCCCCC">'[11]A. P. U.'!#REF!</definedName>
    <definedName name="ccto210" localSheetId="4">#REF!</definedName>
    <definedName name="ccto210" localSheetId="5">#REF!</definedName>
    <definedName name="ccto210">#REF!</definedName>
    <definedName name="CdadCalidad">'[9]PERSONAL Y OTROS'!$B$44:$B$52</definedName>
    <definedName name="CdadCalidades">'[9]PERSONAL Y OTROS'!$C$43</definedName>
    <definedName name="CdadNoFactura">'[9]PERSONAL Y OTROS'!$B$37:$B$41</definedName>
    <definedName name="CdadNoFacturables">'[9]PERSONAL Y OTROS'!$C$36</definedName>
    <definedName name="CdadProfesional">'[9]PERSONAL Y OTROS'!$B$14:$B$19</definedName>
    <definedName name="CdadProfesionales">'[9]PERSONAL Y OTROS'!$C$13</definedName>
    <definedName name="CdadTecnico">'[9]PERSONAL Y OTROS'!$B$23:$B$34</definedName>
    <definedName name="CdadTecnicos">'[9]PERSONAL Y OTROS'!$C$22</definedName>
    <definedName name="CECECECECECECECECECECECECECE" localSheetId="8" hidden="1">#REF!</definedName>
    <definedName name="CECECECECECECECECECECECECECE" hidden="1">#REF!</definedName>
    <definedName name="Change_in_Cash" hidden="1">#REF!</definedName>
    <definedName name="Check_to_Cash" hidden="1">#REF!</definedName>
    <definedName name="cia" localSheetId="2">#REF!</definedName>
    <definedName name="cia">#REF!</definedName>
    <definedName name="CostoDirecto">'[9]PERSONAL Y OTROS'!$O$9</definedName>
    <definedName name="CostoDirectoObra" localSheetId="2">#REF!</definedName>
    <definedName name="CostoDirectoObra">#REF!</definedName>
    <definedName name="CotizacionARP">'[9]INFORMACION DEL FP'!$G$32:$J$36</definedName>
    <definedName name="curva">"Chart 11"</definedName>
    <definedName name="DD" localSheetId="4">#REF!</definedName>
    <definedName name="DD" localSheetId="5">#REF!</definedName>
    <definedName name="DD">#REF!</definedName>
    <definedName name="Dealpb" hidden="1">#REF!</definedName>
    <definedName name="Demanda_3" localSheetId="2">'[12]VPD ac'!#REF!</definedName>
    <definedName name="Demanda_3">'[12]VPD ac'!#REF!</definedName>
    <definedName name="Demanda_4" localSheetId="2">'[12]VPD ac'!#REF!</definedName>
    <definedName name="Demanda_4">'[12]VPD ac'!#REF!</definedName>
    <definedName name="DENS" localSheetId="4">#REF!</definedName>
    <definedName name="DENS" localSheetId="5">#REF!</definedName>
    <definedName name="DENS">#REF!</definedName>
    <definedName name="densi" localSheetId="4">#REF!</definedName>
    <definedName name="densi" localSheetId="5">#REF!</definedName>
    <definedName name="densi">#REF!</definedName>
    <definedName name="DepreciationPB" hidden="1">#REF!</definedName>
    <definedName name="DERF" localSheetId="8" hidden="1">{#N/A,#N/A,FALSE,"310.1";#N/A,#N/A,FALSE,"321.1";#N/A,#N/A,FALSE,"320.3";#N/A,#N/A,FALSE,"330.1"}</definedName>
    <definedName name="DERF" hidden="1">{#N/A,#N/A,FALSE,"310.1";#N/A,#N/A,FALSE,"321.1";#N/A,#N/A,FALSE,"320.3";#N/A,#N/A,FALSE,"330.1"}</definedName>
    <definedName name="DestinoConsultoria">'[9]IMPUESTOS Y VR TOTAL'!$F$52</definedName>
    <definedName name="DestinoObra">'[9]IMPUESTOS Y VR TOTAL'!$D$10</definedName>
    <definedName name="DIANA" localSheetId="8" hidden="1">#REF!</definedName>
    <definedName name="DIANA" hidden="1">#REF!</definedName>
    <definedName name="diego" localSheetId="4">#REF!</definedName>
    <definedName name="diego" localSheetId="5">#REF!</definedName>
    <definedName name="diego">#REF!</definedName>
    <definedName name="diego1" localSheetId="4">#REF!</definedName>
    <definedName name="diego1" localSheetId="5">#REF!</definedName>
    <definedName name="diego1">#REF!</definedName>
    <definedName name="DOLAR">[13]EQUIPOS!$H$2</definedName>
    <definedName name="DOT" localSheetId="4">#REF!</definedName>
    <definedName name="DOT" localSheetId="5">#REF!</definedName>
    <definedName name="DOT">#REF!</definedName>
    <definedName name="dota" localSheetId="4">#REF!</definedName>
    <definedName name="dota" localSheetId="5">#REF!</definedName>
    <definedName name="dota">#REF!</definedName>
    <definedName name="DuracionMeses">'[9]PERSONAL Y OTROS'!$D$10</definedName>
    <definedName name="DuracionSemanas">'[9]PERSONAL Y OTROS'!$B$10</definedName>
    <definedName name="DZ.Main" hidden="1">#REF!</definedName>
    <definedName name="Electricosptap" localSheetId="6" hidden="1">{"Acueducto",#N/A,FALSE,"Base"}</definedName>
    <definedName name="Electricosptap" localSheetId="7" hidden="1">{"Acueducto",#N/A,FALSE,"Base"}</definedName>
    <definedName name="Electricosptap" hidden="1">{"Acueducto",#N/A,FALSE,"Base"}</definedName>
    <definedName name="Ensayos">'[9]PERSONAL Y OTROS'!$P$91</definedName>
    <definedName name="EQUIPO" localSheetId="4">#REF!</definedName>
    <definedName name="EQUIPO" localSheetId="5">#REF!</definedName>
    <definedName name="Equipo">'[9]PERSONAL Y OTROS'!$P$67</definedName>
    <definedName name="Equipos">'[9]PERSONAL Y OTROS'!$P$67</definedName>
    <definedName name="ERR" localSheetId="4">#REF!</definedName>
    <definedName name="ERR" localSheetId="5">#REF!</definedName>
    <definedName name="ERR">#REF!</definedName>
    <definedName name="erra" localSheetId="4">#REF!</definedName>
    <definedName name="erra" localSheetId="5">#REF!</definedName>
    <definedName name="erra">#REF!</definedName>
    <definedName name="EURO">[13]EQUIPOS!$I$2</definedName>
    <definedName name="ev.Calculation" hidden="1">-4135</definedName>
    <definedName name="ev.Initialized" hidden="1">FALSE</definedName>
    <definedName name="EXCROC">'[14]Análisis de precios'!$H$52</definedName>
    <definedName name="Executivepb" hidden="1">#REF!</definedName>
    <definedName name="FactorMultFinal">[9]FM!$E$57</definedName>
    <definedName name="FactorMultiplicaCalculado">[9]FM!$D$45</definedName>
    <definedName name="Factpb" hidden="1">#REF!</definedName>
    <definedName name="Factpb2" hidden="1">#REF!</definedName>
    <definedName name="FACTURA" localSheetId="2">#REF!</definedName>
    <definedName name="FACTURA">#REF!</definedName>
    <definedName name="fd" localSheetId="4">'[11]A. P. U.'!#REF!</definedName>
    <definedName name="fd" localSheetId="5">'[11]A. P. U.'!#REF!</definedName>
    <definedName name="fd">'[11]A. P. U.'!#REF!</definedName>
    <definedName name="fhg" localSheetId="8" hidden="1">{#N/A,#N/A,FALSE,"310.1";#N/A,#N/A,FALSE,"321.1";#N/A,#N/A,FALSE,"320.3";#N/A,#N/A,FALSE,"330.1"}</definedName>
    <definedName name="fhg" hidden="1">{#N/A,#N/A,FALSE,"310.1";#N/A,#N/A,FALSE,"321.1";#N/A,#N/A,FALSE,"320.3";#N/A,#N/A,FALSE,"330.1"}</definedName>
    <definedName name="Financialpb" hidden="1">#REF!</definedName>
    <definedName name="Financialpb2" hidden="1">#REF!</definedName>
    <definedName name="FORMULARIO" localSheetId="8" hidden="1">#REF!</definedName>
    <definedName name="FORMULARIO" localSheetId="0" hidden="1">#REF!</definedName>
    <definedName name="FORMULARIO" hidden="1">#REF!</definedName>
    <definedName name="GastosViajes">'[9]PERSONAL Y OTROS'!$A$281:$A$285</definedName>
    <definedName name="GKJDGDIJZ">"Imagen 3"</definedName>
    <definedName name="GRUPO1" localSheetId="4">#REF!</definedName>
    <definedName name="GRUPO1" localSheetId="5">#REF!</definedName>
    <definedName name="GRUPO1">#REF!</definedName>
    <definedName name="GRUPO2" localSheetId="4">#REF!</definedName>
    <definedName name="GRUPO2" localSheetId="5">#REF!</definedName>
    <definedName name="GRUPO2">#REF!</definedName>
    <definedName name="HisYear_0" hidden="1">#REF!</definedName>
    <definedName name="HisYear_1" hidden="1">#REF!</definedName>
    <definedName name="HisYear_2" hidden="1">#REF!</definedName>
    <definedName name="HisYear_3" hidden="1">#REF!</definedName>
    <definedName name="hn.ConvertZero1" hidden="1">[15]LTM!$G$461:$J$461,[15]LTM!$G$463:$J$464,[15]LTM!$G$468:$J$469,[15]LTM!$G$473:$J$475,[15]LTM!$G$480:$J$480,[15]LTM!$G$484:$J$485,[15]LTM!$G$490:$J$490,[15]LTM!$G$514:$J$518,[15]LTM!$G$525:$J$526,[15]LTM!$G$532:$J$537</definedName>
    <definedName name="hn.ConvertZero2" hidden="1">[15]LTM!$G$560:$J$560,[15]LTM!$H$590:$J$591,[15]LTM!$H$614:$J$614,[15]LTM!$H$635:$J$636,[15]LTM!$G$676:$J$680,[15]LTM!$G$686:$J$686,[15]LTM!$G$688:$J$694,[15]LTM!$G$681:$J$682</definedName>
    <definedName name="hn.ConvertZero3" hidden="1">[15]LTM!$G$699:$J$706,[15]LTM!$G$710:$J$714,[15]LTM!$G$717:$J$734,[15]LTM!$G$738:$J$738,[15]LTM!$G$745:$J$751</definedName>
    <definedName name="hn.ConvertZero4" hidden="1">[15]LTM!$G$840:$J$840,[15]LTM!$H$1266:$J$1266,[15]LTM!$G$1267:$J$1267,[15]LTM!$G$1454:$J$1461,[15]LTM!$J$1462,[15]LTM!$J$1463,[15]LTM!$G$1468:$J$1469,[15]LTM!$L$1469:$N$1469</definedName>
    <definedName name="hn.ConvertZeroUnhide1" hidden="1">[15]LTM!$G$1469:$J$1469,[15]LTM!$L$1469:$N$1469,[15]LTM!$H$1266:$J$1266</definedName>
    <definedName name="hn.Delete015" hidden="1">'[15]CREDIT STATS'!$B$9:$K$11,'[15]CREDIT STATS'!$O$11:$X$14,'[15]CREDIT STATS'!$B$25:$K$30,'[15]CREDIT STATS'!$O$25:$X$26</definedName>
    <definedName name="hn.DZ_MultByFXRates" hidden="1">[15]DropZone!$B$2:$I$118,[15]DropZone!$B$120:$I$132,[15]DropZone!$B$134:$I$136,[15]DropZone!$B$138:$I$146</definedName>
    <definedName name="hn.ExtDb" hidden="1">FALSE</definedName>
    <definedName name="hn.LTM_MultByFXRates" hidden="1">[15]LTM!$G$461:$N$477,[15]LTM!$G$480:$N$539,[15]LTM!$G$548:$N$667,[15]LTM!$G$676:$N$1266,[15]LTM!$G$1454:$N$1461,[15]LTM!$G$1463:$N$1465,[15]LTM!$G$1468:$N$1469</definedName>
    <definedName name="hn.ModelType" hidden="1">"DEAL"</definedName>
    <definedName name="hn.ModelVersion" hidden="1">1</definedName>
    <definedName name="hn.MultbyFXRates" hidden="1">[15]LTM!$G$461:$N$477,[15]LTM!$G$480:$N$539,[15]LTM!$G$548:$N$667,[15]LTM!$G$676:$N$1266,[15]LTM!$G$1454:$N$1461,[15]LTM!$G$1463:$N$1465,[15]LTM!$G$1468:$N$1469</definedName>
    <definedName name="hn.MultByFXRates1" hidden="1">[15]LTM!$G$461:$G$477,[15]LTM!$G$480:$G$539,[15]LTM!$G$548:$G$562,[15]LTM!$G$676:$G$840,[15]LTM!$G$1454:$G$1469</definedName>
    <definedName name="hn.MultByFXRates2" hidden="1">[15]LTM!$H$461:$H$477,[15]LTM!$H$480:$H$539,[15]LTM!$H$548:$H$667,[15]LTM!$H$676:$H$1266,[15]LTM!$H$1454:$H$1469</definedName>
    <definedName name="hn.MultByFXRates3" hidden="1">[15]LTM!$I$461:$I$477,[15]LTM!$I$480:$I$539,[15]LTM!$I$548:$I$667,[15]LTM!$I$676:$I$1266,[15]LTM!$I$1454:$I$1469</definedName>
    <definedName name="hn.MultbyFxrates4" hidden="1">[15]LTM!$J$461:$J$477,[15]LTM!$J$480:$J$539,[15]LTM!$J$548:$J$668,[15]LTM!$J$676:$J$1266,[15]LTM!$J$1454:$J$1461,[15]LTM!$J$1463:$J$1465,[15]LTM!$J$1468</definedName>
    <definedName name="hn.multbyfxrates5" hidden="1">[15]LTM!$L$461:$L$477,[15]LTM!$L$480:$L$539,[15]LTM!$L$548:$L$562,[15]LTM!$L$676:$L$840,[15]LTM!$L$1454:$L$1469</definedName>
    <definedName name="hn.multbyfxrates6" hidden="1">[15]LTM!$M$461:$M$477,[15]LTM!$M$480:$M$539,[15]LTM!$M$548:$M$668,[15]LTM!$M$676:$M$1266,[15]LTM!$M$1454:$M$1469</definedName>
    <definedName name="hn.multbyfxrates7" hidden="1">[15]LTM!$N$461:$N$477,[15]LTM!$N$480:$N$539,[15]LTM!$N$548:$N$667,[15]LTM!$N$676:$N$1266,[15]LTM!$N$1454:$N$1469</definedName>
    <definedName name="hn.MultByFXRatesBot1" hidden="1">[15]LTM!$G$676:$G$682,[15]LTM!$G$686,[15]LTM!$G$688:$G$694,[15]LTM!$G$699:$G$706,[15]LTM!$G$710:$G$714,[15]LTM!$G$717:$G$734,[15]LTM!$G$738,[15]LTM!$G$738,[15]LTM!$G$745:$G$751,[15]LTM!$G$840,[15]LTM!$G$1454:$G$1461,[15]LTM!$G$1468:$G$1469</definedName>
    <definedName name="hn.MultByFXRatesBot2" hidden="1">[15]LTM!$H$676:$H$682,[15]LTM!$H$686,[15]LTM!$H$688:$H$694,[15]LTM!$H$699:$H$706,[15]LTM!$H$710:$H$714,[15]LTM!$H$717:$H$734,[15]LTM!$H$738,[15]LTM!$H$745:$H$751,[15]LTM!$H$840,[15]LTM!$H$1266,[15]LTM!$H$1454:$H$1461,[15]LTM!$H$1468:$H$1469</definedName>
    <definedName name="hn.MultByFXRatesBot3" hidden="1">[15]LTM!$I$676:$I$682,[15]LTM!$I$686,[15]LTM!$I$688:$I$694,[15]LTM!$I$699:$I$706,[15]LTM!$I$710:$I$714,[15]LTM!$I$717:$I$734,[15]LTM!$I$738,[15]LTM!$I$745:$I$751,[15]LTM!$I$840,[15]LTM!$I$1266,[15]LTM!$I$1454:$I$1461,[15]LTM!$I$1468:$I$1469</definedName>
    <definedName name="hn.MultByFXRatesBot4" hidden="1">[15]LTM!$J$676:$J$682,[15]LTM!$J$686,[15]LTM!$J$688:$J$694,[15]LTM!$J$699:$J$706,[15]LTM!$J$710:$J$714,[15]LTM!$J$717:$J$734,[15]LTM!$J$738,[15]LTM!$J$745:$J$751,[15]LTM!$J$840,[15]LTM!$J$1266,[15]LTM!$J$1454:$J$1461,[15]LTM!$J$1463:$J$1465,[15]LTM!$J$1468</definedName>
    <definedName name="hn.MultByFXRatesBot5" hidden="1">[15]LTM!$L$676:$L$682,[15]LTM!$L$686,[15]LTM!$L$688:$L$694,[15]LTM!$L$699:$L$706,[15]LTM!$L$710:$L$714,[15]LTM!$L$717:$L$734,[15]LTM!$L$738,[15]LTM!$L$745:$L$751,[15]LTM!$L$837:$L$838,[15]LTM!$L$1454:$L$1458,[15]LTM!$L$1468:$L$1469</definedName>
    <definedName name="hn.MultByFXRatesBot6" hidden="1">[15]LTM!$M$676:$M$682,[15]LTM!$M$686,[15]LTM!$M$688:$M$694,[15]LTM!$M$699:$M$706,[15]LTM!$M$710:$M$714,[15]LTM!$M$717:$M$734,[15]LTM!$M$738,[15]LTM!$M$745:$M$751,[15]LTM!$M$837:$M$838,[15]LTM!$M$1454:$M$1458,[15]LTM!$M$1468:$M$1469</definedName>
    <definedName name="hn.MultByFXRatesBot7" hidden="1">[15]LTM!$N$676:$N$682,[15]LTM!$N$686,[15]LTM!$N$688:$N$694,[15]LTM!$N$699:$N$706,[15]LTM!$N$710:$N$714,[15]LTM!$N$717:$N$734,[15]LTM!$N$738,[15]LTM!$N$745:$N$751,[15]LTM!$N$837:$N$838,[15]LTM!$N$1454:$N$1458,[15]LTM!$N$1468:$N$1469</definedName>
    <definedName name="hn.MultByFXRatesTop1" hidden="1">[15]LTM!$G$461,[15]LTM!$G$463:$G$464,[15]LTM!$G$468:$G$469,[15]LTM!$G$473:$G$475,[15]LTM!$G$480,[15]LTM!$G$484:$G$485,[15]LTM!$G$490:$G$509,[15]LTM!$G$512,[15]LTM!$G$514:$G$518,[15]LTM!$G$525:$G$526,[15]LTM!$G$532:$G$537,[15]LTM!$G$560</definedName>
    <definedName name="hn.MultByFXRatesTop2" hidden="1">[15]LTM!$H$461,[15]LTM!$H$463:$H$464,[15]LTM!$H$468:$H$469,[15]LTM!$H$473:$H$475,[15]LTM!$H$480,[15]LTM!$H$484:$H$485,[15]LTM!$H$490:$H$509,[15]LTM!$H$512,[15]LTM!$H$514:$H$518,[15]LTM!$H$525:$H$526,[15]LTM!$H$532:$H$537,[15]LTM!$H$560,[15]LTM!$H$590:$H$591,[15]LTM!$H$614:$H$631,[15]LTM!$H$635:$H$636</definedName>
    <definedName name="hn.MultByFXRatesTop3" hidden="1">[15]LTM!$I$461,[15]LTM!$I$463:$I$464,[15]LTM!$I$468:$I$469,[15]LTM!$I$473:$I$475,[15]LTM!$I$480,[15]LTM!$I$484:$I$485,[15]LTM!$I$490:$I$509,[15]LTM!$I$512,[15]LTM!$I$514:$I$518,[15]LTM!$I$525:$I$526,[15]LTM!$I$532:$I$537,[15]LTM!$I$560,[15]LTM!$I$590:$I$591,[15]LTM!$I$614:$I$631,[15]LTM!$I$635:$I$636</definedName>
    <definedName name="hn.MultByFXRatesTop4" hidden="1">[15]LTM!$J$461,[15]LTM!$J$463:$J$464,[15]LTM!$J$468:$J$469,[15]LTM!$J$473:$J$475,[15]LTM!$J$480,[15]LTM!$J$484:$J$485,[15]LTM!$J$490:$J$509,[15]LTM!$J$512,[15]LTM!$J$514:$J$518,[15]LTM!$J$525:$J$526,[15]LTM!$J$532:$J$537,[15]LTM!$J$560,[15]LTM!$J$590:$J$591,[15]LTM!$J$614:$J$631,[15]LTM!$J$635:$J$636</definedName>
    <definedName name="hn.MultByFXRatesTop5" hidden="1">[15]LTM!$L$461,[15]LTM!$L$463:$L$464,[15]LTM!$L$468:$L$469,[15]LTM!$L$473:$L$475,[15]LTM!$L$480,[15]LTM!$L$484:$L$485,[15]LTM!$L$490:$L$509,[15]LTM!$L$512,[15]LTM!$L$514:$L$518,[15]LTM!$L$525:$L$526,[15]LTM!$L$532:$L$537,[15]LTM!$L$560</definedName>
    <definedName name="hn.MultByFXRatesTop6" hidden="1">[15]LTM!$M$461,[15]LTM!$M$463:$M$464,[15]LTM!$M$468:$M$469,[15]LTM!$M$473:$M$475,[15]LTM!$M$480,[15]LTM!$M$484:$M$485,[15]LTM!$M$490:$M$509,[15]LTM!$M$512,[15]LTM!$M$514:$M$518,[15]LTM!$M$525:$M$526,[15]LTM!$M$532:$M$537,[15]LTM!$M$560,[15]LTM!$M$590:$M$591,[15]LTM!$M$614:$M$631,[15]LTM!$M$635:$M$636</definedName>
    <definedName name="hn.MultByFXRatesTop7" hidden="1">[15]LTM!$N$461,[15]LTM!$N$463:$N$464,[15]LTM!$N$468:$N$469,[15]LTM!$N$473:$N$475,[15]LTM!$N$480,[15]LTM!$N$484:$N$485,[15]LTM!$N$490:$N$509,[15]LTM!$N$512,[15]LTM!$N$514:$N$518,[15]LTM!$N$525:$N$526,[15]LTM!$N$532:$N$537,[15]LTM!$N$560,[15]LTM!$N$590:$N$591,[15]LTM!$N$614:$N$631,[15]LTM!$N$635:$N$636</definedName>
    <definedName name="hn.NoUpload" hidden="1">0</definedName>
    <definedName name="hn.YearLabel" hidden="1">#REF!</definedName>
    <definedName name="HOJA1" localSheetId="4">#REF!</definedName>
    <definedName name="HOJA1" localSheetId="5">#REF!</definedName>
    <definedName name="HOJA1">#REF!</definedName>
    <definedName name="HonoraProfesionales">'[9]INFORMACION DEL FP'!$D$25</definedName>
    <definedName name="HonoraTecnicos">'[9]INFORMACION DEL FP'!$D$27</definedName>
    <definedName name="I" localSheetId="4">#REF!</definedName>
    <definedName name="I" localSheetId="5">#REF!</definedName>
    <definedName name="I">#REF!</definedName>
    <definedName name="IF" localSheetId="4">'[11]A. P. U.'!#REF!</definedName>
    <definedName name="IF" localSheetId="5">'[11]A. P. U.'!#REF!</definedName>
    <definedName name="IF">'[11]A. P. U.'!#REF!</definedName>
    <definedName name="ImpPolizasConsultoria">'[9]IMPUESTOS Y VR TOTAL'!$E$39:$E$49</definedName>
    <definedName name="ImpPolizasObra">'[9]IMPUESTOS Y VR TOTAL'!$E$11:$E$24</definedName>
    <definedName name="Incomepb" hidden="1">#REF!</definedName>
    <definedName name="INF" localSheetId="4">#REF!</definedName>
    <definedName name="INF" localSheetId="5">#REF!</definedName>
    <definedName name="INF">#REF!</definedName>
    <definedName name="INFF" localSheetId="4">#REF!</definedName>
    <definedName name="INFF" localSheetId="5">#REF!</definedName>
    <definedName name="INFF">#REF!</definedName>
    <definedName name="INFG" localSheetId="4">#REF!</definedName>
    <definedName name="INFG" localSheetId="5">#REF!</definedName>
    <definedName name="INFG">#REF!</definedName>
    <definedName name="infi" localSheetId="4">#REF!</definedName>
    <definedName name="infi" localSheetId="5">#REF!</definedName>
    <definedName name="infi">#REF!</definedName>
    <definedName name="INV_11">'[16]PR 1'!$A$2:$N$655</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sColHidden" hidden="1">FALSE</definedName>
    <definedName name="IsLTMColHidden" hidden="1">FALSE</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TEM" localSheetId="4">#REF!</definedName>
    <definedName name="ITEM" localSheetId="5">#REF!</definedName>
    <definedName name="ITEM">#REF!</definedName>
    <definedName name="IVAConsultoria">'[9]IMPUESTOS Y VR TOTAL'!$E$41</definedName>
    <definedName name="IVASobreUtilidad">'[9]IMPUESTOS Y VR TOTAL'!$E$15</definedName>
    <definedName name="jklj" hidden="1">#REF!</definedName>
    <definedName name="lasd" localSheetId="4">#REF!</definedName>
    <definedName name="lasd" localSheetId="5">#REF!</definedName>
    <definedName name="lasd">#REF!</definedName>
    <definedName name="Left_Header" hidden="1">#REF!</definedName>
    <definedName name="LICITACION" localSheetId="4">#REF!</definedName>
    <definedName name="LICITACION" localSheetId="5">#REF!</definedName>
    <definedName name="LICITACION">#REF!</definedName>
    <definedName name="limcount" hidden="1">1</definedName>
    <definedName name="LOCA" localSheetId="4">[17]!absc</definedName>
    <definedName name="LOCA" localSheetId="5">[17]!absc</definedName>
    <definedName name="LOCA">[17]!absc</definedName>
    <definedName name="LOCA1" localSheetId="4">[5]!absc</definedName>
    <definedName name="LOCA1" localSheetId="5">[5]!absc</definedName>
    <definedName name="LOCA1">[5]!absc</definedName>
    <definedName name="LOCALIZACION" localSheetId="4">#REF!</definedName>
    <definedName name="LOCALIZACION" localSheetId="5">#REF!</definedName>
    <definedName name="LOCALIZACION">#REF!</definedName>
    <definedName name="MAL" localSheetId="4">'[18]Estado Resumen'!#REF!&lt;2.5</definedName>
    <definedName name="MAL" localSheetId="5">'[18]Estado Resumen'!#REF!&lt;2.5</definedName>
    <definedName name="MAL">'[18]Estado Resumen'!#REF!&lt;2.5</definedName>
    <definedName name="MALO" localSheetId="4">'[19]ESTADO VÍA-CRIT.TECNICO'!#REF!&lt;2.5</definedName>
    <definedName name="MALO" localSheetId="5">'[19]ESTADO VÍA-CRIT.TECNICO'!#REF!&lt;2.5</definedName>
    <definedName name="MALO">'[19]ESTADO VÍA-CRIT.TECNICO'!#REF!&lt;2.5</definedName>
    <definedName name="mama" hidden="1">'[20]Datos-Gráfica-Apartada'!#REF!</definedName>
    <definedName name="MAT" localSheetId="4">#REF!</definedName>
    <definedName name="MAT" localSheetId="5">#REF!</definedName>
    <definedName name="MAT">#REF!</definedName>
    <definedName name="mult" localSheetId="8" hidden="1">#REF!</definedName>
    <definedName name="mult" hidden="1">#REF!</definedName>
    <definedName name="NM" localSheetId="4">#REF!</definedName>
    <definedName name="NM" localSheetId="5">#REF!</definedName>
    <definedName name="NM">#REF!</definedName>
    <definedName name="NNN" localSheetId="4">[1]!absc</definedName>
    <definedName name="NNN" localSheetId="5">[1]!absc</definedName>
    <definedName name="NNN">[1]!absc</definedName>
    <definedName name="NoFacturable">'[9]PERSONAL Y OTROS'!$P$36</definedName>
    <definedName name="NOMBRE" localSheetId="4">#REF!</definedName>
    <definedName name="NOMBRE" localSheetId="5">#REF!</definedName>
    <definedName name="NOMBRE">#REF!</definedName>
    <definedName name="OBS_Data_Col" hidden="1">#REF!</definedName>
    <definedName name="Oficina">'[9]PERSONAL Y OTROS'!$P$54</definedName>
    <definedName name="ooo" localSheetId="4">#REF!</definedName>
    <definedName name="ooo" localSheetId="5">#REF!</definedName>
    <definedName name="ooo">#REF!</definedName>
    <definedName name="Openingpb" hidden="1">#REF!</definedName>
    <definedName name="OrigenConsultoria">'[9]IMPUESTOS Y VR TOTAL'!$F$51</definedName>
    <definedName name="OrigenObra">'[9]IMPUESTOS Y VR TOTAL'!$F$27</definedName>
    <definedName name="OSCAR" localSheetId="8" hidden="1">#REF!</definedName>
    <definedName name="OSCAR" localSheetId="0" hidden="1">#REF!</definedName>
    <definedName name="OSCAR" hidden="1">#REF!</definedName>
    <definedName name="OWNER" hidden="1">#REF!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ARAMETROS" localSheetId="4">#REF!</definedName>
    <definedName name="PARAMETROS" localSheetId="5">#REF!</definedName>
    <definedName name="PARAMETROS">#REF!</definedName>
    <definedName name="PERFIL_DEL_TRAMO" localSheetId="4">#REF!</definedName>
    <definedName name="PERFIL_DEL_TRAMO" localSheetId="5">#REF!</definedName>
    <definedName name="PERFIL_DEL_TRAMO">#REF!</definedName>
    <definedName name="PERSONAL" localSheetId="8" hidden="1">{#N/A,#N/A,FALSE,"310.1";#N/A,#N/A,FALSE,"321.1";#N/A,#N/A,FALSE,"320.3";#N/A,#N/A,FALSE,"330.1"}</definedName>
    <definedName name="PERSONAL" hidden="1">{#N/A,#N/A,FALSE,"310.1";#N/A,#N/A,FALSE,"321.1";#N/A,#N/A,FALSE,"320.3";#N/A,#N/A,FALSE,"330.1"}</definedName>
    <definedName name="PESO_CHILENO">[13]EQUIPOS!$J$2</definedName>
    <definedName name="PIA" hidden="1">#REF!</definedName>
    <definedName name="PlazoEnMeses">'[9]PERSONAL Y OTROS'!$D$10</definedName>
    <definedName name="PLUG" hidden="1">#REF!</definedName>
    <definedName name="PORC._DOLAR" localSheetId="4">'[13]PRESU COMPLETO'!#REF!</definedName>
    <definedName name="PORC._DOLAR" localSheetId="5">'[13]PRESU COMPLETO'!#REF!</definedName>
    <definedName name="PORC._DOLAR">'[13]PRESU COMPLETO'!#REF!</definedName>
    <definedName name="PorcentajeUtilidad" localSheetId="2">#REF!</definedName>
    <definedName name="PorcentajeUtilidad">#REF!</definedName>
    <definedName name="PRE" localSheetId="4">#REF!</definedName>
    <definedName name="PRE" localSheetId="5">#REF!</definedName>
    <definedName name="PRE">#REF!</definedName>
    <definedName name="PrestacionesSeguridadOtros">[9]FM!$E$8:$E$22</definedName>
    <definedName name="Print_Area_MI" localSheetId="4">#REF!</definedName>
    <definedName name="Print_Area_MI" localSheetId="5">#REF!</definedName>
    <definedName name="Print_Area_MI">#REF!</definedName>
    <definedName name="PrintEnd" hidden="1">#REF!</definedName>
    <definedName name="PrintStart" hidden="1">#REF!</definedName>
    <definedName name="Profesional">'[9]PERSONAL Y OTROS'!$P$12</definedName>
    <definedName name="prs" localSheetId="8" hidden="1">{#N/A,#N/A,FALSE,"310.1";#N/A,#N/A,FALSE,"321.1";#N/A,#N/A,FALSE,"320.3";#N/A,#N/A,FALSE,"330.1"}</definedName>
    <definedName name="prs" hidden="1">{#N/A,#N/A,FALSE,"310.1";#N/A,#N/A,FALSE,"321.1";#N/A,#N/A,FALSE,"320.3";#N/A,#N/A,FALSE,"330.1"}</definedName>
    <definedName name="PRUEBA2" localSheetId="4">#REF!</definedName>
    <definedName name="PRUEBA2" localSheetId="5">#REF!</definedName>
    <definedName name="PRUEBA2">#REF!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ECAUDO" localSheetId="2">#REF!</definedName>
    <definedName name="RECAUDO">#REF!</definedName>
    <definedName name="REG">'[18]Estado Resumen'!XFC1&gt;2.5</definedName>
    <definedName name="REGULAR">'[19]ESTADO VÍA-CRIT.TECNICO'!XFC1&gt;2.5</definedName>
    <definedName name="rell" localSheetId="4">#REF!</definedName>
    <definedName name="rell" localSheetId="5">#REF!</definedName>
    <definedName name="rell">#REF!</definedName>
    <definedName name="RELLG" localSheetId="4">#REF!</definedName>
    <definedName name="RELLG" localSheetId="5">#REF!</definedName>
    <definedName name="RELLG">#REF!</definedName>
    <definedName name="RET" localSheetId="4">#REF!</definedName>
    <definedName name="RET" localSheetId="5">#REF!</definedName>
    <definedName name="RET">#REF!</definedName>
    <definedName name="retr" localSheetId="4">#REF!</definedName>
    <definedName name="retr" localSheetId="5">#REF!</definedName>
    <definedName name="retr">#REF!</definedName>
    <definedName name="Rg" localSheetId="6" hidden="1">{"Acueducto",#N/A,FALSE,"Base"}</definedName>
    <definedName name="Rg" localSheetId="7" hidden="1">{"Acueducto",#N/A,FALSE,"Base"}</definedName>
    <definedName name="Rg" hidden="1">{"Acueducto",#N/A,FALSE,"Base"}</definedName>
    <definedName name="Rgr" localSheetId="6" hidden="1">{"Acueducto",#N/A,FALSE,"Base"}</definedName>
    <definedName name="Rgr" localSheetId="7" hidden="1">{"Acueducto",#N/A,FALSE,"Base"}</definedName>
    <definedName name="Rgr" hidden="1">{"Acueducto",#N/A,FALSE,"Base"}</definedName>
    <definedName name="Rows2Unhide" hidden="1">#REF!</definedName>
    <definedName name="rrr" localSheetId="6" hidden="1">{"Acueducto",#N/A,FALSE,"Base"}</definedName>
    <definedName name="rrr" localSheetId="7" hidden="1">{"Acueducto",#N/A,FALSE,"Base"}</definedName>
    <definedName name="rrr" hidden="1">{"Acueducto",#N/A,FALSE,"Base"}</definedName>
    <definedName name="sencount" hidden="1">1</definedName>
    <definedName name="Stub" hidden="1">#REF!</definedName>
    <definedName name="Stub_Header1" hidden="1">#REF!</definedName>
    <definedName name="Stub_Header2" hidden="1">#REF!</definedName>
    <definedName name="Stub_Header3" hidden="1">#REF!</definedName>
    <definedName name="Supervía" hidden="1">{#N/A,#N/A,TRUE,"0001";#N/A,#N/A,TRUE,"0002";#N/A,#N/A,TRUE,"0003";#N/A,#N/A,TRUE,"0004";#N/A,#N/A,TRUE,"0005";#N/A,#N/A,TRUE,"0006";#N/A,#N/A,TRUE,"0007";#N/A,#N/A,TRUE,"0008";#N/A,#N/A,TRUE,"0009";#N/A,#N/A,TRUE,"0010"}</definedName>
    <definedName name="Swvu.TAB1." localSheetId="8" hidden="1">#REF!</definedName>
    <definedName name="Swvu.TAB1." localSheetId="0" hidden="1">#REF!</definedName>
    <definedName name="Swvu.TAB1." hidden="1">#REF!</definedName>
    <definedName name="Swvu.TAB2." localSheetId="8" hidden="1">#REF!</definedName>
    <definedName name="Swvu.TAB2." localSheetId="0" hidden="1">#REF!</definedName>
    <definedName name="Swvu.TAB2." hidden="1">#REF!</definedName>
    <definedName name="Swvu.TAB3." localSheetId="8" hidden="1">#REF!</definedName>
    <definedName name="Swvu.TAB3." localSheetId="0" hidden="1">#REF!</definedName>
    <definedName name="Swvu.TAB3." hidden="1">#REF!</definedName>
    <definedName name="Swvu.TAB4." localSheetId="8" hidden="1">#REF!</definedName>
    <definedName name="Swvu.TAB4." localSheetId="0" hidden="1">#REF!</definedName>
    <definedName name="Swvu.TAB4." hidden="1">#REF!</definedName>
    <definedName name="Swvu.TAB5." localSheetId="8" hidden="1">#REF!</definedName>
    <definedName name="Swvu.TAB5." localSheetId="0" hidden="1">#REF!</definedName>
    <definedName name="Swvu.TAB5." hidden="1">#REF!</definedName>
    <definedName name="t" localSheetId="4">[1]!absc</definedName>
    <definedName name="t" localSheetId="5">[1]!absc</definedName>
    <definedName name="t">[1]!absc</definedName>
    <definedName name="TABLA" localSheetId="4">#REF!</definedName>
    <definedName name="TABLA" localSheetId="5">#REF!</definedName>
    <definedName name="TABLA">#REF!</definedName>
    <definedName name="TarifaMT">[9]TarifaMT!$A$5:$X$36</definedName>
    <definedName name="Taxpb" hidden="1">#REF!</definedName>
    <definedName name="Tecnico">'[9]PERSONAL Y OTROS'!$P$22</definedName>
    <definedName name="TipoCosteo">'[9]PERSONAL Y OTROS'!$D$8</definedName>
    <definedName name="TiposCampamentos">'[9]PERSONAL Y OTROS'!$A$288:$A$301</definedName>
    <definedName name="TiposEnsayos">'[9]PERSONAL Y OTROS'!$A$244:$A$262</definedName>
    <definedName name="TiposEquipos">'[9]PERSONAL Y OTROS'!$A$231:$A$241</definedName>
    <definedName name="TiposPersonalProfesional">'[9]PERSONAL Y OTROS'!$A$144:$A$186</definedName>
    <definedName name="TiposPersonalTecnico">'[9]PERSONAL Y OTROS'!$A$189:$A$209</definedName>
    <definedName name="Titlepb" hidden="1">#REF!</definedName>
    <definedName name="TITULO" localSheetId="4">#REF!</definedName>
    <definedName name="TITULO" localSheetId="5">#REF!</definedName>
    <definedName name="TITULO">#REF!</definedName>
    <definedName name="TOTAL" localSheetId="4">#REF!</definedName>
    <definedName name="TOTAL" localSheetId="5">#REF!</definedName>
    <definedName name="TOTAL">#REF!</definedName>
    <definedName name="TotalCalidad">'[9]PERSONAL Y OTROS'!$O$44:$O$52</definedName>
    <definedName name="TotalCam">'[9]PERSONAL Y OTROS'!$O$115:$O$125</definedName>
    <definedName name="TotalContratoConIva" localSheetId="2">#REF!</definedName>
    <definedName name="TotalContratoConIva">#REF!</definedName>
    <definedName name="TotalContratoSinIVA" localSheetId="2">#REF!</definedName>
    <definedName name="TotalContratoSinIVA">#REF!</definedName>
    <definedName name="TotalEqu">'[9]PERSONAL Y OTROS'!$O$68:$O$74</definedName>
    <definedName name="TotalImpuestosObra">'[9]IMPUESTOS Y VR TOTAL'!$F$10</definedName>
    <definedName name="TotalNoFacturable">'[9]PERSONAL Y OTROS'!$O$37:$O$41</definedName>
    <definedName name="TotalOfi">'[9]PERSONAL Y OTROS'!$O$55:$O$65</definedName>
    <definedName name="TotalPaginaPersonal">'[9]PERSONAL Y OTROS'!$O$10</definedName>
    <definedName name="TotalPro">'[9]PERSONAL Y OTROS'!$O$14:$O$19</definedName>
    <definedName name="TotalTec">'[9]PERSONAL Y OTROS'!$O$23:$O$34</definedName>
    <definedName name="TotalTram">'[9]PERSONAL Y OTROS'!$O$78:$O$80</definedName>
    <definedName name="TotalVia">'[9]PERSONAL Y OTROS'!$O$84:$O$88</definedName>
    <definedName name="Tramite">'[9]PERSONAL Y OTROS'!$P$77</definedName>
    <definedName name="TRAT">[21]desmonte!$E$48</definedName>
    <definedName name="U" localSheetId="4">#REF!</definedName>
    <definedName name="U" localSheetId="5">#REF!</definedName>
    <definedName name="U">#REF!</definedName>
    <definedName name="Unit" hidden="1">#REF!</definedName>
    <definedName name="UtilidadObra">'[9]IMPUESTOS Y VR TOTAL'!$F$7</definedName>
    <definedName name="uuuu" hidden="1">#REF!</definedName>
    <definedName name="valor1" localSheetId="4">#REF!</definedName>
    <definedName name="valor1" localSheetId="5">#REF!</definedName>
    <definedName name="valor1">#REF!</definedName>
    <definedName name="valor2" localSheetId="4">#REF!</definedName>
    <definedName name="valor2" localSheetId="5">#REF!</definedName>
    <definedName name="valor2">#REF!</definedName>
    <definedName name="VALOR3" localSheetId="4">#REF!</definedName>
    <definedName name="VALOR3" localSheetId="5">#REF!</definedName>
    <definedName name="VALOR3">#REF!</definedName>
    <definedName name="ValorTotConsultoria">[9]FM!$E$62</definedName>
    <definedName name="Viajes">'[9]PERSONAL Y OTROS'!$P$83</definedName>
    <definedName name="VU" localSheetId="2" hidden="1">{"total",#N/A,FALSE,"TD 0% ";"total",#N/A,FALSE,"TD 12%";"total",#N/A,FALSE,"TD 10%"}</definedName>
    <definedName name="VU" hidden="1">{"total",#N/A,FALSE,"TD 0% ";"total",#N/A,FALSE,"TD 12%";"total",#N/A,FALSE,"TD 10%"}</definedName>
    <definedName name="VVV" localSheetId="4">#REF!</definedName>
    <definedName name="VVV" localSheetId="5">#REF!</definedName>
    <definedName name="VVV">#REF!</definedName>
    <definedName name="WER">'[4]Res-Accide-10'!$S$2:$S$7</definedName>
    <definedName name="WILSON" localSheetId="4">'[4]Res-Accide-10'!#REF!</definedName>
    <definedName name="WILSON" localSheetId="5">'[4]Res-Accide-10'!#REF!</definedName>
    <definedName name="WILSON">'[4]Res-Accide-10'!#REF!</definedName>
    <definedName name="wrn.Acueducto." localSheetId="6" hidden="1">{"Acueducto",#N/A,FALSE,"Base"}</definedName>
    <definedName name="wrn.Acueducto." localSheetId="7" hidden="1">{"Acueducto",#N/A,FALSE,"Base"}</definedName>
    <definedName name="wrn.Acueducto." hidden="1">{"Acueducto",#N/A,FALSE,"Base"}</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8" hidden="1">{"TAB1",#N/A,TRUE,"GENERAL";"TAB2",#N/A,TRUE,"GENERAL";"TAB3",#N/A,TRUE,"GENERAL";"TAB4",#N/A,TRUE,"GENERAL";"TAB5",#N/A,TRUE,"GENERAL"}</definedName>
    <definedName name="wrn.GENERAL." hidden="1">{"TAB1",#N/A,TRUE,"GENERAL";"TAB2",#N/A,TRUE,"GENERAL";"TAB3",#N/A,TRUE,"GENERAL";"TAB4",#N/A,TRUE,"GENERAL";"TAB5",#N/A,TRUE,"GENERAL"}</definedName>
    <definedName name="wrn.julio24." localSheetId="8" hidden="1">{#N/A,#N/A,FALSE,"310.1";#N/A,#N/A,FALSE,"321.1";#N/A,#N/A,FALSE,"320.3";#N/A,#N/A,FALSE,"330.1"}</definedName>
    <definedName name="wrn.julio24." hidden="1">{#N/A,#N/A,FALSE,"310.1";#N/A,#N/A,FALSE,"321.1";#N/A,#N/A,FALSE,"320.3";#N/A,#N/A,FALSE,"330.1"}</definedName>
    <definedName name="wrn.Restructuring._.Summaries." hidden="1">{#N/A,#N/A,TRUE,"Transaction Summary";#N/A,#N/A,TRUE,"Restructuring Sensitivities";#N/A,#N/A,TRUE,"DCF";#N/A,#N/A,TRUE,"IRR";#N/A,#N/A,TRUE,"Debt Capacity"}</definedName>
    <definedName name="wrn.resumen." localSheetId="2" hidden="1">{"total",#N/A,FALSE,"TD 0% ";"total",#N/A,FALSE,"TD 12%";"total",#N/A,FALSE,"TD 10%"}</definedName>
    <definedName name="wrn.resumen." hidden="1">{"total",#N/A,FALSE,"TD 0% ";"total",#N/A,FALSE,"TD 12%";"total",#N/A,FALSE,"TD 10%"}</definedName>
    <definedName name="wrn.via." localSheetId="8" hidden="1">{"via1",#N/A,TRUE,"general";"via2",#N/A,TRUE,"general";"via3",#N/A,TRUE,"general"}</definedName>
    <definedName name="wrn.via." hidden="1">{"via1",#N/A,TRUE,"general";"via2",#N/A,TRUE,"general";"via3",#N/A,TRUE,"general"}</definedName>
    <definedName name="wvu.TAB1." localSheetId="8"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8"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8"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8"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8"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XMesPersonalPromedio">[9]FM!$E$8</definedName>
    <definedName name="XMesProfesionales">'[9]PERSONAL Y OTROS'!$I$20</definedName>
    <definedName name="XMesTecnicos">'[9]PERSONAL Y OTROS'!$I$35</definedName>
    <definedName name="xx">[22]PERSONAL!$D$10</definedName>
    <definedName name="XXXXXXXXXX" localSheetId="4">#REF!</definedName>
    <definedName name="XXXXXXXXXX" localSheetId="5">#REF!</definedName>
    <definedName name="XXXXXXXXXX">#REF!</definedName>
    <definedName name="XXXXXXXXXXXX" localSheetId="4">#REF!</definedName>
    <definedName name="XXXXXXXXXXXX" localSheetId="5">#REF!</definedName>
    <definedName name="XXXXXXXXXXXX">#REF!</definedName>
    <definedName name="xyz" hidden="1">#REF!</definedName>
    <definedName name="yyyyyy" hidden="1">[6]MI!#REF!</definedName>
    <definedName name="Z_026CD6D7_F7CA_4BE8_B625_9A1778CFA739_.wvu.FilterData" localSheetId="8" hidden="1">#REF!</definedName>
    <definedName name="Z_026CD6D7_F7CA_4BE8_B625_9A1778CFA739_.wvu.FilterData" localSheetId="0" hidden="1">#REF!</definedName>
    <definedName name="Z_026CD6D7_F7CA_4BE8_B625_9A1778CFA739_.wvu.FilterData" hidden="1">#REF!</definedName>
    <definedName name="Z_026CD6D7_F7CA_4BE8_B625_9A1778CFA739_.wvu.PrintArea" localSheetId="8" hidden="1">#REF!</definedName>
    <definedName name="Z_026CD6D7_F7CA_4BE8_B625_9A1778CFA739_.wvu.PrintArea" localSheetId="0" hidden="1">#REF!</definedName>
    <definedName name="Z_026CD6D7_F7CA_4BE8_B625_9A1778CFA739_.wvu.PrintArea" hidden="1">#REF!</definedName>
    <definedName name="Z_026CD6D7_F7CA_4BE8_B625_9A1778CFA739_.wvu.PrintTitles" localSheetId="8" hidden="1">#REF!</definedName>
    <definedName name="Z_026CD6D7_F7CA_4BE8_B625_9A1778CFA739_.wvu.PrintTitles" localSheetId="0" hidden="1">#REF!</definedName>
    <definedName name="Z_026CD6D7_F7CA_4BE8_B625_9A1778CFA739_.wvu.PrintTitles" hidden="1">#REF!</definedName>
    <definedName name="Z_05670E35_1347_49D9_AD91_AA9A31A4EF61_.wvu.FilterData" localSheetId="8" hidden="1">#REF!</definedName>
    <definedName name="Z_05670E35_1347_49D9_AD91_AA9A31A4EF61_.wvu.FilterData" localSheetId="0" hidden="1">#REF!</definedName>
    <definedName name="Z_05670E35_1347_49D9_AD91_AA9A31A4EF61_.wvu.FilterData" hidden="1">#REF!</definedName>
    <definedName name="Z_05670E35_1347_49D9_AD91_AA9A31A4EF61_.wvu.PrintArea" localSheetId="8" hidden="1">#REF!</definedName>
    <definedName name="Z_05670E35_1347_49D9_AD91_AA9A31A4EF61_.wvu.PrintArea" localSheetId="0" hidden="1">#REF!</definedName>
    <definedName name="Z_05670E35_1347_49D9_AD91_AA9A31A4EF61_.wvu.PrintArea" hidden="1">#REF!</definedName>
    <definedName name="Z_05670E35_1347_49D9_AD91_AA9A31A4EF61_.wvu.PrintTitles" localSheetId="8" hidden="1">#REF!</definedName>
    <definedName name="Z_05670E35_1347_49D9_AD91_AA9A31A4EF61_.wvu.PrintTitles" localSheetId="0" hidden="1">#REF!</definedName>
    <definedName name="Z_05670E35_1347_49D9_AD91_AA9A31A4EF61_.wvu.PrintTitles" hidden="1">#REF!</definedName>
    <definedName name="Z_0890F28A_A8C8_451C_A3E6_C3AFDD239B64_.wvu.FilterData" localSheetId="8" hidden="1">#REF!</definedName>
    <definedName name="Z_0890F28A_A8C8_451C_A3E6_C3AFDD239B64_.wvu.FilterData" localSheetId="0" hidden="1">#REF!</definedName>
    <definedName name="Z_0890F28A_A8C8_451C_A3E6_C3AFDD239B64_.wvu.FilterData" hidden="1">#REF!</definedName>
    <definedName name="Z_0890F28A_A8C8_451C_A3E6_C3AFDD239B64_.wvu.PrintArea" localSheetId="8" hidden="1">#REF!</definedName>
    <definedName name="Z_0890F28A_A8C8_451C_A3E6_C3AFDD239B64_.wvu.PrintArea" localSheetId="0" hidden="1">#REF!</definedName>
    <definedName name="Z_0890F28A_A8C8_451C_A3E6_C3AFDD239B64_.wvu.PrintArea" hidden="1">#REF!</definedName>
    <definedName name="Z_0890F28A_A8C8_451C_A3E6_C3AFDD239B64_.wvu.PrintTitles" localSheetId="8" hidden="1">#REF!</definedName>
    <definedName name="Z_0890F28A_A8C8_451C_A3E6_C3AFDD239B64_.wvu.PrintTitles" localSheetId="0" hidden="1">#REF!</definedName>
    <definedName name="Z_0890F28A_A8C8_451C_A3E6_C3AFDD239B64_.wvu.PrintTitles" hidden="1">#REF!</definedName>
    <definedName name="Z_0A4C2D72_EA87_11DA_B6F6_00609720E0A1_.wvu.FilterData" localSheetId="8" hidden="1">#REF!</definedName>
    <definedName name="Z_0A4C2D72_EA87_11DA_B6F6_00609720E0A1_.wvu.FilterData" localSheetId="0" hidden="1">#REF!</definedName>
    <definedName name="Z_0A4C2D72_EA87_11DA_B6F6_00609720E0A1_.wvu.FilterData" hidden="1">#REF!</definedName>
    <definedName name="Z_0A4C2D72_EA87_11DA_B6F6_00609720E0A1_.wvu.PrintArea" localSheetId="8" hidden="1">#REF!</definedName>
    <definedName name="Z_0A4C2D72_EA87_11DA_B6F6_00609720E0A1_.wvu.PrintArea" localSheetId="0" hidden="1">#REF!</definedName>
    <definedName name="Z_0A4C2D72_EA87_11DA_B6F6_00609720E0A1_.wvu.PrintArea" hidden="1">#REF!</definedName>
    <definedName name="Z_0A4C2D72_EA87_11DA_B6F6_00609720E0A1_.wvu.PrintTitles" localSheetId="8" hidden="1">#REF!</definedName>
    <definedName name="Z_0A4C2D72_EA87_11DA_B6F6_00609720E0A1_.wvu.PrintTitles" localSheetId="0" hidden="1">#REF!</definedName>
    <definedName name="Z_0A4C2D72_EA87_11DA_B6F6_00609720E0A1_.wvu.PrintTitles" hidden="1">#REF!</definedName>
    <definedName name="Z_0A4C2D73_EA87_11DA_B6F6_00609720E0A1_.wvu.FilterData" localSheetId="8" hidden="1">#REF!</definedName>
    <definedName name="Z_0A4C2D73_EA87_11DA_B6F6_00609720E0A1_.wvu.FilterData" localSheetId="0" hidden="1">#REF!</definedName>
    <definedName name="Z_0A4C2D73_EA87_11DA_B6F6_00609720E0A1_.wvu.FilterData" hidden="1">#REF!</definedName>
    <definedName name="Z_0A4C2D73_EA87_11DA_B6F6_00609720E0A1_.wvu.PrintArea" localSheetId="8" hidden="1">#REF!</definedName>
    <definedName name="Z_0A4C2D73_EA87_11DA_B6F6_00609720E0A1_.wvu.PrintArea" localSheetId="0" hidden="1">#REF!</definedName>
    <definedName name="Z_0A4C2D73_EA87_11DA_B6F6_00609720E0A1_.wvu.PrintArea" hidden="1">#REF!</definedName>
    <definedName name="Z_0A4C2D73_EA87_11DA_B6F6_00609720E0A1_.wvu.PrintTitles" localSheetId="8" hidden="1">#REF!</definedName>
    <definedName name="Z_0A4C2D73_EA87_11DA_B6F6_00609720E0A1_.wvu.PrintTitles" localSheetId="0" hidden="1">#REF!</definedName>
    <definedName name="Z_0A4C2D73_EA87_11DA_B6F6_00609720E0A1_.wvu.PrintTitles" hidden="1">#REF!</definedName>
    <definedName name="Z_0A4C2D74_EA87_11DA_B6F6_00609720E0A1_.wvu.FilterData" localSheetId="8" hidden="1">#REF!</definedName>
    <definedName name="Z_0A4C2D74_EA87_11DA_B6F6_00609720E0A1_.wvu.FilterData" localSheetId="0" hidden="1">#REF!</definedName>
    <definedName name="Z_0A4C2D74_EA87_11DA_B6F6_00609720E0A1_.wvu.FilterData" hidden="1">#REF!</definedName>
    <definedName name="Z_0A4C2D74_EA87_11DA_B6F6_00609720E0A1_.wvu.PrintArea" localSheetId="8" hidden="1">#REF!</definedName>
    <definedName name="Z_0A4C2D74_EA87_11DA_B6F6_00609720E0A1_.wvu.PrintArea" localSheetId="0" hidden="1">#REF!</definedName>
    <definedName name="Z_0A4C2D74_EA87_11DA_B6F6_00609720E0A1_.wvu.PrintArea" hidden="1">#REF!</definedName>
    <definedName name="Z_0A4C2D74_EA87_11DA_B6F6_00609720E0A1_.wvu.PrintTitles" localSheetId="8" hidden="1">#REF!</definedName>
    <definedName name="Z_0A4C2D74_EA87_11DA_B6F6_00609720E0A1_.wvu.PrintTitles" localSheetId="0" hidden="1">#REF!</definedName>
    <definedName name="Z_0A4C2D74_EA87_11DA_B6F6_00609720E0A1_.wvu.PrintTitles" hidden="1">#REF!</definedName>
    <definedName name="Z_0A4C2D75_EA87_11DA_B6F6_00609720E0A1_.wvu.FilterData" localSheetId="8" hidden="1">#REF!</definedName>
    <definedName name="Z_0A4C2D75_EA87_11DA_B6F6_00609720E0A1_.wvu.FilterData" localSheetId="0" hidden="1">#REF!</definedName>
    <definedName name="Z_0A4C2D75_EA87_11DA_B6F6_00609720E0A1_.wvu.FilterData" hidden="1">#REF!</definedName>
    <definedName name="Z_0A4C2D75_EA87_11DA_B6F6_00609720E0A1_.wvu.PrintArea" localSheetId="8" hidden="1">#REF!</definedName>
    <definedName name="Z_0A4C2D75_EA87_11DA_B6F6_00609720E0A1_.wvu.PrintArea" localSheetId="0" hidden="1">#REF!</definedName>
    <definedName name="Z_0A4C2D75_EA87_11DA_B6F6_00609720E0A1_.wvu.PrintArea" hidden="1">#REF!</definedName>
    <definedName name="Z_0A4C2D75_EA87_11DA_B6F6_00609720E0A1_.wvu.PrintTitles" localSheetId="8" hidden="1">#REF!</definedName>
    <definedName name="Z_0A4C2D75_EA87_11DA_B6F6_00609720E0A1_.wvu.PrintTitles" localSheetId="0" hidden="1">#REF!</definedName>
    <definedName name="Z_0A4C2D75_EA87_11DA_B6F6_00609720E0A1_.wvu.PrintTitles" hidden="1">#REF!</definedName>
    <definedName name="Z_0A4C2D76_EA87_11DA_B6F6_00609720E0A1_.wvu.FilterData" localSheetId="8" hidden="1">#REF!</definedName>
    <definedName name="Z_0A4C2D76_EA87_11DA_B6F6_00609720E0A1_.wvu.FilterData" localSheetId="0" hidden="1">#REF!</definedName>
    <definedName name="Z_0A4C2D76_EA87_11DA_B6F6_00609720E0A1_.wvu.FilterData" hidden="1">#REF!</definedName>
    <definedName name="Z_0A4C2D76_EA87_11DA_B6F6_00609720E0A1_.wvu.PrintArea" localSheetId="8" hidden="1">#REF!</definedName>
    <definedName name="Z_0A4C2D76_EA87_11DA_B6F6_00609720E0A1_.wvu.PrintArea" localSheetId="0" hidden="1">#REF!</definedName>
    <definedName name="Z_0A4C2D76_EA87_11DA_B6F6_00609720E0A1_.wvu.PrintArea" hidden="1">#REF!</definedName>
    <definedName name="Z_0A4C2D76_EA87_11DA_B6F6_00609720E0A1_.wvu.PrintTitles" localSheetId="8" hidden="1">#REF!</definedName>
    <definedName name="Z_0A4C2D76_EA87_11DA_B6F6_00609720E0A1_.wvu.PrintTitles" localSheetId="0" hidden="1">#REF!</definedName>
    <definedName name="Z_0A4C2D76_EA87_11DA_B6F6_00609720E0A1_.wvu.PrintTitles" hidden="1">#REF!</definedName>
    <definedName name="Z_0E0DE1F8_394A_4093_8E74_B2A631A3A88C_.wvu.FilterData" localSheetId="8" hidden="1">#REF!</definedName>
    <definedName name="Z_0E0DE1F8_394A_4093_8E74_B2A631A3A88C_.wvu.FilterData" localSheetId="0" hidden="1">#REF!</definedName>
    <definedName name="Z_0E0DE1F8_394A_4093_8E74_B2A631A3A88C_.wvu.FilterData" hidden="1">#REF!</definedName>
    <definedName name="Z_0E0DE1F8_394A_4093_8E74_B2A631A3A88C_.wvu.PrintArea" localSheetId="8" hidden="1">#REF!</definedName>
    <definedName name="Z_0E0DE1F8_394A_4093_8E74_B2A631A3A88C_.wvu.PrintArea" localSheetId="0" hidden="1">#REF!</definedName>
    <definedName name="Z_0E0DE1F8_394A_4093_8E74_B2A631A3A88C_.wvu.PrintArea" hidden="1">#REF!</definedName>
    <definedName name="Z_0E0DE1F8_394A_4093_8E74_B2A631A3A88C_.wvu.PrintTitles" localSheetId="8" hidden="1">#REF!</definedName>
    <definedName name="Z_0E0DE1F8_394A_4093_8E74_B2A631A3A88C_.wvu.PrintTitles" localSheetId="0" hidden="1">#REF!</definedName>
    <definedName name="Z_0E0DE1F8_394A_4093_8E74_B2A631A3A88C_.wvu.PrintTitles" hidden="1">#REF!</definedName>
    <definedName name="Z_18C710ED_70CF_48D0_92F5_038A88335068_.wvu.FilterData" localSheetId="8" hidden="1">#REF!</definedName>
    <definedName name="Z_18C710ED_70CF_48D0_92F5_038A88335068_.wvu.FilterData" localSheetId="0" hidden="1">#REF!</definedName>
    <definedName name="Z_18C710ED_70CF_48D0_92F5_038A88335068_.wvu.FilterData" hidden="1">#REF!</definedName>
    <definedName name="Z_18C710ED_70CF_48D0_92F5_038A88335068_.wvu.PrintArea" localSheetId="8" hidden="1">#REF!</definedName>
    <definedName name="Z_18C710ED_70CF_48D0_92F5_038A88335068_.wvu.PrintArea" localSheetId="0" hidden="1">#REF!</definedName>
    <definedName name="Z_18C710ED_70CF_48D0_92F5_038A88335068_.wvu.PrintArea" hidden="1">#REF!</definedName>
    <definedName name="Z_18C710ED_70CF_48D0_92F5_038A88335068_.wvu.PrintTitles" localSheetId="8" hidden="1">#REF!</definedName>
    <definedName name="Z_18C710ED_70CF_48D0_92F5_038A88335068_.wvu.PrintTitles" localSheetId="0" hidden="1">#REF!</definedName>
    <definedName name="Z_18C710ED_70CF_48D0_92F5_038A88335068_.wvu.PrintTitles" hidden="1">#REF!</definedName>
    <definedName name="Z_378D82E8_FE69_4712_AE73_9D578C4190DE_.wvu.FilterData" localSheetId="8" hidden="1">#REF!</definedName>
    <definedName name="Z_378D82E8_FE69_4712_AE73_9D578C4190DE_.wvu.FilterData" localSheetId="0" hidden="1">#REF!</definedName>
    <definedName name="Z_378D82E8_FE69_4712_AE73_9D578C4190DE_.wvu.FilterData" hidden="1">#REF!</definedName>
    <definedName name="Z_378D82E8_FE69_4712_AE73_9D578C4190DE_.wvu.PrintArea" localSheetId="8" hidden="1">#REF!</definedName>
    <definedName name="Z_378D82E8_FE69_4712_AE73_9D578C4190DE_.wvu.PrintArea" localSheetId="0" hidden="1">#REF!</definedName>
    <definedName name="Z_378D82E8_FE69_4712_AE73_9D578C4190DE_.wvu.PrintArea" hidden="1">#REF!</definedName>
    <definedName name="Z_378D82E8_FE69_4712_AE73_9D578C4190DE_.wvu.PrintTitles" localSheetId="8" hidden="1">#REF!</definedName>
    <definedName name="Z_378D82E8_FE69_4712_AE73_9D578C4190DE_.wvu.PrintTitles" localSheetId="0" hidden="1">#REF!</definedName>
    <definedName name="Z_378D82E8_FE69_4712_AE73_9D578C4190DE_.wvu.PrintTitles" hidden="1">#REF!</definedName>
    <definedName name="Z_381FCF61_DF95_4756_B103_A1118DFFDE02_.wvu.FilterData" localSheetId="8" hidden="1">#REF!</definedName>
    <definedName name="Z_381FCF61_DF95_4756_B103_A1118DFFDE02_.wvu.FilterData" localSheetId="0" hidden="1">#REF!</definedName>
    <definedName name="Z_381FCF61_DF95_4756_B103_A1118DFFDE02_.wvu.FilterData" hidden="1">#REF!</definedName>
    <definedName name="Z_381FCF61_DF95_4756_B103_A1118DFFDE02_.wvu.PrintArea" localSheetId="8" hidden="1">#REF!</definedName>
    <definedName name="Z_381FCF61_DF95_4756_B103_A1118DFFDE02_.wvu.PrintArea" localSheetId="0" hidden="1">#REF!</definedName>
    <definedName name="Z_381FCF61_DF95_4756_B103_A1118DFFDE02_.wvu.PrintArea" hidden="1">#REF!</definedName>
    <definedName name="Z_381FCF61_DF95_4756_B103_A1118DFFDE02_.wvu.PrintTitles" localSheetId="8" hidden="1">#REF!</definedName>
    <definedName name="Z_381FCF61_DF95_4756_B103_A1118DFFDE02_.wvu.PrintTitles" localSheetId="0" hidden="1">#REF!</definedName>
    <definedName name="Z_381FCF61_DF95_4756_B103_A1118DFFDE02_.wvu.PrintTitles" hidden="1">#REF!</definedName>
    <definedName name="Z_3B3C0CA1_2A9C_45FD_9823_50B200F6C0D1_.wvu.FilterData" localSheetId="8" hidden="1">#REF!</definedName>
    <definedName name="Z_3B3C0CA1_2A9C_45FD_9823_50B200F6C0D1_.wvu.FilterData" localSheetId="0" hidden="1">#REF!</definedName>
    <definedName name="Z_3B3C0CA1_2A9C_45FD_9823_50B200F6C0D1_.wvu.FilterData" hidden="1">#REF!</definedName>
    <definedName name="Z_3B3C0CA1_2A9C_45FD_9823_50B200F6C0D1_.wvu.PrintArea" localSheetId="8" hidden="1">#REF!</definedName>
    <definedName name="Z_3B3C0CA1_2A9C_45FD_9823_50B200F6C0D1_.wvu.PrintArea" localSheetId="0" hidden="1">#REF!</definedName>
    <definedName name="Z_3B3C0CA1_2A9C_45FD_9823_50B200F6C0D1_.wvu.PrintArea" hidden="1">#REF!</definedName>
    <definedName name="Z_3B3C0CA1_2A9C_45FD_9823_50B200F6C0D1_.wvu.PrintTitles" localSheetId="8" hidden="1">#REF!</definedName>
    <definedName name="Z_3B3C0CA1_2A9C_45FD_9823_50B200F6C0D1_.wvu.PrintTitles" localSheetId="0" hidden="1">#REF!</definedName>
    <definedName name="Z_3B3C0CA1_2A9C_45FD_9823_50B200F6C0D1_.wvu.PrintTitles" hidden="1">#REF!</definedName>
    <definedName name="Z_3E9430E5_6A83_435B_9E47_1B8F7E18D67C_.wvu.FilterData" localSheetId="8" hidden="1">#REF!</definedName>
    <definedName name="Z_3E9430E5_6A83_435B_9E47_1B8F7E18D67C_.wvu.FilterData" localSheetId="0" hidden="1">#REF!</definedName>
    <definedName name="Z_3E9430E5_6A83_435B_9E47_1B8F7E18D67C_.wvu.FilterData" hidden="1">#REF!</definedName>
    <definedName name="Z_3E9430E5_6A83_435B_9E47_1B8F7E18D67C_.wvu.PrintArea" localSheetId="8" hidden="1">#REF!</definedName>
    <definedName name="Z_3E9430E5_6A83_435B_9E47_1B8F7E18D67C_.wvu.PrintArea" localSheetId="0" hidden="1">#REF!</definedName>
    <definedName name="Z_3E9430E5_6A83_435B_9E47_1B8F7E18D67C_.wvu.PrintArea" hidden="1">#REF!</definedName>
    <definedName name="Z_3E9430E5_6A83_435B_9E47_1B8F7E18D67C_.wvu.PrintTitles" localSheetId="8" hidden="1">#REF!</definedName>
    <definedName name="Z_3E9430E5_6A83_435B_9E47_1B8F7E18D67C_.wvu.PrintTitles" localSheetId="0" hidden="1">#REF!</definedName>
    <definedName name="Z_3E9430E5_6A83_435B_9E47_1B8F7E18D67C_.wvu.PrintTitles" hidden="1">#REF!</definedName>
    <definedName name="Z_4A14CB5C_2287_4F6E_9A65_22F0A4D81D81_.wvu.FilterData" localSheetId="8" hidden="1">#REF!</definedName>
    <definedName name="Z_4A14CB5C_2287_4F6E_9A65_22F0A4D81D81_.wvu.FilterData" localSheetId="0" hidden="1">#REF!</definedName>
    <definedName name="Z_4A14CB5C_2287_4F6E_9A65_22F0A4D81D81_.wvu.FilterData" hidden="1">#REF!</definedName>
    <definedName name="Z_4A14CB5C_2287_4F6E_9A65_22F0A4D81D81_.wvu.PrintArea" localSheetId="8" hidden="1">#REF!</definedName>
    <definedName name="Z_4A14CB5C_2287_4F6E_9A65_22F0A4D81D81_.wvu.PrintArea" localSheetId="0" hidden="1">#REF!</definedName>
    <definedName name="Z_4A14CB5C_2287_4F6E_9A65_22F0A4D81D81_.wvu.PrintArea" hidden="1">#REF!</definedName>
    <definedName name="Z_4A14CB5C_2287_4F6E_9A65_22F0A4D81D81_.wvu.PrintTitles" localSheetId="8" hidden="1">#REF!</definedName>
    <definedName name="Z_4A14CB5C_2287_4F6E_9A65_22F0A4D81D81_.wvu.PrintTitles" localSheetId="0" hidden="1">#REF!</definedName>
    <definedName name="Z_4A14CB5C_2287_4F6E_9A65_22F0A4D81D81_.wvu.PrintTitles" hidden="1">#REF!</definedName>
    <definedName name="Z_4BBC24C4_A093_4EC9_8AFF_49C6F602CC39_.wvu.FilterData" localSheetId="8" hidden="1">#REF!</definedName>
    <definedName name="Z_4BBC24C4_A093_4EC9_8AFF_49C6F602CC39_.wvu.FilterData" localSheetId="0" hidden="1">#REF!</definedName>
    <definedName name="Z_4BBC24C4_A093_4EC9_8AFF_49C6F602CC39_.wvu.FilterData" hidden="1">#REF!</definedName>
    <definedName name="Z_4BBC24C4_A093_4EC9_8AFF_49C6F602CC39_.wvu.PrintArea" localSheetId="8" hidden="1">#REF!</definedName>
    <definedName name="Z_4BBC24C4_A093_4EC9_8AFF_49C6F602CC39_.wvu.PrintArea" localSheetId="0" hidden="1">#REF!</definedName>
    <definedName name="Z_4BBC24C4_A093_4EC9_8AFF_49C6F602CC39_.wvu.PrintArea" hidden="1">#REF!</definedName>
    <definedName name="Z_4BBC24C4_A093_4EC9_8AFF_49C6F602CC39_.wvu.PrintTitles" localSheetId="8" hidden="1">#REF!</definedName>
    <definedName name="Z_4BBC24C4_A093_4EC9_8AFF_49C6F602CC39_.wvu.PrintTitles" localSheetId="0" hidden="1">#REF!</definedName>
    <definedName name="Z_4BBC24C4_A093_4EC9_8AFF_49C6F602CC39_.wvu.PrintTitles" hidden="1">#REF!</definedName>
    <definedName name="Z_504A8F9D_2C46_439E_975A_DF1C1FA56E7B_.wvu.FilterData" localSheetId="8" hidden="1">#REF!</definedName>
    <definedName name="Z_504A8F9D_2C46_439E_975A_DF1C1FA56E7B_.wvu.FilterData" localSheetId="0" hidden="1">#REF!</definedName>
    <definedName name="Z_504A8F9D_2C46_439E_975A_DF1C1FA56E7B_.wvu.FilterData" hidden="1">#REF!</definedName>
    <definedName name="Z_504A8F9D_2C46_439E_975A_DF1C1FA56E7B_.wvu.PrintArea" localSheetId="8" hidden="1">#REF!</definedName>
    <definedName name="Z_504A8F9D_2C46_439E_975A_DF1C1FA56E7B_.wvu.PrintArea" localSheetId="0" hidden="1">#REF!</definedName>
    <definedName name="Z_504A8F9D_2C46_439E_975A_DF1C1FA56E7B_.wvu.PrintArea" hidden="1">#REF!</definedName>
    <definedName name="Z_504A8F9D_2C46_439E_975A_DF1C1FA56E7B_.wvu.PrintTitles" localSheetId="8" hidden="1">#REF!</definedName>
    <definedName name="Z_504A8F9D_2C46_439E_975A_DF1C1FA56E7B_.wvu.PrintTitles" localSheetId="0" hidden="1">#REF!</definedName>
    <definedName name="Z_504A8F9D_2C46_439E_975A_DF1C1FA56E7B_.wvu.PrintTitles" hidden="1">#REF!</definedName>
    <definedName name="Z_653348E7_CDAD_4F62_A236_641A4BB6425A_.wvu.FilterData" localSheetId="8" hidden="1">#REF!</definedName>
    <definedName name="Z_653348E7_CDAD_4F62_A236_641A4BB6425A_.wvu.FilterData" localSheetId="0" hidden="1">#REF!</definedName>
    <definedName name="Z_653348E7_CDAD_4F62_A236_641A4BB6425A_.wvu.FilterData" hidden="1">#REF!</definedName>
    <definedName name="Z_653348E7_CDAD_4F62_A236_641A4BB6425A_.wvu.PrintArea" localSheetId="8" hidden="1">#REF!</definedName>
    <definedName name="Z_653348E7_CDAD_4F62_A236_641A4BB6425A_.wvu.PrintArea" localSheetId="0" hidden="1">#REF!</definedName>
    <definedName name="Z_653348E7_CDAD_4F62_A236_641A4BB6425A_.wvu.PrintArea" hidden="1">#REF!</definedName>
    <definedName name="Z_653348E7_CDAD_4F62_A236_641A4BB6425A_.wvu.PrintTitles" localSheetId="8" hidden="1">#REF!</definedName>
    <definedName name="Z_653348E7_CDAD_4F62_A236_641A4BB6425A_.wvu.PrintTitles" localSheetId="0" hidden="1">#REF!</definedName>
    <definedName name="Z_653348E7_CDAD_4F62_A236_641A4BB6425A_.wvu.PrintTitles" hidden="1">#REF!</definedName>
    <definedName name="Z_68C48519_C8C2_4287_96F6_0F561F815CE8_.wvu.FilterData" localSheetId="8" hidden="1">#REF!</definedName>
    <definedName name="Z_68C48519_C8C2_4287_96F6_0F561F815CE8_.wvu.FilterData" localSheetId="0" hidden="1">#REF!</definedName>
    <definedName name="Z_68C48519_C8C2_4287_96F6_0F561F815CE8_.wvu.FilterData" hidden="1">#REF!</definedName>
    <definedName name="Z_68C48519_C8C2_4287_96F6_0F561F815CE8_.wvu.PrintArea" localSheetId="8" hidden="1">#REF!</definedName>
    <definedName name="Z_68C48519_C8C2_4287_96F6_0F561F815CE8_.wvu.PrintArea" localSheetId="0" hidden="1">#REF!</definedName>
    <definedName name="Z_68C48519_C8C2_4287_96F6_0F561F815CE8_.wvu.PrintArea" hidden="1">#REF!</definedName>
    <definedName name="Z_68C48519_C8C2_4287_96F6_0F561F815CE8_.wvu.PrintTitles" localSheetId="8" hidden="1">#REF!</definedName>
    <definedName name="Z_68C48519_C8C2_4287_96F6_0F561F815CE8_.wvu.PrintTitles" localSheetId="0" hidden="1">#REF!</definedName>
    <definedName name="Z_68C48519_C8C2_4287_96F6_0F561F815CE8_.wvu.PrintTitles" hidden="1">#REF!</definedName>
    <definedName name="Z_6BA141F2_E104_11DA_B6F6_00609720E0A1_.wvu.FilterData" localSheetId="8" hidden="1">#REF!</definedName>
    <definedName name="Z_6BA141F2_E104_11DA_B6F6_00609720E0A1_.wvu.FilterData" localSheetId="0" hidden="1">#REF!</definedName>
    <definedName name="Z_6BA141F2_E104_11DA_B6F6_00609720E0A1_.wvu.FilterData" hidden="1">#REF!</definedName>
    <definedName name="Z_6BA141F2_E104_11DA_B6F6_00609720E0A1_.wvu.PrintArea" localSheetId="8" hidden="1">#REF!</definedName>
    <definedName name="Z_6BA141F2_E104_11DA_B6F6_00609720E0A1_.wvu.PrintArea" localSheetId="0" hidden="1">#REF!</definedName>
    <definedName name="Z_6BA141F2_E104_11DA_B6F6_00609720E0A1_.wvu.PrintArea" hidden="1">#REF!</definedName>
    <definedName name="Z_6BA141F2_E104_11DA_B6F6_00609720E0A1_.wvu.PrintTitles" localSheetId="8" hidden="1">#REF!</definedName>
    <definedName name="Z_6BA141F2_E104_11DA_B6F6_00609720E0A1_.wvu.PrintTitles" localSheetId="0" hidden="1">#REF!</definedName>
    <definedName name="Z_6BA141F2_E104_11DA_B6F6_00609720E0A1_.wvu.PrintTitles" hidden="1">#REF!</definedName>
    <definedName name="Z_6BA141F3_E104_11DA_B6F6_00609720E0A1_.wvu.FilterData" localSheetId="8" hidden="1">#REF!</definedName>
    <definedName name="Z_6BA141F3_E104_11DA_B6F6_00609720E0A1_.wvu.FilterData" localSheetId="0" hidden="1">#REF!</definedName>
    <definedName name="Z_6BA141F3_E104_11DA_B6F6_00609720E0A1_.wvu.FilterData" hidden="1">#REF!</definedName>
    <definedName name="Z_6BA141F3_E104_11DA_B6F6_00609720E0A1_.wvu.PrintArea" localSheetId="8" hidden="1">#REF!</definedName>
    <definedName name="Z_6BA141F3_E104_11DA_B6F6_00609720E0A1_.wvu.PrintArea" localSheetId="0" hidden="1">#REF!</definedName>
    <definedName name="Z_6BA141F3_E104_11DA_B6F6_00609720E0A1_.wvu.PrintArea" hidden="1">#REF!</definedName>
    <definedName name="Z_6BA141F3_E104_11DA_B6F6_00609720E0A1_.wvu.PrintTitles" localSheetId="8" hidden="1">#REF!</definedName>
    <definedName name="Z_6BA141F3_E104_11DA_B6F6_00609720E0A1_.wvu.PrintTitles" localSheetId="0" hidden="1">#REF!</definedName>
    <definedName name="Z_6BA141F3_E104_11DA_B6F6_00609720E0A1_.wvu.PrintTitles" hidden="1">#REF!</definedName>
    <definedName name="Z_6BA141F4_E104_11DA_B6F6_00609720E0A1_.wvu.FilterData" localSheetId="8" hidden="1">#REF!</definedName>
    <definedName name="Z_6BA141F4_E104_11DA_B6F6_00609720E0A1_.wvu.FilterData" localSheetId="0" hidden="1">#REF!</definedName>
    <definedName name="Z_6BA141F4_E104_11DA_B6F6_00609720E0A1_.wvu.FilterData" hidden="1">#REF!</definedName>
    <definedName name="Z_6BA141F4_E104_11DA_B6F6_00609720E0A1_.wvu.PrintArea" localSheetId="8" hidden="1">#REF!</definedName>
    <definedName name="Z_6BA141F4_E104_11DA_B6F6_00609720E0A1_.wvu.PrintArea" localSheetId="0" hidden="1">#REF!</definedName>
    <definedName name="Z_6BA141F4_E104_11DA_B6F6_00609720E0A1_.wvu.PrintArea" hidden="1">#REF!</definedName>
    <definedName name="Z_6BA141F4_E104_11DA_B6F6_00609720E0A1_.wvu.PrintTitles" localSheetId="8" hidden="1">#REF!</definedName>
    <definedName name="Z_6BA141F4_E104_11DA_B6F6_00609720E0A1_.wvu.PrintTitles" localSheetId="0" hidden="1">#REF!</definedName>
    <definedName name="Z_6BA141F4_E104_11DA_B6F6_00609720E0A1_.wvu.PrintTitles" hidden="1">#REF!</definedName>
    <definedName name="Z_6BA141F5_E104_11DA_B6F6_00609720E0A1_.wvu.FilterData" localSheetId="8" hidden="1">#REF!</definedName>
    <definedName name="Z_6BA141F5_E104_11DA_B6F6_00609720E0A1_.wvu.FilterData" localSheetId="0" hidden="1">#REF!</definedName>
    <definedName name="Z_6BA141F5_E104_11DA_B6F6_00609720E0A1_.wvu.FilterData" hidden="1">#REF!</definedName>
    <definedName name="Z_6BA141F5_E104_11DA_B6F6_00609720E0A1_.wvu.PrintArea" localSheetId="8" hidden="1">#REF!</definedName>
    <definedName name="Z_6BA141F5_E104_11DA_B6F6_00609720E0A1_.wvu.PrintArea" localSheetId="0" hidden="1">#REF!</definedName>
    <definedName name="Z_6BA141F5_E104_11DA_B6F6_00609720E0A1_.wvu.PrintArea" hidden="1">#REF!</definedName>
    <definedName name="Z_6BA141F5_E104_11DA_B6F6_00609720E0A1_.wvu.PrintTitles" localSheetId="8" hidden="1">#REF!</definedName>
    <definedName name="Z_6BA141F5_E104_11DA_B6F6_00609720E0A1_.wvu.PrintTitles" localSheetId="0" hidden="1">#REF!</definedName>
    <definedName name="Z_6BA141F5_E104_11DA_B6F6_00609720E0A1_.wvu.PrintTitles" hidden="1">#REF!</definedName>
    <definedName name="Z_6BA141F6_E104_11DA_B6F6_00609720E0A1_.wvu.FilterData" localSheetId="8" hidden="1">#REF!</definedName>
    <definedName name="Z_6BA141F6_E104_11DA_B6F6_00609720E0A1_.wvu.FilterData" localSheetId="0" hidden="1">#REF!</definedName>
    <definedName name="Z_6BA141F6_E104_11DA_B6F6_00609720E0A1_.wvu.FilterData" hidden="1">#REF!</definedName>
    <definedName name="Z_6BA141F6_E104_11DA_B6F6_00609720E0A1_.wvu.PrintArea" localSheetId="8" hidden="1">#REF!</definedName>
    <definedName name="Z_6BA141F6_E104_11DA_B6F6_00609720E0A1_.wvu.PrintArea" localSheetId="0" hidden="1">#REF!</definedName>
    <definedName name="Z_6BA141F6_E104_11DA_B6F6_00609720E0A1_.wvu.PrintArea" hidden="1">#REF!</definedName>
    <definedName name="Z_6BA141F6_E104_11DA_B6F6_00609720E0A1_.wvu.PrintTitles" localSheetId="8" hidden="1">#REF!</definedName>
    <definedName name="Z_6BA141F6_E104_11DA_B6F6_00609720E0A1_.wvu.PrintTitles" localSheetId="0" hidden="1">#REF!</definedName>
    <definedName name="Z_6BA141F6_E104_11DA_B6F6_00609720E0A1_.wvu.PrintTitles" hidden="1">#REF!</definedName>
    <definedName name="Z_726673D2_C579_4EF3_83C7_45DC3792EA6A_.wvu.FilterData" localSheetId="8" hidden="1">#REF!</definedName>
    <definedName name="Z_726673D2_C579_4EF3_83C7_45DC3792EA6A_.wvu.FilterData" localSheetId="0" hidden="1">#REF!</definedName>
    <definedName name="Z_726673D2_C579_4EF3_83C7_45DC3792EA6A_.wvu.FilterData" hidden="1">#REF!</definedName>
    <definedName name="Z_726673D2_C579_4EF3_83C7_45DC3792EA6A_.wvu.PrintArea" localSheetId="8" hidden="1">#REF!</definedName>
    <definedName name="Z_726673D2_C579_4EF3_83C7_45DC3792EA6A_.wvu.PrintArea" localSheetId="0" hidden="1">#REF!</definedName>
    <definedName name="Z_726673D2_C579_4EF3_83C7_45DC3792EA6A_.wvu.PrintArea" hidden="1">#REF!</definedName>
    <definedName name="Z_726673D2_C579_4EF3_83C7_45DC3792EA6A_.wvu.PrintTitles" localSheetId="8" hidden="1">#REF!</definedName>
    <definedName name="Z_726673D2_C579_4EF3_83C7_45DC3792EA6A_.wvu.PrintTitles" localSheetId="0" hidden="1">#REF!</definedName>
    <definedName name="Z_726673D2_C579_4EF3_83C7_45DC3792EA6A_.wvu.PrintTitles" hidden="1">#REF!</definedName>
    <definedName name="Z_729969D8_DFDA_47B9_ADA2_E05CF62B3DEF_.wvu.FilterData" localSheetId="8" hidden="1">#REF!</definedName>
    <definedName name="Z_729969D8_DFDA_47B9_ADA2_E05CF62B3DEF_.wvu.FilterData" localSheetId="0" hidden="1">#REF!</definedName>
    <definedName name="Z_729969D8_DFDA_47B9_ADA2_E05CF62B3DEF_.wvu.FilterData" hidden="1">#REF!</definedName>
    <definedName name="Z_729969D8_DFDA_47B9_ADA2_E05CF62B3DEF_.wvu.PrintArea" localSheetId="8" hidden="1">#REF!</definedName>
    <definedName name="Z_729969D8_DFDA_47B9_ADA2_E05CF62B3DEF_.wvu.PrintArea" localSheetId="0" hidden="1">#REF!</definedName>
    <definedName name="Z_729969D8_DFDA_47B9_ADA2_E05CF62B3DEF_.wvu.PrintArea" hidden="1">#REF!</definedName>
    <definedName name="Z_729969D8_DFDA_47B9_ADA2_E05CF62B3DEF_.wvu.PrintTitles" localSheetId="8" hidden="1">#REF!</definedName>
    <definedName name="Z_729969D8_DFDA_47B9_ADA2_E05CF62B3DEF_.wvu.PrintTitles" localSheetId="0" hidden="1">#REF!</definedName>
    <definedName name="Z_729969D8_DFDA_47B9_ADA2_E05CF62B3DEF_.wvu.PrintTitles" hidden="1">#REF!</definedName>
    <definedName name="Z_75EDDC88_CA8C_4671_911D_25D74F37EC47_.wvu.FilterData" localSheetId="8" hidden="1">#REF!</definedName>
    <definedName name="Z_75EDDC88_CA8C_4671_911D_25D74F37EC47_.wvu.FilterData" localSheetId="0" hidden="1">#REF!</definedName>
    <definedName name="Z_75EDDC88_CA8C_4671_911D_25D74F37EC47_.wvu.FilterData" hidden="1">#REF!</definedName>
    <definedName name="Z_75EDDC88_CA8C_4671_911D_25D74F37EC47_.wvu.PrintArea" localSheetId="8" hidden="1">#REF!</definedName>
    <definedName name="Z_75EDDC88_CA8C_4671_911D_25D74F37EC47_.wvu.PrintArea" localSheetId="0" hidden="1">#REF!</definedName>
    <definedName name="Z_75EDDC88_CA8C_4671_911D_25D74F37EC47_.wvu.PrintArea" hidden="1">#REF!</definedName>
    <definedName name="Z_75EDDC88_CA8C_4671_911D_25D74F37EC47_.wvu.PrintTitles" localSheetId="8" hidden="1">#REF!</definedName>
    <definedName name="Z_75EDDC88_CA8C_4671_911D_25D74F37EC47_.wvu.PrintTitles" localSheetId="0" hidden="1">#REF!</definedName>
    <definedName name="Z_75EDDC88_CA8C_4671_911D_25D74F37EC47_.wvu.PrintTitles" hidden="1">#REF!</definedName>
    <definedName name="Z_80573755_2D8B_4158_BD3A_CC331B950748_.wvu.FilterData" localSheetId="8" hidden="1">#REF!</definedName>
    <definedName name="Z_80573755_2D8B_4158_BD3A_CC331B950748_.wvu.FilterData" localSheetId="0" hidden="1">#REF!</definedName>
    <definedName name="Z_80573755_2D8B_4158_BD3A_CC331B950748_.wvu.FilterData" hidden="1">#REF!</definedName>
    <definedName name="Z_80573755_2D8B_4158_BD3A_CC331B950748_.wvu.PrintArea" localSheetId="8" hidden="1">#REF!</definedName>
    <definedName name="Z_80573755_2D8B_4158_BD3A_CC331B950748_.wvu.PrintArea" localSheetId="0" hidden="1">#REF!</definedName>
    <definedName name="Z_80573755_2D8B_4158_BD3A_CC331B950748_.wvu.PrintArea" hidden="1">#REF!</definedName>
    <definedName name="Z_80573755_2D8B_4158_BD3A_CC331B950748_.wvu.PrintTitles" localSheetId="8" hidden="1">#REF!</definedName>
    <definedName name="Z_80573755_2D8B_4158_BD3A_CC331B950748_.wvu.PrintTitles" localSheetId="0" hidden="1">#REF!</definedName>
    <definedName name="Z_80573755_2D8B_4158_BD3A_CC331B950748_.wvu.PrintTitles" hidden="1">#REF!</definedName>
    <definedName name="Z_9C7B0D6D_4DDE_4C72_B23F_2E183F63ECB1_.wvu.FilterData" localSheetId="8" hidden="1">#REF!</definedName>
    <definedName name="Z_9C7B0D6D_4DDE_4C72_B23F_2E183F63ECB1_.wvu.FilterData" localSheetId="0" hidden="1">#REF!</definedName>
    <definedName name="Z_9C7B0D6D_4DDE_4C72_B23F_2E183F63ECB1_.wvu.FilterData" hidden="1">#REF!</definedName>
    <definedName name="Z_9C7B0D6D_4DDE_4C72_B23F_2E183F63ECB1_.wvu.PrintArea" localSheetId="8" hidden="1">#REF!</definedName>
    <definedName name="Z_9C7B0D6D_4DDE_4C72_B23F_2E183F63ECB1_.wvu.PrintArea" localSheetId="0" hidden="1">#REF!</definedName>
    <definedName name="Z_9C7B0D6D_4DDE_4C72_B23F_2E183F63ECB1_.wvu.PrintArea" hidden="1">#REF!</definedName>
    <definedName name="Z_9C7B0D6D_4DDE_4C72_B23F_2E183F63ECB1_.wvu.PrintTitles" localSheetId="8" hidden="1">#REF!</definedName>
    <definedName name="Z_9C7B0D6D_4DDE_4C72_B23F_2E183F63ECB1_.wvu.PrintTitles" localSheetId="0" hidden="1">#REF!</definedName>
    <definedName name="Z_9C7B0D6D_4DDE_4C72_B23F_2E183F63ECB1_.wvu.PrintTitles" hidden="1">#REF!</definedName>
    <definedName name="Z_9C8B6436_249F_426A_96DC_EEE5E7CB7D1B_.wvu.FilterData" localSheetId="8" hidden="1">#REF!</definedName>
    <definedName name="Z_9C8B6436_249F_426A_96DC_EEE5E7CB7D1B_.wvu.FilterData" localSheetId="0" hidden="1">#REF!</definedName>
    <definedName name="Z_9C8B6436_249F_426A_96DC_EEE5E7CB7D1B_.wvu.FilterData" hidden="1">#REF!</definedName>
    <definedName name="Z_9C8B6436_249F_426A_96DC_EEE5E7CB7D1B_.wvu.PrintArea" localSheetId="8" hidden="1">#REF!</definedName>
    <definedName name="Z_9C8B6436_249F_426A_96DC_EEE5E7CB7D1B_.wvu.PrintArea" localSheetId="0" hidden="1">#REF!</definedName>
    <definedName name="Z_9C8B6436_249F_426A_96DC_EEE5E7CB7D1B_.wvu.PrintArea" hidden="1">#REF!</definedName>
    <definedName name="Z_9C8B6436_249F_426A_96DC_EEE5E7CB7D1B_.wvu.PrintTitles" localSheetId="8" hidden="1">#REF!</definedName>
    <definedName name="Z_9C8B6436_249F_426A_96DC_EEE5E7CB7D1B_.wvu.PrintTitles" localSheetId="0" hidden="1">#REF!</definedName>
    <definedName name="Z_9C8B6436_249F_426A_96DC_EEE5E7CB7D1B_.wvu.PrintTitles" hidden="1">#REF!</definedName>
    <definedName name="Z_9FCFD0D5_270B_4F36_B422_02EF7A3700B8_.wvu.FilterData" localSheetId="8" hidden="1">#REF!</definedName>
    <definedName name="Z_9FCFD0D5_270B_4F36_B422_02EF7A3700B8_.wvu.FilterData" localSheetId="0" hidden="1">#REF!</definedName>
    <definedName name="Z_9FCFD0D5_270B_4F36_B422_02EF7A3700B8_.wvu.FilterData" hidden="1">#REF!</definedName>
    <definedName name="Z_9FCFD0D5_270B_4F36_B422_02EF7A3700B8_.wvu.PrintArea" localSheetId="8" hidden="1">#REF!</definedName>
    <definedName name="Z_9FCFD0D5_270B_4F36_B422_02EF7A3700B8_.wvu.PrintArea" localSheetId="0" hidden="1">#REF!</definedName>
    <definedName name="Z_9FCFD0D5_270B_4F36_B422_02EF7A3700B8_.wvu.PrintArea" hidden="1">#REF!</definedName>
    <definedName name="Z_9FCFD0D5_270B_4F36_B422_02EF7A3700B8_.wvu.PrintTitles" localSheetId="8" hidden="1">#REF!</definedName>
    <definedName name="Z_9FCFD0D5_270B_4F36_B422_02EF7A3700B8_.wvu.PrintTitles" localSheetId="0" hidden="1">#REF!</definedName>
    <definedName name="Z_9FCFD0D5_270B_4F36_B422_02EF7A3700B8_.wvu.PrintTitles" hidden="1">#REF!</definedName>
    <definedName name="Z_9FE8FF3F_4486_44D6_9AFB_43CC5B824BF9_.wvu.FilterData" localSheetId="8" hidden="1">#REF!</definedName>
    <definedName name="Z_9FE8FF3F_4486_44D6_9AFB_43CC5B824BF9_.wvu.FilterData" localSheetId="0" hidden="1">#REF!</definedName>
    <definedName name="Z_9FE8FF3F_4486_44D6_9AFB_43CC5B824BF9_.wvu.FilterData" hidden="1">#REF!</definedName>
    <definedName name="Z_9FE8FF3F_4486_44D6_9AFB_43CC5B824BF9_.wvu.PrintArea" localSheetId="8" hidden="1">#REF!</definedName>
    <definedName name="Z_9FE8FF3F_4486_44D6_9AFB_43CC5B824BF9_.wvu.PrintArea" localSheetId="0" hidden="1">#REF!</definedName>
    <definedName name="Z_9FE8FF3F_4486_44D6_9AFB_43CC5B824BF9_.wvu.PrintArea" hidden="1">#REF!</definedName>
    <definedName name="Z_9FE8FF3F_4486_44D6_9AFB_43CC5B824BF9_.wvu.PrintTitles" localSheetId="8" hidden="1">#REF!</definedName>
    <definedName name="Z_9FE8FF3F_4486_44D6_9AFB_43CC5B824BF9_.wvu.PrintTitles" localSheetId="0" hidden="1">#REF!</definedName>
    <definedName name="Z_9FE8FF3F_4486_44D6_9AFB_43CC5B824BF9_.wvu.PrintTitles" hidden="1">#REF!</definedName>
    <definedName name="Z_A3DE26BA_CF48_4654_9BE9_FAEB3C301C95_.wvu.FilterData" localSheetId="8" hidden="1">#REF!</definedName>
    <definedName name="Z_A3DE26BA_CF48_4654_9BE9_FAEB3C301C95_.wvu.FilterData" localSheetId="0" hidden="1">#REF!</definedName>
    <definedName name="Z_A3DE26BA_CF48_4654_9BE9_FAEB3C301C95_.wvu.FilterData" hidden="1">#REF!</definedName>
    <definedName name="Z_A3DE26BA_CF48_4654_9BE9_FAEB3C301C95_.wvu.PrintArea" localSheetId="8" hidden="1">#REF!</definedName>
    <definedName name="Z_A3DE26BA_CF48_4654_9BE9_FAEB3C301C95_.wvu.PrintArea" localSheetId="0" hidden="1">#REF!</definedName>
    <definedName name="Z_A3DE26BA_CF48_4654_9BE9_FAEB3C301C95_.wvu.PrintArea" hidden="1">#REF!</definedName>
    <definedName name="Z_A3DE26BA_CF48_4654_9BE9_FAEB3C301C95_.wvu.PrintTitles" localSheetId="8" hidden="1">#REF!</definedName>
    <definedName name="Z_A3DE26BA_CF48_4654_9BE9_FAEB3C301C95_.wvu.PrintTitles" localSheetId="0" hidden="1">#REF!</definedName>
    <definedName name="Z_A3DE26BA_CF48_4654_9BE9_FAEB3C301C95_.wvu.PrintTitles" hidden="1">#REF!</definedName>
    <definedName name="Z_AAA1DD33_F1E3_423A_B1F2_E8567F4D95A5_.wvu.FilterData" localSheetId="8" hidden="1">#REF!</definedName>
    <definedName name="Z_AAA1DD33_F1E3_423A_B1F2_E8567F4D95A5_.wvu.FilterData" localSheetId="0" hidden="1">#REF!</definedName>
    <definedName name="Z_AAA1DD33_F1E3_423A_B1F2_E8567F4D95A5_.wvu.FilterData" hidden="1">#REF!</definedName>
    <definedName name="Z_AAA1DD33_F1E3_423A_B1F2_E8567F4D95A5_.wvu.PrintArea" localSheetId="8" hidden="1">#REF!</definedName>
    <definedName name="Z_AAA1DD33_F1E3_423A_B1F2_E8567F4D95A5_.wvu.PrintArea" localSheetId="0" hidden="1">#REF!</definedName>
    <definedName name="Z_AAA1DD33_F1E3_423A_B1F2_E8567F4D95A5_.wvu.PrintArea" hidden="1">#REF!</definedName>
    <definedName name="Z_AAA1DD33_F1E3_423A_B1F2_E8567F4D95A5_.wvu.PrintTitles" localSheetId="8" hidden="1">#REF!</definedName>
    <definedName name="Z_AAA1DD33_F1E3_423A_B1F2_E8567F4D95A5_.wvu.PrintTitles" localSheetId="0" hidden="1">#REF!</definedName>
    <definedName name="Z_AAA1DD33_F1E3_423A_B1F2_E8567F4D95A5_.wvu.PrintTitles" hidden="1">#REF!</definedName>
    <definedName name="Z_B4899972_EBDC_11DA_B6F6_00609720E0A1_.wvu.FilterData" localSheetId="8" hidden="1">#REF!</definedName>
    <definedName name="Z_B4899972_EBDC_11DA_B6F6_00609720E0A1_.wvu.FilterData" localSheetId="0" hidden="1">#REF!</definedName>
    <definedName name="Z_B4899972_EBDC_11DA_B6F6_00609720E0A1_.wvu.FilterData" hidden="1">#REF!</definedName>
    <definedName name="Z_B4899972_EBDC_11DA_B6F6_00609720E0A1_.wvu.PrintArea" localSheetId="8" hidden="1">#REF!</definedName>
    <definedName name="Z_B4899972_EBDC_11DA_B6F6_00609720E0A1_.wvu.PrintArea" localSheetId="0" hidden="1">#REF!</definedName>
    <definedName name="Z_B4899972_EBDC_11DA_B6F6_00609720E0A1_.wvu.PrintArea" hidden="1">#REF!</definedName>
    <definedName name="Z_B4899972_EBDC_11DA_B6F6_00609720E0A1_.wvu.PrintTitles" localSheetId="8" hidden="1">#REF!</definedName>
    <definedName name="Z_B4899972_EBDC_11DA_B6F6_00609720E0A1_.wvu.PrintTitles" localSheetId="0" hidden="1">#REF!</definedName>
    <definedName name="Z_B4899972_EBDC_11DA_B6F6_00609720E0A1_.wvu.PrintTitles" hidden="1">#REF!</definedName>
    <definedName name="Z_B4899973_EBDC_11DA_B6F6_00609720E0A1_.wvu.FilterData" localSheetId="8" hidden="1">#REF!</definedName>
    <definedName name="Z_B4899973_EBDC_11DA_B6F6_00609720E0A1_.wvu.FilterData" localSheetId="0" hidden="1">#REF!</definedName>
    <definedName name="Z_B4899973_EBDC_11DA_B6F6_00609720E0A1_.wvu.FilterData" hidden="1">#REF!</definedName>
    <definedName name="Z_B4899973_EBDC_11DA_B6F6_00609720E0A1_.wvu.PrintArea" localSheetId="8" hidden="1">#REF!</definedName>
    <definedName name="Z_B4899973_EBDC_11DA_B6F6_00609720E0A1_.wvu.PrintArea" localSheetId="0" hidden="1">#REF!</definedName>
    <definedName name="Z_B4899973_EBDC_11DA_B6F6_00609720E0A1_.wvu.PrintArea" hidden="1">#REF!</definedName>
    <definedName name="Z_B4899973_EBDC_11DA_B6F6_00609720E0A1_.wvu.PrintTitles" localSheetId="8" hidden="1">#REF!</definedName>
    <definedName name="Z_B4899973_EBDC_11DA_B6F6_00609720E0A1_.wvu.PrintTitles" localSheetId="0" hidden="1">#REF!</definedName>
    <definedName name="Z_B4899973_EBDC_11DA_B6F6_00609720E0A1_.wvu.PrintTitles" hidden="1">#REF!</definedName>
    <definedName name="Z_B4899974_EBDC_11DA_B6F6_00609720E0A1_.wvu.FilterData" localSheetId="8" hidden="1">#REF!</definedName>
    <definedName name="Z_B4899974_EBDC_11DA_B6F6_00609720E0A1_.wvu.FilterData" localSheetId="0" hidden="1">#REF!</definedName>
    <definedName name="Z_B4899974_EBDC_11DA_B6F6_00609720E0A1_.wvu.FilterData" hidden="1">#REF!</definedName>
    <definedName name="Z_B4899974_EBDC_11DA_B6F6_00609720E0A1_.wvu.PrintArea" localSheetId="8" hidden="1">#REF!</definedName>
    <definedName name="Z_B4899974_EBDC_11DA_B6F6_00609720E0A1_.wvu.PrintArea" localSheetId="0" hidden="1">#REF!</definedName>
    <definedName name="Z_B4899974_EBDC_11DA_B6F6_00609720E0A1_.wvu.PrintArea" hidden="1">#REF!</definedName>
    <definedName name="Z_B4899974_EBDC_11DA_B6F6_00609720E0A1_.wvu.PrintTitles" localSheetId="8" hidden="1">#REF!</definedName>
    <definedName name="Z_B4899974_EBDC_11DA_B6F6_00609720E0A1_.wvu.PrintTitles" localSheetId="0" hidden="1">#REF!</definedName>
    <definedName name="Z_B4899974_EBDC_11DA_B6F6_00609720E0A1_.wvu.PrintTitles" hidden="1">#REF!</definedName>
    <definedName name="Z_B4899975_EBDC_11DA_B6F6_00609720E0A1_.wvu.FilterData" localSheetId="8" hidden="1">#REF!</definedName>
    <definedName name="Z_B4899975_EBDC_11DA_B6F6_00609720E0A1_.wvu.FilterData" localSheetId="0" hidden="1">#REF!</definedName>
    <definedName name="Z_B4899975_EBDC_11DA_B6F6_00609720E0A1_.wvu.FilterData" hidden="1">#REF!</definedName>
    <definedName name="Z_B4899975_EBDC_11DA_B6F6_00609720E0A1_.wvu.PrintArea" localSheetId="8" hidden="1">#REF!</definedName>
    <definedName name="Z_B4899975_EBDC_11DA_B6F6_00609720E0A1_.wvu.PrintArea" localSheetId="0" hidden="1">#REF!</definedName>
    <definedName name="Z_B4899975_EBDC_11DA_B6F6_00609720E0A1_.wvu.PrintArea" hidden="1">#REF!</definedName>
    <definedName name="Z_B4899975_EBDC_11DA_B6F6_00609720E0A1_.wvu.PrintTitles" localSheetId="8" hidden="1">#REF!</definedName>
    <definedName name="Z_B4899975_EBDC_11DA_B6F6_00609720E0A1_.wvu.PrintTitles" localSheetId="0" hidden="1">#REF!</definedName>
    <definedName name="Z_B4899975_EBDC_11DA_B6F6_00609720E0A1_.wvu.PrintTitles" hidden="1">#REF!</definedName>
    <definedName name="Z_B4899976_EBDC_11DA_B6F6_00609720E0A1_.wvu.FilterData" localSheetId="8" hidden="1">#REF!</definedName>
    <definedName name="Z_B4899976_EBDC_11DA_B6F6_00609720E0A1_.wvu.FilterData" localSheetId="0" hidden="1">#REF!</definedName>
    <definedName name="Z_B4899976_EBDC_11DA_B6F6_00609720E0A1_.wvu.FilterData" hidden="1">#REF!</definedName>
    <definedName name="Z_B4899976_EBDC_11DA_B6F6_00609720E0A1_.wvu.PrintArea" localSheetId="8" hidden="1">#REF!</definedName>
    <definedName name="Z_B4899976_EBDC_11DA_B6F6_00609720E0A1_.wvu.PrintArea" localSheetId="0" hidden="1">#REF!</definedName>
    <definedName name="Z_B4899976_EBDC_11DA_B6F6_00609720E0A1_.wvu.PrintArea" hidden="1">#REF!</definedName>
    <definedName name="Z_B4899976_EBDC_11DA_B6F6_00609720E0A1_.wvu.PrintTitles" localSheetId="8" hidden="1">#REF!</definedName>
    <definedName name="Z_B4899976_EBDC_11DA_B6F6_00609720E0A1_.wvu.PrintTitles" localSheetId="0" hidden="1">#REF!</definedName>
    <definedName name="Z_B4899976_EBDC_11DA_B6F6_00609720E0A1_.wvu.PrintTitles" hidden="1">#REF!</definedName>
    <definedName name="Z_C24E6469_C4CC_430B_8814_72DD019DF2C8_.wvu.FilterData" localSheetId="8" hidden="1">#REF!</definedName>
    <definedName name="Z_C24E6469_C4CC_430B_8814_72DD019DF2C8_.wvu.FilterData" localSheetId="0" hidden="1">#REF!</definedName>
    <definedName name="Z_C24E6469_C4CC_430B_8814_72DD019DF2C8_.wvu.FilterData" hidden="1">#REF!</definedName>
    <definedName name="Z_C24E6469_C4CC_430B_8814_72DD019DF2C8_.wvu.PrintArea" localSheetId="8" hidden="1">#REF!</definedName>
    <definedName name="Z_C24E6469_C4CC_430B_8814_72DD019DF2C8_.wvu.PrintArea" localSheetId="0" hidden="1">#REF!</definedName>
    <definedName name="Z_C24E6469_C4CC_430B_8814_72DD019DF2C8_.wvu.PrintArea" hidden="1">#REF!</definedName>
    <definedName name="Z_C24E6469_C4CC_430B_8814_72DD019DF2C8_.wvu.PrintTitles" localSheetId="8" hidden="1">#REF!</definedName>
    <definedName name="Z_C24E6469_C4CC_430B_8814_72DD019DF2C8_.wvu.PrintTitles" localSheetId="0" hidden="1">#REF!</definedName>
    <definedName name="Z_C24E6469_C4CC_430B_8814_72DD019DF2C8_.wvu.PrintTitles" hidden="1">#REF!</definedName>
    <definedName name="Z_CA61CA57_E7CE_4A4D_974A_F3124BCA2797_.wvu.FilterData" localSheetId="8" hidden="1">#REF!</definedName>
    <definedName name="Z_CA61CA57_E7CE_4A4D_974A_F3124BCA2797_.wvu.FilterData" localSheetId="0" hidden="1">#REF!</definedName>
    <definedName name="Z_CA61CA57_E7CE_4A4D_974A_F3124BCA2797_.wvu.FilterData" hidden="1">#REF!</definedName>
    <definedName name="Z_CA61CA57_E7CE_4A4D_974A_F3124BCA2797_.wvu.PrintArea" localSheetId="8" hidden="1">#REF!</definedName>
    <definedName name="Z_CA61CA57_E7CE_4A4D_974A_F3124BCA2797_.wvu.PrintArea" localSheetId="0" hidden="1">#REF!</definedName>
    <definedName name="Z_CA61CA57_E7CE_4A4D_974A_F3124BCA2797_.wvu.PrintArea" hidden="1">#REF!</definedName>
    <definedName name="Z_CA61CA57_E7CE_4A4D_974A_F3124BCA2797_.wvu.PrintTitles" localSheetId="8" hidden="1">#REF!</definedName>
    <definedName name="Z_CA61CA57_E7CE_4A4D_974A_F3124BCA2797_.wvu.PrintTitles" localSheetId="0" hidden="1">#REF!</definedName>
    <definedName name="Z_CA61CA57_E7CE_4A4D_974A_F3124BCA2797_.wvu.PrintTitles" hidden="1">#REF!</definedName>
    <definedName name="Z_DA4D5A8F_12FA_42F5_A8BB_526600E97433_.wvu.FilterData" localSheetId="8" hidden="1">#REF!</definedName>
    <definedName name="Z_DA4D5A8F_12FA_42F5_A8BB_526600E97433_.wvu.FilterData" localSheetId="0" hidden="1">#REF!</definedName>
    <definedName name="Z_DA4D5A8F_12FA_42F5_A8BB_526600E97433_.wvu.FilterData" hidden="1">#REF!</definedName>
    <definedName name="Z_DA4D5A8F_12FA_42F5_A8BB_526600E97433_.wvu.PrintArea" localSheetId="8" hidden="1">#REF!</definedName>
    <definedName name="Z_DA4D5A8F_12FA_42F5_A8BB_526600E97433_.wvu.PrintArea" localSheetId="0" hidden="1">#REF!</definedName>
    <definedName name="Z_DA4D5A8F_12FA_42F5_A8BB_526600E97433_.wvu.PrintArea" hidden="1">#REF!</definedName>
    <definedName name="Z_DA4D5A8F_12FA_42F5_A8BB_526600E97433_.wvu.PrintTitles" localSheetId="8" hidden="1">#REF!</definedName>
    <definedName name="Z_DA4D5A8F_12FA_42F5_A8BB_526600E97433_.wvu.PrintTitles" localSheetId="0" hidden="1">#REF!</definedName>
    <definedName name="Z_DA4D5A8F_12FA_42F5_A8BB_526600E97433_.wvu.PrintTitles" hidden="1">#REF!</definedName>
    <definedName name="Z_DFB4C5EB_A8D3_475E_B627_EA98F95F9220_.wvu.FilterData" localSheetId="8" hidden="1">#REF!</definedName>
    <definedName name="Z_DFB4C5EB_A8D3_475E_B627_EA98F95F9220_.wvu.FilterData" localSheetId="0" hidden="1">#REF!</definedName>
    <definedName name="Z_DFB4C5EB_A8D3_475E_B627_EA98F95F9220_.wvu.FilterData" hidden="1">#REF!</definedName>
    <definedName name="Z_DFB4C5EB_A8D3_475E_B627_EA98F95F9220_.wvu.PrintArea" localSheetId="8" hidden="1">#REF!</definedName>
    <definedName name="Z_DFB4C5EB_A8D3_475E_B627_EA98F95F9220_.wvu.PrintArea" localSheetId="0" hidden="1">#REF!</definedName>
    <definedName name="Z_DFB4C5EB_A8D3_475E_B627_EA98F95F9220_.wvu.PrintArea" hidden="1">#REF!</definedName>
    <definedName name="Z_DFB4C5EB_A8D3_475E_B627_EA98F95F9220_.wvu.PrintTitles" localSheetId="8" hidden="1">#REF!</definedName>
    <definedName name="Z_DFB4C5EB_A8D3_475E_B627_EA98F95F9220_.wvu.PrintTitles" localSheetId="0" hidden="1">#REF!</definedName>
    <definedName name="Z_DFB4C5EB_A8D3_475E_B627_EA98F95F9220_.wvu.PrintTitles" hidden="1">#REF!</definedName>
    <definedName name="Z_F2B990A1_57B3_4766_8C3D_4D3A5265BAEF_.wvu.FilterData" localSheetId="8" hidden="1">#REF!</definedName>
    <definedName name="Z_F2B990A1_57B3_4766_8C3D_4D3A5265BAEF_.wvu.FilterData" localSheetId="0" hidden="1">#REF!</definedName>
    <definedName name="Z_F2B990A1_57B3_4766_8C3D_4D3A5265BAEF_.wvu.FilterData" hidden="1">#REF!</definedName>
    <definedName name="Z_F2B990A1_57B3_4766_8C3D_4D3A5265BAEF_.wvu.PrintArea" localSheetId="8" hidden="1">#REF!</definedName>
    <definedName name="Z_F2B990A1_57B3_4766_8C3D_4D3A5265BAEF_.wvu.PrintArea" localSheetId="0" hidden="1">#REF!</definedName>
    <definedName name="Z_F2B990A1_57B3_4766_8C3D_4D3A5265BAEF_.wvu.PrintArea" hidden="1">#REF!</definedName>
    <definedName name="Z_F2B990A1_57B3_4766_8C3D_4D3A5265BAEF_.wvu.PrintTitles" localSheetId="8" hidden="1">#REF!</definedName>
    <definedName name="Z_F2B990A1_57B3_4766_8C3D_4D3A5265BAEF_.wvu.PrintTitles" localSheetId="0" hidden="1">#REF!</definedName>
    <definedName name="Z_F2B990A1_57B3_4766_8C3D_4D3A5265BAEF_.wvu.PrintTitles" hidden="1">#REF!</definedName>
    <definedName name="Z_F9482E1F_92B8_43D8_949A_7DDCF2E63A19_.wvu.FilterData" localSheetId="8" hidden="1">#REF!</definedName>
    <definedName name="Z_F9482E1F_92B8_43D8_949A_7DDCF2E63A19_.wvu.FilterData" localSheetId="0" hidden="1">#REF!</definedName>
    <definedName name="Z_F9482E1F_92B8_43D8_949A_7DDCF2E63A19_.wvu.FilterData" hidden="1">#REF!</definedName>
    <definedName name="Z_F9482E1F_92B8_43D8_949A_7DDCF2E63A19_.wvu.PrintArea" localSheetId="8" hidden="1">#REF!</definedName>
    <definedName name="Z_F9482E1F_92B8_43D8_949A_7DDCF2E63A19_.wvu.PrintArea" localSheetId="0" hidden="1">#REF!</definedName>
    <definedName name="Z_F9482E1F_92B8_43D8_949A_7DDCF2E63A19_.wvu.PrintArea" hidden="1">#REF!</definedName>
    <definedName name="Z_F9482E1F_92B8_43D8_949A_7DDCF2E63A19_.wvu.PrintTitles" localSheetId="8" hidden="1">#REF!</definedName>
    <definedName name="Z_F9482E1F_92B8_43D8_949A_7DDCF2E63A19_.wvu.PrintTitles" localSheetId="0" hidden="1">#REF!</definedName>
    <definedName name="Z_F9482E1F_92B8_43D8_949A_7DDCF2E63A19_.wvu.PrintTitles" hidden="1">#REF!</definedName>
    <definedName name="ZZZZZZZZZZZ" localSheetId="4">'[11]A. P. U.'!#REF!</definedName>
    <definedName name="ZZZZZZZZZZZ" localSheetId="5">'[11]A. P. U.'!#REF!</definedName>
    <definedName name="ZZZZZZZZZZZ">'[11]A.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8" i="1134" l="1"/>
  <c r="E7" i="1134"/>
  <c r="D46" i="1130"/>
  <c r="E21" i="1"/>
  <c r="E43" i="1"/>
  <c r="E42" i="1"/>
  <c r="H28" i="1135"/>
  <c r="J28" i="1135" s="1"/>
  <c r="H27" i="1135"/>
  <c r="J27" i="1135" s="1"/>
  <c r="H26" i="1135"/>
  <c r="J26" i="1135" s="1"/>
  <c r="J22" i="1135"/>
  <c r="J24" i="1135" s="1"/>
  <c r="K24" i="1135" s="1"/>
  <c r="H17" i="1135"/>
  <c r="H16" i="1135"/>
  <c r="H15" i="1135"/>
  <c r="H14" i="1135"/>
  <c r="H13" i="1135"/>
  <c r="H12" i="1135"/>
  <c r="H11" i="1135"/>
  <c r="H10" i="1135"/>
  <c r="E9" i="1134" l="1"/>
  <c r="J30" i="1135"/>
  <c r="J20" i="1132"/>
  <c r="J19" i="1132"/>
  <c r="J18" i="1132"/>
  <c r="F57" i="1131"/>
  <c r="F56" i="1131"/>
  <c r="F55" i="1131"/>
  <c r="F54" i="1131"/>
  <c r="F53" i="1131"/>
  <c r="F52" i="1131"/>
  <c r="F51" i="1131"/>
  <c r="E45" i="1131"/>
  <c r="D45" i="1131"/>
  <c r="D44" i="1131"/>
  <c r="F44" i="1131" s="1"/>
  <c r="H44" i="1131" s="1"/>
  <c r="H30" i="1131"/>
  <c r="F25" i="1131"/>
  <c r="H25" i="1131" s="1"/>
  <c r="F24" i="1131"/>
  <c r="H24" i="1131" s="1"/>
  <c r="H26" i="1131" s="1"/>
  <c r="H31" i="1131" s="1"/>
  <c r="F12" i="1131"/>
  <c r="H12" i="1131" s="1"/>
  <c r="F11" i="1131"/>
  <c r="H11" i="1131" s="1"/>
  <c r="F9" i="1131"/>
  <c r="H9" i="1131" s="1"/>
  <c r="F8" i="1131"/>
  <c r="H8" i="1131" s="1"/>
  <c r="F7" i="1131"/>
  <c r="H7" i="1131" s="1"/>
  <c r="F6" i="1131"/>
  <c r="H6" i="1131" s="1"/>
  <c r="F45" i="1131" l="1"/>
  <c r="H45" i="1131" s="1"/>
  <c r="J22" i="1132"/>
  <c r="H14" i="1131"/>
  <c r="H34" i="1131" s="1"/>
  <c r="H35" i="1131" s="1"/>
  <c r="F16" i="1135"/>
  <c r="J16" i="1135" s="1"/>
  <c r="F11" i="1135"/>
  <c r="J11" i="1135" s="1"/>
  <c r="F12" i="1135"/>
  <c r="J12" i="1135" s="1"/>
  <c r="F15" i="1135"/>
  <c r="J15" i="1135" s="1"/>
  <c r="F14" i="1135"/>
  <c r="J14" i="1135" s="1"/>
  <c r="F10" i="1135"/>
  <c r="J10" i="1135" s="1"/>
  <c r="F13" i="1135"/>
  <c r="J13" i="1135" s="1"/>
  <c r="F17" i="1135"/>
  <c r="J17" i="1135" s="1"/>
  <c r="F61" i="1131"/>
  <c r="H32" i="1131"/>
  <c r="H36" i="1131" s="1"/>
  <c r="H46" i="1131"/>
  <c r="H55" i="1131" l="1"/>
  <c r="H56" i="1131" s="1"/>
  <c r="H57" i="1131" s="1"/>
  <c r="H58" i="1131" s="1"/>
  <c r="H59" i="1131" s="1"/>
  <c r="J18" i="1135"/>
  <c r="J19" i="1135" s="1"/>
  <c r="J20" i="1135" s="1"/>
  <c r="J11" i="1132"/>
  <c r="J12" i="1132"/>
  <c r="K30" i="1135" l="1"/>
  <c r="J31" i="1135"/>
  <c r="J3" i="1135" s="1"/>
  <c r="J5" i="1135" s="1"/>
  <c r="J15" i="1132"/>
  <c r="J23" i="1132" l="1"/>
  <c r="J3" i="1132" s="1"/>
  <c r="J4" i="1132" s="1"/>
  <c r="J5" i="1132" s="1"/>
  <c r="K22" i="1132"/>
  <c r="D60" i="1130" l="1"/>
  <c r="D48" i="1130" l="1"/>
  <c r="G47" i="1130"/>
  <c r="H47" i="1130" s="1"/>
  <c r="D28" i="1130" l="1"/>
  <c r="D27" i="1130"/>
  <c r="A10" i="1130"/>
  <c r="B10" i="1130"/>
  <c r="C10" i="1130"/>
  <c r="A11" i="1130"/>
  <c r="B11" i="1130"/>
  <c r="C11" i="1130"/>
  <c r="A12" i="1130"/>
  <c r="B12" i="1130"/>
  <c r="A13" i="1130"/>
  <c r="B13" i="1130"/>
  <c r="A14" i="1130"/>
  <c r="B14" i="1130"/>
  <c r="A15" i="1130"/>
  <c r="B15" i="1130"/>
  <c r="C15" i="1130"/>
  <c r="A16" i="1130"/>
  <c r="B16" i="1130"/>
  <c r="A17" i="1130"/>
  <c r="B17" i="1130"/>
  <c r="A18" i="1130"/>
  <c r="B18" i="1130"/>
  <c r="A19" i="1130"/>
  <c r="B19" i="1130"/>
  <c r="A20" i="1130"/>
  <c r="B20" i="1130"/>
  <c r="C20" i="1130"/>
  <c r="A21" i="1130"/>
  <c r="B21" i="1130"/>
  <c r="C21" i="1130"/>
  <c r="A22" i="1130"/>
  <c r="B22" i="1130"/>
  <c r="C22" i="1130"/>
  <c r="A23" i="1130"/>
  <c r="B23" i="1130"/>
  <c r="C23" i="1130"/>
  <c r="A24" i="1130"/>
  <c r="B24" i="1130"/>
  <c r="C24" i="1130"/>
  <c r="A25" i="1130"/>
  <c r="B25" i="1130"/>
  <c r="C25" i="1130"/>
  <c r="A26" i="1130"/>
  <c r="B26" i="1130"/>
  <c r="C26" i="1130"/>
  <c r="A27" i="1130"/>
  <c r="B27" i="1130"/>
  <c r="A28" i="1130"/>
  <c r="B28" i="1130"/>
  <c r="C28" i="1130"/>
  <c r="A29" i="1130"/>
  <c r="B29" i="1130"/>
  <c r="C29" i="1130"/>
  <c r="A30" i="1130"/>
  <c r="B30" i="1130"/>
  <c r="C30" i="1130"/>
  <c r="A31" i="1130"/>
  <c r="B31" i="1130"/>
  <c r="C31" i="1130"/>
  <c r="A32" i="1130"/>
  <c r="B32" i="1130"/>
  <c r="C32" i="1130"/>
  <c r="A33" i="1130"/>
  <c r="B33" i="1130"/>
  <c r="C33" i="1130"/>
  <c r="A34" i="1130"/>
  <c r="B34" i="1130"/>
  <c r="C34" i="1130"/>
  <c r="A35" i="1130"/>
  <c r="B35" i="1130"/>
  <c r="C35" i="1130"/>
  <c r="A36" i="1130"/>
  <c r="B36" i="1130"/>
  <c r="C36" i="1130"/>
  <c r="E36" i="1130" s="1"/>
  <c r="A37" i="1130"/>
  <c r="B37" i="1130"/>
  <c r="C37" i="1130"/>
  <c r="A38" i="1130"/>
  <c r="B38" i="1130"/>
  <c r="C38" i="1130"/>
  <c r="E38" i="1130" s="1"/>
  <c r="A39" i="1130"/>
  <c r="B39" i="1130"/>
  <c r="C39" i="1130"/>
  <c r="E39" i="1130" s="1"/>
  <c r="A40" i="1130"/>
  <c r="B40" i="1130"/>
  <c r="C40" i="1130"/>
  <c r="A41" i="1130"/>
  <c r="B41" i="1130"/>
  <c r="C41" i="1130"/>
  <c r="A42" i="1130"/>
  <c r="B42" i="1130"/>
  <c r="C42" i="1130"/>
  <c r="A43" i="1130"/>
  <c r="B43" i="1130"/>
  <c r="C43" i="1130"/>
  <c r="E43" i="1130" s="1"/>
  <c r="A44" i="1130"/>
  <c r="B44" i="1130"/>
  <c r="C44" i="1130"/>
  <c r="A45" i="1130"/>
  <c r="B45" i="1130"/>
  <c r="A46" i="1130"/>
  <c r="B46" i="1130"/>
  <c r="A47" i="1130"/>
  <c r="B47" i="1130"/>
  <c r="C47" i="1130"/>
  <c r="A48" i="1130"/>
  <c r="B48" i="1130"/>
  <c r="C48" i="1130"/>
  <c r="E48" i="1130" s="1"/>
  <c r="A49" i="1130"/>
  <c r="B49" i="1130"/>
  <c r="C49" i="1130"/>
  <c r="A50" i="1130"/>
  <c r="B50" i="1130"/>
  <c r="C50" i="1130"/>
  <c r="A51" i="1130"/>
  <c r="B51" i="1130"/>
  <c r="C51" i="1130"/>
  <c r="A52" i="1130"/>
  <c r="B52" i="1130"/>
  <c r="C52" i="1130"/>
  <c r="A53" i="1130"/>
  <c r="B53" i="1130"/>
  <c r="C53" i="1130"/>
  <c r="A54" i="1130"/>
  <c r="B54" i="1130"/>
  <c r="C54" i="1130"/>
  <c r="A55" i="1130"/>
  <c r="B55" i="1130"/>
  <c r="C55" i="1130"/>
  <c r="A56" i="1130"/>
  <c r="B56" i="1130"/>
  <c r="A57" i="1130"/>
  <c r="B57" i="1130"/>
  <c r="A58" i="1130"/>
  <c r="B58" i="1130"/>
  <c r="A59" i="1130"/>
  <c r="B59" i="1130"/>
  <c r="A60" i="1130"/>
  <c r="B60" i="1130"/>
  <c r="C60" i="1130"/>
  <c r="E60" i="1130" s="1"/>
  <c r="A61" i="1130"/>
  <c r="B61" i="1130"/>
  <c r="A62" i="1130"/>
  <c r="B62" i="1130"/>
  <c r="C62" i="1130"/>
  <c r="A63" i="1130"/>
  <c r="B63" i="1130"/>
  <c r="C63" i="1130"/>
  <c r="A64" i="1130"/>
  <c r="B64" i="1130"/>
  <c r="C64" i="1130"/>
  <c r="A65" i="1130"/>
  <c r="B65" i="1130"/>
  <c r="C65" i="1130"/>
  <c r="A66" i="1130"/>
  <c r="B66" i="1130"/>
  <c r="C66" i="1130"/>
  <c r="A67" i="1130"/>
  <c r="B67" i="1130"/>
  <c r="C67" i="1130"/>
  <c r="A68" i="1130"/>
  <c r="B68" i="1130"/>
  <c r="C68" i="1130"/>
  <c r="A69" i="1130"/>
  <c r="B69" i="1130"/>
  <c r="C69" i="1130"/>
  <c r="A70" i="1130"/>
  <c r="B70" i="1130"/>
  <c r="C70" i="1130"/>
  <c r="A71" i="1130"/>
  <c r="B71" i="1130"/>
  <c r="C71" i="1130"/>
  <c r="A72" i="1130"/>
  <c r="B72" i="1130"/>
  <c r="C72" i="1130"/>
  <c r="B9" i="1130"/>
  <c r="A9" i="1130"/>
  <c r="A8" i="1130"/>
  <c r="A7" i="1130"/>
  <c r="A6" i="1130"/>
  <c r="B2" i="1130"/>
  <c r="A2" i="1130"/>
  <c r="E109" i="1"/>
  <c r="C59" i="1130" s="1"/>
  <c r="E108" i="1"/>
  <c r="C58" i="1130" s="1"/>
  <c r="E107" i="1"/>
  <c r="C57" i="1130" s="1"/>
  <c r="E106" i="1"/>
  <c r="C56" i="1130" s="1"/>
  <c r="E81" i="1"/>
  <c r="E52" i="1"/>
  <c r="C27" i="1130" s="1"/>
  <c r="E27" i="1130" s="1"/>
  <c r="E44" i="1"/>
  <c r="C19" i="1130" s="1"/>
  <c r="C18" i="1130"/>
  <c r="E18" i="1130" s="1"/>
  <c r="C17" i="1130"/>
  <c r="E17" i="1130" s="1"/>
  <c r="E31" i="1"/>
  <c r="C9" i="1130" s="1"/>
  <c r="E9" i="1130" s="1"/>
  <c r="E27" i="1"/>
  <c r="C7" i="1130" s="1"/>
  <c r="E7" i="1130" s="1"/>
  <c r="E23" i="1"/>
  <c r="E22" i="1"/>
  <c r="E20" i="1"/>
  <c r="E19" i="1"/>
  <c r="E18" i="1"/>
  <c r="E17" i="1"/>
  <c r="E12" i="1"/>
  <c r="E30" i="1"/>
  <c r="E47" i="1130" l="1"/>
  <c r="C8" i="1130"/>
  <c r="E8" i="1130" s="1"/>
  <c r="E29" i="1"/>
  <c r="E28" i="1130"/>
  <c r="E132" i="1"/>
  <c r="C61" i="1130" s="1"/>
  <c r="E14" i="1"/>
  <c r="C2" i="1130" s="1"/>
  <c r="D2" i="1130" s="1"/>
  <c r="E2" i="1130" s="1"/>
  <c r="E9" i="1"/>
  <c r="B21" i="1122"/>
  <c r="B10" i="1122"/>
  <c r="E89" i="1"/>
  <c r="E88" i="1"/>
  <c r="E86" i="1"/>
  <c r="C46" i="1130" s="1"/>
  <c r="E46" i="1130" s="1"/>
  <c r="E85" i="1"/>
  <c r="C45" i="1130" s="1"/>
  <c r="E84" i="1"/>
  <c r="E38" i="1"/>
  <c r="C14" i="1130" s="1"/>
  <c r="E40" i="1"/>
  <c r="C16" i="1130" s="1"/>
  <c r="E91" i="1" l="1"/>
  <c r="E16" i="1"/>
  <c r="E25" i="1"/>
  <c r="E13" i="1"/>
  <c r="B21" i="1114"/>
  <c r="B10" i="1114"/>
  <c r="C6" i="1130" l="1"/>
  <c r="E6" i="1130" s="1"/>
  <c r="C5" i="1130"/>
  <c r="E5" i="1130" s="1"/>
  <c r="C4" i="1130"/>
  <c r="E4" i="1130" s="1"/>
  <c r="C3" i="1130"/>
  <c r="E3" i="1130" s="1"/>
  <c r="E73" i="1130" l="1"/>
  <c r="B17" i="1114"/>
  <c r="B17" i="1122"/>
  <c r="B19" i="1114"/>
  <c r="B19" i="1122"/>
  <c r="B13" i="1114"/>
  <c r="B13" i="1122"/>
  <c r="E74" i="1130" l="1"/>
  <c r="E82" i="1"/>
  <c r="G122" i="1" l="1"/>
  <c r="E35" i="1"/>
  <c r="E36" i="1" l="1"/>
  <c r="C13" i="1130" s="1"/>
  <c r="C12" i="1130"/>
  <c r="E10" i="1"/>
  <c r="K191" i="286" l="1"/>
  <c r="K189" i="286"/>
  <c r="K187" i="286"/>
  <c r="K185" i="286"/>
  <c r="K183" i="286"/>
  <c r="K181" i="286"/>
  <c r="K179" i="286"/>
  <c r="K177" i="286"/>
  <c r="K175" i="286"/>
  <c r="B22" i="286"/>
  <c r="B24" i="286" s="1"/>
  <c r="B26" i="286" s="1"/>
  <c r="B28" i="286" s="1"/>
  <c r="B30" i="286" s="1"/>
  <c r="B32" i="286" s="1"/>
  <c r="B34" i="286" s="1"/>
  <c r="B36" i="286" s="1"/>
  <c r="B38" i="286" s="1"/>
  <c r="B40" i="286" s="1"/>
  <c r="B42" i="286" s="1"/>
  <c r="B44" i="286" s="1"/>
  <c r="B46" i="286" s="1"/>
  <c r="B48" i="286" s="1"/>
  <c r="B50" i="286" s="1"/>
  <c r="B52" i="286" s="1"/>
  <c r="B54" i="286" s="1"/>
  <c r="B56" i="286" s="1"/>
  <c r="B58" i="286" s="1"/>
  <c r="B60" i="286" s="1"/>
  <c r="B62" i="286" s="1"/>
  <c r="B64" i="286" s="1"/>
  <c r="B66" i="286" s="1"/>
  <c r="B68" i="286" s="1"/>
  <c r="B70" i="286" s="1"/>
  <c r="B72" i="286" s="1"/>
  <c r="B74" i="286" s="1"/>
  <c r="B76" i="286" s="1"/>
  <c r="B78" i="286" s="1"/>
  <c r="B80" i="286" s="1"/>
  <c r="B82" i="286" s="1"/>
  <c r="B84" i="286" s="1"/>
  <c r="B86" i="286" s="1"/>
  <c r="B88" i="286" s="1"/>
  <c r="B90" i="286" s="1"/>
  <c r="B92" i="286" s="1"/>
  <c r="B94" i="286" s="1"/>
  <c r="B96" i="286" s="1"/>
  <c r="B98" i="286" s="1"/>
  <c r="B100" i="286" s="1"/>
  <c r="B102" i="286" s="1"/>
  <c r="B104" i="286" s="1"/>
  <c r="B106" i="286" s="1"/>
  <c r="B108" i="286" s="1"/>
  <c r="B110" i="286" s="1"/>
  <c r="B112" i="286" s="1"/>
  <c r="B114" i="286" s="1"/>
  <c r="B116" i="286" s="1"/>
  <c r="B118" i="286" s="1"/>
  <c r="B120" i="286" s="1"/>
  <c r="B122" i="286" s="1"/>
  <c r="B124" i="286" s="1"/>
  <c r="B126" i="286" s="1"/>
  <c r="B128" i="286" s="1"/>
  <c r="B130" i="286" s="1"/>
  <c r="B132" i="286" s="1"/>
  <c r="B134" i="286" s="1"/>
  <c r="B136" i="286" s="1"/>
  <c r="B138" i="286" s="1"/>
  <c r="B140" i="286" s="1"/>
  <c r="B142" i="286" s="1"/>
  <c r="B144" i="286" s="1"/>
  <c r="B146" i="286" s="1"/>
  <c r="B148" i="286" s="1"/>
  <c r="B153" i="286" s="1"/>
  <c r="B155" i="286" s="1"/>
  <c r="B157" i="286" s="1"/>
  <c r="B159" i="286" s="1"/>
  <c r="B161" i="286" s="1"/>
  <c r="B163" i="286" s="1"/>
  <c r="B165" i="286" s="1"/>
  <c r="B167" i="286" s="1"/>
  <c r="B169" i="286" s="1"/>
  <c r="B171" i="286" s="1"/>
  <c r="B173" i="286" s="1"/>
  <c r="K195" i="286"/>
  <c r="K193" i="286"/>
  <c r="K173" i="286"/>
  <c r="K171" i="286"/>
  <c r="K169" i="286"/>
  <c r="K167" i="286"/>
  <c r="K165" i="286"/>
  <c r="K163" i="286"/>
  <c r="H162" i="286"/>
  <c r="K161" i="286" s="1"/>
  <c r="K159" i="286"/>
  <c r="K157" i="286"/>
  <c r="K155" i="286"/>
  <c r="K153" i="286"/>
  <c r="B175" i="286" l="1"/>
  <c r="B177" i="286" s="1"/>
  <c r="B179" i="286" s="1"/>
  <c r="B181" i="286" s="1"/>
  <c r="B183" i="286" s="1"/>
  <c r="B185" i="286" s="1"/>
  <c r="B187" i="286" s="1"/>
  <c r="B189" i="286" s="1"/>
  <c r="B191" i="286" s="1"/>
  <c r="B193" i="286" s="1"/>
  <c r="B195" i="286" s="1"/>
  <c r="K50" i="286"/>
  <c r="H55" i="286"/>
  <c r="J55" i="286"/>
  <c r="F55" i="286"/>
  <c r="K74" i="286"/>
  <c r="G145" i="1" l="1"/>
  <c r="G146" i="1" s="1"/>
  <c r="K148" i="286"/>
  <c r="H103" i="286" l="1"/>
  <c r="H101" i="286"/>
  <c r="H99" i="286"/>
  <c r="H97" i="286"/>
  <c r="F101" i="286" l="1"/>
  <c r="F99" i="286"/>
  <c r="F97" i="286"/>
  <c r="F103" i="286"/>
  <c r="J103" i="286"/>
  <c r="J101" i="286"/>
  <c r="J99" i="286"/>
  <c r="J97" i="286"/>
  <c r="K102" i="286" l="1"/>
  <c r="F91" i="286"/>
  <c r="H91" i="286"/>
  <c r="J91" i="286"/>
  <c r="F35" i="286"/>
  <c r="F37" i="286"/>
  <c r="H37" i="286"/>
  <c r="H35" i="286"/>
  <c r="J37" i="286"/>
  <c r="J35" i="286"/>
  <c r="J39" i="286"/>
  <c r="H39" i="286"/>
  <c r="F39" i="286"/>
  <c r="F33" i="286"/>
  <c r="J33" i="286"/>
  <c r="H33" i="286"/>
  <c r="H25" i="286"/>
  <c r="J25" i="286"/>
  <c r="F25" i="286"/>
  <c r="K34" i="286" l="1"/>
  <c r="K36" i="286"/>
  <c r="H41" i="286" l="1"/>
  <c r="J41" i="286"/>
  <c r="F41" i="286"/>
  <c r="K146" i="286"/>
  <c r="K144" i="286" l="1"/>
  <c r="K20" i="286" l="1"/>
  <c r="K92" i="286" l="1"/>
  <c r="K90" i="286"/>
  <c r="K76" i="286"/>
  <c r="K32" i="286" l="1"/>
  <c r="K94" i="286" l="1"/>
  <c r="K96" i="286"/>
  <c r="K98" i="286"/>
  <c r="K100" i="286"/>
  <c r="K104" i="286"/>
  <c r="K106" i="286"/>
  <c r="K108" i="286"/>
  <c r="K110" i="286"/>
  <c r="K112" i="286"/>
  <c r="K114" i="286"/>
  <c r="K116" i="286"/>
  <c r="K118" i="286"/>
  <c r="K120" i="286"/>
  <c r="K122" i="286"/>
  <c r="K124" i="286"/>
  <c r="K126" i="286"/>
  <c r="K128" i="286"/>
  <c r="K130" i="286"/>
  <c r="K132" i="286"/>
  <c r="K134" i="286"/>
  <c r="K136" i="286"/>
  <c r="K138" i="286"/>
  <c r="K140" i="286"/>
  <c r="K142" i="286"/>
  <c r="K88" i="286"/>
  <c r="K86" i="286"/>
  <c r="K84" i="286"/>
  <c r="K82" i="286"/>
  <c r="K80" i="286"/>
  <c r="K78" i="286"/>
  <c r="K72" i="286"/>
  <c r="K70" i="286"/>
  <c r="K68" i="286"/>
  <c r="K66" i="286"/>
  <c r="K64" i="286"/>
  <c r="K62" i="286"/>
  <c r="K60" i="286"/>
  <c r="K58" i="286"/>
  <c r="K56" i="286"/>
  <c r="K54" i="286"/>
  <c r="K52" i="286"/>
  <c r="K40" i="286"/>
  <c r="K42" i="286"/>
  <c r="K44" i="286"/>
  <c r="K46" i="286"/>
  <c r="K48" i="286"/>
  <c r="K38" i="286"/>
  <c r="K22" i="286"/>
  <c r="K24" i="286"/>
  <c r="K26" i="286"/>
  <c r="K28" i="286"/>
  <c r="K30" i="286"/>
  <c r="E15" i="286" l="1"/>
  <c r="G76" i="1" l="1"/>
  <c r="G111" i="1" l="1"/>
  <c r="G100" i="1" l="1"/>
  <c r="G63" i="1" l="1"/>
  <c r="G123" i="1" l="1"/>
  <c r="G125" i="1" l="1"/>
  <c r="G126" i="1"/>
  <c r="G127" i="1"/>
  <c r="G128" i="1" l="1"/>
  <c r="G148" i="1"/>
  <c r="G149" i="1" s="1"/>
  <c r="G151" i="1" l="1"/>
  <c r="G156" i="1" s="1"/>
</calcChain>
</file>

<file path=xl/sharedStrings.xml><?xml version="1.0" encoding="utf-8"?>
<sst xmlns="http://schemas.openxmlformats.org/spreadsheetml/2006/main" count="968" uniqueCount="488">
  <si>
    <t>ITEM</t>
  </si>
  <si>
    <t>DESCRIPCION</t>
  </si>
  <si>
    <t>UND</t>
  </si>
  <si>
    <t>CANT.</t>
  </si>
  <si>
    <t>VALOR UNITARIO</t>
  </si>
  <si>
    <t xml:space="preserve">VALOR TOTAL </t>
  </si>
  <si>
    <t>M3</t>
  </si>
  <si>
    <t>KG</t>
  </si>
  <si>
    <t>ML</t>
  </si>
  <si>
    <t>M2</t>
  </si>
  <si>
    <t>PRELIMINARES</t>
  </si>
  <si>
    <t>EXCAVACIONES Y RELLENOS</t>
  </si>
  <si>
    <t>ACERO DE REFUERZO</t>
  </si>
  <si>
    <t>SOLADOS Y CONCRETOS</t>
  </si>
  <si>
    <t>VALOR TOTAL SISTEMA DE TRATAMIENTO</t>
  </si>
  <si>
    <t>CARPINTERIA METALICA</t>
  </si>
  <si>
    <t>SOLADOS Y CONCRETOS PARA ANILLO PERIMETRAL</t>
  </si>
  <si>
    <t>CONCRETO DE 3000PSI (21.0MPA) PARA ANILLO PERIMETRAL. INC. FORMALETA</t>
  </si>
  <si>
    <t>TANQUE, TUBERIAS Y ACCESORIOS</t>
  </si>
  <si>
    <t>ACABADOS</t>
  </si>
  <si>
    <t>MAPOSTERIA Y PAÑETES.</t>
  </si>
  <si>
    <t>ESTRUCTURA DE CUBIERTA</t>
  </si>
  <si>
    <t>UN</t>
  </si>
  <si>
    <t>CAPITULO</t>
  </si>
  <si>
    <t>UNIDAD</t>
  </si>
  <si>
    <t>CANTIDAD</t>
  </si>
  <si>
    <t xml:space="preserve">CANTIDAD </t>
  </si>
  <si>
    <t>BUJE SOLDADO 3"X2" PVC</t>
  </si>
  <si>
    <t>SUBTOTAL</t>
  </si>
  <si>
    <t>1.1.1</t>
  </si>
  <si>
    <t>VALOR</t>
  </si>
  <si>
    <t>TRANSPORTE</t>
  </si>
  <si>
    <t>No</t>
  </si>
  <si>
    <t>DESCRIPCIÓN</t>
  </si>
  <si>
    <t>TABLA DE COTIZACIONES</t>
  </si>
  <si>
    <t>INFORMACION BASICA</t>
  </si>
  <si>
    <t>CONTRATISTA</t>
  </si>
  <si>
    <t>INFORMACION DEL PROYECTO</t>
  </si>
  <si>
    <r>
      <t xml:space="preserve">OBJETO PROYECTO:                            </t>
    </r>
    <r>
      <rPr>
        <b/>
        <sz val="11.5"/>
        <color indexed="8"/>
        <rFont val="Comic Sans MS"/>
        <family val="4"/>
      </rPr>
      <t xml:space="preserve"> </t>
    </r>
    <r>
      <rPr>
        <sz val="11.5"/>
        <color indexed="8"/>
        <rFont val="Comic Sans MS"/>
        <family val="4"/>
      </rPr>
      <t xml:space="preserve"> </t>
    </r>
  </si>
  <si>
    <t xml:space="preserve">INSUMO </t>
  </si>
  <si>
    <t xml:space="preserve">UND </t>
  </si>
  <si>
    <t xml:space="preserve">COTIZACION No. 1 </t>
  </si>
  <si>
    <t>COTIZACION No. 2</t>
  </si>
  <si>
    <t>COTIZACION No. 3</t>
  </si>
  <si>
    <t xml:space="preserve">VALOR FINAL </t>
  </si>
  <si>
    <t>GERFOR</t>
  </si>
  <si>
    <t>CELTA</t>
  </si>
  <si>
    <t>PAVCO</t>
  </si>
  <si>
    <t>Se anexa y hace parte de la presente acta, las cotizaciones de los materiales anteriormente fijados.</t>
  </si>
  <si>
    <t>PRESPUESTO</t>
  </si>
  <si>
    <t>CODO 90° PRESION PVC 3"</t>
  </si>
  <si>
    <t>LUBRICANTE TUB PVC/500GRS</t>
  </si>
  <si>
    <t>CODO 90° PRESION PVC 2"</t>
  </si>
  <si>
    <t>YEE SANITARIO PVC 4"X4"X4"</t>
  </si>
  <si>
    <t>SEMICODO PVC SANITARIO 4"</t>
  </si>
  <si>
    <t>ADAPTADOR MACHO PVC PRESION 1/2"</t>
  </si>
  <si>
    <t>TAPON ROSCADO PVC 1/2"</t>
  </si>
  <si>
    <t>ADAPTADOR SANITARIO LIMPIEZA 4"</t>
  </si>
  <si>
    <t>CODO SANITARIO PVC 90 CC-4"</t>
  </si>
  <si>
    <t>SIFON SANITARIO PVC 2"</t>
  </si>
  <si>
    <t>REJILLA PISO SIFON ANTICUCARACHA DE 3"X2"</t>
  </si>
  <si>
    <t>CODO REVENTILADO PVC 4"X2"</t>
  </si>
  <si>
    <t>TUBERIA PVC PARA ALCANTARILLADO 8"</t>
  </si>
  <si>
    <t>REDUCCION SANITARIA PVC 4X2</t>
  </si>
  <si>
    <t>CODO SANITARIO PVC 90° 4"</t>
  </si>
  <si>
    <t>CODO SANITARIO PVC 90° 2"</t>
  </si>
  <si>
    <t>CODO SANITARIO PVC 45° 2"</t>
  </si>
  <si>
    <t>TUBERIA PRESION EXTREMO LISO 1/2"</t>
  </si>
  <si>
    <t>CODO 90° PRESION PVC 1/2"</t>
  </si>
  <si>
    <t>TEE PRESION PVC 1/2"</t>
  </si>
  <si>
    <t>ADAPTADOR HEMBRA PVC PRESION 1/2"</t>
  </si>
  <si>
    <t>MANGUERA FLEXIBLE</t>
  </si>
  <si>
    <t>UNION SANITARIA PVC 4"</t>
  </si>
  <si>
    <t>GRAN CODO PRESION PVC 90°X6"</t>
  </si>
  <si>
    <t>GRAN CODO PRESION PVC 45°X6"</t>
  </si>
  <si>
    <t>GRAN CODO PRESION PVC 22.5°X6"</t>
  </si>
  <si>
    <t>TEE PRESION RDE 21 4X4X3"</t>
  </si>
  <si>
    <t>TEE PRESION RDE 21 4X3X3"</t>
  </si>
  <si>
    <t>GRAN CODO PRESION PVC 90°X4"</t>
  </si>
  <si>
    <t>TEE PRESION RDE 21 3X3X3"</t>
  </si>
  <si>
    <t>GRAN CODO PRESION PVC 90°X3"</t>
  </si>
  <si>
    <t>TAPON PRESION TRABAJO PARA PVC 3"</t>
  </si>
  <si>
    <t>ADAPTADOR MACHO PVC PRESION 3"</t>
  </si>
  <si>
    <t xml:space="preserve">REGISTRO BOLA.1/2" </t>
  </si>
  <si>
    <t>COLLARIN PVC 3 x1/2" PRE</t>
  </si>
  <si>
    <t>COLLARIN PVC 4 x1/2" PRE</t>
  </si>
  <si>
    <t>REJILLA EN BRONCE 2"</t>
  </si>
  <si>
    <t>CODO 90° PRESION PVC 4"</t>
  </si>
  <si>
    <t>TEE PRESION PVC 4X4X4"</t>
  </si>
  <si>
    <t>VALOR TOTAL CASETA DE LABORATORIO Y CUARTO DE ALMACEN</t>
  </si>
  <si>
    <t>2.1.1</t>
  </si>
  <si>
    <t>BUJE SOLDADO 4"X2" PVC</t>
  </si>
  <si>
    <t>TAPON PRESION TRABAJO PARA PVC 2"</t>
  </si>
  <si>
    <t>ADAPTADOR LIMPIEZA SANITARIO 4"</t>
  </si>
  <si>
    <t>TEE SANITARIA DOBLE  DE 4"</t>
  </si>
  <si>
    <t>2.1.2</t>
  </si>
  <si>
    <t>TOTAL TANQUE DE ALMACENAMIENTO SUPERFICIAL</t>
  </si>
  <si>
    <t>REDES ELECTRICAS</t>
  </si>
  <si>
    <t>INSUMOS</t>
  </si>
  <si>
    <t>INTECMECOL S.A.S</t>
  </si>
  <si>
    <t>NASAGRO</t>
  </si>
  <si>
    <t>1.1.2</t>
  </si>
  <si>
    <t>1.3.1</t>
  </si>
  <si>
    <t>2.1.3</t>
  </si>
  <si>
    <t>2.1.4</t>
  </si>
  <si>
    <t>1.3.4</t>
  </si>
  <si>
    <t>2.1.5</t>
  </si>
  <si>
    <t>PRESUPUESTO CASETA POTABILIZACION</t>
  </si>
  <si>
    <t>TANQUE DE ALMACENAMIENTO SUPERFICIAL</t>
  </si>
  <si>
    <t>SISTEMA DE POTABILIZACIÓN</t>
  </si>
  <si>
    <t>SISTEMA DE GENERACION SOLAR</t>
  </si>
  <si>
    <t>PUESTA A TIERRA TERMINAL EN BAJA TENSION</t>
  </si>
  <si>
    <t>CASETA RECOLECCIÓN Y POTABILIZACIÓN AGUAS LLUVIAS</t>
  </si>
  <si>
    <t>ACERO ESTRUCTURAL ASTM A-500 GRADO C. (INCLUYE
SUMINISTRO MONTAJE Y PINTURA)</t>
  </si>
  <si>
    <t>1.2.1</t>
  </si>
  <si>
    <t>1.2.2</t>
  </si>
  <si>
    <t>1.3.2</t>
  </si>
  <si>
    <t>1.4.1</t>
  </si>
  <si>
    <t>1.5.1</t>
  </si>
  <si>
    <t>1.5.3</t>
  </si>
  <si>
    <t>1.5.4</t>
  </si>
  <si>
    <t>VENTANA EN ALUMINIO 0.80x1.80m BLANCO PINTURA ELECTROSTÁTICA,ENVIDRIO TEMPLADO COLOR 5mm,SISTEMA 7/44, CON CORREDERAS Y FIJAS, CON SUS RESPECTIVOS ACCESORIOS.</t>
  </si>
  <si>
    <t>1.6.2</t>
  </si>
  <si>
    <t>1.7.1</t>
  </si>
  <si>
    <t>1.7.2</t>
  </si>
  <si>
    <t>1.7.5</t>
  </si>
  <si>
    <t>1.8.1</t>
  </si>
  <si>
    <t>1.8.2</t>
  </si>
  <si>
    <t>1.8.3</t>
  </si>
  <si>
    <t>SISTEMA DE PURIFICACIÓN Y EQUIPOS</t>
  </si>
  <si>
    <t>1.8.4</t>
  </si>
  <si>
    <t>1.8.5</t>
  </si>
  <si>
    <t>1.8.6</t>
  </si>
  <si>
    <t>1.8.7</t>
  </si>
  <si>
    <t>1.8.8</t>
  </si>
  <si>
    <t>1.8.9</t>
  </si>
  <si>
    <t>1.8.10</t>
  </si>
  <si>
    <t>1.8.11</t>
  </si>
  <si>
    <t>1.8.15</t>
  </si>
  <si>
    <t>1.8.17</t>
  </si>
  <si>
    <t>2.1.6</t>
  </si>
  <si>
    <t>SUMINISTRO E INSTALACION TUBERIA SANITARIA 4"</t>
  </si>
  <si>
    <t>SUMINISTRO E INSTALACION TUBERIA PRESION 1/2"</t>
  </si>
  <si>
    <t>SUMINISTRO E INSTALACIÓN BOMBA EN ACERO INOXIDABLE DE 0,5 HP, CON PRESURIZADOR ELECTRÓNICO, LO CUAL PREVIENE SUCCIÓN EN VACÍO, ASÍ COMO APAGADO AUTOMÁTICO AL CIERRE DE LA DESCARGA.</t>
  </si>
  <si>
    <t>SUMINISTRO E INSTALACIÓN MANÓMETROS EN ACERO INOXIDABLE CON RANGO DE 0-100 PSI PARA CHEQUEO PRESIÓN FILTROS.</t>
  </si>
  <si>
    <t>3.1.1</t>
  </si>
  <si>
    <t>3.1.2</t>
  </si>
  <si>
    <t>3.2.1</t>
  </si>
  <si>
    <t>3.2.2</t>
  </si>
  <si>
    <t>3.2.3</t>
  </si>
  <si>
    <t>3.3.1</t>
  </si>
  <si>
    <t>3.3.2</t>
  </si>
  <si>
    <t>3.4.1</t>
  </si>
  <si>
    <t>3.5.1</t>
  </si>
  <si>
    <t>3.5.2</t>
  </si>
  <si>
    <t>3.5.3</t>
  </si>
  <si>
    <t>3.5.4</t>
  </si>
  <si>
    <t>3.5.5</t>
  </si>
  <si>
    <t>4.1.1</t>
  </si>
  <si>
    <t>4.1.2</t>
  </si>
  <si>
    <t>4.1.3</t>
  </si>
  <si>
    <t>4.1.4</t>
  </si>
  <si>
    <t>4.1.5</t>
  </si>
  <si>
    <t>4.1.6</t>
  </si>
  <si>
    <t>SUMINISTRO BOTELLÓN REDONDO COLOR AZUL TRANSPARENTE CON MANIJA ELABORADO EN PET CON TAPA VÁLVULA CON CAPACIDAD VOLUMÉTRICA NOMINAL = 18.9 L Y MEDIDA = 20 L, INCLUYE BASE METÁLICA PARA BOTELLÓN REDONDO DE 20 LITROS</t>
  </si>
  <si>
    <t>SUMINISTRO PISTOLA DE CALOR 50-600 GRADOS POTENCIA 1500W TIPO MAKITA HG6020 O SIMILAR</t>
  </si>
  <si>
    <t>SUMINISTRO DE CAJA DE BANDAS TERMO ENCOGIBLES PARA SELLAR BOTELLONES DE AGUA (95MM X 60 MM) AZUL TRANSPARENTE IMPRESA * 1000 UNIDADES</t>
  </si>
  <si>
    <t>SUMINISTRO DE LAMPARA REPUESTO MODELO GOLD 12 GPM.</t>
  </si>
  <si>
    <t>2.1.7</t>
  </si>
  <si>
    <t>2.1.8</t>
  </si>
  <si>
    <t>SUMINISTRO E INSTALACIÓN CANAL EN LAMINA GALVANIZADA CAL 20, LD=0.61m (INCLUYE PINTURA Y ANTICORROSIVOS)</t>
  </si>
  <si>
    <t>SUMINISTRO E INSTALACION PUERTA TABLERO CORRIDO MARCO, PASADOR LAMINA COLL ROLLED CAL 20. (INCLUYE ANTICORROSIVO Y PINTURA)</t>
  </si>
  <si>
    <t>SUMINISTRO KIT PARA MEDICIÓN DE PH Y CLORO (INCLUYE EQUIPO DE LABORATORIO, PROBETAS DE VIDRIO, PLASTICAS, MEZCLADOR, GRAMERA, CAVA 5 LTS, PAPEL FILTRO Y CINTAS PH).</t>
  </si>
  <si>
    <t>CODO SAN PVC 3 x45ø CxC</t>
  </si>
  <si>
    <t>CODO 90 PRESION PVC 3/4"</t>
  </si>
  <si>
    <t>CODO 90 PRESION PVC 1/2"</t>
  </si>
  <si>
    <t>TEE PRESION PVC 3/4"</t>
  </si>
  <si>
    <t>SUMINISTRO E INSTALACIÓN CLORADOR DE PASTILLAS DE HASTA 2 KG, CON VÁLVULA DE DOSIFICACIÓN. (INCLUYE TUBERIA Y ACCESORIOS)</t>
  </si>
  <si>
    <t>1.5.5</t>
  </si>
  <si>
    <t>SUMINISTRO E INSTALACIÓN REJILLA CUPULA 6x4'' EN ALUMINIO</t>
  </si>
  <si>
    <t>CODO 90° PRESION PVC 1"</t>
  </si>
  <si>
    <t>3.5.7</t>
  </si>
  <si>
    <t>SALIDA PARA TOMA GFCI SUMINISTRO E INSTALACIÓN</t>
  </si>
  <si>
    <t>SALIDA DE LAMPARA LED SUMINISTRO E INSTALACIÓN</t>
  </si>
  <si>
    <t>JOHN ALEJANDRO GRAJALES JARAMILLO</t>
  </si>
  <si>
    <t>Ingeniero Civil - Especialista en Agua y Saneamiento Ambiental</t>
  </si>
  <si>
    <t>Limpiador removedor PVC 1/4</t>
  </si>
  <si>
    <t>Soldadura liquida para PVC 1/4</t>
  </si>
  <si>
    <t>Tubería PVC presión de 3" rde 21</t>
  </si>
  <si>
    <t>Tubería PVC presión de 2" rde 21</t>
  </si>
  <si>
    <t>Tubería PVC sanitaria de 4"</t>
  </si>
  <si>
    <t>Tubería PVC sanitaria de 2"</t>
  </si>
  <si>
    <t>Arena</t>
  </si>
  <si>
    <t>Descapote y nivelación</t>
  </si>
  <si>
    <t>Localización y replanteo</t>
  </si>
  <si>
    <t>Excavación en material común seco de 0 - 2 m manual</t>
  </si>
  <si>
    <t>Lleno compactado con material del sitio manual</t>
  </si>
  <si>
    <t>Lleno con arena (Incluye compactación)</t>
  </si>
  <si>
    <t>RELLENO CON MATERIAL GRANULAR SELECCIONADO. TAMAÑO MAXIMO 4". (H:0.30 INCLUYE COMPACTACION C/0.15M)</t>
  </si>
  <si>
    <t>VENTANA EN ALUMINIO BLANCO PINTURA ELECTROSTÁTICA, SISTEMA PERSIANA FIJA EN ALUMINIO</t>
  </si>
  <si>
    <t>Tubería PVC presión de 1" rde 21</t>
  </si>
  <si>
    <t>Tubería PVC sanitaria de 3"</t>
  </si>
  <si>
    <t>SUMINISTRO E INSTALACIÓN LÁMPARA UV MARCA PURIKOR 12 GPM - VOLTAJE 110v  o SIMILAR, EN ACERO INOXIDABLE CON DISPLAY DIGITAL CON TIEMPO DE OPERACIÓN Y ALARMAS DE FALLO, INCLUYE ESTRUCTURA DE SOPORTE EN ACERO INOXIDABLE 304.</t>
  </si>
  <si>
    <t>Suministro e instalación Válvula de cheque en Y ∅1" (Bronce)</t>
  </si>
  <si>
    <t>Suministro e instalación de válvula de bola PVC 1"</t>
  </si>
  <si>
    <t xml:space="preserve">SUMINISTRO TRANSPORTE E INSTALACION DE TABLERO TIPO MINI PRAGMA PARCIAL DE 6 CIRCUITOS INCLUYE BREAKER  </t>
  </si>
  <si>
    <t>ACOMETIDA PARCIAL 2 No10+1No8 DUCTO PVC 3/4" SUMINISTRO E INSTALACION</t>
  </si>
  <si>
    <t>ACOMETIDA PARCIAL 2 No12+1No12 DUCTO PVC 3/4" SUMINISTRO E INSTALACION</t>
  </si>
  <si>
    <t>4.1.7</t>
  </si>
  <si>
    <t>Suministro e instalación Union Universal Lisa 4'' PVC</t>
  </si>
  <si>
    <t>Suministro e instalación codo 90 presión PVC 1"</t>
  </si>
  <si>
    <t>Suministro e instalación de tubería PVC RDE 21 extremos lisos diámetro 1"</t>
  </si>
  <si>
    <t>1.6.1</t>
  </si>
  <si>
    <t>1.3.3</t>
  </si>
  <si>
    <t>3.5.6</t>
  </si>
  <si>
    <t>Acero de refuerzo figurado Fy = 60.000 psi d&gt;1/4"</t>
  </si>
  <si>
    <t>Caja de inspección de 0,60 x 0,60 x 0,60 m en ladrillo, concreto de 17,2 Mpa y tapa reforzada en concreto de 20,7 Mpa</t>
  </si>
  <si>
    <t>SUMINISTRO E INSTALACION TEJA METALICA CL. 30</t>
  </si>
  <si>
    <t>1.8.12</t>
  </si>
  <si>
    <t>TRAMPA DE GRASAS 95 LTS ROTOPLAST O SIMILAR</t>
  </si>
  <si>
    <t>TANQUE PARA ALMACENAMIENTO DE AGUA EN  LAMINA DE ACERO GALVANIZADA CON RECUBRIMIENTO EN PLASTISOL 200 MICRAS. Y MEMBRANA INTERNA DE PVC TIPO EXTREM , (5.22/3.30m), CAPACIDAD 46.90 M3.</t>
  </si>
  <si>
    <t>TEE PVC DE 3"X90</t>
  </si>
  <si>
    <t>YEE SANITARIO PVC 4"X2"</t>
  </si>
  <si>
    <t>Suministro e instalación Filtro Y PVC 4'' (Incluye malla, tuberia desague, limpieza y tapon)</t>
  </si>
  <si>
    <t>SUMINISTRO E INSTALACIÓN FUENTE DE AGUA DE PEDESTAL, ALTO 100CM, ANCHO 35CM, PROFUNDIDAD 35 CM, PESO 18KG, CON UN GRIFO CROMADO EN UNA SOLA PIEZA CON BOTÓN PUSH, BASE EN ACERO INOXIDABLE SATINADO, ANTICORROSIVA.</t>
  </si>
  <si>
    <t>SUMINISTRO E INSTALACIÓN DE LAVADORA Y LLENADORA DE GARRAFONES EN ACERO INOXIDABLE 304 CAL 18 ADAPTADO PARA LAVADO, ENJUAGUE Y LLENADO DE GARRAFONES CAPACIDAD 2 GARRAFONES SIMULTANEOS (INCLUYE BOMBA EN ACERO INOXIDABLE DE 0,5 HP, CON PRESURIZADOR ELECTRÓNICO)</t>
  </si>
  <si>
    <t>BOMBA EN ACERO INOXIDABLE DE 0,5 HP, CON PRESURIZADOR ELECTRÓNICO</t>
  </si>
  <si>
    <t>CODO 90° PRESION PVC 3/4"</t>
  </si>
  <si>
    <t>Tubería PVC presión de 1/2" rde 9</t>
  </si>
  <si>
    <t>Tubería PVC presión de 3/4" rde 21</t>
  </si>
  <si>
    <t>EASY PANEL</t>
  </si>
  <si>
    <t xml:space="preserve">PANEL SOLAR 430Wp MONO PERC </t>
  </si>
  <si>
    <t>BATERIA DE CICLO PROFUNDO VRLA TIPO GEL 100AH - 12VDC</t>
  </si>
  <si>
    <t>INVERSOR CONTROLADOR HIBRIDO DE 3KVA DE ALTA FRECUENCIA FUERA DE RED</t>
  </si>
  <si>
    <t>RACK PARA BANCO DE BATERIAS 2 UNIDADES PINTURA ELECTROSTATICA</t>
  </si>
  <si>
    <t>SOPORTE PARA PANEL SOLAR INSTALACION EN CUBIERTA EN ALUMINIO PARA 4 PANELES SOLARES (200CMX100CM)</t>
  </si>
  <si>
    <t>Válvula de cheque en Y ∅1" (Bronce)</t>
  </si>
  <si>
    <t>Válvula de bola compacta soldada 1'' SCH 40</t>
  </si>
  <si>
    <t>Dirección Técnica</t>
  </si>
  <si>
    <t>TANQUE PLÁSTICO PARA AGUA POTABLE DE 1000 LITROS.</t>
  </si>
  <si>
    <t>CONSTRURAMA</t>
  </si>
  <si>
    <t>RIEGOS AGRICOLAS HOCAM</t>
  </si>
  <si>
    <t>MENDEZ TUBOS Y VALVULAS</t>
  </si>
  <si>
    <t>Muro en tecnología Easy Panel, fabricado con lamina de acero galvanizado en sus extremos y una lámina de poli estireno expandido (EPS) en su núcleo, espesor 5cm.</t>
  </si>
  <si>
    <t>IMPERME ART SAS</t>
  </si>
  <si>
    <t>Adaptador de limpieza PVC 4''</t>
  </si>
  <si>
    <t>1.3.5</t>
  </si>
  <si>
    <t>Mortero de nivelación e = 0,05 m para pisos</t>
  </si>
  <si>
    <t>ROTO PLAST</t>
  </si>
  <si>
    <t>SISTEMA SEPTICO INTEGRADO DE 1650 LITROS ROTOPLAST O SIMILAR</t>
  </si>
  <si>
    <t>Para constancia de lo anterior, se firma la presente acta bajo la responsabilidad expresa de los que intervienen en ella, el veintidos (22) de marzo de 2022.</t>
  </si>
  <si>
    <t>TUBODEGA PVC A&amp;A SAS</t>
  </si>
  <si>
    <t>TUBERIA PRESION UNION MECANICA 3'' RDE 21</t>
  </si>
  <si>
    <t>TUBERIA PRESION UNION MECANICA 2'' RDE 21</t>
  </si>
  <si>
    <t>TUBERIA PRESION UNION MECANICA 6" RDE 21</t>
  </si>
  <si>
    <t>TUBERIA PRESION UNION MECANICA 4" RDE 21</t>
  </si>
  <si>
    <t>Union Universal Lisa 3/4'' PVC</t>
  </si>
  <si>
    <t>VÁLVULA MANUAL DE TRES POSICIONES EN NORYL 150 PSI</t>
  </si>
  <si>
    <t>FILTRO MULTIMEDIA DE ARENA DE 10X35 PULGADAS CON TANQUE EN FIBRA DE VIDRIO REFORZADA</t>
  </si>
  <si>
    <t>FILTRO MULTIMEDIA DE CARBÓN ACTIVADO DE 10X35 PULGADAS CON TANQUE EN FIBRA DE VIDRIO REFORZADA</t>
  </si>
  <si>
    <t>MANÓMETROS EN ACERO INOXIDABLE CON RANGO DE 0-100 PSI PARA CHEQUEO PRESIÓN FILTROS</t>
  </si>
  <si>
    <t>DISPLAY DIGITAL CON TIEMPO DE OPERACIÓN Y ALARMAS DE FALLO</t>
  </si>
  <si>
    <t>ESTRUCTURA DE SOPORTE EN ACERO INOXIDABLE 304.</t>
  </si>
  <si>
    <t>CLORADOR DE PASTILLAS DE HASTA 2 KG CON VÁLVULA DE DOSIFICACIÓN</t>
  </si>
  <si>
    <t>FUENTE DE AGUA DE PEDESTAL, ALTO 100CM, ANCHO 35CM, PROFUNDIDAD 35 CM, PESO 18KG, BASE EN ACERO INOXIDABLE SATINADO, ANTICORROSIVA.</t>
  </si>
  <si>
    <t>LAVADORA Y LLENADORA DE GARRAFONES EN ACERO INOXIDABLE 304 CAL 18 ADAPTADO PARA LAVADO, ENJUAGUE Y LLENADO DE GARRAFONES CAPACIDAD 2 GARRAFONES SIMULTANEOS</t>
  </si>
  <si>
    <t>SUMINISTRO DE CAJA PASTILLAS CLORADORES 1 KG</t>
  </si>
  <si>
    <t>AQUALITYPLAST S.A.S</t>
  </si>
  <si>
    <t>GREENCOL ENERGY S.A.S</t>
  </si>
  <si>
    <t>TECNOLOGIA SOLAR DE COLOMBIA S.A.S.</t>
  </si>
  <si>
    <t>SOLAR PLUS ENERGY S.A.S</t>
  </si>
  <si>
    <t>LIQUID FACTORY S.A.S</t>
  </si>
  <si>
    <t>FABRIMAC SOLUCIONES EN ACERO INOXIDABLE</t>
  </si>
  <si>
    <t>AMERICAN ACEROS</t>
  </si>
  <si>
    <t>FILTECH</t>
  </si>
  <si>
    <t>AGUA INTEGRAL</t>
  </si>
  <si>
    <t>FILTRA H2O LTDA</t>
  </si>
  <si>
    <t>LÁMPARA UV MARCA PURIKOR 5 GPM - VOLTAJE 110v  o SIMILAR</t>
  </si>
  <si>
    <t>Solado en concreto de 14 Mpa</t>
  </si>
  <si>
    <t>Concreto de 21 MPA (3000 PSI) Para columnas</t>
  </si>
  <si>
    <t>Concreto de 21 MPA (3000 PSI) Para viga de cimentación</t>
  </si>
  <si>
    <t>Concreto de 21 MPA (3000 PSI) Para viga aerea</t>
  </si>
  <si>
    <t>Concreto de 21 MPA (3000 PSI) Para placa contrapiso</t>
  </si>
  <si>
    <t>1.3.6</t>
  </si>
  <si>
    <t>1.3.7</t>
  </si>
  <si>
    <t>1.3.8</t>
  </si>
  <si>
    <t>SISTEMA NO CONVENCIONAL DE CAPTACIÓN Y POTABILIZACIÓN DE AGUA LLUVIA PARA CONSUMO</t>
  </si>
  <si>
    <t>TOTAL TRANSPORTE</t>
  </si>
  <si>
    <t>1.3.9</t>
  </si>
  <si>
    <t>Muro en bloque No. 4 de 10x20x40cm</t>
  </si>
  <si>
    <t>Revoque de muro incluye dilataciones y filos</t>
  </si>
  <si>
    <t>Pintura muro 3 manos</t>
  </si>
  <si>
    <t>TANQUE PLÁSTICO PARA 250 LITROS</t>
  </si>
  <si>
    <t>TE SANITARIO PVC 90 CC-4"</t>
  </si>
  <si>
    <t>REGISTRO DE BOLA EN PVC 4"</t>
  </si>
  <si>
    <t>ADMINISTRACIÓN</t>
  </si>
  <si>
    <t>IMPREVISTOS</t>
  </si>
  <si>
    <t>UTILIDADES</t>
  </si>
  <si>
    <t>COSTO TOTAL DEL PROYECTO</t>
  </si>
  <si>
    <t>5*</t>
  </si>
  <si>
    <t>SUMINISTRO, INSTALACION Y PUESTA EN SERVICIO DE UN SISTEMA FOTOVOLTAICO COMPUESTO POR: (8) PANELES SOLARES DE 550W O SIMILAR, (4) BATERIAS DE 200Amp.Hr, (1) INVERSOR HIBRIDO DE 3.500 W, CON SU RESPECTIVO CABLEADO Y ESTRUCTURAS</t>
  </si>
  <si>
    <t>1.2.3</t>
  </si>
  <si>
    <t>REDES</t>
  </si>
  <si>
    <t>TOTAL REDES ELECTRICAS</t>
  </si>
  <si>
    <t>COSTO TOTAL OBRA CIVIL</t>
  </si>
  <si>
    <t>MES 1</t>
  </si>
  <si>
    <t>MES 2</t>
  </si>
  <si>
    <t xml:space="preserve">CRONOGRAMA </t>
  </si>
  <si>
    <t>SISTEMA DE POTABILIZACIÓN (inluye Puesta en Marcha)</t>
  </si>
  <si>
    <t>SUMINISTRO E INSTALACION TUBERIA SANITARIA 2"</t>
  </si>
  <si>
    <t>CODO SANITARIO PVC 90 CC-2"</t>
  </si>
  <si>
    <t>TE SANITARIO PVC 90 CC-2"</t>
  </si>
  <si>
    <t>REGISTRO DE BOLA EN PVC 2"</t>
  </si>
  <si>
    <t>SUMINISTRO E INSTALACION TUBERIA PRESION 1"</t>
  </si>
  <si>
    <t>REGISTRO DE BOLA EN PVC 1"</t>
  </si>
  <si>
    <t>CODO 90 PRESION PVC 1"</t>
  </si>
  <si>
    <t>SIFON DE PISO DE 2", INCLUYE REJILLA</t>
  </si>
  <si>
    <t>1.8.13</t>
  </si>
  <si>
    <t>1.8.14</t>
  </si>
  <si>
    <t>1.8.16</t>
  </si>
  <si>
    <t>1.8.18</t>
  </si>
  <si>
    <t>1.8.19</t>
  </si>
  <si>
    <t>1.8.20</t>
  </si>
  <si>
    <t>MES 3</t>
  </si>
  <si>
    <t>Concreto de 21 MPA (3000 PSI) Para zapata</t>
  </si>
  <si>
    <t>SUMINISTRO E INSTALACIÓN DE TANQUE PARA ALMACENAMIENTO DE AGUA EN  LAMINA DE ACERO GALVANIZADA CON RECUBRIMIENTO EN PLASTISOL 200 MICRAS. Y MEMBRANA INTERNA DE PVC TIPO EXTREM , (6x2,5m). INC MONTAJE, TRANSPORTE Y SUMINISTRO.</t>
  </si>
  <si>
    <t>Gravilla</t>
  </si>
  <si>
    <t>SUMINISTROS</t>
  </si>
  <si>
    <t>COSTO DIRECTO TOTAL OBRA CIVIL</t>
  </si>
  <si>
    <t>TOTAL SUMINISTROS</t>
  </si>
  <si>
    <t>COSTO DIRECTO TOTAL SUMINISTROS</t>
  </si>
  <si>
    <t>COSTO TOTAL CIVIL SUMINISTROS</t>
  </si>
  <si>
    <t>COSTO TOTAL OBRA CIVIL + SUMINISTROS</t>
  </si>
  <si>
    <t>SUMINISTRO DE EXTINTOR MULTIPROPOSITO 10 LBS + SEÑAL + SOPORTE</t>
  </si>
  <si>
    <t>ADQUISICIÓN DE SILLA PLASTICA, SIN BRAZOS, TIPO RIMAX</t>
  </si>
  <si>
    <t>TABLERO ACRÍLICO BORRABLE 240CMX120CM PERFIL ALUMINIO</t>
  </si>
  <si>
    <t>ESCALERA MULTIPROPOSITO DE 3.55 MT EN ALUMINIO</t>
  </si>
  <si>
    <t>CANT</t>
  </si>
  <si>
    <t>PESO</t>
  </si>
  <si>
    <t>Cemento</t>
  </si>
  <si>
    <t>Base arena - cemento agregado fino compactado</t>
  </si>
  <si>
    <t>1.5.22</t>
  </si>
  <si>
    <t>kg</t>
  </si>
  <si>
    <t>SUMINISTRO DE ESCRITORIO</t>
  </si>
  <si>
    <t>SUMINISTRO DE SILLA DE OFICINA</t>
  </si>
  <si>
    <t>Transporte</t>
  </si>
  <si>
    <t>PRESUPUESTO PARA LOS DOS MODULOS SCALL</t>
  </si>
  <si>
    <t>COSTOS DE MANTENIMIENTO PREVENTIVO</t>
  </si>
  <si>
    <t>Tipo de Intervención</t>
  </si>
  <si>
    <t>Periodicid ad</t>
  </si>
  <si>
    <t>Valor Unitario</t>
  </si>
  <si>
    <t>Cantidad</t>
  </si>
  <si>
    <t>Valor parcial</t>
  </si>
  <si>
    <t>Periodic idad</t>
  </si>
  <si>
    <t>Valor Total semestral</t>
  </si>
  <si>
    <t>semestral</t>
  </si>
  <si>
    <t>Mantenimiento de tanque para almacenamiento de agua en lámina de acero galvanizado con recubrimiento en plástico 200 micras. Y membrana interna de PVC tipo extrem. (2 tanques) - Lavado</t>
  </si>
  <si>
    <t>Trimestral</t>
  </si>
  <si>
    <t>Mantenimiento canal en lámina galvanizada cal 20, longitud 18 m )
Lavado</t>
  </si>
  <si>
    <t>Quincenal</t>
  </si>
  <si>
    <t>Mantenimiento lámpara UV marca Purikor 12 GPM - voltaje 110v o similar, en acero inoxidable con Display digital con tiempo de operación y alarmas de fallo, incluye estructura de soporte en acero inoxidable 304.</t>
  </si>
  <si>
    <t>diaria</t>
  </si>
  <si>
    <t>Mantenimiento clorador en línea de pastillas de hasta 2 kg, con válvula de dosificación. (incluye tubería y accesorios)</t>
  </si>
  <si>
    <t xml:space="preserve">mensual </t>
  </si>
  <si>
    <t>Lavado y desinfección de la zona de trabajo</t>
  </si>
  <si>
    <t>Diaria</t>
  </si>
  <si>
    <t>Mantenimiento de lavadora y llenadora de garrafones en acero inoxidable 304 cal 18 adaptado para lavado, enjuague y llenado de garrafones capacidad 2 garrafones simultáneos. (engrasar los motores, verificar poleas, que no haya fugas)</t>
  </si>
  <si>
    <t>Mensual</t>
  </si>
  <si>
    <t>Mantenimiento De Panel Solar 430Wp MONO PERC</t>
  </si>
  <si>
    <t xml:space="preserve">Quincenal </t>
  </si>
  <si>
    <t>Verificacion de que todo este funcionando pero sin intervencion.</t>
  </si>
  <si>
    <t xml:space="preserve">SUBTOTAL </t>
  </si>
  <si>
    <t>COSTOS OPERACIÓN PRODUCTOS QUIMICOS</t>
  </si>
  <si>
    <t>Producto</t>
  </si>
  <si>
    <t>Precio Unitario</t>
  </si>
  <si>
    <t>Costo parcial</t>
  </si>
  <si>
    <t>Periodicida d Anual</t>
  </si>
  <si>
    <t>Costo anual</t>
  </si>
  <si>
    <t>Arena bulto 25 kg.</t>
  </si>
  <si>
    <t>Carbón activado bulto 25 kg.</t>
  </si>
  <si>
    <t>SUBTOTAL COSTO QUIMICOS SEMESTRAL</t>
  </si>
  <si>
    <t>COSTOS DE OPERACIÓN - CAPACITACIÓN</t>
  </si>
  <si>
    <t>Periodicidad Semestral</t>
  </si>
  <si>
    <t>Capacitación de operadores (refrigerio, lugar)</t>
  </si>
  <si>
    <t>Operador del sistema scall ((refrigerio, lugar)</t>
  </si>
  <si>
    <t>SUBTOTAL COSTO OPERACIÓN</t>
  </si>
  <si>
    <t>COSTOS DE OPERACIÓN Y MANTENIMIENTO</t>
  </si>
  <si>
    <t>OPERACIÓN</t>
  </si>
  <si>
    <t>Costos de operación productos químicos</t>
  </si>
  <si>
    <t>Costos de operación del sistema (capacitacion)</t>
  </si>
  <si>
    <t>MANTENIMIENTO</t>
  </si>
  <si>
    <t>Mantenimiento preventivo</t>
  </si>
  <si>
    <t>TOTAL OPERACIÓN Y MANTENIMIENTO</t>
  </si>
  <si>
    <t>COSTOS DE OPERACIÓN CON PERSONAL PAGO</t>
  </si>
  <si>
    <t>PERSONAL</t>
  </si>
  <si>
    <t>VR SALARIO</t>
  </si>
  <si>
    <t>F.S</t>
  </si>
  <si>
    <t>VR PARCIAL</t>
  </si>
  <si>
    <t>MESES</t>
  </si>
  <si>
    <t>VR. TOTAL</t>
  </si>
  <si>
    <t>OPERADOR FONTANERO</t>
  </si>
  <si>
    <t>AYUDANTE</t>
  </si>
  <si>
    <t>SUBTOTAL PERSONAL</t>
  </si>
  <si>
    <t>GASTOS OPERATIVOS</t>
  </si>
  <si>
    <t>UNIIDAD</t>
  </si>
  <si>
    <t>VR UNITARIO</t>
  </si>
  <si>
    <t>UTILES DE ASEO (CEPILLOS, ESCOBAS, TAPEROS, ETC.)</t>
  </si>
  <si>
    <t>MES</t>
  </si>
  <si>
    <t>INSUMOS PARA ASEO (JABON, LIQUIDOS NO SOLVENTES, LIQUIDOS NEUTROS)</t>
  </si>
  <si>
    <t>CONSUMIBLES (GUANTES, DELANTALES, TAPABOCAS, GORROS, E.T.C.)</t>
  </si>
  <si>
    <t>GASTOS DE PAPELERIA</t>
  </si>
  <si>
    <t>REPOSICION DE BIDONES 20 GL</t>
  </si>
  <si>
    <t>REPOSICION MATERIAL FILTRANTE</t>
  </si>
  <si>
    <t>GASTOS CONTABILIDAD SCALL</t>
  </si>
  <si>
    <t>LT</t>
  </si>
  <si>
    <t xml:space="preserve">República de Colombia
           </t>
  </si>
  <si>
    <t>ACTIVIDAD</t>
  </si>
  <si>
    <t>TIEMPO
(MES)</t>
  </si>
  <si>
    <t>COSTO DIRECTO</t>
  </si>
  <si>
    <t>TOTAL</t>
  </si>
  <si>
    <t>IVA 19%</t>
  </si>
  <si>
    <t xml:space="preserve">TOTAL  </t>
  </si>
  <si>
    <t>CATEGORÍA</t>
  </si>
  <si>
    <t>ASIGNACIÓN BÁSICA</t>
  </si>
  <si>
    <t>FACTOR MULTIPLICADOR</t>
  </si>
  <si>
    <t>COSTO MENSUAL</t>
  </si>
  <si>
    <t>TIEMPO (MESES)</t>
  </si>
  <si>
    <t>% DEDICACIÓN</t>
  </si>
  <si>
    <t xml:space="preserve">PERSONAL TECNICO </t>
  </si>
  <si>
    <t xml:space="preserve">PROFESIONAL SOCIAL </t>
  </si>
  <si>
    <t>AUXILIAR SOCIAL</t>
  </si>
  <si>
    <t>Subtotal  Personal  Técnico  Administrativo</t>
  </si>
  <si>
    <t xml:space="preserve">OTROS GASTOS </t>
  </si>
  <si>
    <t>V.R. UNITARIO</t>
  </si>
  <si>
    <t>Refrigerios Talleres de Capacitación</t>
  </si>
  <si>
    <t>Papeleria Equipos y elementos para los talleres de capacitación</t>
  </si>
  <si>
    <t>Trasportes Fluviales</t>
  </si>
  <si>
    <t xml:space="preserve">Subtotal Otros gastos </t>
  </si>
  <si>
    <t>COSTO PARCIAL DE CONSULTORIA</t>
  </si>
  <si>
    <t>HIDROLAVADORA DE 3100 PSI MOTOR A GASOLINA DE 5.5 HP 4T SOBRE CHASIS METALICO</t>
  </si>
  <si>
    <t>COMPONENTE SOCIAL</t>
  </si>
  <si>
    <t>Descarque de materiales en boca de puerto</t>
  </si>
  <si>
    <t>Cargue y manejo interno en puerto</t>
  </si>
  <si>
    <t>Transporte Fluvial Puerto Leticia a Puerto Santa Sofia</t>
  </si>
  <si>
    <t>Descarque de materiales en puerto Santa Sofia</t>
  </si>
  <si>
    <t>Transporte de materiales de Puerto Santa Sofia a Sitio de obra</t>
  </si>
  <si>
    <t>Empaque de Materiales inlcuido el saco</t>
  </si>
  <si>
    <t>PRESUPUESTO GENERAL</t>
  </si>
  <si>
    <t>Ítem</t>
  </si>
  <si>
    <t>tiempo 
meses</t>
  </si>
  <si>
    <t>Valor unitario</t>
  </si>
  <si>
    <t>1.  MANEJO TÉCNICO Y ADMINISTRATIVO DEL SISTEMA SCALL</t>
  </si>
  <si>
    <t>Costos de operación y mantenimiento</t>
  </si>
  <si>
    <t>Gastos operativos</t>
  </si>
  <si>
    <t xml:space="preserve">Costos administrativos </t>
  </si>
  <si>
    <t>Subtotal</t>
  </si>
  <si>
    <t>2.  PUESTA EN MARCHA</t>
  </si>
  <si>
    <t xml:space="preserve">Total </t>
  </si>
  <si>
    <t>Detalle Puesta en Marcha</t>
  </si>
  <si>
    <t>Valor</t>
  </si>
  <si>
    <t>OFICINA</t>
  </si>
  <si>
    <t>GASTOS DE VIAJES (COSTOS DIRECTOS)</t>
  </si>
  <si>
    <t>POLIZAS</t>
  </si>
  <si>
    <t>IVA (19%)</t>
  </si>
  <si>
    <t>COMPONENTE INSTITUCIONAL DE OPERACIÓN Y MANTENIMIENTO</t>
  </si>
  <si>
    <t>DIRECTOR DE CONSULTORIA</t>
  </si>
  <si>
    <t>ESPECIALISTA HIDRÁULICO</t>
  </si>
  <si>
    <t>ESPECIALISTA GEOTÉCNICO</t>
  </si>
  <si>
    <t>ESPECIALISTA ESTRUCTURAL</t>
  </si>
  <si>
    <t>ESPECIALISTA ELECTRICO</t>
  </si>
  <si>
    <t>ESPECIALISTA EN PRESUPUESTOS</t>
  </si>
  <si>
    <t>INGENIERO AUXILIAR</t>
  </si>
  <si>
    <t>DIBUJANTE</t>
  </si>
  <si>
    <t>PERSONAL ADMINISTRATIVO</t>
  </si>
  <si>
    <t>ESTUDIOS Y ENSAYOS</t>
  </si>
  <si>
    <t>Exploración del subsuelo y ensayos de laboratorio</t>
  </si>
  <si>
    <t>Subtotal Estudios y Ensayos</t>
  </si>
  <si>
    <t>Papeleria oficina Equipos y elementos de oficina</t>
  </si>
  <si>
    <t>Oficina de consultoria, incluye servicios publicos</t>
  </si>
  <si>
    <t>1.8.21</t>
  </si>
  <si>
    <t>TANQUE PLÁSTICO PARA 500 LITROS (VERTIMIENTO DE RETROLAVADO)</t>
  </si>
  <si>
    <t>SUMINISTRO E INSTALACIÓN FILTRO MULTIMEDIA DE ARENA  CON TANQUE EN FIBRA DE VIDRIO REFORZADA, 150 PSI, VÁLVULA MANUAL DE TRES POSICIONES EN NORYL. (INCLUYE TUBERIA Y ACCESORIOS)</t>
  </si>
  <si>
    <t>SUMINISTRO E INSTALACIÓN FILTRO DE CARBÓN ACTIVADO  CON TANQUE DE VIDRIO REFORZADO, 150 PSI, VÁLVULA MANUAL DE TRES POSICIONES EN NORYL. (INCLUYE TUBERIA Y ACCESORIOS)</t>
  </si>
  <si>
    <t>1.3.5A</t>
  </si>
  <si>
    <t>Concreto de 21 MPA (3000 PSI) Para Canal Perimetral</t>
  </si>
  <si>
    <t>1.1.0</t>
  </si>
  <si>
    <t>Implantacio y Apropiacion de diseños con ajuste del sistema de tratamiento</t>
  </si>
  <si>
    <t>Fac Salar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</si>
</sst>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9">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0_);_(&quot;$&quot;* \(#,##0\);_(&quot;$&quot;* &quot;-&quot;_);_(@_)"/>
    <numFmt numFmtId="165" formatCode="_(* #,##0_);_(* \(#,##0\);_(* &quot;-&quot;_);_(@_)"/>
    <numFmt numFmtId="166" formatCode="_(&quot;$&quot;* #,##0.00_);_(&quot;$&quot;* \(#,##0.00\);_(&quot;$&quot;* &quot;-&quot;??_);_(@_)"/>
    <numFmt numFmtId="167" formatCode="_(* #,##0.00_);_(* \(#,##0.00\);_(* &quot;-&quot;??_);_(@_)"/>
    <numFmt numFmtId="168" formatCode="_-&quot;$&quot;* #,##0.00_-;\-&quot;$&quot;* #,##0.00_-;_-&quot;$&quot;* &quot;-&quot;??_-;_-@_-"/>
    <numFmt numFmtId="169" formatCode="_-* #,##0.00_-;\-* #,##0.00_-;_-* &quot;-&quot;_-;_-@_-"/>
    <numFmt numFmtId="170" formatCode="_-&quot;$&quot;\ * #,##0.00_-;\-&quot;$&quot;\ * #,##0.00_-;_-&quot;$&quot;\ * &quot;-&quot;_-;_-@_-"/>
    <numFmt numFmtId="171" formatCode="0.0"/>
    <numFmt numFmtId="172" formatCode="_(&quot;$&quot;\ * #,##0.00_);_(&quot;$&quot;\ * \(#,##0.00\);_(&quot;$&quot;\ * &quot;-&quot;??_);_(@_)"/>
    <numFmt numFmtId="173" formatCode="_(&quot;$&quot;\ * #,##0_);_(&quot;$&quot;\ * \(#,##0\);_(&quot;$&quot;\ * &quot;-&quot;??_);_(@_)"/>
    <numFmt numFmtId="174" formatCode="_-[$$-240A]\ * #,##0.00_-;\-[$$-240A]\ * #,##0.00_-;_-[$$-240A]\ * &quot;-&quot;??_-;_-@_-"/>
    <numFmt numFmtId="175" formatCode="_ &quot;$&quot;\ * #,##0_ ;_ &quot;$&quot;\ * \-#,##0_ ;_ &quot;$&quot;\ * &quot;-&quot;_ ;_ @_ "/>
    <numFmt numFmtId="176" formatCode="_ * #,##0.00_ ;_ * \-#,##0.00_ ;_ * &quot;-&quot;??_ ;_ @_ "/>
    <numFmt numFmtId="177" formatCode="_-&quot;$&quot;* #,##0_-;\-&quot;$&quot;* #,##0_-;_-&quot;$&quot;* &quot;-&quot;_-;_-@_-"/>
    <numFmt numFmtId="178" formatCode="_-* #,##0.00\ _€_-;\-* #,##0.00\ _€_-;_-* &quot;-&quot;??\ _€_-;_-@_-"/>
    <numFmt numFmtId="179" formatCode="_-* #,##0.000\ _€_-;\-* #,##0.000\ _€_-;_-* &quot;-&quot;??\ _€_-;_-@_-"/>
    <numFmt numFmtId="180" formatCode="_(&quot;$&quot;* #,##0.00_);_(&quot;$&quot;* \(#,##0.00\);_(&quot;$&quot;* &quot;-&quot;_);_(@_)"/>
    <numFmt numFmtId="181" formatCode="_-&quot;$&quot;\ * #,##0.000_-;\-&quot;$&quot;\ * #,##0.000_-;_-&quot;$&quot;\ * &quot;-&quot;??_-;_-@_-"/>
    <numFmt numFmtId="182" formatCode="_(* #,##0_);_(* \(#,##0\);_(* &quot;-&quot;??_);_(@_)"/>
    <numFmt numFmtId="183" formatCode="0.00000%"/>
    <numFmt numFmtId="184" formatCode="0.000%"/>
    <numFmt numFmtId="185" formatCode="#,##0.0"/>
    <numFmt numFmtId="186" formatCode="_(* #,##0.00000_);_(* \(#,##0.00000\);_(* &quot;-&quot;??_);_(@_)"/>
    <numFmt numFmtId="187" formatCode="_-&quot;$&quot;\ * #,##0_-;\-&quot;$&quot;\ * #,##0_-;_-&quot;$&quot;\ * &quot;-&quot;??_-;_-@_-"/>
  </numFmts>
  <fonts count="72" x14ac:knownFonts="1">
    <font>
      <sz val="11"/>
      <color theme="1"/>
      <name val="Calibri"/>
      <family val="2"/>
      <scheme val="minor"/>
    </font>
    <font>
      <sz val="11"/>
      <color theme="1"/>
      <name val="Calibri"/>
      <family val="2"/>
      <scheme val="minor"/>
    </font>
    <font>
      <sz val="12"/>
      <color theme="1"/>
      <name val="Century Gothic"/>
      <family val="2"/>
    </font>
    <font>
      <sz val="12"/>
      <name val="Century Gothic"/>
      <family val="2"/>
    </font>
    <font>
      <sz val="10"/>
      <name val="Arial"/>
      <family val="2"/>
    </font>
    <font>
      <sz val="10"/>
      <name val="Arial"/>
      <family val="2"/>
    </font>
    <font>
      <sz val="11"/>
      <color rgb="FF000000"/>
      <name val="Calibri"/>
      <family val="2"/>
    </font>
    <font>
      <sz val="10"/>
      <color theme="1"/>
      <name val="Arial"/>
      <family val="2"/>
    </font>
    <font>
      <b/>
      <sz val="11"/>
      <color theme="1"/>
      <name val="Calibri"/>
      <family val="2"/>
      <scheme val="minor"/>
    </font>
    <font>
      <b/>
      <sz val="11"/>
      <name val="Calibri"/>
      <family val="2"/>
      <scheme val="minor"/>
    </font>
    <font>
      <sz val="11"/>
      <name val="Calibri"/>
      <family val="2"/>
      <scheme val="minor"/>
    </font>
    <font>
      <sz val="11"/>
      <color indexed="8"/>
      <name val="Calibri"/>
      <family val="2"/>
    </font>
    <font>
      <sz val="11"/>
      <color indexed="8"/>
      <name val="Arial Narrow"/>
      <family val="2"/>
    </font>
    <font>
      <b/>
      <sz val="11.5"/>
      <color indexed="8"/>
      <name val="Comic Sans MS"/>
      <family val="4"/>
    </font>
    <font>
      <sz val="11.5"/>
      <color indexed="8"/>
      <name val="Comic Sans MS"/>
      <family val="4"/>
    </font>
    <font>
      <b/>
      <sz val="15"/>
      <color indexed="8"/>
      <name val="Comic Sans MS"/>
      <family val="4"/>
    </font>
    <font>
      <sz val="11.5"/>
      <name val="Comic Sans MS"/>
      <family val="4"/>
    </font>
    <font>
      <b/>
      <sz val="11"/>
      <color indexed="8"/>
      <name val="Arial Narrow"/>
      <family val="2"/>
    </font>
    <font>
      <sz val="11"/>
      <name val="Arial Narrow"/>
      <family val="2"/>
    </font>
    <font>
      <b/>
      <sz val="11"/>
      <color theme="1"/>
      <name val="Arial Narrow"/>
      <family val="2"/>
    </font>
    <font>
      <b/>
      <sz val="11"/>
      <name val="Comic Sans MS"/>
      <family val="4"/>
    </font>
    <font>
      <sz val="11"/>
      <name val="Comic Sans MS"/>
      <family val="4"/>
    </font>
    <font>
      <sz val="11"/>
      <color theme="1"/>
      <name val="Arial Narrow"/>
      <family val="2"/>
    </font>
    <font>
      <b/>
      <sz val="11.5"/>
      <color theme="0"/>
      <name val="Comic Sans MS"/>
      <family val="4"/>
    </font>
    <font>
      <sz val="10"/>
      <color indexed="8"/>
      <name val="MS Sans Serif"/>
      <family val="2"/>
    </font>
    <font>
      <sz val="8"/>
      <name val="Calibri"/>
      <family val="2"/>
      <scheme val="minor"/>
    </font>
    <font>
      <sz val="12"/>
      <color indexed="8"/>
      <name val="Comic Sans MS"/>
      <family val="4"/>
    </font>
    <font>
      <sz val="12"/>
      <name val="Comic Sans MS"/>
      <family val="4"/>
    </font>
    <font>
      <sz val="9"/>
      <color theme="1"/>
      <name val="Arial"/>
      <family val="2"/>
    </font>
    <font>
      <b/>
      <sz val="12"/>
      <name val="Arial"/>
      <family val="2"/>
    </font>
    <font>
      <sz val="12"/>
      <name val="Arial"/>
      <family val="2"/>
    </font>
    <font>
      <b/>
      <sz val="9"/>
      <name val="Arial"/>
      <family val="2"/>
    </font>
    <font>
      <sz val="12"/>
      <color indexed="8"/>
      <name val="Arial"/>
      <family val="2"/>
    </font>
    <font>
      <sz val="9"/>
      <color indexed="8"/>
      <name val="Arial"/>
      <family val="2"/>
    </font>
    <font>
      <sz val="11"/>
      <color theme="0"/>
      <name val="Arial"/>
      <family val="2"/>
    </font>
    <font>
      <sz val="28"/>
      <color theme="0"/>
      <name val="Arial Black"/>
      <family val="2"/>
    </font>
    <font>
      <b/>
      <sz val="10"/>
      <color theme="4" tint="0.39994506668294322"/>
      <name val="Arial"/>
      <family val="2"/>
    </font>
    <font>
      <sz val="12"/>
      <color rgb="FFFF0000"/>
      <name val="Century Gothic"/>
      <family val="2"/>
    </font>
    <font>
      <sz val="11"/>
      <color rgb="FFFF0000"/>
      <name val="Calibri"/>
      <family val="2"/>
      <scheme val="minor"/>
    </font>
    <font>
      <sz val="10"/>
      <color indexed="8"/>
      <name val="Arial Narrow"/>
      <family val="2"/>
    </font>
    <font>
      <sz val="11"/>
      <color rgb="FFFF0000"/>
      <name val="Arial Narrow"/>
      <family val="2"/>
    </font>
    <font>
      <b/>
      <sz val="11"/>
      <name val="Arial Narrow"/>
      <family val="2"/>
    </font>
    <font>
      <b/>
      <sz val="12"/>
      <color theme="1"/>
      <name val="Arial Narrow"/>
      <family val="2"/>
    </font>
    <font>
      <sz val="12"/>
      <color theme="1"/>
      <name val="Arial Narrow"/>
      <family val="2"/>
    </font>
    <font>
      <sz val="12"/>
      <name val="Arial Narrow"/>
      <family val="2"/>
    </font>
    <font>
      <b/>
      <sz val="12"/>
      <color theme="0"/>
      <name val="Arial Narrow"/>
      <family val="2"/>
    </font>
    <font>
      <b/>
      <sz val="14"/>
      <name val="Arial Narrow"/>
      <family val="2"/>
    </font>
    <font>
      <b/>
      <sz val="12"/>
      <name val="Arial Narrow"/>
      <family val="2"/>
    </font>
    <font>
      <b/>
      <sz val="10"/>
      <name val="Arial"/>
      <family val="2"/>
    </font>
    <font>
      <b/>
      <sz val="10"/>
      <color theme="1"/>
      <name val="Arial"/>
      <family val="2"/>
    </font>
    <font>
      <sz val="10"/>
      <name val="Helvetica"/>
      <family val="2"/>
    </font>
    <font>
      <i/>
      <sz val="11"/>
      <color theme="1"/>
      <name val="Calibri"/>
      <family val="2"/>
      <scheme val="minor"/>
    </font>
    <font>
      <b/>
      <u/>
      <sz val="14"/>
      <name val="Calibri"/>
      <family val="2"/>
      <scheme val="minor"/>
    </font>
    <font>
      <b/>
      <i/>
      <sz val="9"/>
      <name val="Calibri"/>
      <family val="2"/>
      <scheme val="minor"/>
    </font>
    <font>
      <sz val="9"/>
      <name val="Calibri"/>
      <family val="2"/>
      <scheme val="minor"/>
    </font>
    <font>
      <b/>
      <sz val="9"/>
      <name val="Calibri"/>
      <family val="2"/>
      <scheme val="minor"/>
    </font>
    <font>
      <b/>
      <sz val="14"/>
      <name val="Calibri"/>
      <family val="2"/>
      <scheme val="minor"/>
    </font>
    <font>
      <b/>
      <sz val="16"/>
      <color theme="1"/>
      <name val="Arial"/>
      <family val="2"/>
    </font>
    <font>
      <sz val="12"/>
      <color theme="1"/>
      <name val="Arial"/>
      <family val="2"/>
    </font>
    <font>
      <b/>
      <sz val="12"/>
      <color theme="1" tint="0.249977111117893"/>
      <name val="Arial"/>
      <family val="2"/>
    </font>
    <font>
      <b/>
      <sz val="12"/>
      <color indexed="8"/>
      <name val="Arial"/>
      <family val="2"/>
    </font>
    <font>
      <b/>
      <sz val="12"/>
      <color theme="1"/>
      <name val="Arial"/>
      <family val="2"/>
    </font>
    <font>
      <b/>
      <sz val="12"/>
      <color rgb="FFFF0000"/>
      <name val="Arial"/>
      <family val="2"/>
    </font>
    <font>
      <b/>
      <sz val="12"/>
      <color theme="0"/>
      <name val="Arial"/>
      <family val="2"/>
    </font>
    <font>
      <sz val="12"/>
      <color theme="0"/>
      <name val="Arial"/>
      <family val="2"/>
    </font>
    <font>
      <b/>
      <u/>
      <sz val="11"/>
      <color theme="1"/>
      <name val="Calibri"/>
      <family val="2"/>
      <scheme val="minor"/>
    </font>
    <font>
      <b/>
      <sz val="9"/>
      <color rgb="FFFFFFFF"/>
      <name val="Calibri"/>
      <family val="2"/>
    </font>
    <font>
      <b/>
      <sz val="9"/>
      <name val="Calibri"/>
      <family val="2"/>
    </font>
    <font>
      <sz val="9"/>
      <color rgb="FF000000"/>
      <name val="Calibri"/>
      <family val="2"/>
    </font>
    <font>
      <b/>
      <sz val="9"/>
      <color rgb="FF000000"/>
      <name val="Calibri"/>
      <family val="2"/>
    </font>
    <font>
      <sz val="12"/>
      <color theme="0"/>
      <name val="Arial Narrow"/>
      <family val="2"/>
    </font>
    <font>
      <b/>
      <sz val="12"/>
      <color theme="1"/>
      <name val="Century Gothic"/>
      <family val="2"/>
    </font>
  </fonts>
  <fills count="2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4" tint="-0.49998474074526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3" tint="-0.499984740745262"/>
        <bgColor indexed="64"/>
      </patternFill>
    </fill>
    <fill>
      <patternFill patternType="solid">
        <fgColor theme="6"/>
      </patternFill>
    </fill>
    <fill>
      <patternFill patternType="solid">
        <fgColor theme="7"/>
      </patternFill>
    </fill>
    <fill>
      <patternFill patternType="solid">
        <fgColor theme="1" tint="0.24994659260841701"/>
        <bgColor indexed="64"/>
      </patternFill>
    </fill>
    <fill>
      <patternFill patternType="solid">
        <fgColor rgb="FFFFFF00"/>
        <bgColor indexed="64"/>
      </patternFill>
    </fill>
    <fill>
      <patternFill patternType="solid">
        <fgColor theme="6" tint="0.59999389629810485"/>
        <bgColor indexed="64"/>
      </patternFill>
    </fill>
    <fill>
      <patternFill patternType="solid">
        <fgColor theme="3" tint="0.79998168889431442"/>
        <bgColor indexed="64"/>
      </patternFill>
    </fill>
    <fill>
      <patternFill patternType="solid">
        <fgColor rgb="FFFF0000"/>
        <bgColor indexed="64"/>
      </patternFill>
    </fill>
    <fill>
      <patternFill patternType="solid">
        <fgColor rgb="FF5B9BD5"/>
        <bgColor indexed="64"/>
      </patternFill>
    </fill>
    <fill>
      <patternFill patternType="solid">
        <fgColor rgb="FF00B0F0"/>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0" tint="-0.14999847407452621"/>
        <bgColor indexed="64"/>
      </patternFill>
    </fill>
    <fill>
      <patternFill patternType="solid">
        <fgColor theme="1"/>
        <bgColor indexed="64"/>
      </patternFill>
    </fill>
    <fill>
      <patternFill patternType="solid">
        <fgColor rgb="FF4472C4"/>
        <bgColor indexed="64"/>
      </patternFill>
    </fill>
    <fill>
      <patternFill patternType="solid">
        <fgColor rgb="FFE9EBF5"/>
        <bgColor indexed="64"/>
      </patternFill>
    </fill>
    <fill>
      <patternFill patternType="solid">
        <fgColor rgb="FFCFD5EA"/>
        <bgColor indexed="64"/>
      </patternFill>
    </fill>
  </fills>
  <borders count="93">
    <border>
      <left/>
      <right/>
      <top/>
      <bottom/>
      <diagonal/>
    </border>
    <border>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medium">
        <color indexed="64"/>
      </right>
      <top/>
      <bottom style="medium">
        <color indexed="64"/>
      </bottom>
      <diagonal/>
    </border>
    <border>
      <left style="hair">
        <color indexed="64"/>
      </left>
      <right style="hair">
        <color indexed="64"/>
      </right>
      <top style="hair">
        <color indexed="64"/>
      </top>
      <bottom style="hair">
        <color auto="1"/>
      </bottom>
      <diagonal/>
    </border>
    <border>
      <left/>
      <right style="medium">
        <color indexed="64"/>
      </right>
      <top style="medium">
        <color indexed="64"/>
      </top>
      <bottom style="hair">
        <color indexed="64"/>
      </bottom>
      <diagonal/>
    </border>
    <border>
      <left/>
      <right/>
      <top style="hair">
        <color indexed="64"/>
      </top>
      <bottom/>
      <diagonal/>
    </border>
    <border>
      <left style="hair">
        <color indexed="64"/>
      </left>
      <right/>
      <top style="hair">
        <color indexed="64"/>
      </top>
      <bottom/>
      <diagonal/>
    </border>
    <border>
      <left/>
      <right style="medium">
        <color indexed="64"/>
      </right>
      <top style="hair">
        <color indexed="64"/>
      </top>
      <bottom/>
      <diagonal/>
    </border>
    <border>
      <left style="hair">
        <color indexed="64"/>
      </left>
      <right/>
      <top/>
      <bottom/>
      <diagonal/>
    </border>
    <border>
      <left/>
      <right/>
      <top/>
      <bottom style="hair">
        <color indexed="64"/>
      </bottom>
      <diagonal/>
    </border>
    <border>
      <left/>
      <right style="medium">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medium">
        <color indexed="64"/>
      </right>
      <top/>
      <bottom/>
      <diagonal/>
    </border>
    <border>
      <left style="medium">
        <color indexed="64"/>
      </left>
      <right/>
      <top style="medium">
        <color indexed="64"/>
      </top>
      <bottom style="hair">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bottom style="medium">
        <color indexed="64"/>
      </bottom>
      <diagonal/>
    </border>
    <border>
      <left style="medium">
        <color indexed="64"/>
      </left>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diagonal/>
    </border>
    <border>
      <left style="medium">
        <color indexed="64"/>
      </left>
      <right style="medium">
        <color indexed="64"/>
      </right>
      <top style="hair">
        <color indexed="64"/>
      </top>
      <bottom/>
      <diagonal/>
    </border>
    <border>
      <left/>
      <right style="medium">
        <color indexed="64"/>
      </right>
      <top style="hair">
        <color indexed="64"/>
      </top>
      <bottom style="medium">
        <color indexed="64"/>
      </bottom>
      <diagonal/>
    </border>
    <border>
      <left/>
      <right style="hair">
        <color indexed="64"/>
      </right>
      <top/>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right/>
      <top style="medium">
        <color auto="1"/>
      </top>
      <bottom/>
      <diagonal/>
    </border>
    <border>
      <left/>
      <right style="medium">
        <color auto="1"/>
      </right>
      <top style="medium">
        <color auto="1"/>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medium">
        <color indexed="64"/>
      </left>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bottom style="medium">
        <color rgb="FFFFFFFF"/>
      </bottom>
      <diagonal/>
    </border>
    <border>
      <left style="medium">
        <color rgb="FFFFFFFF"/>
      </left>
      <right style="medium">
        <color rgb="FFFFFFFF"/>
      </right>
      <top style="medium">
        <color rgb="FFFFFFFF"/>
      </top>
      <bottom style="thick">
        <color rgb="FFFFFFFF"/>
      </bottom>
      <diagonal/>
    </border>
    <border>
      <left style="medium">
        <color rgb="FFFFFFFF"/>
      </left>
      <right/>
      <top style="thick">
        <color rgb="FFFFFFFF"/>
      </top>
      <bottom style="medium">
        <color rgb="FFFFFFFF"/>
      </bottom>
      <diagonal/>
    </border>
    <border>
      <left/>
      <right/>
      <top style="thick">
        <color rgb="FFFFFFFF"/>
      </top>
      <bottom style="medium">
        <color rgb="FFFFFFFF"/>
      </bottom>
      <diagonal/>
    </border>
    <border>
      <left/>
      <right style="medium">
        <color rgb="FFFFFFFF"/>
      </right>
      <top style="thick">
        <color rgb="FFFFFFFF"/>
      </top>
      <bottom style="medium">
        <color rgb="FFFFFFFF"/>
      </bottom>
      <diagonal/>
    </border>
    <border>
      <left style="medium">
        <color rgb="FFFFFFFF"/>
      </left>
      <right style="medium">
        <color rgb="FFFFFFFF"/>
      </right>
      <top style="medium">
        <color rgb="FFFFFFFF"/>
      </top>
      <bottom style="medium">
        <color rgb="FFFFFFFF"/>
      </bottom>
      <diagonal/>
    </border>
    <border>
      <left style="medium">
        <color rgb="FFFFFFFF"/>
      </left>
      <right/>
      <top style="medium">
        <color rgb="FFFFFFFF"/>
      </top>
      <bottom style="medium">
        <color rgb="FFFFFFFF"/>
      </bottom>
      <diagonal/>
    </border>
    <border>
      <left/>
      <right style="medium">
        <color rgb="FFFFFFFF"/>
      </right>
      <top style="medium">
        <color rgb="FFFFFFFF"/>
      </top>
      <bottom style="medium">
        <color rgb="FFFFFFFF"/>
      </bottom>
      <diagonal/>
    </border>
  </borders>
  <cellStyleXfs count="74">
    <xf numFmtId="0" fontId="0" fillId="0" borderId="0"/>
    <xf numFmtId="165"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4" fillId="0" borderId="0"/>
    <xf numFmtId="0" fontId="4" fillId="0" borderId="0"/>
    <xf numFmtId="0" fontId="4" fillId="0" borderId="0"/>
    <xf numFmtId="0" fontId="4" fillId="0" borderId="0"/>
    <xf numFmtId="0" fontId="1" fillId="0" borderId="0"/>
    <xf numFmtId="0" fontId="4" fillId="0" borderId="0"/>
    <xf numFmtId="0" fontId="5" fillId="0" borderId="0"/>
    <xf numFmtId="0" fontId="6" fillId="0" borderId="0"/>
    <xf numFmtId="166" fontId="1" fillId="0" borderId="0" applyFont="0" applyFill="0" applyBorder="0" applyAlignment="0" applyProtection="0"/>
    <xf numFmtId="0" fontId="1" fillId="0" borderId="0"/>
    <xf numFmtId="166" fontId="1" fillId="0" borderId="0" applyFont="0" applyFill="0" applyBorder="0" applyAlignment="0" applyProtection="0"/>
    <xf numFmtId="0" fontId="4" fillId="0" borderId="0"/>
    <xf numFmtId="9" fontId="4" fillId="0" borderId="0" applyFont="0" applyFill="0" applyBorder="0" applyAlignment="0" applyProtection="0"/>
    <xf numFmtId="164" fontId="11" fillId="0" borderId="0" applyFont="0" applyFill="0" applyBorder="0" applyAlignment="0" applyProtection="0"/>
    <xf numFmtId="175" fontId="4"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76" fontId="4" fillId="0" borderId="0" applyFont="0" applyFill="0" applyBorder="0" applyAlignment="0" applyProtection="0"/>
    <xf numFmtId="166" fontId="4" fillId="0" borderId="0" applyFont="0" applyFill="0" applyBorder="0" applyAlignment="0" applyProtection="0"/>
    <xf numFmtId="0" fontId="4" fillId="0" borderId="0"/>
    <xf numFmtId="0" fontId="24" fillId="0" borderId="0"/>
    <xf numFmtId="0" fontId="4" fillId="0" borderId="0"/>
    <xf numFmtId="9" fontId="4" fillId="0" borderId="0" applyFont="0" applyFill="0" applyBorder="0" applyAlignment="0" applyProtection="0"/>
    <xf numFmtId="167" fontId="11" fillId="0" borderId="0" applyFont="0" applyFill="0" applyBorder="0" applyAlignment="0" applyProtection="0"/>
    <xf numFmtId="0" fontId="4" fillId="0" borderId="0" applyFont="0" applyFill="0" applyBorder="0" applyAlignment="0" applyProtection="0"/>
    <xf numFmtId="172" fontId="11" fillId="0" borderId="0" applyFont="0" applyFill="0" applyBorder="0" applyAlignment="0" applyProtection="0"/>
    <xf numFmtId="9" fontId="11" fillId="0" borderId="0" applyFont="0" applyFill="0" applyBorder="0" applyAlignment="0" applyProtection="0"/>
    <xf numFmtId="0" fontId="4" fillId="0" borderId="0"/>
    <xf numFmtId="0" fontId="4" fillId="0" borderId="0"/>
    <xf numFmtId="0" fontId="1" fillId="0" borderId="0"/>
    <xf numFmtId="167" fontId="4" fillId="0" borderId="0" applyFont="0" applyFill="0" applyBorder="0" applyAlignment="0" applyProtection="0"/>
    <xf numFmtId="167" fontId="4" fillId="0" borderId="0" applyFont="0" applyFill="0" applyBorder="0" applyAlignment="0" applyProtection="0"/>
    <xf numFmtId="172" fontId="1" fillId="0" borderId="0" applyFont="0" applyFill="0" applyBorder="0" applyAlignment="0" applyProtection="0"/>
    <xf numFmtId="167" fontId="4" fillId="0" borderId="0" applyFont="0" applyFill="0" applyBorder="0" applyAlignment="0" applyProtection="0"/>
    <xf numFmtId="0" fontId="4" fillId="0" borderId="0"/>
    <xf numFmtId="0" fontId="28" fillId="0" borderId="0">
      <alignment vertical="center"/>
    </xf>
    <xf numFmtId="0" fontId="4" fillId="0" borderId="0" applyFont="0" applyFill="0" applyBorder="0" applyAlignment="0" applyProtection="0"/>
    <xf numFmtId="9" fontId="4" fillId="0" borderId="0" applyFont="0" applyFill="0" applyBorder="0" applyAlignment="0" applyProtection="0"/>
    <xf numFmtId="165" fontId="28" fillId="0" borderId="0" applyFont="0" applyFill="0" applyBorder="0" applyAlignment="0" applyProtection="0"/>
    <xf numFmtId="9" fontId="33" fillId="0" borderId="0" applyFont="0" applyFill="0" applyBorder="0" applyAlignment="0" applyProtection="0"/>
    <xf numFmtId="178" fontId="33" fillId="0" borderId="0" applyFont="0" applyFill="0" applyBorder="0" applyAlignment="0" applyProtection="0"/>
    <xf numFmtId="0" fontId="4" fillId="0" borderId="0"/>
    <xf numFmtId="177" fontId="28" fillId="0" borderId="0" applyFont="0" applyFill="0" applyBorder="0" applyAlignment="0" applyProtection="0"/>
    <xf numFmtId="178" fontId="33" fillId="0" borderId="0" applyFont="0" applyFill="0" applyBorder="0" applyAlignment="0" applyProtection="0"/>
    <xf numFmtId="0" fontId="34" fillId="9" borderId="0" applyNumberFormat="0" applyBorder="0" applyAlignment="0" applyProtection="0"/>
    <xf numFmtId="0" fontId="34" fillId="10" borderId="0" applyNumberFormat="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alignment vertical="center"/>
    </xf>
    <xf numFmtId="178" fontId="33" fillId="0" borderId="0" applyFont="0" applyFill="0" applyBorder="0" applyAlignment="0" applyProtection="0"/>
    <xf numFmtId="0" fontId="35" fillId="11" borderId="0" applyNumberFormat="0" applyBorder="0" applyAlignment="0" applyProtection="0"/>
    <xf numFmtId="0" fontId="36" fillId="0" borderId="0" applyNumberFormat="0" applyFill="0" applyBorder="0" applyAlignment="0" applyProtection="0"/>
    <xf numFmtId="167" fontId="4" fillId="0" borderId="0" applyFont="0" applyFill="0" applyBorder="0" applyAlignment="0" applyProtection="0"/>
    <xf numFmtId="165" fontId="28" fillId="0" borderId="0" applyFont="0" applyFill="0" applyBorder="0" applyAlignment="0" applyProtection="0"/>
    <xf numFmtId="179" fontId="33" fillId="0" borderId="0" applyFont="0" applyFill="0" applyBorder="0" applyAlignment="0" applyProtection="0"/>
    <xf numFmtId="165" fontId="28" fillId="0" borderId="0" applyFont="0" applyFill="0" applyBorder="0" applyAlignment="0" applyProtection="0"/>
    <xf numFmtId="177" fontId="28" fillId="0" borderId="0" applyFont="0" applyFill="0" applyBorder="0" applyAlignment="0" applyProtection="0"/>
    <xf numFmtId="0" fontId="28" fillId="0" borderId="0">
      <alignment vertical="center"/>
    </xf>
    <xf numFmtId="9" fontId="33"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0" fontId="7" fillId="0" borderId="0"/>
    <xf numFmtId="43" fontId="4" fillId="0" borderId="0" applyFont="0" applyFill="0" applyBorder="0" applyAlignment="0" applyProtection="0"/>
    <xf numFmtId="172" fontId="1" fillId="0" borderId="0" applyFont="0" applyFill="0" applyBorder="0" applyAlignment="0" applyProtection="0"/>
    <xf numFmtId="9" fontId="50" fillId="0" borderId="0" applyFont="0" applyFill="0" applyBorder="0" applyAlignment="0" applyProtection="0"/>
    <xf numFmtId="167" fontId="1" fillId="0" borderId="0" applyFont="0" applyFill="0" applyBorder="0" applyAlignment="0" applyProtection="0"/>
    <xf numFmtId="42" fontId="1" fillId="0" borderId="0" applyFont="0" applyFill="0" applyBorder="0" applyAlignment="0" applyProtection="0"/>
    <xf numFmtId="168" fontId="1" fillId="0" borderId="0" applyFont="0" applyFill="0" applyBorder="0" applyAlignment="0" applyProtection="0"/>
    <xf numFmtId="176" fontId="4" fillId="0" borderId="0" applyFont="0" applyFill="0" applyBorder="0" applyAlignment="0" applyProtection="0"/>
    <xf numFmtId="44" fontId="1" fillId="0" borderId="0" applyFont="0" applyFill="0" applyBorder="0" applyAlignment="0" applyProtection="0"/>
  </cellStyleXfs>
  <cellXfs count="548">
    <xf numFmtId="0" fontId="0" fillId="0" borderId="0" xfId="0"/>
    <xf numFmtId="0" fontId="2" fillId="2" borderId="0" xfId="0" applyFont="1" applyFill="1"/>
    <xf numFmtId="0" fontId="2" fillId="2" borderId="0" xfId="0" applyFont="1" applyFill="1" applyAlignment="1">
      <alignment horizontal="left" vertical="center" wrapText="1"/>
    </xf>
    <xf numFmtId="0" fontId="2" fillId="2" borderId="0" xfId="0" applyFont="1" applyFill="1" applyAlignment="1">
      <alignment horizontal="center" vertical="center"/>
    </xf>
    <xf numFmtId="169" fontId="2" fillId="2" borderId="0" xfId="1" applyNumberFormat="1" applyFont="1" applyFill="1" applyAlignment="1">
      <alignment horizontal="right" vertical="center"/>
    </xf>
    <xf numFmtId="170" fontId="2" fillId="2" borderId="0" xfId="2" applyNumberFormat="1" applyFont="1" applyFill="1" applyAlignment="1">
      <alignment horizontal="left" vertical="center"/>
    </xf>
    <xf numFmtId="0" fontId="2" fillId="2" borderId="0" xfId="0" applyFont="1" applyFill="1" applyAlignment="1">
      <alignment vertical="center"/>
    </xf>
    <xf numFmtId="0" fontId="3" fillId="0" borderId="0" xfId="4" applyFont="1"/>
    <xf numFmtId="0" fontId="12" fillId="0" borderId="0" xfId="4" applyFont="1" applyAlignment="1">
      <alignment vertical="center"/>
    </xf>
    <xf numFmtId="1" fontId="12" fillId="0" borderId="10" xfId="4" applyNumberFormat="1" applyFont="1" applyBorder="1" applyAlignment="1">
      <alignment vertical="center"/>
    </xf>
    <xf numFmtId="0" fontId="14" fillId="0" borderId="0" xfId="4" applyFont="1" applyAlignment="1">
      <alignment vertical="center"/>
    </xf>
    <xf numFmtId="0" fontId="14" fillId="0" borderId="18" xfId="4" applyFont="1" applyBorder="1" applyAlignment="1">
      <alignment horizontal="center" vertical="center"/>
    </xf>
    <xf numFmtId="174" fontId="12" fillId="0" borderId="0" xfId="4" applyNumberFormat="1" applyFont="1" applyAlignment="1">
      <alignment horizontal="center" vertical="center"/>
    </xf>
    <xf numFmtId="174" fontId="12" fillId="0" borderId="18" xfId="4" applyNumberFormat="1" applyFont="1" applyBorder="1" applyAlignment="1">
      <alignment horizontal="center" vertical="center"/>
    </xf>
    <xf numFmtId="1" fontId="17" fillId="0" borderId="25" xfId="4" applyNumberFormat="1" applyFont="1" applyBorder="1" applyAlignment="1">
      <alignment horizontal="center" vertical="center"/>
    </xf>
    <xf numFmtId="0" fontId="17" fillId="0" borderId="24" xfId="4" applyFont="1" applyBorder="1" applyAlignment="1">
      <alignment horizontal="center" vertical="center"/>
    </xf>
    <xf numFmtId="0" fontId="17" fillId="0" borderId="26" xfId="4" applyFont="1" applyBorder="1" applyAlignment="1">
      <alignment horizontal="center" vertical="center"/>
    </xf>
    <xf numFmtId="174" fontId="17" fillId="0" borderId="24" xfId="4" applyNumberFormat="1" applyFont="1" applyBorder="1" applyAlignment="1">
      <alignment horizontal="center" vertical="center"/>
    </xf>
    <xf numFmtId="0" fontId="17" fillId="0" borderId="0" xfId="4" applyFont="1" applyAlignment="1">
      <alignment horizontal="center" vertical="center"/>
    </xf>
    <xf numFmtId="174" fontId="12" fillId="0" borderId="45" xfId="4" applyNumberFormat="1" applyFont="1" applyBorder="1" applyAlignment="1">
      <alignment horizontal="center" vertical="center"/>
    </xf>
    <xf numFmtId="174" fontId="17" fillId="0" borderId="48" xfId="4" applyNumberFormat="1" applyFont="1" applyBorder="1" applyAlignment="1">
      <alignment horizontal="center" vertical="center"/>
    </xf>
    <xf numFmtId="174" fontId="17" fillId="0" borderId="0" xfId="4" applyNumberFormat="1" applyFont="1" applyAlignment="1">
      <alignment horizontal="center" vertical="center"/>
    </xf>
    <xf numFmtId="1" fontId="12" fillId="0" borderId="10" xfId="4" applyNumberFormat="1" applyFont="1" applyBorder="1" applyAlignment="1">
      <alignment horizontal="center" vertical="center"/>
    </xf>
    <xf numFmtId="0" fontId="12" fillId="0" borderId="0" xfId="4" applyFont="1" applyAlignment="1">
      <alignment horizontal="left" vertical="center" wrapText="1"/>
    </xf>
    <xf numFmtId="0" fontId="12" fillId="0" borderId="0" xfId="4" applyFont="1" applyAlignment="1">
      <alignment horizontal="center" vertical="center"/>
    </xf>
    <xf numFmtId="0" fontId="12" fillId="0" borderId="0" xfId="4" applyFont="1" applyAlignment="1">
      <alignment vertical="center" wrapText="1"/>
    </xf>
    <xf numFmtId="174" fontId="12" fillId="0" borderId="18" xfId="4" applyNumberFormat="1" applyFont="1" applyBorder="1" applyAlignment="1">
      <alignment vertical="center"/>
    </xf>
    <xf numFmtId="0" fontId="14" fillId="0" borderId="10" xfId="4" applyFont="1" applyBorder="1" applyAlignment="1">
      <alignment vertical="center"/>
    </xf>
    <xf numFmtId="0" fontId="14" fillId="0" borderId="18" xfId="4" applyFont="1" applyBorder="1" applyAlignment="1">
      <alignment vertical="center"/>
    </xf>
    <xf numFmtId="0" fontId="20" fillId="0" borderId="10" xfId="11" applyFont="1" applyBorder="1" applyAlignment="1">
      <alignment vertical="center"/>
    </xf>
    <xf numFmtId="0" fontId="20" fillId="0" borderId="1" xfId="11" applyFont="1" applyBorder="1" applyAlignment="1">
      <alignment vertical="center"/>
    </xf>
    <xf numFmtId="0" fontId="21" fillId="0" borderId="0" xfId="11" applyFont="1" applyAlignment="1">
      <alignment vertical="center"/>
    </xf>
    <xf numFmtId="0" fontId="20" fillId="0" borderId="0" xfId="11" applyFont="1" applyAlignment="1">
      <alignment vertical="center"/>
    </xf>
    <xf numFmtId="0" fontId="14" fillId="0" borderId="0" xfId="4" applyFont="1" applyAlignment="1">
      <alignment vertical="center" wrapText="1"/>
    </xf>
    <xf numFmtId="0" fontId="21" fillId="0" borderId="10" xfId="11" applyFont="1" applyBorder="1" applyAlignment="1">
      <alignment vertical="center"/>
    </xf>
    <xf numFmtId="0" fontId="14" fillId="0" borderId="0" xfId="4" applyFont="1" applyAlignment="1" applyProtection="1">
      <alignment vertical="center" wrapText="1"/>
      <protection locked="0"/>
    </xf>
    <xf numFmtId="0" fontId="14" fillId="0" borderId="18" xfId="4" applyFont="1" applyBorder="1" applyAlignment="1" applyProtection="1">
      <alignment vertical="center" wrapText="1"/>
      <protection locked="0"/>
    </xf>
    <xf numFmtId="0" fontId="13" fillId="0" borderId="0" xfId="4" applyFont="1" applyAlignment="1">
      <alignment vertical="center" wrapText="1"/>
    </xf>
    <xf numFmtId="0" fontId="14" fillId="0" borderId="18" xfId="4" applyFont="1" applyBorder="1" applyAlignment="1">
      <alignment vertical="center" wrapText="1"/>
    </xf>
    <xf numFmtId="1" fontId="12" fillId="0" borderId="19" xfId="4" applyNumberFormat="1" applyFont="1" applyBorder="1" applyAlignment="1">
      <alignment vertical="center"/>
    </xf>
    <xf numFmtId="0" fontId="12" fillId="0" borderId="20" xfId="4" applyFont="1" applyBorder="1" applyAlignment="1">
      <alignment vertical="center"/>
    </xf>
    <xf numFmtId="174" fontId="12" fillId="0" borderId="20" xfId="4" applyNumberFormat="1" applyFont="1" applyBorder="1" applyAlignment="1">
      <alignment horizontal="center" vertical="center"/>
    </xf>
    <xf numFmtId="174" fontId="12" fillId="0" borderId="13" xfId="4" applyNumberFormat="1" applyFont="1" applyBorder="1" applyAlignment="1">
      <alignment horizontal="center" vertical="center"/>
    </xf>
    <xf numFmtId="1" fontId="12" fillId="0" borderId="0" xfId="4" applyNumberFormat="1" applyFont="1" applyAlignment="1">
      <alignment vertical="center"/>
    </xf>
    <xf numFmtId="0" fontId="2" fillId="0" borderId="0" xfId="0" applyFont="1"/>
    <xf numFmtId="0" fontId="14" fillId="0" borderId="0" xfId="4" applyFont="1" applyAlignment="1">
      <alignment horizontal="center" vertical="center"/>
    </xf>
    <xf numFmtId="0" fontId="21" fillId="0" borderId="1" xfId="11" applyFont="1" applyBorder="1" applyAlignment="1">
      <alignment horizontal="center" vertical="center"/>
    </xf>
    <xf numFmtId="0" fontId="21" fillId="0" borderId="0" xfId="11" applyFont="1" applyAlignment="1">
      <alignment horizontal="center" vertical="center"/>
    </xf>
    <xf numFmtId="0" fontId="12" fillId="0" borderId="20" xfId="4" applyFont="1" applyBorder="1" applyAlignment="1">
      <alignment horizontal="center" vertical="center"/>
    </xf>
    <xf numFmtId="0" fontId="12" fillId="0" borderId="0" xfId="4" applyFont="1" applyAlignment="1">
      <alignment horizontal="center" vertical="center" wrapText="1"/>
    </xf>
    <xf numFmtId="174" fontId="19" fillId="0" borderId="0" xfId="4" applyNumberFormat="1" applyFont="1" applyAlignment="1">
      <alignment horizontal="center" vertical="center"/>
    </xf>
    <xf numFmtId="174" fontId="22" fillId="0" borderId="45" xfId="4" applyNumberFormat="1" applyFont="1" applyBorder="1" applyAlignment="1">
      <alignment horizontal="center" vertical="center"/>
    </xf>
    <xf numFmtId="174" fontId="19" fillId="0" borderId="48" xfId="4" applyNumberFormat="1" applyFont="1" applyBorder="1" applyAlignment="1">
      <alignment horizontal="center" vertical="center"/>
    </xf>
    <xf numFmtId="174" fontId="17" fillId="0" borderId="51" xfId="4" applyNumberFormat="1" applyFont="1" applyBorder="1" applyAlignment="1">
      <alignment horizontal="center" vertical="center"/>
    </xf>
    <xf numFmtId="0" fontId="3" fillId="0" borderId="0" xfId="0" applyFont="1"/>
    <xf numFmtId="0" fontId="2" fillId="0" borderId="0" xfId="0" applyFont="1" applyAlignment="1">
      <alignment vertical="center"/>
    </xf>
    <xf numFmtId="0" fontId="0" fillId="0" borderId="66" xfId="0" applyBorder="1" applyAlignment="1">
      <alignment horizontal="center" vertical="center"/>
    </xf>
    <xf numFmtId="0" fontId="0" fillId="0" borderId="0" xfId="0" applyAlignment="1">
      <alignment horizontal="center" vertical="center"/>
    </xf>
    <xf numFmtId="166" fontId="0" fillId="0" borderId="0" xfId="0" applyNumberFormat="1" applyAlignment="1">
      <alignment horizontal="center" vertical="center"/>
    </xf>
    <xf numFmtId="0" fontId="10" fillId="0" borderId="0" xfId="0" applyFont="1" applyAlignment="1">
      <alignment vertical="center"/>
    </xf>
    <xf numFmtId="0" fontId="10" fillId="0" borderId="66" xfId="0" applyFont="1" applyBorder="1" applyAlignment="1">
      <alignment horizontal="center" vertical="center"/>
    </xf>
    <xf numFmtId="175" fontId="17" fillId="0" borderId="0" xfId="18" applyFont="1" applyFill="1" applyAlignment="1">
      <alignment horizontal="center" vertical="center"/>
    </xf>
    <xf numFmtId="175" fontId="17" fillId="0" borderId="0" xfId="4" applyNumberFormat="1" applyFont="1" applyAlignment="1">
      <alignment horizontal="center" vertical="center"/>
    </xf>
    <xf numFmtId="180" fontId="12" fillId="0" borderId="0" xfId="2" applyNumberFormat="1" applyFont="1" applyAlignment="1">
      <alignment vertical="center"/>
    </xf>
    <xf numFmtId="174" fontId="12" fillId="0" borderId="45" xfId="4" applyNumberFormat="1" applyFont="1" applyBorder="1" applyAlignment="1">
      <alignment horizontal="center" vertical="center" wrapText="1"/>
    </xf>
    <xf numFmtId="174" fontId="39" fillId="0" borderId="45" xfId="4" applyNumberFormat="1" applyFont="1" applyBorder="1" applyAlignment="1">
      <alignment horizontal="center" vertical="center" wrapText="1"/>
    </xf>
    <xf numFmtId="0" fontId="37" fillId="0" borderId="0" xfId="0" applyFont="1"/>
    <xf numFmtId="0" fontId="40" fillId="0" borderId="0" xfId="4" applyFont="1" applyAlignment="1">
      <alignment vertical="center"/>
    </xf>
    <xf numFmtId="174" fontId="18" fillId="0" borderId="45" xfId="4" applyNumberFormat="1" applyFont="1" applyBorder="1" applyAlignment="1">
      <alignment horizontal="center" vertical="center" wrapText="1"/>
    </xf>
    <xf numFmtId="166" fontId="38" fillId="0" borderId="0" xfId="0" applyNumberFormat="1" applyFont="1" applyAlignment="1">
      <alignment horizontal="center" vertical="center"/>
    </xf>
    <xf numFmtId="181" fontId="40" fillId="0" borderId="0" xfId="4" applyNumberFormat="1" applyFont="1" applyAlignment="1">
      <alignment vertical="center" wrapText="1"/>
    </xf>
    <xf numFmtId="174" fontId="41" fillId="0" borderId="48" xfId="4" applyNumberFormat="1" applyFont="1" applyBorder="1" applyAlignment="1">
      <alignment horizontal="center" vertical="center"/>
    </xf>
    <xf numFmtId="166" fontId="10" fillId="0" borderId="0" xfId="0" applyNumberFormat="1" applyFont="1" applyAlignment="1">
      <alignment horizontal="center" vertical="center"/>
    </xf>
    <xf numFmtId="0" fontId="42" fillId="5" borderId="8" xfId="0" applyFont="1" applyFill="1" applyBorder="1" applyAlignment="1">
      <alignment horizontal="center" vertical="center"/>
    </xf>
    <xf numFmtId="169" fontId="42" fillId="5" borderId="8" xfId="1" applyNumberFormat="1" applyFont="1" applyFill="1" applyBorder="1" applyAlignment="1">
      <alignment horizontal="right" vertical="center"/>
    </xf>
    <xf numFmtId="170" fontId="42" fillId="5" borderId="8" xfId="2" applyNumberFormat="1" applyFont="1" applyFill="1" applyBorder="1" applyAlignment="1">
      <alignment horizontal="left" vertical="center"/>
    </xf>
    <xf numFmtId="170" fontId="43" fillId="5" borderId="8" xfId="2" applyNumberFormat="1" applyFont="1" applyFill="1" applyBorder="1" applyAlignment="1" applyProtection="1">
      <alignment horizontal="center" vertical="center"/>
      <protection hidden="1"/>
    </xf>
    <xf numFmtId="0" fontId="43" fillId="0" borderId="8" xfId="0" applyFont="1" applyBorder="1" applyAlignment="1">
      <alignment horizontal="center" vertical="center"/>
    </xf>
    <xf numFmtId="0" fontId="43" fillId="0" borderId="8" xfId="0" applyFont="1" applyBorder="1" applyAlignment="1">
      <alignment horizontal="left" vertical="center" wrapText="1"/>
    </xf>
    <xf numFmtId="169" fontId="43" fillId="0" borderId="8" xfId="1" applyNumberFormat="1" applyFont="1" applyFill="1" applyBorder="1" applyAlignment="1">
      <alignment horizontal="right" vertical="center"/>
    </xf>
    <xf numFmtId="170" fontId="43" fillId="0" borderId="8" xfId="2" applyNumberFormat="1" applyFont="1" applyFill="1" applyBorder="1" applyAlignment="1">
      <alignment horizontal="left" vertical="center"/>
    </xf>
    <xf numFmtId="170" fontId="43" fillId="2" borderId="8" xfId="2" applyNumberFormat="1" applyFont="1" applyFill="1" applyBorder="1" applyAlignment="1" applyProtection="1">
      <alignment horizontal="center" vertical="center"/>
      <protection hidden="1"/>
    </xf>
    <xf numFmtId="0" fontId="43" fillId="0" borderId="55" xfId="0" applyFont="1" applyBorder="1" applyAlignment="1">
      <alignment horizontal="left" vertical="center" wrapText="1"/>
    </xf>
    <xf numFmtId="0" fontId="42" fillId="5" borderId="8" xfId="0" applyFont="1" applyFill="1" applyBorder="1" applyAlignment="1">
      <alignment horizontal="left" vertical="center" wrapText="1"/>
    </xf>
    <xf numFmtId="170" fontId="44" fillId="0" borderId="8" xfId="2" applyNumberFormat="1" applyFont="1" applyFill="1" applyBorder="1" applyAlignment="1">
      <alignment horizontal="left" vertical="center"/>
    </xf>
    <xf numFmtId="0" fontId="43" fillId="0" borderId="66" xfId="0" applyFont="1" applyBorder="1" applyAlignment="1">
      <alignment horizontal="left" vertical="center" wrapText="1"/>
    </xf>
    <xf numFmtId="170" fontId="43" fillId="0" borderId="66" xfId="2" applyNumberFormat="1" applyFont="1" applyFill="1" applyBorder="1" applyAlignment="1">
      <alignment horizontal="left" vertical="center"/>
    </xf>
    <xf numFmtId="0" fontId="44" fillId="0" borderId="55" xfId="0" applyFont="1" applyBorder="1" applyAlignment="1">
      <alignment horizontal="left" vertical="center" wrapText="1"/>
    </xf>
    <xf numFmtId="0" fontId="44" fillId="0" borderId="8" xfId="0" applyFont="1" applyBorder="1" applyAlignment="1">
      <alignment horizontal="center" vertical="center"/>
    </xf>
    <xf numFmtId="169" fontId="44" fillId="0" borderId="8" xfId="1" applyNumberFormat="1" applyFont="1" applyFill="1" applyBorder="1" applyAlignment="1">
      <alignment horizontal="right" vertical="center"/>
    </xf>
    <xf numFmtId="169" fontId="43" fillId="0" borderId="55" xfId="1" applyNumberFormat="1" applyFont="1" applyFill="1" applyBorder="1" applyAlignment="1">
      <alignment horizontal="right" vertical="center"/>
    </xf>
    <xf numFmtId="170" fontId="43" fillId="0" borderId="55" xfId="2" applyNumberFormat="1" applyFont="1" applyFill="1" applyBorder="1" applyAlignment="1">
      <alignment horizontal="left" vertical="center"/>
    </xf>
    <xf numFmtId="0" fontId="43" fillId="5" borderId="8" xfId="0" applyFont="1" applyFill="1" applyBorder="1" applyAlignment="1">
      <alignment horizontal="center" vertical="center"/>
    </xf>
    <xf numFmtId="170" fontId="43" fillId="5" borderId="8" xfId="2" applyNumberFormat="1" applyFont="1" applyFill="1" applyBorder="1" applyAlignment="1">
      <alignment horizontal="left" vertical="center"/>
    </xf>
    <xf numFmtId="169" fontId="44" fillId="0" borderId="55" xfId="1" applyNumberFormat="1" applyFont="1" applyFill="1" applyBorder="1" applyAlignment="1">
      <alignment horizontal="right" vertical="center"/>
    </xf>
    <xf numFmtId="0" fontId="43" fillId="0" borderId="55" xfId="0" applyFont="1" applyBorder="1" applyAlignment="1">
      <alignment horizontal="center" vertical="center"/>
    </xf>
    <xf numFmtId="0" fontId="44" fillId="2" borderId="55" xfId="0" applyFont="1" applyFill="1" applyBorder="1" applyAlignment="1">
      <alignment horizontal="left" vertical="center" wrapText="1"/>
    </xf>
    <xf numFmtId="0" fontId="44" fillId="0" borderId="66" xfId="0" applyFont="1" applyBorder="1" applyAlignment="1">
      <alignment horizontal="left" vertical="center" wrapText="1"/>
    </xf>
    <xf numFmtId="169" fontId="44" fillId="0" borderId="66" xfId="1" applyNumberFormat="1" applyFont="1" applyFill="1" applyBorder="1" applyAlignment="1">
      <alignment horizontal="right" vertical="center"/>
    </xf>
    <xf numFmtId="170" fontId="44" fillId="0" borderId="66" xfId="2" applyNumberFormat="1" applyFont="1" applyFill="1" applyBorder="1" applyAlignment="1">
      <alignment horizontal="left" vertical="center"/>
    </xf>
    <xf numFmtId="1" fontId="43" fillId="0" borderId="8" xfId="0" applyNumberFormat="1" applyFont="1" applyBorder="1" applyAlignment="1">
      <alignment horizontal="center" vertical="center"/>
    </xf>
    <xf numFmtId="170" fontId="44" fillId="0" borderId="55" xfId="2" applyNumberFormat="1" applyFont="1" applyFill="1" applyBorder="1" applyAlignment="1">
      <alignment horizontal="left" vertical="center"/>
    </xf>
    <xf numFmtId="170" fontId="45" fillId="8" borderId="8" xfId="2" applyNumberFormat="1" applyFont="1" applyFill="1" applyBorder="1" applyAlignment="1" applyProtection="1">
      <alignment horizontal="center" vertical="center"/>
      <protection hidden="1"/>
    </xf>
    <xf numFmtId="170" fontId="42" fillId="5" borderId="8" xfId="2" applyNumberFormat="1" applyFont="1" applyFill="1" applyBorder="1" applyAlignment="1">
      <alignment horizontal="center" vertical="center"/>
    </xf>
    <xf numFmtId="0" fontId="42" fillId="2" borderId="5" xfId="0" applyFont="1" applyFill="1" applyBorder="1" applyAlignment="1">
      <alignment horizontal="center" vertical="center"/>
    </xf>
    <xf numFmtId="0" fontId="42" fillId="2" borderId="6" xfId="0" applyFont="1" applyFill="1" applyBorder="1" applyAlignment="1">
      <alignment horizontal="left" vertical="center" wrapText="1"/>
    </xf>
    <xf numFmtId="0" fontId="42" fillId="2" borderId="6" xfId="0" applyFont="1" applyFill="1" applyBorder="1" applyAlignment="1">
      <alignment horizontal="center" vertical="center"/>
    </xf>
    <xf numFmtId="169" fontId="42" fillId="2" borderId="6" xfId="1" applyNumberFormat="1" applyFont="1" applyFill="1" applyBorder="1" applyAlignment="1">
      <alignment horizontal="right" vertical="center"/>
    </xf>
    <xf numFmtId="170" fontId="42" fillId="2" borderId="6" xfId="2" applyNumberFormat="1" applyFont="1" applyFill="1" applyBorder="1" applyAlignment="1">
      <alignment horizontal="left" vertical="center"/>
    </xf>
    <xf numFmtId="170" fontId="43" fillId="2" borderId="7" xfId="2" applyNumberFormat="1" applyFont="1" applyFill="1" applyBorder="1" applyAlignment="1" applyProtection="1">
      <alignment horizontal="center" vertical="center"/>
      <protection hidden="1"/>
    </xf>
    <xf numFmtId="170" fontId="43" fillId="2" borderId="5" xfId="2" applyNumberFormat="1" applyFont="1" applyFill="1" applyBorder="1" applyAlignment="1" applyProtection="1">
      <alignment vertical="center"/>
      <protection hidden="1"/>
    </xf>
    <xf numFmtId="170" fontId="43" fillId="2" borderId="6" xfId="2" applyNumberFormat="1" applyFont="1" applyFill="1" applyBorder="1" applyAlignment="1" applyProtection="1">
      <alignment vertical="center"/>
      <protection hidden="1"/>
    </xf>
    <xf numFmtId="169" fontId="43" fillId="2" borderId="6" xfId="2" applyNumberFormat="1" applyFont="1" applyFill="1" applyBorder="1" applyAlignment="1" applyProtection="1">
      <alignment vertical="center"/>
      <protection hidden="1"/>
    </xf>
    <xf numFmtId="170" fontId="43" fillId="2" borderId="7" xfId="2" applyNumberFormat="1" applyFont="1" applyFill="1" applyBorder="1" applyAlignment="1" applyProtection="1">
      <alignment vertical="center"/>
      <protection hidden="1"/>
    </xf>
    <xf numFmtId="170" fontId="42" fillId="5" borderId="60" xfId="2" applyNumberFormat="1" applyFont="1" applyFill="1" applyBorder="1" applyAlignment="1">
      <alignment horizontal="left" vertical="center"/>
    </xf>
    <xf numFmtId="170" fontId="45" fillId="8" borderId="7" xfId="2" applyNumberFormat="1" applyFont="1" applyFill="1" applyBorder="1" applyAlignment="1" applyProtection="1">
      <alignment horizontal="center" vertical="center"/>
      <protection hidden="1"/>
    </xf>
    <xf numFmtId="169" fontId="43" fillId="5" borderId="8" xfId="1" applyNumberFormat="1" applyFont="1" applyFill="1" applyBorder="1" applyAlignment="1">
      <alignment horizontal="right" vertical="center"/>
    </xf>
    <xf numFmtId="0" fontId="43" fillId="0" borderId="66" xfId="0" applyFont="1" applyBorder="1" applyAlignment="1">
      <alignment horizontal="center" vertical="center"/>
    </xf>
    <xf numFmtId="169" fontId="43" fillId="0" borderId="66" xfId="1" applyNumberFormat="1" applyFont="1" applyFill="1" applyBorder="1" applyAlignment="1">
      <alignment horizontal="right" vertical="center"/>
    </xf>
    <xf numFmtId="0" fontId="42" fillId="6" borderId="8" xfId="0" applyFont="1" applyFill="1" applyBorder="1" applyAlignment="1">
      <alignment horizontal="center" vertical="center"/>
    </xf>
    <xf numFmtId="0" fontId="42" fillId="6" borderId="8" xfId="0" applyFont="1" applyFill="1" applyBorder="1" applyAlignment="1">
      <alignment horizontal="left" vertical="center" wrapText="1"/>
    </xf>
    <xf numFmtId="169" fontId="42" fillId="6" borderId="8" xfId="1" applyNumberFormat="1" applyFont="1" applyFill="1" applyBorder="1" applyAlignment="1">
      <alignment horizontal="right" vertical="center"/>
    </xf>
    <xf numFmtId="170" fontId="43" fillId="6" borderId="8" xfId="2" applyNumberFormat="1" applyFont="1" applyFill="1" applyBorder="1" applyAlignment="1">
      <alignment horizontal="left" vertical="center"/>
    </xf>
    <xf numFmtId="170" fontId="43" fillId="6" borderId="8" xfId="2" applyNumberFormat="1" applyFont="1" applyFill="1" applyBorder="1" applyAlignment="1" applyProtection="1">
      <alignment horizontal="center" vertical="center"/>
      <protection hidden="1"/>
    </xf>
    <xf numFmtId="0" fontId="42" fillId="5" borderId="66" xfId="0" applyFont="1" applyFill="1" applyBorder="1" applyAlignment="1">
      <alignment horizontal="center" vertical="center"/>
    </xf>
    <xf numFmtId="164" fontId="43" fillId="0" borderId="66" xfId="2" applyFont="1" applyFill="1" applyBorder="1" applyAlignment="1">
      <alignment horizontal="left" vertical="center"/>
    </xf>
    <xf numFmtId="170" fontId="45" fillId="8" borderId="66" xfId="2" applyNumberFormat="1" applyFont="1" applyFill="1" applyBorder="1" applyAlignment="1" applyProtection="1">
      <alignment horizontal="center" vertical="center"/>
      <protection hidden="1"/>
    </xf>
    <xf numFmtId="170" fontId="42" fillId="13" borderId="7" xfId="2" applyNumberFormat="1" applyFont="1" applyFill="1" applyBorder="1" applyAlignment="1" applyProtection="1">
      <alignment horizontal="center" vertical="center"/>
      <protection hidden="1"/>
    </xf>
    <xf numFmtId="0" fontId="42" fillId="2" borderId="66" xfId="0" applyFont="1" applyFill="1" applyBorder="1" applyAlignment="1">
      <alignment horizontal="center" vertical="center"/>
    </xf>
    <xf numFmtId="170" fontId="42" fillId="2" borderId="66" xfId="2" applyNumberFormat="1" applyFont="1" applyFill="1" applyBorder="1" applyAlignment="1" applyProtection="1">
      <alignment horizontal="center" vertical="center"/>
      <protection hidden="1"/>
    </xf>
    <xf numFmtId="9" fontId="43" fillId="2" borderId="66" xfId="0" applyNumberFormat="1" applyFont="1" applyFill="1" applyBorder="1" applyAlignment="1">
      <alignment horizontal="center" vertical="center" wrapText="1"/>
    </xf>
    <xf numFmtId="166" fontId="43" fillId="2" borderId="66" xfId="12" applyFont="1" applyFill="1" applyBorder="1" applyAlignment="1">
      <alignment vertical="center" wrapText="1"/>
    </xf>
    <xf numFmtId="9" fontId="43" fillId="2" borderId="66" xfId="3" applyFont="1" applyFill="1" applyBorder="1" applyAlignment="1">
      <alignment horizontal="center" vertical="center"/>
    </xf>
    <xf numFmtId="170" fontId="42" fillId="13" borderId="66" xfId="2" applyNumberFormat="1" applyFont="1" applyFill="1" applyBorder="1" applyAlignment="1">
      <alignment horizontal="left" vertical="center"/>
    </xf>
    <xf numFmtId="0" fontId="43" fillId="2" borderId="66" xfId="0" applyFont="1" applyFill="1" applyBorder="1" applyAlignment="1">
      <alignment horizontal="center" vertical="center"/>
    </xf>
    <xf numFmtId="169" fontId="43" fillId="2" borderId="66" xfId="1" applyNumberFormat="1" applyFont="1" applyFill="1" applyBorder="1" applyAlignment="1">
      <alignment horizontal="right" vertical="center"/>
    </xf>
    <xf numFmtId="170" fontId="43" fillId="2" borderId="66" xfId="2" applyNumberFormat="1" applyFont="1" applyFill="1" applyBorder="1" applyAlignment="1">
      <alignment horizontal="left" vertical="center"/>
    </xf>
    <xf numFmtId="166" fontId="42" fillId="2" borderId="66" xfId="12" applyFont="1" applyFill="1" applyBorder="1" applyAlignment="1">
      <alignment vertical="center" wrapText="1"/>
    </xf>
    <xf numFmtId="0" fontId="47" fillId="0" borderId="66" xfId="4" applyFont="1" applyBorder="1"/>
    <xf numFmtId="169" fontId="42" fillId="2" borderId="66" xfId="1" applyNumberFormat="1" applyFont="1" applyFill="1" applyBorder="1" applyAlignment="1">
      <alignment horizontal="left" vertical="center"/>
    </xf>
    <xf numFmtId="0" fontId="44" fillId="0" borderId="66" xfId="4" applyFont="1" applyBorder="1"/>
    <xf numFmtId="169" fontId="43" fillId="2" borderId="66" xfId="1" applyNumberFormat="1" applyFont="1" applyFill="1" applyBorder="1" applyAlignment="1">
      <alignment horizontal="left" vertical="center"/>
    </xf>
    <xf numFmtId="0" fontId="43" fillId="2" borderId="0" xfId="0" applyFont="1" applyFill="1" applyAlignment="1">
      <alignment horizontal="center" vertical="center"/>
    </xf>
    <xf numFmtId="0" fontId="43" fillId="2" borderId="0" xfId="0" applyFont="1" applyFill="1" applyAlignment="1">
      <alignment horizontal="left" vertical="center" wrapText="1"/>
    </xf>
    <xf numFmtId="170" fontId="43" fillId="2" borderId="0" xfId="2" applyNumberFormat="1" applyFont="1" applyFill="1" applyAlignment="1">
      <alignment horizontal="left" vertical="center"/>
    </xf>
    <xf numFmtId="170" fontId="2" fillId="0" borderId="0" xfId="0" applyNumberFormat="1" applyFont="1"/>
    <xf numFmtId="0" fontId="42" fillId="5" borderId="8" xfId="0" applyFont="1" applyFill="1" applyBorder="1" applyAlignment="1">
      <alignment horizontal="center" vertical="center" wrapText="1"/>
    </xf>
    <xf numFmtId="169" fontId="42" fillId="5" borderId="8" xfId="1" applyNumberFormat="1" applyFont="1" applyFill="1" applyBorder="1" applyAlignment="1">
      <alignment horizontal="center" vertical="center"/>
    </xf>
    <xf numFmtId="171" fontId="42" fillId="5" borderId="8" xfId="0" applyNumberFormat="1" applyFont="1" applyFill="1" applyBorder="1" applyAlignment="1">
      <alignment horizontal="center" vertical="center"/>
    </xf>
    <xf numFmtId="0" fontId="4" fillId="0" borderId="0" xfId="32"/>
    <xf numFmtId="0" fontId="7" fillId="0" borderId="66" xfId="32" applyFont="1" applyBorder="1" applyAlignment="1">
      <alignment horizontal="center" vertical="center"/>
    </xf>
    <xf numFmtId="0" fontId="4" fillId="0" borderId="66" xfId="32" applyBorder="1" applyAlignment="1">
      <alignment vertical="center"/>
    </xf>
    <xf numFmtId="0" fontId="4" fillId="15" borderId="66" xfId="32" applyFill="1" applyBorder="1" applyAlignment="1">
      <alignment vertical="center"/>
    </xf>
    <xf numFmtId="0" fontId="49" fillId="0" borderId="67" xfId="32" applyFont="1" applyBorder="1" applyAlignment="1">
      <alignment horizontal="center" vertical="center"/>
    </xf>
    <xf numFmtId="0" fontId="49" fillId="0" borderId="67" xfId="32" applyFont="1" applyBorder="1" applyAlignment="1">
      <alignment vertical="center"/>
    </xf>
    <xf numFmtId="0" fontId="7" fillId="0" borderId="68" xfId="32" applyFont="1" applyBorder="1" applyAlignment="1">
      <alignment horizontal="center" vertical="center"/>
    </xf>
    <xf numFmtId="0" fontId="49" fillId="0" borderId="67" xfId="32" applyFont="1" applyBorder="1" applyAlignment="1">
      <alignment horizontal="justify" vertical="center"/>
    </xf>
    <xf numFmtId="0" fontId="4" fillId="0" borderId="68" xfId="32" applyBorder="1" applyAlignment="1">
      <alignment vertical="center"/>
    </xf>
    <xf numFmtId="0" fontId="49" fillId="0" borderId="67" xfId="32" applyFont="1" applyBorder="1" applyAlignment="1">
      <alignment horizontal="justify" vertical="center" wrapText="1"/>
    </xf>
    <xf numFmtId="0" fontId="49" fillId="0" borderId="16" xfId="32" applyFont="1" applyBorder="1" applyAlignment="1">
      <alignment horizontal="justify" vertical="center" wrapText="1"/>
    </xf>
    <xf numFmtId="170" fontId="43" fillId="0" borderId="8" xfId="2" applyNumberFormat="1" applyFont="1" applyFill="1" applyBorder="1" applyAlignment="1" applyProtection="1">
      <alignment horizontal="center" vertical="center"/>
      <protection hidden="1"/>
    </xf>
    <xf numFmtId="0" fontId="4" fillId="16" borderId="66" xfId="32" applyFill="1" applyBorder="1" applyAlignment="1">
      <alignment vertical="center"/>
    </xf>
    <xf numFmtId="0" fontId="4" fillId="16" borderId="68" xfId="32" applyFill="1" applyBorder="1" applyAlignment="1">
      <alignment vertical="center"/>
    </xf>
    <xf numFmtId="2" fontId="43" fillId="0" borderId="66" xfId="0" applyNumberFormat="1" applyFont="1" applyBorder="1" applyAlignment="1">
      <alignment horizontal="center" vertical="center"/>
    </xf>
    <xf numFmtId="0" fontId="0" fillId="0" borderId="0" xfId="0" applyAlignment="1">
      <alignment wrapText="1"/>
    </xf>
    <xf numFmtId="0" fontId="8" fillId="0" borderId="66" xfId="0" applyFont="1" applyBorder="1" applyAlignment="1">
      <alignment horizontal="center" vertical="center" wrapText="1"/>
    </xf>
    <xf numFmtId="0" fontId="8" fillId="0" borderId="66" xfId="0" applyFont="1" applyBorder="1" applyAlignment="1">
      <alignment horizontal="center" vertical="center"/>
    </xf>
    <xf numFmtId="0" fontId="0" fillId="0" borderId="66" xfId="0" applyBorder="1" applyAlignment="1">
      <alignment wrapText="1"/>
    </xf>
    <xf numFmtId="2" fontId="0" fillId="0" borderId="66" xfId="12" applyNumberFormat="1" applyFont="1" applyBorder="1" applyAlignment="1">
      <alignment horizontal="center" vertical="center"/>
    </xf>
    <xf numFmtId="171" fontId="0" fillId="0" borderId="66" xfId="0" applyNumberFormat="1" applyBorder="1" applyAlignment="1">
      <alignment horizontal="center" vertical="center"/>
    </xf>
    <xf numFmtId="166" fontId="0" fillId="0" borderId="0" xfId="12" applyFont="1"/>
    <xf numFmtId="0" fontId="0" fillId="12" borderId="66" xfId="0" applyFill="1" applyBorder="1" applyAlignment="1">
      <alignment wrapText="1"/>
    </xf>
    <xf numFmtId="2" fontId="0" fillId="0" borderId="66" xfId="0" applyNumberFormat="1" applyBorder="1" applyAlignment="1">
      <alignment horizontal="center" vertical="center"/>
    </xf>
    <xf numFmtId="0" fontId="0" fillId="0" borderId="0" xfId="0" applyAlignment="1">
      <alignment horizontal="center"/>
    </xf>
    <xf numFmtId="0" fontId="52" fillId="0" borderId="0" xfId="0" applyFont="1" applyAlignment="1">
      <alignment horizontal="center"/>
    </xf>
    <xf numFmtId="0" fontId="53" fillId="2" borderId="66" xfId="0" applyFont="1" applyFill="1" applyBorder="1" applyAlignment="1">
      <alignment vertical="center" wrapText="1"/>
    </xf>
    <xf numFmtId="0" fontId="53" fillId="2" borderId="66" xfId="0" applyFont="1" applyFill="1" applyBorder="1" applyAlignment="1">
      <alignment horizontal="left" vertical="center" wrapText="1" indent="1"/>
    </xf>
    <xf numFmtId="0" fontId="10" fillId="0" borderId="0" xfId="0" applyFont="1" applyAlignment="1">
      <alignment vertical="center" wrapText="1"/>
    </xf>
    <xf numFmtId="0" fontId="54" fillId="2" borderId="66" xfId="0" applyFont="1" applyFill="1" applyBorder="1" applyAlignment="1">
      <alignment horizontal="left" vertical="center" wrapText="1" indent="1"/>
    </xf>
    <xf numFmtId="0" fontId="54" fillId="2" borderId="66" xfId="0" applyFont="1" applyFill="1" applyBorder="1" applyAlignment="1">
      <alignment horizontal="center" vertical="center" wrapText="1"/>
    </xf>
    <xf numFmtId="8" fontId="54" fillId="2" borderId="66" xfId="0" applyNumberFormat="1" applyFont="1" applyFill="1" applyBorder="1" applyAlignment="1">
      <alignment horizontal="center" vertical="center" wrapText="1"/>
    </xf>
    <xf numFmtId="167" fontId="54" fillId="2" borderId="66" xfId="69" applyFont="1" applyFill="1" applyBorder="1" applyAlignment="1">
      <alignment horizontal="center" vertical="center" wrapText="1"/>
    </xf>
    <xf numFmtId="8" fontId="54" fillId="2" borderId="66" xfId="0" applyNumberFormat="1" applyFont="1" applyFill="1" applyBorder="1" applyAlignment="1">
      <alignment horizontal="right" vertical="center" wrapText="1" indent="2"/>
    </xf>
    <xf numFmtId="8" fontId="10" fillId="0" borderId="0" xfId="0" applyNumberFormat="1" applyFont="1" applyAlignment="1">
      <alignment vertical="center" wrapText="1"/>
    </xf>
    <xf numFmtId="8" fontId="54" fillId="2" borderId="66" xfId="0" applyNumberFormat="1" applyFont="1" applyFill="1" applyBorder="1" applyAlignment="1">
      <alignment horizontal="right" vertical="center" wrapText="1" indent="1"/>
    </xf>
    <xf numFmtId="167" fontId="10" fillId="0" borderId="0" xfId="69" applyFont="1"/>
    <xf numFmtId="0" fontId="10" fillId="0" borderId="0" xfId="0" applyFont="1"/>
    <xf numFmtId="0" fontId="55" fillId="2" borderId="66" xfId="0" applyFont="1" applyFill="1" applyBorder="1" applyAlignment="1">
      <alignment horizontal="left" vertical="center" wrapText="1" indent="1"/>
    </xf>
    <xf numFmtId="8" fontId="55" fillId="2" borderId="66" xfId="0" applyNumberFormat="1" applyFont="1" applyFill="1" applyBorder="1" applyAlignment="1">
      <alignment horizontal="right" vertical="center" wrapText="1" indent="1"/>
    </xf>
    <xf numFmtId="0" fontId="55" fillId="2" borderId="0" xfId="0" applyFont="1" applyFill="1" applyAlignment="1">
      <alignment horizontal="left" vertical="center" wrapText="1" indent="1"/>
    </xf>
    <xf numFmtId="0" fontId="54" fillId="2" borderId="0" xfId="0" applyFont="1" applyFill="1" applyAlignment="1">
      <alignment horizontal="center" vertical="center" wrapText="1"/>
    </xf>
    <xf numFmtId="8" fontId="54" fillId="2" borderId="0" xfId="0" applyNumberFormat="1" applyFont="1" applyFill="1" applyAlignment="1">
      <alignment horizontal="center" vertical="center" wrapText="1"/>
    </xf>
    <xf numFmtId="167" fontId="54" fillId="2" borderId="0" xfId="69" applyFont="1" applyFill="1" applyBorder="1" applyAlignment="1">
      <alignment horizontal="center" vertical="center" wrapText="1"/>
    </xf>
    <xf numFmtId="8" fontId="55" fillId="2" borderId="0" xfId="0" applyNumberFormat="1" applyFont="1" applyFill="1" applyAlignment="1">
      <alignment horizontal="right" vertical="center" wrapText="1" indent="1"/>
    </xf>
    <xf numFmtId="0" fontId="55" fillId="2" borderId="66" xfId="0" applyFont="1" applyFill="1" applyBorder="1" applyAlignment="1">
      <alignment horizontal="center" vertical="center" wrapText="1"/>
    </xf>
    <xf numFmtId="0" fontId="55" fillId="2" borderId="66" xfId="0" applyFont="1" applyFill="1" applyBorder="1" applyAlignment="1">
      <alignment horizontal="left" vertical="center" wrapText="1" indent="2"/>
    </xf>
    <xf numFmtId="0" fontId="55" fillId="2" borderId="66" xfId="0" applyFont="1" applyFill="1" applyBorder="1" applyAlignment="1">
      <alignment horizontal="left" vertical="center" wrapText="1" indent="3"/>
    </xf>
    <xf numFmtId="0" fontId="54" fillId="2" borderId="66" xfId="0" applyFont="1" applyFill="1" applyBorder="1" applyAlignment="1">
      <alignment vertical="center" wrapText="1"/>
    </xf>
    <xf numFmtId="8" fontId="54" fillId="2" borderId="66" xfId="0" applyNumberFormat="1" applyFont="1" applyFill="1" applyBorder="1" applyAlignment="1">
      <alignment horizontal="right" vertical="center" wrapText="1"/>
    </xf>
    <xf numFmtId="8" fontId="55" fillId="2" borderId="66" xfId="0" applyNumberFormat="1" applyFont="1" applyFill="1" applyBorder="1" applyAlignment="1">
      <alignment horizontal="right" vertical="center" wrapText="1"/>
    </xf>
    <xf numFmtId="0" fontId="10" fillId="2" borderId="0" xfId="0" applyFont="1" applyFill="1"/>
    <xf numFmtId="0" fontId="55" fillId="2" borderId="66" xfId="0" applyFont="1" applyFill="1" applyBorder="1" applyAlignment="1">
      <alignment vertical="center" wrapText="1"/>
    </xf>
    <xf numFmtId="8" fontId="55" fillId="2" borderId="66" xfId="0" applyNumberFormat="1" applyFont="1" applyFill="1" applyBorder="1" applyAlignment="1">
      <alignment horizontal="center" vertical="center" wrapText="1"/>
    </xf>
    <xf numFmtId="8" fontId="55" fillId="2" borderId="66" xfId="0" applyNumberFormat="1" applyFont="1" applyFill="1" applyBorder="1" applyAlignment="1">
      <alignment horizontal="right" vertical="center" wrapText="1" indent="2"/>
    </xf>
    <xf numFmtId="8" fontId="55" fillId="17" borderId="66" xfId="0" applyNumberFormat="1" applyFont="1" applyFill="1" applyBorder="1" applyAlignment="1">
      <alignment horizontal="right" vertical="center" wrapText="1" indent="2"/>
    </xf>
    <xf numFmtId="0" fontId="0" fillId="12" borderId="0" xfId="0" applyFill="1"/>
    <xf numFmtId="0" fontId="38" fillId="12" borderId="0" xfId="0" applyFont="1" applyFill="1"/>
    <xf numFmtId="0" fontId="10" fillId="12" borderId="0" xfId="0" applyFont="1" applyFill="1"/>
    <xf numFmtId="0" fontId="38" fillId="0" borderId="0" xfId="0" applyFont="1"/>
    <xf numFmtId="0" fontId="9" fillId="0" borderId="66" xfId="0" applyFont="1" applyBorder="1" applyAlignment="1">
      <alignment horizontal="center" vertical="center"/>
    </xf>
    <xf numFmtId="0" fontId="10" fillId="0" borderId="66" xfId="0" applyFont="1" applyBorder="1" applyAlignment="1">
      <alignment vertical="center"/>
    </xf>
    <xf numFmtId="170" fontId="10" fillId="0" borderId="66" xfId="70" applyNumberFormat="1" applyFont="1" applyBorder="1" applyAlignment="1">
      <alignment vertical="center"/>
    </xf>
    <xf numFmtId="170" fontId="9" fillId="0" borderId="66" xfId="0" applyNumberFormat="1" applyFont="1" applyBorder="1" applyAlignment="1">
      <alignment vertical="center"/>
    </xf>
    <xf numFmtId="0" fontId="10" fillId="18" borderId="66" xfId="0" applyFont="1" applyFill="1" applyBorder="1" applyAlignment="1">
      <alignment vertical="center"/>
    </xf>
    <xf numFmtId="0" fontId="10" fillId="18" borderId="66" xfId="0" applyFont="1" applyFill="1" applyBorder="1" applyAlignment="1">
      <alignment horizontal="center" vertical="center"/>
    </xf>
    <xf numFmtId="170" fontId="10" fillId="18" borderId="66" xfId="70" applyNumberFormat="1" applyFont="1" applyFill="1" applyBorder="1" applyAlignment="1">
      <alignment vertical="center"/>
    </xf>
    <xf numFmtId="44" fontId="10" fillId="0" borderId="0" xfId="0" applyNumberFormat="1" applyFont="1" applyAlignment="1">
      <alignment vertical="center"/>
    </xf>
    <xf numFmtId="44" fontId="10" fillId="19" borderId="66" xfId="0" applyNumberFormat="1" applyFont="1" applyFill="1" applyBorder="1" applyAlignment="1">
      <alignment horizontal="center" vertical="center"/>
    </xf>
    <xf numFmtId="0" fontId="0" fillId="19" borderId="66" xfId="0" applyFill="1" applyBorder="1" applyAlignment="1">
      <alignment horizontal="center"/>
    </xf>
    <xf numFmtId="168" fontId="58" fillId="2" borderId="0" xfId="71" applyFont="1" applyFill="1" applyAlignment="1">
      <alignment vertical="center" wrapText="1"/>
    </xf>
    <xf numFmtId="0" fontId="58" fillId="2" borderId="0" xfId="0" applyFont="1" applyFill="1" applyAlignment="1">
      <alignment vertical="center" wrapText="1"/>
    </xf>
    <xf numFmtId="167" fontId="58" fillId="0" borderId="0" xfId="72" applyNumberFormat="1" applyFont="1" applyFill="1" applyBorder="1" applyAlignment="1">
      <alignment vertical="center" wrapText="1"/>
    </xf>
    <xf numFmtId="0" fontId="58" fillId="0" borderId="0" xfId="0" applyFont="1" applyAlignment="1">
      <alignment vertical="center" wrapText="1"/>
    </xf>
    <xf numFmtId="0" fontId="59" fillId="2" borderId="0" xfId="0" applyFont="1" applyFill="1" applyAlignment="1">
      <alignment horizontal="center" vertical="center"/>
    </xf>
    <xf numFmtId="0" fontId="58" fillId="2" borderId="0" xfId="0" applyFont="1" applyFill="1" applyAlignment="1">
      <alignment vertical="center"/>
    </xf>
    <xf numFmtId="0" fontId="60" fillId="2" borderId="0" xfId="0" applyFont="1" applyFill="1" applyAlignment="1">
      <alignment horizontal="center" vertical="center" wrapText="1"/>
    </xf>
    <xf numFmtId="168" fontId="60" fillId="2" borderId="0" xfId="71" applyFont="1" applyFill="1" applyBorder="1" applyAlignment="1">
      <alignment horizontal="center" vertical="center" wrapText="1"/>
    </xf>
    <xf numFmtId="0" fontId="61" fillId="20" borderId="75" xfId="0" applyFont="1" applyFill="1" applyBorder="1" applyAlignment="1">
      <alignment horizontal="center" vertical="center"/>
    </xf>
    <xf numFmtId="0" fontId="61" fillId="20" borderId="76" xfId="0" applyFont="1" applyFill="1" applyBorder="1" applyAlignment="1">
      <alignment horizontal="center" vertical="center" wrapText="1"/>
    </xf>
    <xf numFmtId="0" fontId="58" fillId="2" borderId="0" xfId="0" applyFont="1" applyFill="1" applyAlignment="1">
      <alignment horizontal="center" vertical="center"/>
    </xf>
    <xf numFmtId="167" fontId="29" fillId="20" borderId="70" xfId="72" applyNumberFormat="1" applyFont="1" applyFill="1" applyBorder="1" applyAlignment="1">
      <alignment horizontal="center" vertical="center" wrapText="1"/>
    </xf>
    <xf numFmtId="168" fontId="29" fillId="20" borderId="66" xfId="71" applyFont="1" applyFill="1" applyBorder="1" applyAlignment="1">
      <alignment horizontal="center" vertical="center" wrapText="1"/>
    </xf>
    <xf numFmtId="167" fontId="58" fillId="0" borderId="0" xfId="72" applyNumberFormat="1" applyFont="1" applyFill="1" applyBorder="1" applyAlignment="1">
      <alignment vertical="center"/>
    </xf>
    <xf numFmtId="0" fontId="58" fillId="0" borderId="0" xfId="0" applyFont="1" applyAlignment="1">
      <alignment vertical="center"/>
    </xf>
    <xf numFmtId="0" fontId="59" fillId="20" borderId="77" xfId="0" applyFont="1" applyFill="1" applyBorder="1" applyAlignment="1">
      <alignment horizontal="center" vertical="center"/>
    </xf>
    <xf numFmtId="0" fontId="59" fillId="20" borderId="13" xfId="0" applyFont="1" applyFill="1" applyBorder="1" applyAlignment="1">
      <alignment horizontal="center" vertical="center"/>
    </xf>
    <xf numFmtId="9" fontId="58" fillId="0" borderId="66" xfId="3" applyFont="1" applyFill="1" applyBorder="1" applyAlignment="1">
      <alignment horizontal="center" vertical="center"/>
    </xf>
    <xf numFmtId="168" fontId="32" fillId="0" borderId="66" xfId="71" applyFont="1" applyFill="1" applyBorder="1" applyAlignment="1">
      <alignment horizontal="center" vertical="center" wrapText="1"/>
    </xf>
    <xf numFmtId="182" fontId="58" fillId="0" borderId="0" xfId="72" applyNumberFormat="1" applyFont="1" applyFill="1" applyBorder="1" applyAlignment="1">
      <alignment vertical="center"/>
    </xf>
    <xf numFmtId="183" fontId="58" fillId="0" borderId="0" xfId="3" applyNumberFormat="1" applyFont="1" applyFill="1" applyAlignment="1">
      <alignment vertical="center"/>
    </xf>
    <xf numFmtId="167" fontId="29" fillId="2" borderId="0" xfId="72" applyNumberFormat="1" applyFont="1" applyFill="1" applyBorder="1" applyAlignment="1">
      <alignment horizontal="center" vertical="center" wrapText="1"/>
    </xf>
    <xf numFmtId="168" fontId="62" fillId="2" borderId="0" xfId="71" applyFont="1" applyFill="1" applyBorder="1" applyAlignment="1">
      <alignment horizontal="center" vertical="center" wrapText="1"/>
    </xf>
    <xf numFmtId="184" fontId="58" fillId="0" borderId="0" xfId="3" applyNumberFormat="1" applyFont="1" applyFill="1" applyAlignment="1">
      <alignment vertical="center"/>
    </xf>
    <xf numFmtId="0" fontId="60" fillId="7" borderId="74" xfId="0" applyFont="1" applyFill="1" applyBorder="1" applyAlignment="1">
      <alignment horizontal="center" vertical="center" wrapText="1"/>
    </xf>
    <xf numFmtId="0" fontId="60" fillId="7" borderId="72" xfId="0" applyFont="1" applyFill="1" applyBorder="1" applyAlignment="1">
      <alignment horizontal="center" vertical="center" wrapText="1"/>
    </xf>
    <xf numFmtId="168" fontId="60" fillId="7" borderId="78" xfId="71" applyFont="1" applyFill="1" applyBorder="1" applyAlignment="1">
      <alignment horizontal="center" vertical="center" wrapText="1"/>
    </xf>
    <xf numFmtId="0" fontId="32" fillId="0" borderId="2" xfId="0" applyFont="1" applyBorder="1" applyAlignment="1">
      <alignment vertical="center"/>
    </xf>
    <xf numFmtId="0" fontId="60" fillId="0" borderId="15" xfId="0" applyFont="1" applyBorder="1" applyAlignment="1">
      <alignment vertical="center" wrapText="1"/>
    </xf>
    <xf numFmtId="0" fontId="60" fillId="0" borderId="3" xfId="0" applyFont="1" applyBorder="1" applyAlignment="1">
      <alignment vertical="center" wrapText="1"/>
    </xf>
    <xf numFmtId="168" fontId="60" fillId="0" borderId="79" xfId="71" applyFont="1" applyFill="1" applyBorder="1" applyAlignment="1">
      <alignment vertical="center" wrapText="1"/>
    </xf>
    <xf numFmtId="0" fontId="32" fillId="0" borderId="0" xfId="0" applyFont="1" applyAlignment="1">
      <alignment horizontal="center" vertical="center"/>
    </xf>
    <xf numFmtId="0" fontId="30" fillId="0" borderId="70" xfId="0" applyFont="1" applyBorder="1" applyAlignment="1">
      <alignment horizontal="center" vertical="center" wrapText="1"/>
    </xf>
    <xf numFmtId="3" fontId="32" fillId="3" borderId="66" xfId="0" applyNumberFormat="1" applyFont="1" applyFill="1" applyBorder="1" applyAlignment="1">
      <alignment vertical="center"/>
    </xf>
    <xf numFmtId="10" fontId="32" fillId="2" borderId="66" xfId="3" applyNumberFormat="1" applyFont="1" applyFill="1" applyBorder="1" applyAlignment="1">
      <alignment horizontal="center" vertical="center"/>
    </xf>
    <xf numFmtId="168" fontId="32" fillId="2" borderId="69" xfId="71" applyFont="1" applyFill="1" applyBorder="1" applyAlignment="1">
      <alignment horizontal="center" vertical="center"/>
    </xf>
    <xf numFmtId="0" fontId="32" fillId="2" borderId="66" xfId="0" applyFont="1" applyFill="1" applyBorder="1" applyAlignment="1">
      <alignment horizontal="center" vertical="center" wrapText="1"/>
    </xf>
    <xf numFmtId="185" fontId="32" fillId="0" borderId="66" xfId="0" applyNumberFormat="1" applyFont="1" applyBorder="1" applyAlignment="1">
      <alignment horizontal="center" vertical="center"/>
    </xf>
    <xf numFmtId="9" fontId="30" fillId="0" borderId="66" xfId="3" applyFont="1" applyFill="1" applyBorder="1" applyAlignment="1">
      <alignment horizontal="center" vertical="center" wrapText="1"/>
    </xf>
    <xf numFmtId="168" fontId="32" fillId="3" borderId="81" xfId="71" applyFont="1" applyFill="1" applyBorder="1" applyAlignment="1">
      <alignment vertical="center"/>
    </xf>
    <xf numFmtId="0" fontId="30" fillId="2" borderId="70" xfId="0" applyFont="1" applyFill="1" applyBorder="1" applyAlignment="1">
      <alignment horizontal="center" vertical="center" wrapText="1"/>
    </xf>
    <xf numFmtId="0" fontId="60" fillId="7" borderId="20" xfId="0" applyFont="1" applyFill="1" applyBorder="1" applyAlignment="1">
      <alignment horizontal="center" vertical="center"/>
    </xf>
    <xf numFmtId="168" fontId="60" fillId="7" borderId="29" xfId="71" applyFont="1" applyFill="1" applyBorder="1" applyAlignment="1">
      <alignment vertical="center"/>
    </xf>
    <xf numFmtId="186" fontId="60" fillId="0" borderId="0" xfId="72" applyNumberFormat="1" applyFont="1" applyAlignment="1">
      <alignment vertical="center"/>
    </xf>
    <xf numFmtId="4" fontId="32" fillId="3" borderId="15" xfId="0" applyNumberFormat="1" applyFont="1" applyFill="1" applyBorder="1" applyAlignment="1">
      <alignment vertical="center"/>
    </xf>
    <xf numFmtId="4" fontId="58" fillId="0" borderId="0" xfId="0" applyNumberFormat="1" applyFont="1" applyAlignment="1">
      <alignment vertical="center"/>
    </xf>
    <xf numFmtId="0" fontId="60" fillId="0" borderId="0" xfId="0" applyFont="1" applyAlignment="1">
      <alignment vertical="center"/>
    </xf>
    <xf numFmtId="0" fontId="32" fillId="3" borderId="15" xfId="0" applyFont="1" applyFill="1" applyBorder="1" applyAlignment="1">
      <alignment horizontal="center" vertical="center"/>
    </xf>
    <xf numFmtId="4" fontId="32" fillId="3" borderId="15" xfId="0" applyNumberFormat="1" applyFont="1" applyFill="1" applyBorder="1" applyAlignment="1">
      <alignment horizontal="center" vertical="center"/>
    </xf>
    <xf numFmtId="4" fontId="32" fillId="3" borderId="3" xfId="0" applyNumberFormat="1" applyFont="1" applyFill="1" applyBorder="1" applyAlignment="1">
      <alignment vertical="center"/>
    </xf>
    <xf numFmtId="168" fontId="32" fillId="3" borderId="79" xfId="71" applyFont="1" applyFill="1" applyBorder="1" applyAlignment="1">
      <alignment vertical="center"/>
    </xf>
    <xf numFmtId="0" fontId="29" fillId="7" borderId="0" xfId="0" applyFont="1" applyFill="1" applyAlignment="1">
      <alignment horizontal="center" vertical="center" wrapText="1"/>
    </xf>
    <xf numFmtId="0" fontId="29" fillId="7" borderId="66" xfId="0" applyFont="1" applyFill="1" applyBorder="1" applyAlignment="1">
      <alignment horizontal="center" vertical="center" wrapText="1"/>
    </xf>
    <xf numFmtId="0" fontId="32" fillId="3" borderId="66" xfId="0" applyFont="1" applyFill="1" applyBorder="1" applyAlignment="1">
      <alignment horizontal="center" vertical="center"/>
    </xf>
    <xf numFmtId="0" fontId="58" fillId="0" borderId="66" xfId="0" applyFont="1" applyBorder="1" applyAlignment="1">
      <alignment horizontal="center" vertical="center"/>
    </xf>
    <xf numFmtId="170" fontId="58" fillId="0" borderId="66" xfId="70" applyNumberFormat="1" applyFont="1" applyBorder="1" applyAlignment="1">
      <alignment vertical="center"/>
    </xf>
    <xf numFmtId="168" fontId="32" fillId="3" borderId="66" xfId="71" applyFont="1" applyFill="1" applyBorder="1" applyAlignment="1">
      <alignment vertical="center"/>
    </xf>
    <xf numFmtId="185" fontId="32" fillId="3" borderId="66" xfId="0" applyNumberFormat="1" applyFont="1" applyFill="1" applyBorder="1" applyAlignment="1">
      <alignment horizontal="center" vertical="center"/>
    </xf>
    <xf numFmtId="9" fontId="32" fillId="2" borderId="66" xfId="3" applyFont="1" applyFill="1" applyBorder="1" applyAlignment="1">
      <alignment horizontal="center" vertical="center"/>
    </xf>
    <xf numFmtId="0" fontId="58" fillId="0" borderId="66" xfId="0" applyFont="1" applyBorder="1" applyAlignment="1">
      <alignment vertical="center"/>
    </xf>
    <xf numFmtId="0" fontId="60" fillId="7" borderId="12" xfId="0" applyFont="1" applyFill="1" applyBorder="1" applyAlignment="1">
      <alignment horizontal="center" vertical="center"/>
    </xf>
    <xf numFmtId="0" fontId="32" fillId="7" borderId="12" xfId="0" applyFont="1" applyFill="1" applyBorder="1" applyAlignment="1">
      <alignment horizontal="center" vertical="center"/>
    </xf>
    <xf numFmtId="4" fontId="60" fillId="7" borderId="12" xfId="0" applyNumberFormat="1" applyFont="1" applyFill="1" applyBorder="1" applyAlignment="1">
      <alignment horizontal="center" vertical="center"/>
    </xf>
    <xf numFmtId="4" fontId="60" fillId="7" borderId="12" xfId="0" applyNumberFormat="1" applyFont="1" applyFill="1" applyBorder="1" applyAlignment="1">
      <alignment vertical="center"/>
    </xf>
    <xf numFmtId="9" fontId="32" fillId="7" borderId="12" xfId="3" applyFont="1" applyFill="1" applyBorder="1" applyAlignment="1">
      <alignment horizontal="center" vertical="center"/>
    </xf>
    <xf numFmtId="9" fontId="32" fillId="7" borderId="84" xfId="3" applyFont="1" applyFill="1" applyBorder="1" applyAlignment="1">
      <alignment horizontal="center" vertical="center"/>
    </xf>
    <xf numFmtId="168" fontId="60" fillId="7" borderId="17" xfId="71" applyFont="1" applyFill="1" applyBorder="1" applyAlignment="1">
      <alignment vertical="center"/>
    </xf>
    <xf numFmtId="4" fontId="60" fillId="0" borderId="0" xfId="0" applyNumberFormat="1" applyFont="1" applyAlignment="1">
      <alignment vertical="center"/>
    </xf>
    <xf numFmtId="4" fontId="63" fillId="21" borderId="26" xfId="0" applyNumberFormat="1" applyFont="1" applyFill="1" applyBorder="1" applyAlignment="1">
      <alignment vertical="center"/>
    </xf>
    <xf numFmtId="9" fontId="64" fillId="21" borderId="27" xfId="3" applyFont="1" applyFill="1" applyBorder="1" applyAlignment="1">
      <alignment horizontal="center" vertical="center"/>
    </xf>
    <xf numFmtId="168" fontId="63" fillId="21" borderId="27" xfId="71" applyFont="1" applyFill="1" applyBorder="1" applyAlignment="1">
      <alignment vertical="center"/>
    </xf>
    <xf numFmtId="0" fontId="60" fillId="2" borderId="0" xfId="0" applyFont="1" applyFill="1" applyAlignment="1">
      <alignment horizontal="left" vertical="center" wrapText="1"/>
    </xf>
    <xf numFmtId="0" fontId="60" fillId="2" borderId="0" xfId="0" applyFont="1" applyFill="1" applyAlignment="1">
      <alignment horizontal="center" vertical="center"/>
    </xf>
    <xf numFmtId="0" fontId="32" fillId="2" borderId="0" xfId="0" applyFont="1" applyFill="1" applyAlignment="1">
      <alignment horizontal="center" vertical="center"/>
    </xf>
    <xf numFmtId="4" fontId="60" fillId="2" borderId="0" xfId="0" applyNumberFormat="1" applyFont="1" applyFill="1" applyAlignment="1">
      <alignment horizontal="center" vertical="center"/>
    </xf>
    <xf numFmtId="4" fontId="60" fillId="2" borderId="0" xfId="0" applyNumberFormat="1" applyFont="1" applyFill="1" applyAlignment="1">
      <alignment vertical="center"/>
    </xf>
    <xf numFmtId="9" fontId="32" fillId="2" borderId="0" xfId="3" applyFont="1" applyFill="1" applyBorder="1" applyAlignment="1">
      <alignment horizontal="center" vertical="center"/>
    </xf>
    <xf numFmtId="168" fontId="60" fillId="2" borderId="0" xfId="71" applyFont="1" applyFill="1" applyBorder="1" applyAlignment="1">
      <alignment vertical="center"/>
    </xf>
    <xf numFmtId="4" fontId="58" fillId="2" borderId="0" xfId="0" applyNumberFormat="1" applyFont="1" applyFill="1" applyAlignment="1">
      <alignment horizontal="center" vertical="center"/>
    </xf>
    <xf numFmtId="4" fontId="58" fillId="2" borderId="0" xfId="0" applyNumberFormat="1" applyFont="1" applyFill="1" applyAlignment="1">
      <alignment vertical="center"/>
    </xf>
    <xf numFmtId="168" fontId="58" fillId="2" borderId="0" xfId="71" applyFont="1" applyFill="1" applyAlignment="1">
      <alignment vertical="center"/>
    </xf>
    <xf numFmtId="0" fontId="58" fillId="0" borderId="0" xfId="0" applyFont="1" applyAlignment="1">
      <alignment horizontal="center" vertical="center"/>
    </xf>
    <xf numFmtId="4" fontId="58" fillId="0" borderId="0" xfId="0" applyNumberFormat="1" applyFont="1" applyAlignment="1">
      <alignment horizontal="center" vertical="center"/>
    </xf>
    <xf numFmtId="168" fontId="58" fillId="0" borderId="0" xfId="71" applyFont="1" applyAlignment="1">
      <alignment vertical="center"/>
    </xf>
    <xf numFmtId="170" fontId="43" fillId="2" borderId="66" xfId="2" applyNumberFormat="1" applyFont="1" applyFill="1" applyBorder="1" applyAlignment="1" applyProtection="1">
      <alignment horizontal="center" vertical="center"/>
      <protection hidden="1"/>
    </xf>
    <xf numFmtId="0" fontId="66" fillId="22" borderId="86" xfId="0" applyFont="1" applyFill="1" applyBorder="1" applyAlignment="1">
      <alignment horizontal="center" vertical="center" wrapText="1" readingOrder="1"/>
    </xf>
    <xf numFmtId="0" fontId="68" fillId="23" borderId="90" xfId="0" applyFont="1" applyFill="1" applyBorder="1" applyAlignment="1">
      <alignment horizontal="left" vertical="center" wrapText="1" readingOrder="1"/>
    </xf>
    <xf numFmtId="0" fontId="68" fillId="23" borderId="90" xfId="0" applyFont="1" applyFill="1" applyBorder="1" applyAlignment="1">
      <alignment horizontal="center" vertical="center" wrapText="1" readingOrder="1"/>
    </xf>
    <xf numFmtId="6" fontId="68" fillId="23" borderId="90" xfId="0" applyNumberFormat="1" applyFont="1" applyFill="1" applyBorder="1" applyAlignment="1">
      <alignment horizontal="right" vertical="center" wrapText="1" indent="1" readingOrder="1"/>
    </xf>
    <xf numFmtId="167" fontId="0" fillId="0" borderId="0" xfId="69" applyFont="1"/>
    <xf numFmtId="0" fontId="68" fillId="24" borderId="90" xfId="0" applyFont="1" applyFill="1" applyBorder="1" applyAlignment="1">
      <alignment horizontal="left" vertical="center" wrapText="1" readingOrder="1"/>
    </xf>
    <xf numFmtId="0" fontId="68" fillId="24" borderId="90" xfId="0" applyFont="1" applyFill="1" applyBorder="1" applyAlignment="1">
      <alignment horizontal="center" vertical="center" wrapText="1" readingOrder="1"/>
    </xf>
    <xf numFmtId="6" fontId="68" fillId="24" borderId="90" xfId="0" applyNumberFormat="1" applyFont="1" applyFill="1" applyBorder="1" applyAlignment="1">
      <alignment horizontal="right" vertical="center" wrapText="1" indent="1" readingOrder="1"/>
    </xf>
    <xf numFmtId="6" fontId="69" fillId="24" borderId="90" xfId="0" applyNumberFormat="1" applyFont="1" applyFill="1" applyBorder="1" applyAlignment="1">
      <alignment horizontal="right" vertical="center" wrapText="1" indent="1" readingOrder="1"/>
    </xf>
    <xf numFmtId="0" fontId="69" fillId="23" borderId="90" xfId="0" applyFont="1" applyFill="1" applyBorder="1" applyAlignment="1">
      <alignment horizontal="left" vertical="center" wrapText="1" readingOrder="1"/>
    </xf>
    <xf numFmtId="182" fontId="69" fillId="23" borderId="90" xfId="69" applyNumberFormat="1" applyFont="1" applyFill="1" applyBorder="1" applyAlignment="1">
      <alignment horizontal="center" vertical="center" wrapText="1" readingOrder="1"/>
    </xf>
    <xf numFmtId="0" fontId="69" fillId="23" borderId="90" xfId="0" applyFont="1" applyFill="1" applyBorder="1" applyAlignment="1">
      <alignment horizontal="center" vertical="center" wrapText="1" readingOrder="1"/>
    </xf>
    <xf numFmtId="6" fontId="69" fillId="23" borderId="90" xfId="0" applyNumberFormat="1" applyFont="1" applyFill="1" applyBorder="1" applyAlignment="1">
      <alignment horizontal="center" vertical="center" wrapText="1" readingOrder="1"/>
    </xf>
    <xf numFmtId="9" fontId="0" fillId="0" borderId="0" xfId="3" applyFont="1"/>
    <xf numFmtId="0" fontId="65" fillId="0" borderId="0" xfId="0" applyFont="1"/>
    <xf numFmtId="187" fontId="68" fillId="23" borderId="90" xfId="73" applyNumberFormat="1" applyFont="1" applyFill="1" applyBorder="1" applyAlignment="1">
      <alignment horizontal="right" vertical="center" wrapText="1" indent="1" readingOrder="1"/>
    </xf>
    <xf numFmtId="43" fontId="0" fillId="0" borderId="0" xfId="0" applyNumberFormat="1"/>
    <xf numFmtId="187" fontId="69" fillId="23" borderId="90" xfId="0" applyNumberFormat="1" applyFont="1" applyFill="1" applyBorder="1" applyAlignment="1">
      <alignment horizontal="right" vertical="center" wrapText="1" indent="1" readingOrder="1"/>
    </xf>
    <xf numFmtId="167" fontId="0" fillId="0" borderId="0" xfId="0" applyNumberFormat="1"/>
    <xf numFmtId="182" fontId="58" fillId="0" borderId="0" xfId="72" applyNumberFormat="1" applyFont="1" applyFill="1" applyBorder="1" applyAlignment="1">
      <alignment vertical="top"/>
    </xf>
    <xf numFmtId="3" fontId="58" fillId="0" borderId="66" xfId="0" applyNumberFormat="1" applyFont="1" applyBorder="1" applyAlignment="1">
      <alignment vertical="center"/>
    </xf>
    <xf numFmtId="10" fontId="70" fillId="2" borderId="66" xfId="3" applyNumberFormat="1" applyFont="1" applyFill="1" applyBorder="1" applyAlignment="1">
      <alignment horizontal="center" vertical="center"/>
    </xf>
    <xf numFmtId="44" fontId="71" fillId="0" borderId="0" xfId="0" applyNumberFormat="1" applyFont="1"/>
    <xf numFmtId="6" fontId="0" fillId="0" borderId="0" xfId="0" applyNumberFormat="1"/>
    <xf numFmtId="0" fontId="42" fillId="13" borderId="8" xfId="0" applyFont="1" applyFill="1" applyBorder="1" applyAlignment="1">
      <alignment horizontal="center" vertical="center"/>
    </xf>
    <xf numFmtId="0" fontId="42" fillId="2" borderId="66" xfId="0" applyFont="1" applyFill="1" applyBorder="1" applyAlignment="1">
      <alignment horizontal="center" vertical="center" wrapText="1"/>
    </xf>
    <xf numFmtId="0" fontId="42" fillId="5" borderId="69" xfId="0" applyFont="1" applyFill="1" applyBorder="1" applyAlignment="1">
      <alignment horizontal="left" vertical="center" wrapText="1"/>
    </xf>
    <xf numFmtId="0" fontId="42" fillId="5" borderId="62" xfId="0" applyFont="1" applyFill="1" applyBorder="1" applyAlignment="1">
      <alignment horizontal="left" vertical="center" wrapText="1"/>
    </xf>
    <xf numFmtId="0" fontId="42" fillId="5" borderId="70" xfId="0" applyFont="1" applyFill="1" applyBorder="1" applyAlignment="1">
      <alignment horizontal="left" vertical="center" wrapText="1"/>
    </xf>
    <xf numFmtId="0" fontId="42" fillId="0" borderId="69" xfId="0" applyFont="1" applyBorder="1" applyAlignment="1">
      <alignment horizontal="center" vertical="center"/>
    </xf>
    <xf numFmtId="0" fontId="42" fillId="0" borderId="62" xfId="0" applyFont="1" applyBorder="1" applyAlignment="1">
      <alignment horizontal="center" vertical="center"/>
    </xf>
    <xf numFmtId="0" fontId="42" fillId="0" borderId="70" xfId="0" applyFont="1" applyBorder="1" applyAlignment="1">
      <alignment horizontal="center" vertical="center"/>
    </xf>
    <xf numFmtId="0" fontId="45" fillId="8" borderId="66" xfId="0" applyFont="1" applyFill="1" applyBorder="1" applyAlignment="1">
      <alignment horizontal="center" vertical="center"/>
    </xf>
    <xf numFmtId="0" fontId="42" fillId="2" borderId="66" xfId="0" applyFont="1" applyFill="1" applyBorder="1" applyAlignment="1">
      <alignment horizontal="right" vertical="center" wrapText="1"/>
    </xf>
    <xf numFmtId="0" fontId="45" fillId="8" borderId="5" xfId="0" applyFont="1" applyFill="1" applyBorder="1" applyAlignment="1">
      <alignment horizontal="center" vertical="center" wrapText="1"/>
    </xf>
    <xf numFmtId="0" fontId="45" fillId="8" borderId="6" xfId="0" applyFont="1" applyFill="1" applyBorder="1" applyAlignment="1">
      <alignment horizontal="center" vertical="center" wrapText="1"/>
    </xf>
    <xf numFmtId="0" fontId="42" fillId="13" borderId="66" xfId="0" applyFont="1" applyFill="1" applyBorder="1" applyAlignment="1">
      <alignment horizontal="center" vertical="center"/>
    </xf>
    <xf numFmtId="0" fontId="45" fillId="8" borderId="8" xfId="0" applyFont="1" applyFill="1" applyBorder="1" applyAlignment="1">
      <alignment horizontal="center" vertical="center"/>
    </xf>
    <xf numFmtId="0" fontId="45" fillId="2" borderId="5" xfId="0" applyFont="1" applyFill="1" applyBorder="1" applyAlignment="1">
      <alignment horizontal="center" vertical="center" wrapText="1"/>
    </xf>
    <xf numFmtId="0" fontId="45" fillId="2" borderId="6" xfId="0" applyFont="1" applyFill="1" applyBorder="1" applyAlignment="1">
      <alignment horizontal="center" vertical="center" wrapText="1"/>
    </xf>
    <xf numFmtId="0" fontId="45" fillId="2" borderId="7" xfId="0" applyFont="1" applyFill="1" applyBorder="1" applyAlignment="1">
      <alignment horizontal="center" vertical="center" wrapText="1"/>
    </xf>
    <xf numFmtId="0" fontId="45" fillId="2" borderId="69" xfId="0" applyFont="1" applyFill="1" applyBorder="1" applyAlignment="1">
      <alignment horizontal="center" vertical="center" wrapText="1"/>
    </xf>
    <xf numFmtId="0" fontId="45" fillId="2" borderId="62" xfId="0" applyFont="1" applyFill="1" applyBorder="1" applyAlignment="1">
      <alignment horizontal="center" vertical="center" wrapText="1"/>
    </xf>
    <xf numFmtId="0" fontId="45" fillId="2" borderId="70" xfId="0" applyFont="1" applyFill="1" applyBorder="1" applyAlignment="1">
      <alignment horizontal="center" vertical="center" wrapText="1"/>
    </xf>
    <xf numFmtId="0" fontId="46" fillId="2" borderId="5" xfId="0" applyFont="1" applyFill="1" applyBorder="1" applyAlignment="1">
      <alignment horizontal="center" vertical="center" wrapText="1"/>
    </xf>
    <xf numFmtId="0" fontId="46" fillId="2" borderId="6" xfId="0" applyFont="1" applyFill="1" applyBorder="1" applyAlignment="1">
      <alignment horizontal="center" vertical="center" wrapText="1"/>
    </xf>
    <xf numFmtId="0" fontId="46" fillId="2" borderId="7" xfId="0" applyFont="1" applyFill="1" applyBorder="1" applyAlignment="1">
      <alignment horizontal="center" vertical="center" wrapText="1"/>
    </xf>
    <xf numFmtId="0" fontId="45" fillId="4" borderId="8" xfId="0" applyFont="1" applyFill="1" applyBorder="1" applyAlignment="1">
      <alignment horizontal="center" vertical="center"/>
    </xf>
    <xf numFmtId="0" fontId="45" fillId="0" borderId="5" xfId="0" applyFont="1" applyBorder="1" applyAlignment="1">
      <alignment horizontal="center"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42" fillId="0" borderId="5" xfId="0" applyFont="1" applyBorder="1" applyAlignment="1">
      <alignment horizontal="center" vertical="center"/>
    </xf>
    <xf numFmtId="0" fontId="42" fillId="0" borderId="6" xfId="0" applyFont="1" applyBorder="1" applyAlignment="1">
      <alignment horizontal="center" vertical="center"/>
    </xf>
    <xf numFmtId="0" fontId="42" fillId="0" borderId="7" xfId="0" applyFont="1" applyBorder="1" applyAlignment="1">
      <alignment horizontal="center" vertical="center"/>
    </xf>
    <xf numFmtId="0" fontId="43" fillId="2" borderId="5" xfId="0" applyFont="1" applyFill="1" applyBorder="1" applyAlignment="1">
      <alignment horizontal="center" vertical="center"/>
    </xf>
    <xf numFmtId="0" fontId="43" fillId="2" borderId="6" xfId="0" applyFont="1" applyFill="1" applyBorder="1" applyAlignment="1">
      <alignment horizontal="center" vertical="center"/>
    </xf>
    <xf numFmtId="0" fontId="43" fillId="2" borderId="7" xfId="0" applyFont="1" applyFill="1" applyBorder="1" applyAlignment="1">
      <alignment horizontal="center" vertical="center"/>
    </xf>
    <xf numFmtId="0" fontId="45" fillId="8" borderId="7" xfId="0" applyFont="1" applyFill="1" applyBorder="1" applyAlignment="1">
      <alignment horizontal="center" vertical="center" wrapText="1"/>
    </xf>
    <xf numFmtId="0" fontId="42" fillId="5" borderId="5" xfId="0" applyFont="1" applyFill="1" applyBorder="1" applyAlignment="1">
      <alignment horizontal="left" vertical="center" wrapText="1"/>
    </xf>
    <xf numFmtId="0" fontId="42" fillId="5" borderId="6" xfId="0" applyFont="1" applyFill="1" applyBorder="1" applyAlignment="1">
      <alignment horizontal="left" vertical="center" wrapText="1"/>
    </xf>
    <xf numFmtId="0" fontId="42" fillId="5" borderId="7" xfId="0" applyFont="1" applyFill="1" applyBorder="1" applyAlignment="1">
      <alignment horizontal="left" vertical="center" wrapText="1"/>
    </xf>
    <xf numFmtId="0" fontId="0" fillId="0" borderId="69" xfId="0" applyBorder="1" applyAlignment="1">
      <alignment horizontal="center" wrapText="1"/>
    </xf>
    <xf numFmtId="0" fontId="0" fillId="0" borderId="62" xfId="0" applyBorder="1" applyAlignment="1">
      <alignment horizontal="center" wrapText="1"/>
    </xf>
    <xf numFmtId="0" fontId="0" fillId="0" borderId="70" xfId="0" applyBorder="1" applyAlignment="1">
      <alignment horizontal="center" wrapText="1"/>
    </xf>
    <xf numFmtId="0" fontId="65" fillId="0" borderId="85" xfId="0" applyFont="1" applyBorder="1" applyAlignment="1">
      <alignment horizontal="center"/>
    </xf>
    <xf numFmtId="0" fontId="67" fillId="5" borderId="87" xfId="0" applyFont="1" applyFill="1" applyBorder="1" applyAlignment="1">
      <alignment horizontal="left" vertical="center" wrapText="1" readingOrder="1"/>
    </xf>
    <xf numFmtId="0" fontId="67" fillId="5" borderId="88" xfId="0" applyFont="1" applyFill="1" applyBorder="1" applyAlignment="1">
      <alignment horizontal="left" vertical="center" wrapText="1" readingOrder="1"/>
    </xf>
    <xf numFmtId="0" fontId="67" fillId="5" borderId="89" xfId="0" applyFont="1" applyFill="1" applyBorder="1" applyAlignment="1">
      <alignment horizontal="left" vertical="center" wrapText="1" readingOrder="1"/>
    </xf>
    <xf numFmtId="0" fontId="68" fillId="24" borderId="91" xfId="0" applyFont="1" applyFill="1" applyBorder="1" applyAlignment="1">
      <alignment horizontal="left" vertical="center" wrapText="1" readingOrder="1"/>
    </xf>
    <xf numFmtId="0" fontId="68" fillId="24" borderId="92" xfId="0" applyFont="1" applyFill="1" applyBorder="1" applyAlignment="1">
      <alignment horizontal="left" vertical="center" wrapText="1" readingOrder="1"/>
    </xf>
    <xf numFmtId="0" fontId="9" fillId="0" borderId="66" xfId="0" applyFont="1" applyBorder="1" applyAlignment="1">
      <alignment horizontal="center" vertical="center"/>
    </xf>
    <xf numFmtId="0" fontId="55" fillId="2" borderId="66" xfId="0" applyFont="1" applyFill="1" applyBorder="1" applyAlignment="1">
      <alignment horizontal="center" vertical="center" wrapText="1"/>
    </xf>
    <xf numFmtId="0" fontId="54" fillId="2" borderId="66" xfId="0" applyFont="1" applyFill="1" applyBorder="1" applyAlignment="1">
      <alignment horizontal="left" vertical="center" wrapText="1"/>
    </xf>
    <xf numFmtId="0" fontId="55" fillId="2" borderId="69" xfId="0" applyFont="1" applyFill="1" applyBorder="1" applyAlignment="1">
      <alignment horizontal="left" vertical="center" wrapText="1"/>
    </xf>
    <xf numFmtId="0" fontId="55" fillId="2" borderId="62" xfId="0" applyFont="1" applyFill="1" applyBorder="1" applyAlignment="1">
      <alignment horizontal="left" vertical="center" wrapText="1"/>
    </xf>
    <xf numFmtId="0" fontId="55" fillId="2" borderId="70" xfId="0" applyFont="1" applyFill="1" applyBorder="1" applyAlignment="1">
      <alignment horizontal="left" vertical="center" wrapText="1"/>
    </xf>
    <xf numFmtId="0" fontId="55" fillId="2" borderId="59" xfId="0" applyFont="1" applyFill="1" applyBorder="1" applyAlignment="1">
      <alignment horizontal="center" vertical="center" wrapText="1"/>
    </xf>
    <xf numFmtId="0" fontId="55" fillId="2" borderId="61" xfId="0" applyFont="1" applyFill="1" applyBorder="1" applyAlignment="1">
      <alignment horizontal="center" vertical="center" wrapText="1"/>
    </xf>
    <xf numFmtId="0" fontId="55" fillId="17" borderId="66" xfId="0" applyFont="1" applyFill="1" applyBorder="1" applyAlignment="1">
      <alignment horizontal="center" vertical="center" wrapText="1"/>
    </xf>
    <xf numFmtId="0" fontId="9" fillId="0" borderId="0" xfId="0" applyFont="1" applyAlignment="1">
      <alignment horizontal="center" vertical="center"/>
    </xf>
    <xf numFmtId="0" fontId="56" fillId="0" borderId="0" xfId="0" applyFont="1" applyAlignment="1">
      <alignment horizontal="center"/>
    </xf>
    <xf numFmtId="0" fontId="54" fillId="2" borderId="69" xfId="0" applyFont="1" applyFill="1" applyBorder="1" applyAlignment="1">
      <alignment horizontal="center" vertical="center" wrapText="1"/>
    </xf>
    <xf numFmtId="0" fontId="54" fillId="2" borderId="62" xfId="0" applyFont="1" applyFill="1" applyBorder="1" applyAlignment="1">
      <alignment horizontal="center" vertical="center" wrapText="1"/>
    </xf>
    <xf numFmtId="0" fontId="54" fillId="2" borderId="70" xfId="0" applyFont="1" applyFill="1" applyBorder="1" applyAlignment="1">
      <alignment horizontal="center" vertical="center" wrapText="1"/>
    </xf>
    <xf numFmtId="0" fontId="55" fillId="2" borderId="4" xfId="0" applyFont="1" applyFill="1" applyBorder="1" applyAlignment="1">
      <alignment horizontal="center" vertical="center" wrapText="1"/>
    </xf>
    <xf numFmtId="8" fontId="54" fillId="2" borderId="66" xfId="0" applyNumberFormat="1" applyFont="1" applyFill="1" applyBorder="1" applyAlignment="1">
      <alignment horizontal="center" vertical="center" wrapText="1"/>
    </xf>
    <xf numFmtId="0" fontId="55" fillId="2" borderId="66" xfId="0" applyFont="1" applyFill="1" applyBorder="1" applyAlignment="1">
      <alignment horizontal="left" vertical="center" wrapText="1"/>
    </xf>
    <xf numFmtId="0" fontId="55" fillId="2" borderId="69" xfId="0" applyFont="1" applyFill="1" applyBorder="1" applyAlignment="1">
      <alignment horizontal="center" vertical="center" wrapText="1"/>
    </xf>
    <xf numFmtId="0" fontId="55" fillId="2" borderId="70" xfId="0" applyFont="1" applyFill="1" applyBorder="1" applyAlignment="1">
      <alignment horizontal="center" vertical="center" wrapText="1"/>
    </xf>
    <xf numFmtId="0" fontId="52" fillId="0" borderId="0" xfId="0" applyFont="1" applyAlignment="1">
      <alignment horizontal="center"/>
    </xf>
    <xf numFmtId="0" fontId="52" fillId="0" borderId="4" xfId="0" applyFont="1" applyBorder="1" applyAlignment="1">
      <alignment horizontal="center"/>
    </xf>
    <xf numFmtId="0" fontId="53" fillId="2" borderId="66" xfId="0" applyFont="1" applyFill="1" applyBorder="1" applyAlignment="1">
      <alignment horizontal="left" vertical="center" wrapText="1" indent="5"/>
    </xf>
    <xf numFmtId="0" fontId="53" fillId="2" borderId="66" xfId="0" applyFont="1" applyFill="1" applyBorder="1" applyAlignment="1">
      <alignment vertical="center" wrapText="1"/>
    </xf>
    <xf numFmtId="0" fontId="53" fillId="2" borderId="66" xfId="0" applyFont="1" applyFill="1" applyBorder="1" applyAlignment="1">
      <alignment horizontal="left" vertical="center" wrapText="1" indent="1"/>
    </xf>
    <xf numFmtId="0" fontId="53" fillId="2" borderId="66" xfId="0" applyFont="1" applyFill="1" applyBorder="1" applyAlignment="1">
      <alignment horizontal="center" vertical="center" wrapText="1"/>
    </xf>
    <xf numFmtId="0" fontId="53" fillId="2" borderId="66" xfId="0" applyFont="1" applyFill="1" applyBorder="1" applyAlignment="1">
      <alignment horizontal="left" vertical="center" wrapText="1" indent="4"/>
    </xf>
    <xf numFmtId="0" fontId="63" fillId="21" borderId="25" xfId="0" applyFont="1" applyFill="1" applyBorder="1" applyAlignment="1">
      <alignment horizontal="left" vertical="center" wrapText="1"/>
    </xf>
    <xf numFmtId="0" fontId="63" fillId="21" borderId="26" xfId="0" applyFont="1" applyFill="1" applyBorder="1" applyAlignment="1">
      <alignment horizontal="left" vertical="center" wrapText="1"/>
    </xf>
    <xf numFmtId="0" fontId="63" fillId="21" borderId="73" xfId="0" applyFont="1" applyFill="1" applyBorder="1" applyAlignment="1">
      <alignment horizontal="left" vertical="center" wrapText="1"/>
    </xf>
    <xf numFmtId="0" fontId="60" fillId="7" borderId="20" xfId="0" applyFont="1" applyFill="1" applyBorder="1" applyAlignment="1">
      <alignment horizontal="center" vertical="center"/>
    </xf>
    <xf numFmtId="0" fontId="60" fillId="7" borderId="11" xfId="0" applyFont="1" applyFill="1" applyBorder="1" applyAlignment="1">
      <alignment horizontal="center" vertical="center"/>
    </xf>
    <xf numFmtId="0" fontId="29" fillId="7" borderId="71" xfId="0" applyFont="1" applyFill="1" applyBorder="1" applyAlignment="1">
      <alignment horizontal="left" vertical="center" wrapText="1"/>
    </xf>
    <xf numFmtId="0" fontId="29" fillId="7" borderId="78" xfId="0" applyFont="1" applyFill="1" applyBorder="1" applyAlignment="1">
      <alignment horizontal="left" vertical="center" wrapText="1"/>
    </xf>
    <xf numFmtId="0" fontId="32" fillId="2" borderId="80" xfId="0" applyFont="1" applyFill="1" applyBorder="1" applyAlignment="1">
      <alignment horizontal="left" vertical="center" wrapText="1"/>
    </xf>
    <xf numFmtId="0" fontId="32" fillId="2" borderId="70" xfId="0" applyFont="1" applyFill="1" applyBorder="1" applyAlignment="1">
      <alignment horizontal="left" vertical="center" wrapText="1"/>
    </xf>
    <xf numFmtId="0" fontId="60" fillId="7" borderId="82" xfId="0" applyFont="1" applyFill="1" applyBorder="1" applyAlignment="1">
      <alignment horizontal="left" vertical="center" wrapText="1"/>
    </xf>
    <xf numFmtId="0" fontId="60" fillId="7" borderId="83" xfId="0" applyFont="1" applyFill="1" applyBorder="1" applyAlignment="1">
      <alignment horizontal="left" vertical="center" wrapText="1"/>
    </xf>
    <xf numFmtId="0" fontId="60" fillId="7" borderId="19" xfId="0" applyFont="1" applyFill="1" applyBorder="1" applyAlignment="1">
      <alignment horizontal="left" vertical="center" wrapText="1"/>
    </xf>
    <xf numFmtId="0" fontId="60" fillId="7" borderId="11" xfId="0" applyFont="1" applyFill="1" applyBorder="1" applyAlignment="1">
      <alignment horizontal="left" vertical="center" wrapText="1"/>
    </xf>
    <xf numFmtId="0" fontId="58" fillId="0" borderId="80" xfId="0" applyFont="1" applyBorder="1" applyAlignment="1">
      <alignment horizontal="center" vertical="center" wrapText="1"/>
    </xf>
    <xf numFmtId="0" fontId="58" fillId="0" borderId="70" xfId="0" applyFont="1" applyBorder="1" applyAlignment="1">
      <alignment horizontal="center" vertical="center" wrapText="1"/>
    </xf>
    <xf numFmtId="0" fontId="60" fillId="7" borderId="67" xfId="0" applyFont="1" applyFill="1" applyBorder="1" applyAlignment="1">
      <alignment horizontal="center" vertical="center" wrapText="1"/>
    </xf>
    <xf numFmtId="0" fontId="60" fillId="7" borderId="66" xfId="0" applyFont="1" applyFill="1" applyBorder="1" applyAlignment="1">
      <alignment horizontal="center" vertical="center" wrapText="1"/>
    </xf>
    <xf numFmtId="0" fontId="57" fillId="2" borderId="0" xfId="0" applyFont="1" applyFill="1" applyAlignment="1">
      <alignment horizontal="center" vertical="center" wrapText="1"/>
    </xf>
    <xf numFmtId="167" fontId="29" fillId="20" borderId="69" xfId="72" applyNumberFormat="1" applyFont="1" applyFill="1" applyBorder="1" applyAlignment="1">
      <alignment horizontal="center" vertical="center" wrapText="1"/>
    </xf>
    <xf numFmtId="167" fontId="29" fillId="20" borderId="62" xfId="72" applyNumberFormat="1" applyFont="1" applyFill="1" applyBorder="1" applyAlignment="1">
      <alignment horizontal="center" vertical="center" wrapText="1"/>
    </xf>
    <xf numFmtId="167" fontId="29" fillId="20" borderId="70" xfId="72" applyNumberFormat="1" applyFont="1" applyFill="1" applyBorder="1" applyAlignment="1">
      <alignment horizontal="center" vertical="center" wrapText="1"/>
    </xf>
    <xf numFmtId="167" fontId="32" fillId="0" borderId="69" xfId="72" applyNumberFormat="1" applyFont="1" applyFill="1" applyBorder="1" applyAlignment="1">
      <alignment horizontal="center" vertical="center" wrapText="1"/>
    </xf>
    <xf numFmtId="167" fontId="32" fillId="0" borderId="70" xfId="72" applyNumberFormat="1" applyFont="1" applyFill="1" applyBorder="1" applyAlignment="1">
      <alignment horizontal="center" vertical="center" wrapText="1"/>
    </xf>
    <xf numFmtId="0" fontId="60" fillId="0" borderId="25" xfId="0" applyFont="1" applyBorder="1" applyAlignment="1">
      <alignment horizontal="center" vertical="center"/>
    </xf>
    <xf numFmtId="0" fontId="60" fillId="0" borderId="26" xfId="0" applyFont="1" applyBorder="1" applyAlignment="1">
      <alignment horizontal="center" vertical="center"/>
    </xf>
    <xf numFmtId="0" fontId="60" fillId="0" borderId="27" xfId="0" applyFont="1" applyBorder="1" applyAlignment="1">
      <alignment horizontal="center" vertical="center"/>
    </xf>
    <xf numFmtId="0" fontId="60" fillId="7" borderId="9" xfId="0" applyFont="1" applyFill="1" applyBorder="1" applyAlignment="1">
      <alignment horizontal="center" vertical="center" wrapText="1"/>
    </xf>
    <xf numFmtId="0" fontId="60" fillId="7" borderId="57" xfId="0" applyFont="1" applyFill="1" applyBorder="1" applyAlignment="1">
      <alignment horizontal="center" vertical="center" wrapText="1"/>
    </xf>
    <xf numFmtId="0" fontId="29" fillId="7" borderId="22" xfId="0" applyFont="1" applyFill="1" applyBorder="1" applyAlignment="1">
      <alignment horizontal="center" vertical="center" wrapText="1"/>
    </xf>
    <xf numFmtId="0" fontId="29" fillId="7" borderId="14" xfId="0" applyFont="1" applyFill="1" applyBorder="1" applyAlignment="1">
      <alignment horizontal="center" vertical="center" wrapText="1"/>
    </xf>
    <xf numFmtId="173" fontId="7" fillId="0" borderId="66" xfId="67" applyNumberFormat="1" applyFont="1" applyFill="1" applyBorder="1" applyAlignment="1">
      <alignment horizontal="center" vertical="center" wrapText="1"/>
    </xf>
    <xf numFmtId="173" fontId="7" fillId="0" borderId="68" xfId="67" applyNumberFormat="1" applyFont="1" applyFill="1" applyBorder="1" applyAlignment="1">
      <alignment horizontal="center" vertical="center" wrapText="1"/>
    </xf>
    <xf numFmtId="173" fontId="7" fillId="0" borderId="12" xfId="67" applyNumberFormat="1" applyFont="1" applyFill="1" applyBorder="1" applyAlignment="1">
      <alignment horizontal="center" vertical="center" wrapText="1"/>
    </xf>
    <xf numFmtId="173" fontId="7" fillId="0" borderId="17" xfId="67" applyNumberFormat="1" applyFont="1" applyFill="1" applyBorder="1" applyAlignment="1">
      <alignment horizontal="center" vertical="center" wrapText="1"/>
    </xf>
    <xf numFmtId="0" fontId="31" fillId="0" borderId="0" xfId="32" applyFont="1" applyAlignment="1">
      <alignment horizontal="center"/>
    </xf>
    <xf numFmtId="0" fontId="48" fillId="0" borderId="0" xfId="32" applyFont="1" applyAlignment="1">
      <alignment horizontal="center"/>
    </xf>
    <xf numFmtId="0" fontId="49" fillId="0" borderId="66" xfId="32" applyFont="1" applyBorder="1" applyAlignment="1">
      <alignment horizontal="center" vertical="center"/>
    </xf>
    <xf numFmtId="0" fontId="49" fillId="0" borderId="68" xfId="32" applyFont="1" applyBorder="1" applyAlignment="1">
      <alignment horizontal="center" vertical="center"/>
    </xf>
    <xf numFmtId="0" fontId="48" fillId="14" borderId="28" xfId="65" applyFont="1" applyFill="1" applyBorder="1" applyAlignment="1">
      <alignment horizontal="center" vertical="center" wrapText="1"/>
    </xf>
    <xf numFmtId="0" fontId="48" fillId="14" borderId="4" xfId="65" applyFont="1" applyFill="1" applyBorder="1" applyAlignment="1">
      <alignment horizontal="center" vertical="center" wrapText="1"/>
    </xf>
    <xf numFmtId="0" fontId="48" fillId="14" borderId="23" xfId="65" applyFont="1" applyFill="1" applyBorder="1" applyAlignment="1">
      <alignment horizontal="center" vertical="center" wrapText="1"/>
    </xf>
    <xf numFmtId="0" fontId="48" fillId="0" borderId="9" xfId="65" applyFont="1" applyBorder="1" applyAlignment="1">
      <alignment horizontal="center" vertical="center" wrapText="1"/>
    </xf>
    <xf numFmtId="0" fontId="48" fillId="0" borderId="57" xfId="65" applyFont="1" applyBorder="1" applyAlignment="1">
      <alignment horizontal="center" vertical="center" wrapText="1"/>
    </xf>
    <xf numFmtId="0" fontId="48" fillId="0" borderId="58" xfId="65" applyFont="1" applyBorder="1" applyAlignment="1">
      <alignment horizontal="center" vertical="center" wrapText="1"/>
    </xf>
    <xf numFmtId="0" fontId="51" fillId="0" borderId="19" xfId="32" applyFont="1" applyBorder="1" applyAlignment="1">
      <alignment horizontal="center" vertical="center" wrapText="1"/>
    </xf>
    <xf numFmtId="0" fontId="51" fillId="0" borderId="20" xfId="32" applyFont="1" applyBorder="1" applyAlignment="1">
      <alignment horizontal="center" vertical="center" wrapText="1"/>
    </xf>
    <xf numFmtId="0" fontId="51" fillId="0" borderId="13" xfId="32" applyFont="1" applyBorder="1" applyAlignment="1">
      <alignment horizontal="center" vertical="center" wrapText="1"/>
    </xf>
    <xf numFmtId="1" fontId="12" fillId="0" borderId="42" xfId="4" applyNumberFormat="1" applyFont="1" applyBorder="1" applyAlignment="1">
      <alignment horizontal="center" vertical="center"/>
    </xf>
    <xf numFmtId="1" fontId="12" fillId="0" borderId="46" xfId="4" applyNumberFormat="1" applyFont="1" applyBorder="1" applyAlignment="1">
      <alignment horizontal="center" vertical="center"/>
    </xf>
    <xf numFmtId="2" fontId="12" fillId="0" borderId="43" xfId="4" applyNumberFormat="1" applyFont="1" applyBorder="1" applyAlignment="1">
      <alignment horizontal="left" vertical="center" wrapText="1"/>
    </xf>
    <xf numFmtId="0" fontId="12" fillId="0" borderId="47" xfId="4" applyFont="1" applyBorder="1" applyAlignment="1">
      <alignment horizontal="left" vertical="center" wrapText="1"/>
    </xf>
    <xf numFmtId="0" fontId="12" fillId="0" borderId="44" xfId="4" applyFont="1" applyBorder="1" applyAlignment="1">
      <alignment horizontal="center" vertical="center"/>
    </xf>
    <xf numFmtId="0" fontId="12" fillId="0" borderId="46" xfId="4" applyFont="1" applyBorder="1" applyAlignment="1">
      <alignment horizontal="center" vertical="center"/>
    </xf>
    <xf numFmtId="174" fontId="22" fillId="0" borderId="43" xfId="4" applyNumberFormat="1" applyFont="1" applyBorder="1" applyAlignment="1">
      <alignment horizontal="center" vertical="center"/>
    </xf>
    <xf numFmtId="174" fontId="22" fillId="0" borderId="31" xfId="4" applyNumberFormat="1" applyFont="1" applyBorder="1" applyAlignment="1">
      <alignment horizontal="center" vertical="center"/>
    </xf>
    <xf numFmtId="174" fontId="22" fillId="0" borderId="44" xfId="4" applyNumberFormat="1" applyFont="1" applyBorder="1" applyAlignment="1">
      <alignment horizontal="center" vertical="center"/>
    </xf>
    <xf numFmtId="174" fontId="22" fillId="0" borderId="46" xfId="4" applyNumberFormat="1" applyFont="1" applyBorder="1" applyAlignment="1">
      <alignment horizontal="center" vertical="center"/>
    </xf>
    <xf numFmtId="174" fontId="17" fillId="0" borderId="47" xfId="4" applyNumberFormat="1" applyFont="1" applyBorder="1" applyAlignment="1">
      <alignment horizontal="center" vertical="center"/>
    </xf>
    <xf numFmtId="174" fontId="17" fillId="0" borderId="52" xfId="4" applyNumberFormat="1" applyFont="1" applyBorder="1" applyAlignment="1">
      <alignment horizontal="center" vertical="center"/>
    </xf>
    <xf numFmtId="174" fontId="19" fillId="0" borderId="47" xfId="4" applyNumberFormat="1" applyFont="1" applyBorder="1" applyAlignment="1">
      <alignment horizontal="center" vertical="center"/>
    </xf>
    <xf numFmtId="174" fontId="19" fillId="0" borderId="52" xfId="4" applyNumberFormat="1" applyFont="1" applyBorder="1" applyAlignment="1">
      <alignment horizontal="center" vertical="center"/>
    </xf>
    <xf numFmtId="2" fontId="22" fillId="0" borderId="43" xfId="4" applyNumberFormat="1" applyFont="1" applyBorder="1" applyAlignment="1">
      <alignment horizontal="left" vertical="center" wrapText="1"/>
    </xf>
    <xf numFmtId="0" fontId="22" fillId="0" borderId="47" xfId="4" applyFont="1" applyBorder="1" applyAlignment="1">
      <alignment horizontal="left" vertical="center" wrapText="1"/>
    </xf>
    <xf numFmtId="0" fontId="22" fillId="0" borderId="44" xfId="4" applyFont="1" applyBorder="1" applyAlignment="1">
      <alignment horizontal="center" vertical="center"/>
    </xf>
    <xf numFmtId="0" fontId="22" fillId="0" borderId="46" xfId="4" applyFont="1" applyBorder="1" applyAlignment="1">
      <alignment horizontal="center" vertical="center"/>
    </xf>
    <xf numFmtId="174" fontId="12" fillId="0" borderId="44" xfId="4" applyNumberFormat="1" applyFont="1" applyBorder="1" applyAlignment="1">
      <alignment horizontal="center" vertical="center"/>
    </xf>
    <xf numFmtId="174" fontId="12" fillId="0" borderId="46" xfId="4" applyNumberFormat="1" applyFont="1" applyBorder="1" applyAlignment="1">
      <alignment horizontal="center" vertical="center"/>
    </xf>
    <xf numFmtId="0" fontId="18" fillId="0" borderId="44" xfId="4" applyFont="1" applyBorder="1" applyAlignment="1">
      <alignment horizontal="center" vertical="center"/>
    </xf>
    <xf numFmtId="0" fontId="18" fillId="0" borderId="46" xfId="4" applyFont="1" applyBorder="1" applyAlignment="1">
      <alignment horizontal="center" vertical="center"/>
    </xf>
    <xf numFmtId="0" fontId="12" fillId="0" borderId="42" xfId="4" applyFont="1" applyBorder="1" applyAlignment="1">
      <alignment horizontal="center" vertical="center"/>
    </xf>
    <xf numFmtId="174" fontId="12" fillId="0" borderId="43" xfId="4" applyNumberFormat="1" applyFont="1" applyBorder="1" applyAlignment="1">
      <alignment horizontal="center" vertical="center"/>
    </xf>
    <xf numFmtId="174" fontId="12" fillId="0" borderId="31" xfId="4" applyNumberFormat="1" applyFont="1" applyBorder="1" applyAlignment="1">
      <alignment horizontal="center" vertical="center"/>
    </xf>
    <xf numFmtId="0" fontId="26" fillId="0" borderId="0" xfId="4" applyFont="1" applyAlignment="1" applyProtection="1">
      <alignment horizontal="left" vertical="center" wrapText="1"/>
      <protection locked="0"/>
    </xf>
    <xf numFmtId="0" fontId="26" fillId="0" borderId="18" xfId="4" applyFont="1" applyBorder="1" applyAlignment="1" applyProtection="1">
      <alignment horizontal="left" vertical="center" wrapText="1"/>
      <protection locked="0"/>
    </xf>
    <xf numFmtId="0" fontId="27" fillId="0" borderId="0" xfId="4" applyFont="1" applyAlignment="1" applyProtection="1">
      <alignment horizontal="left" vertical="center" wrapText="1"/>
      <protection locked="0"/>
    </xf>
    <xf numFmtId="0" fontId="27" fillId="0" borderId="18" xfId="4" applyFont="1" applyBorder="1" applyAlignment="1" applyProtection="1">
      <alignment horizontal="left" vertical="center" wrapText="1"/>
      <protection locked="0"/>
    </xf>
    <xf numFmtId="0" fontId="12" fillId="0" borderId="50" xfId="4" applyFont="1" applyBorder="1" applyAlignment="1">
      <alignment horizontal="left" vertical="center" wrapText="1"/>
    </xf>
    <xf numFmtId="0" fontId="23" fillId="4" borderId="25" xfId="4" applyFont="1" applyFill="1" applyBorder="1" applyAlignment="1">
      <alignment horizontal="center" vertical="center" wrapText="1"/>
    </xf>
    <xf numFmtId="0" fontId="23" fillId="4" borderId="26" xfId="4" applyFont="1" applyFill="1" applyBorder="1" applyAlignment="1">
      <alignment horizontal="center" vertical="center" wrapText="1"/>
    </xf>
    <xf numFmtId="0" fontId="23" fillId="4" borderId="27" xfId="4" applyFont="1" applyFill="1" applyBorder="1" applyAlignment="1">
      <alignment horizontal="center" vertical="center" wrapText="1"/>
    </xf>
    <xf numFmtId="174" fontId="17" fillId="0" borderId="25" xfId="4" applyNumberFormat="1" applyFont="1" applyBorder="1" applyAlignment="1">
      <alignment horizontal="center" vertical="center"/>
    </xf>
    <xf numFmtId="174" fontId="17" fillId="0" borderId="27" xfId="4" applyNumberFormat="1" applyFont="1" applyBorder="1" applyAlignment="1">
      <alignment horizontal="center" vertical="center"/>
    </xf>
    <xf numFmtId="2" fontId="18" fillId="0" borderId="43" xfId="4" applyNumberFormat="1" applyFont="1" applyBorder="1" applyAlignment="1">
      <alignment horizontal="left" vertical="center" wrapText="1"/>
    </xf>
    <xf numFmtId="0" fontId="18" fillId="0" borderId="50" xfId="4" applyFont="1" applyBorder="1" applyAlignment="1">
      <alignment horizontal="left" vertical="center" wrapText="1"/>
    </xf>
    <xf numFmtId="0" fontId="18" fillId="0" borderId="47" xfId="4" applyFont="1" applyBorder="1" applyAlignment="1">
      <alignment horizontal="left" vertical="center" wrapText="1"/>
    </xf>
    <xf numFmtId="0" fontId="12" fillId="0" borderId="43" xfId="4" applyFont="1" applyBorder="1" applyAlignment="1">
      <alignment horizontal="left" vertical="center" wrapText="1"/>
    </xf>
    <xf numFmtId="0" fontId="22" fillId="0" borderId="50" xfId="4" applyFont="1" applyBorder="1" applyAlignment="1">
      <alignment horizontal="left" vertical="center" wrapText="1"/>
    </xf>
    <xf numFmtId="0" fontId="22" fillId="0" borderId="43" xfId="4" applyFont="1" applyBorder="1" applyAlignment="1">
      <alignment horizontal="left" vertical="center" wrapText="1"/>
    </xf>
    <xf numFmtId="0" fontId="22" fillId="0" borderId="49" xfId="4" applyFont="1" applyBorder="1" applyAlignment="1">
      <alignment horizontal="left" vertical="center" wrapText="1"/>
    </xf>
    <xf numFmtId="0" fontId="15" fillId="0" borderId="33" xfId="4" applyFont="1" applyBorder="1" applyAlignment="1">
      <alignment horizontal="center" vertical="center" wrapText="1"/>
    </xf>
    <xf numFmtId="0" fontId="15" fillId="0" borderId="32" xfId="4" applyFont="1" applyBorder="1" applyAlignment="1">
      <alignment horizontal="center" vertical="center" wrapText="1"/>
    </xf>
    <xf numFmtId="0" fontId="15" fillId="0" borderId="34" xfId="4" applyFont="1" applyBorder="1" applyAlignment="1">
      <alignment horizontal="center" vertical="center" wrapText="1"/>
    </xf>
    <xf numFmtId="0" fontId="15" fillId="0" borderId="35" xfId="4" applyFont="1" applyBorder="1" applyAlignment="1">
      <alignment horizontal="center" vertical="center" wrapText="1"/>
    </xf>
    <xf numFmtId="0" fontId="15" fillId="0" borderId="0" xfId="4" applyFont="1" applyAlignment="1">
      <alignment horizontal="center" vertical="center" wrapText="1"/>
    </xf>
    <xf numFmtId="0" fontId="15" fillId="0" borderId="18" xfId="4" applyFont="1" applyBorder="1" applyAlignment="1">
      <alignment horizontal="center" vertical="center" wrapText="1"/>
    </xf>
    <xf numFmtId="0" fontId="15" fillId="0" borderId="36" xfId="4" applyFont="1" applyBorder="1" applyAlignment="1">
      <alignment horizontal="center" vertical="center" wrapText="1"/>
    </xf>
    <xf numFmtId="0" fontId="15" fillId="0" borderId="37" xfId="4" applyFont="1" applyBorder="1" applyAlignment="1">
      <alignment horizontal="center" vertical="center" wrapText="1"/>
    </xf>
    <xf numFmtId="0" fontId="14" fillId="0" borderId="38" xfId="4" applyFont="1" applyBorder="1" applyAlignment="1" applyProtection="1">
      <alignment horizontal="left" vertical="center"/>
      <protection locked="0"/>
    </xf>
    <xf numFmtId="0" fontId="14" fillId="0" borderId="39" xfId="4" applyFont="1" applyBorder="1" applyAlignment="1" applyProtection="1">
      <alignment horizontal="left" vertical="center"/>
      <protection locked="0"/>
    </xf>
    <xf numFmtId="0" fontId="14" fillId="0" borderId="40" xfId="4" applyFont="1" applyBorder="1" applyAlignment="1" applyProtection="1">
      <alignment horizontal="left" vertical="center"/>
      <protection locked="0"/>
    </xf>
    <xf numFmtId="0" fontId="14" fillId="3" borderId="55" xfId="4" applyFont="1" applyFill="1" applyBorder="1" applyAlignment="1" applyProtection="1">
      <alignment horizontal="center" vertical="center" wrapText="1"/>
      <protection locked="0"/>
    </xf>
    <xf numFmtId="0" fontId="14" fillId="3" borderId="56" xfId="4" applyFont="1" applyFill="1" applyBorder="1" applyAlignment="1" applyProtection="1">
      <alignment horizontal="center" vertical="center" wrapText="1"/>
      <protection locked="0"/>
    </xf>
    <xf numFmtId="0" fontId="16" fillId="0" borderId="30" xfId="4" applyFont="1" applyBorder="1" applyAlignment="1" applyProtection="1">
      <alignment horizontal="left" vertical="center" wrapText="1"/>
      <protection locked="0"/>
    </xf>
    <xf numFmtId="0" fontId="16" fillId="0" borderId="30" xfId="4" applyFont="1" applyBorder="1" applyAlignment="1" applyProtection="1">
      <alignment horizontal="left" vertical="center"/>
      <protection locked="0"/>
    </xf>
    <xf numFmtId="0" fontId="16" fillId="0" borderId="41" xfId="4" applyFont="1" applyBorder="1" applyAlignment="1" applyProtection="1">
      <alignment horizontal="left" vertical="center"/>
      <protection locked="0"/>
    </xf>
    <xf numFmtId="0" fontId="14" fillId="0" borderId="63" xfId="4" applyFont="1" applyBorder="1" applyAlignment="1">
      <alignment horizontal="left" vertical="center"/>
    </xf>
    <xf numFmtId="0" fontId="14" fillId="3" borderId="63" xfId="4" applyFont="1" applyFill="1" applyBorder="1" applyAlignment="1" applyProtection="1">
      <alignment vertical="center" wrapText="1"/>
      <protection locked="0"/>
    </xf>
    <xf numFmtId="0" fontId="14" fillId="3" borderId="64" xfId="4" applyFont="1" applyFill="1" applyBorder="1" applyAlignment="1" applyProtection="1">
      <alignment vertical="center" wrapText="1"/>
      <protection locked="0"/>
    </xf>
    <xf numFmtId="0" fontId="23" fillId="4" borderId="65" xfId="4" applyFont="1" applyFill="1" applyBorder="1" applyAlignment="1">
      <alignment horizontal="center" vertical="center" wrapText="1"/>
    </xf>
    <xf numFmtId="0" fontId="23" fillId="4" borderId="39" xfId="4" applyFont="1" applyFill="1" applyBorder="1" applyAlignment="1">
      <alignment horizontal="center" vertical="center" wrapText="1"/>
    </xf>
    <xf numFmtId="0" fontId="23" fillId="4" borderId="40" xfId="4" applyFont="1" applyFill="1" applyBorder="1" applyAlignment="1">
      <alignment horizontal="center" vertical="center" wrapText="1"/>
    </xf>
    <xf numFmtId="0" fontId="23" fillId="4" borderId="9" xfId="4" applyFont="1" applyFill="1" applyBorder="1" applyAlignment="1">
      <alignment horizontal="center" vertical="center"/>
    </xf>
    <xf numFmtId="0" fontId="23" fillId="4" borderId="57" xfId="4" applyFont="1" applyFill="1" applyBorder="1" applyAlignment="1">
      <alignment horizontal="center" vertical="center"/>
    </xf>
    <xf numFmtId="0" fontId="23" fillId="4" borderId="21" xfId="4" applyFont="1" applyFill="1" applyBorder="1" applyAlignment="1">
      <alignment horizontal="center" vertical="center"/>
    </xf>
    <xf numFmtId="0" fontId="23" fillId="4" borderId="10" xfId="4" applyFont="1" applyFill="1" applyBorder="1" applyAlignment="1">
      <alignment horizontal="center" vertical="center"/>
    </xf>
    <xf numFmtId="0" fontId="23" fillId="4" borderId="0" xfId="4" applyFont="1" applyFill="1" applyAlignment="1">
      <alignment horizontal="center" vertical="center"/>
    </xf>
    <xf numFmtId="0" fontId="23" fillId="4" borderId="53" xfId="4" applyFont="1" applyFill="1" applyBorder="1" applyAlignment="1">
      <alignment horizontal="center" vertical="center"/>
    </xf>
    <xf numFmtId="0" fontId="23" fillId="4" borderId="18" xfId="4" applyFont="1" applyFill="1" applyBorder="1" applyAlignment="1">
      <alignment horizontal="center" vertical="center"/>
    </xf>
    <xf numFmtId="0" fontId="14" fillId="0" borderId="10" xfId="4" applyFont="1" applyBorder="1" applyAlignment="1">
      <alignment horizontal="center" vertical="center"/>
    </xf>
    <xf numFmtId="0" fontId="14" fillId="0" borderId="0" xfId="4" applyFont="1" applyAlignment="1">
      <alignment horizontal="center" vertical="center"/>
    </xf>
    <xf numFmtId="0" fontId="14" fillId="0" borderId="53" xfId="4" applyFont="1" applyBorder="1" applyAlignment="1">
      <alignment horizontal="center" vertical="center"/>
    </xf>
    <xf numFmtId="0" fontId="23" fillId="4" borderId="54" xfId="4" applyFont="1" applyFill="1" applyBorder="1" applyAlignment="1">
      <alignment horizontal="center" vertical="center" wrapText="1"/>
    </xf>
    <xf numFmtId="0" fontId="23" fillId="4" borderId="55" xfId="4" applyFont="1" applyFill="1" applyBorder="1" applyAlignment="1">
      <alignment horizontal="center" vertical="center" wrapText="1"/>
    </xf>
    <xf numFmtId="0" fontId="23" fillId="4" borderId="56" xfId="4" applyFont="1" applyFill="1" applyBorder="1" applyAlignment="1">
      <alignment horizontal="center" vertical="center" wrapText="1"/>
    </xf>
    <xf numFmtId="0" fontId="14" fillId="3" borderId="54" xfId="4" applyFont="1" applyFill="1" applyBorder="1" applyAlignment="1">
      <alignment horizontal="center" vertical="center" wrapText="1"/>
    </xf>
    <xf numFmtId="0" fontId="14" fillId="3" borderId="55" xfId="4" applyFont="1" applyFill="1" applyBorder="1" applyAlignment="1">
      <alignment horizontal="center" vertical="center" wrapText="1"/>
    </xf>
    <xf numFmtId="1" fontId="12" fillId="0" borderId="10" xfId="4" applyNumberFormat="1" applyFont="1" applyBorder="1" applyAlignment="1">
      <alignment horizontal="center" vertical="center"/>
    </xf>
    <xf numFmtId="1" fontId="12" fillId="0" borderId="0" xfId="4" applyNumberFormat="1" applyFont="1" applyAlignment="1">
      <alignment horizontal="center" vertical="center"/>
    </xf>
    <xf numFmtId="2" fontId="39" fillId="0" borderId="43" xfId="4" applyNumberFormat="1" applyFont="1" applyBorder="1" applyAlignment="1">
      <alignment horizontal="left" vertical="center" wrapText="1"/>
    </xf>
    <xf numFmtId="0" fontId="39" fillId="0" borderId="47" xfId="4" applyFont="1" applyBorder="1" applyAlignment="1">
      <alignment horizontal="left" vertical="center" wrapText="1"/>
    </xf>
    <xf numFmtId="2" fontId="12" fillId="0" borderId="43" xfId="4" applyNumberFormat="1" applyFont="1" applyBorder="1" applyAlignment="1">
      <alignment horizontal="center" vertical="center" wrapText="1"/>
    </xf>
    <xf numFmtId="0" fontId="12" fillId="0" borderId="47" xfId="4" applyFont="1" applyBorder="1" applyAlignment="1">
      <alignment horizontal="center" vertical="center" wrapText="1"/>
    </xf>
    <xf numFmtId="174" fontId="12" fillId="0" borderId="58" xfId="4" applyNumberFormat="1" applyFont="1" applyBorder="1" applyAlignment="1">
      <alignment horizontal="center" vertical="center"/>
    </xf>
    <xf numFmtId="174" fontId="12" fillId="0" borderId="13" xfId="4" applyNumberFormat="1" applyFont="1" applyBorder="1" applyAlignment="1">
      <alignment horizontal="center" vertical="center"/>
    </xf>
    <xf numFmtId="174" fontId="39" fillId="0" borderId="43" xfId="4" applyNumberFormat="1" applyFont="1" applyBorder="1" applyAlignment="1">
      <alignment horizontal="center" vertical="center" wrapText="1"/>
    </xf>
    <xf numFmtId="174" fontId="39" fillId="0" borderId="31" xfId="4" applyNumberFormat="1" applyFont="1" applyBorder="1" applyAlignment="1">
      <alignment horizontal="center" vertical="center" wrapText="1"/>
    </xf>
    <xf numFmtId="174" fontId="12" fillId="0" borderId="43" xfId="4" applyNumberFormat="1" applyFont="1" applyBorder="1" applyAlignment="1">
      <alignment horizontal="center" vertical="center" wrapText="1"/>
    </xf>
    <xf numFmtId="174" fontId="12" fillId="0" borderId="31" xfId="4" applyNumberFormat="1" applyFont="1" applyBorder="1" applyAlignment="1">
      <alignment horizontal="center" vertical="center" wrapText="1"/>
    </xf>
    <xf numFmtId="2" fontId="18" fillId="0" borderId="43" xfId="4" applyNumberFormat="1" applyFont="1" applyBorder="1" applyAlignment="1">
      <alignment horizontal="center" vertical="center" wrapText="1"/>
    </xf>
    <xf numFmtId="0" fontId="18" fillId="0" borderId="47" xfId="4" applyFont="1" applyBorder="1" applyAlignment="1">
      <alignment horizontal="center" vertical="center" wrapText="1"/>
    </xf>
    <xf numFmtId="174" fontId="18" fillId="0" borderId="43" xfId="4" applyNumberFormat="1" applyFont="1" applyBorder="1" applyAlignment="1">
      <alignment horizontal="center" vertical="center"/>
    </xf>
    <xf numFmtId="174" fontId="18" fillId="0" borderId="31" xfId="4" applyNumberFormat="1" applyFont="1" applyBorder="1" applyAlignment="1">
      <alignment horizontal="center" vertical="center"/>
    </xf>
    <xf numFmtId="174" fontId="18" fillId="0" borderId="43" xfId="4" applyNumberFormat="1" applyFont="1" applyBorder="1" applyAlignment="1">
      <alignment horizontal="center" vertical="center" wrapText="1"/>
    </xf>
    <xf numFmtId="174" fontId="18" fillId="0" borderId="31" xfId="4" applyNumberFormat="1" applyFont="1" applyBorder="1" applyAlignment="1">
      <alignment horizontal="center" vertical="center" wrapText="1"/>
    </xf>
    <xf numFmtId="174" fontId="18" fillId="0" borderId="21" xfId="4" applyNumberFormat="1" applyFont="1" applyBorder="1" applyAlignment="1">
      <alignment horizontal="center" vertical="center"/>
    </xf>
    <xf numFmtId="174" fontId="18" fillId="0" borderId="13" xfId="4" applyNumberFormat="1" applyFont="1" applyBorder="1" applyAlignment="1">
      <alignment horizontal="center" vertical="center"/>
    </xf>
    <xf numFmtId="174" fontId="41" fillId="0" borderId="47" xfId="4" applyNumberFormat="1" applyFont="1" applyBorder="1" applyAlignment="1">
      <alignment horizontal="center" vertical="center"/>
    </xf>
    <xf numFmtId="174" fontId="41" fillId="0" borderId="52" xfId="4" applyNumberFormat="1" applyFont="1" applyBorder="1" applyAlignment="1">
      <alignment horizontal="center" vertical="center"/>
    </xf>
  </cellXfs>
  <cellStyles count="74">
    <cellStyle name="Encabezado 1 2" xfId="54" xr:uid="{00000000-0005-0000-0000-000000000000}"/>
    <cellStyle name="Énfasis3 2" xfId="49" xr:uid="{00000000-0005-0000-0000-000001000000}"/>
    <cellStyle name="Énfasis4 2" xfId="50" xr:uid="{00000000-0005-0000-0000-000002000000}"/>
    <cellStyle name="Hipervínculo" xfId="51" builtinId="8" customBuiltin="1"/>
    <cellStyle name="Hipervínculo visitado" xfId="52" builtinId="9" customBuiltin="1"/>
    <cellStyle name="Millares [0]" xfId="1" builtinId="6"/>
    <cellStyle name="Millares [0] 2" xfId="43" xr:uid="{00000000-0005-0000-0000-000006000000}"/>
    <cellStyle name="Millares [0] 2 2" xfId="59" xr:uid="{00000000-0005-0000-0000-000007000000}"/>
    <cellStyle name="Millares [0] 3" xfId="57" xr:uid="{00000000-0005-0000-0000-000008000000}"/>
    <cellStyle name="Millares 10" xfId="28" xr:uid="{00000000-0005-0000-0000-000009000000}"/>
    <cellStyle name="Millares 10 2" xfId="36" xr:uid="{00000000-0005-0000-0000-00000A000000}"/>
    <cellStyle name="Millares 11" xfId="66" xr:uid="{9EC3B4AE-3F9E-4B18-B905-81B0CF00AE1E}"/>
    <cellStyle name="Millares 122" xfId="35" xr:uid="{00000000-0005-0000-0000-00000B000000}"/>
    <cellStyle name="Millares 2" xfId="22" xr:uid="{00000000-0005-0000-0000-00000C000000}"/>
    <cellStyle name="Millares 2 2" xfId="58" xr:uid="{00000000-0005-0000-0000-00000D000000}"/>
    <cellStyle name="Millares 2 2 2" xfId="29" xr:uid="{00000000-0005-0000-0000-00000E000000}"/>
    <cellStyle name="Millares 2 2 3" xfId="72" xr:uid="{807D5C7A-7415-41F2-B02E-FE7F27D12242}"/>
    <cellStyle name="Millares 2 3" xfId="69" xr:uid="{DD0DA681-1432-4B3B-BF1A-4C8EAC6204BB}"/>
    <cellStyle name="Millares 3" xfId="38" xr:uid="{00000000-0005-0000-0000-00000F000000}"/>
    <cellStyle name="Millares 3 2" xfId="56" xr:uid="{00000000-0005-0000-0000-000010000000}"/>
    <cellStyle name="Millares 4" xfId="45" xr:uid="{00000000-0005-0000-0000-000011000000}"/>
    <cellStyle name="Millares 5" xfId="53" xr:uid="{00000000-0005-0000-0000-000012000000}"/>
    <cellStyle name="Millares 6" xfId="48" xr:uid="{00000000-0005-0000-0000-000013000000}"/>
    <cellStyle name="Moneda" xfId="12" builtinId="4"/>
    <cellStyle name="Moneda [0]" xfId="2" builtinId="7"/>
    <cellStyle name="Moneda [0] 2" xfId="17" xr:uid="{00000000-0005-0000-0000-000016000000}"/>
    <cellStyle name="Moneda [0] 2 2" xfId="20" xr:uid="{00000000-0005-0000-0000-000017000000}"/>
    <cellStyle name="Moneda [0] 2 3" xfId="60" xr:uid="{00000000-0005-0000-0000-000018000000}"/>
    <cellStyle name="Moneda [0] 3" xfId="18" xr:uid="{00000000-0005-0000-0000-000019000000}"/>
    <cellStyle name="Moneda [0] 3 2" xfId="21" xr:uid="{00000000-0005-0000-0000-00001A000000}"/>
    <cellStyle name="Moneda [0] 4" xfId="47" xr:uid="{00000000-0005-0000-0000-00001B000000}"/>
    <cellStyle name="Moneda [0] 5" xfId="70" xr:uid="{ADADA286-0B07-4D6E-A8B8-1C73EF09BFE7}"/>
    <cellStyle name="Moneda 11 2" xfId="67" xr:uid="{9E1F7B0D-76FE-437E-905E-D880097FC510}"/>
    <cellStyle name="Moneda 2" xfId="23" xr:uid="{00000000-0005-0000-0000-00001C000000}"/>
    <cellStyle name="Moneda 2 2" xfId="30" xr:uid="{00000000-0005-0000-0000-00001D000000}"/>
    <cellStyle name="Moneda 2 3" xfId="71" xr:uid="{7DAB9AE7-DAE2-420D-AF3F-BA6B6985DCBF}"/>
    <cellStyle name="Moneda 3" xfId="14" xr:uid="{00000000-0005-0000-0000-00001E000000}"/>
    <cellStyle name="Moneda 3 2" xfId="41" xr:uid="{00000000-0005-0000-0000-00001F000000}"/>
    <cellStyle name="Moneda 4" xfId="37" xr:uid="{00000000-0005-0000-0000-000020000000}"/>
    <cellStyle name="Moneda 5" xfId="63" xr:uid="{00000000-0005-0000-0000-000021000000}"/>
    <cellStyle name="Moneda 6" xfId="64" xr:uid="{00000000-0005-0000-0000-000022000000}"/>
    <cellStyle name="Moneda 7" xfId="73" xr:uid="{6CA9B881-86E9-418F-8350-D08EAA2EB2C3}"/>
    <cellStyle name="Normal" xfId="0" builtinId="0"/>
    <cellStyle name="Normal 10 2" xfId="32" xr:uid="{00000000-0005-0000-0000-000024000000}"/>
    <cellStyle name="Normal 11" xfId="39" xr:uid="{00000000-0005-0000-0000-000025000000}"/>
    <cellStyle name="Normal 18" xfId="34" xr:uid="{00000000-0005-0000-0000-000026000000}"/>
    <cellStyle name="Normal 2" xfId="4" xr:uid="{00000000-0005-0000-0000-000027000000}"/>
    <cellStyle name="Normal 2 10 2" xfId="24" xr:uid="{00000000-0005-0000-0000-000028000000}"/>
    <cellStyle name="Normal 2 2" xfId="6" xr:uid="{00000000-0005-0000-0000-000029000000}"/>
    <cellStyle name="Normal 2 2 2" xfId="15" xr:uid="{00000000-0005-0000-0000-00002A000000}"/>
    <cellStyle name="Normal 2 2 2 2 3" xfId="13" xr:uid="{00000000-0005-0000-0000-00002B000000}"/>
    <cellStyle name="Normal 2 2 3" xfId="61" xr:uid="{00000000-0005-0000-0000-00002C000000}"/>
    <cellStyle name="Normal 2 3" xfId="11" xr:uid="{00000000-0005-0000-0000-00002D000000}"/>
    <cellStyle name="Normal 2 3 2" xfId="26" xr:uid="{00000000-0005-0000-0000-00002E000000}"/>
    <cellStyle name="Normal 2 5 2 2" xfId="9" xr:uid="{00000000-0005-0000-0000-00002F000000}"/>
    <cellStyle name="Normal 2 6 2" xfId="19" xr:uid="{00000000-0005-0000-0000-000030000000}"/>
    <cellStyle name="Normal 23" xfId="33" xr:uid="{00000000-0005-0000-0000-000031000000}"/>
    <cellStyle name="Normal 3" xfId="10" xr:uid="{00000000-0005-0000-0000-000032000000}"/>
    <cellStyle name="Normal 3 2" xfId="5" xr:uid="{00000000-0005-0000-0000-000033000000}"/>
    <cellStyle name="Normal 4" xfId="7" xr:uid="{00000000-0005-0000-0000-000034000000}"/>
    <cellStyle name="Normal 5" xfId="40" xr:uid="{00000000-0005-0000-0000-000035000000}"/>
    <cellStyle name="Normal 5 2" xfId="46" xr:uid="{00000000-0005-0000-0000-000036000000}"/>
    <cellStyle name="Normal 6" xfId="8" xr:uid="{00000000-0005-0000-0000-000037000000}"/>
    <cellStyle name="Normal 6 2" xfId="65" xr:uid="{2C2C35A5-D769-4FD2-8817-6AC534F5C97F}"/>
    <cellStyle name="Normal 9 3" xfId="25" xr:uid="{00000000-0005-0000-0000-000038000000}"/>
    <cellStyle name="Percent 2" xfId="27" xr:uid="{00000000-0005-0000-0000-000039000000}"/>
    <cellStyle name="Porcentaje" xfId="3" builtinId="5"/>
    <cellStyle name="Porcentaje 2" xfId="16" xr:uid="{00000000-0005-0000-0000-00003B000000}"/>
    <cellStyle name="Porcentaje 2 2" xfId="31" xr:uid="{00000000-0005-0000-0000-00003C000000}"/>
    <cellStyle name="Porcentaje 2 3" xfId="62" xr:uid="{00000000-0005-0000-0000-00003D000000}"/>
    <cellStyle name="Porcentaje 3" xfId="44" xr:uid="{00000000-0005-0000-0000-00003E000000}"/>
    <cellStyle name="Porcentaje 4" xfId="68" xr:uid="{35513CF0-86F0-49B2-9ABE-6892C9259C68}"/>
    <cellStyle name="Porcentual 3" xfId="42" xr:uid="{00000000-0005-0000-0000-00003F000000}"/>
    <cellStyle name="Título 2 2" xfId="55" xr:uid="{00000000-0005-0000-0000-000040000000}"/>
  </cellStyles>
  <dxfs count="22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theme="1"/>
        </patternFill>
      </fill>
    </dxf>
    <dxf>
      <font>
        <color theme="1"/>
      </font>
      <fill>
        <patternFill>
          <bgColor theme="0"/>
        </patternFill>
      </fill>
    </dxf>
    <dxf>
      <border>
        <top style="thin">
          <color theme="1"/>
        </top>
        <bottom style="thin">
          <color theme="1"/>
        </bottom>
      </border>
    </dxf>
    <dxf>
      <border>
        <top style="thin">
          <color theme="1"/>
        </top>
        <bottom style="thin">
          <color theme="1"/>
        </bottom>
      </border>
    </dxf>
    <dxf>
      <font>
        <b/>
        <color theme="1"/>
      </font>
    </dxf>
    <dxf>
      <font>
        <b/>
        <color theme="1" tint="0.499984740745262"/>
      </font>
    </dxf>
    <dxf>
      <font>
        <b/>
        <color theme="1"/>
      </font>
    </dxf>
    <dxf>
      <font>
        <b/>
        <color theme="1" tint="0.499984740745262"/>
      </font>
    </dxf>
    <dxf>
      <font>
        <b/>
        <color theme="1"/>
      </font>
      <border>
        <bottom style="thin">
          <color theme="4" tint="0.59999389629810485"/>
        </bottom>
      </border>
    </dxf>
    <dxf>
      <font>
        <color theme="1"/>
      </font>
      <fill>
        <patternFill patternType="solid">
          <fgColor theme="4" tint="0.59999389629810485"/>
          <bgColor theme="4" tint="0.59999389629810485"/>
        </patternFill>
      </fill>
      <border>
        <left style="thin">
          <color theme="4" tint="0.39997558519241921"/>
        </left>
        <right style="thin">
          <color theme="4" tint="0.39997558519241921"/>
        </right>
        <top style="thin">
          <color theme="4" tint="0.39997558519241921"/>
        </top>
      </border>
    </dxf>
    <dxf>
      <fill>
        <patternFill patternType="none">
          <fgColor indexed="64"/>
          <bgColor auto="1"/>
        </patternFill>
      </fill>
      <border>
        <vertical/>
        <horizontal/>
      </border>
    </dxf>
    <dxf>
      <fill>
        <patternFill patternType="solid">
          <fgColor theme="4" tint="0.79995117038483843"/>
          <bgColor theme="0" tint="-4.9989318521683403E-2"/>
        </patternFill>
      </fill>
    </dxf>
    <dxf>
      <font>
        <color theme="0"/>
      </font>
      <fill>
        <patternFill patternType="solid">
          <fgColor theme="1"/>
          <bgColor theme="1"/>
        </patternFill>
      </fill>
      <border>
        <left/>
        <right/>
        <vertical/>
      </border>
    </dxf>
    <dxf>
      <font>
        <color theme="0"/>
      </font>
      <fill>
        <patternFill patternType="solid">
          <fgColor theme="1"/>
          <bgColor theme="1"/>
        </patternFill>
      </fill>
      <border>
        <left/>
        <right/>
        <vertical/>
      </border>
    </dxf>
    <dxf>
      <font>
        <color theme="1"/>
      </font>
      <fill>
        <patternFill patternType="none">
          <fgColor indexed="64"/>
          <bgColor auto="1"/>
        </patternFill>
      </fill>
      <border diagonalUp="0" diagonalDown="0">
        <left/>
        <right/>
        <top/>
        <bottom/>
        <vertical/>
        <horizontal/>
      </border>
    </dxf>
    <dxf>
      <fill>
        <patternFill>
          <bgColor theme="2"/>
        </patternFill>
      </fill>
    </dxf>
    <dxf>
      <font>
        <b val="0"/>
        <i val="0"/>
        <color theme="0" tint="-4.9989318521683403E-2"/>
      </font>
      <fill>
        <patternFill>
          <bgColor theme="1" tint="4.9989318521683403E-2"/>
        </patternFill>
      </fill>
      <border diagonalUp="0" diagonalDown="0">
        <left/>
        <right/>
        <top/>
        <bottom/>
        <vertical/>
        <horizontal/>
      </border>
    </dxf>
    <dxf>
      <font>
        <color auto="1"/>
      </font>
      <border diagonalUp="0" diagonalDown="0">
        <left/>
        <right/>
        <top/>
        <bottom/>
        <vertical/>
        <horizontal/>
      </border>
    </dxf>
  </dxfs>
  <tableStyles count="3" defaultTableStyle="TableStyleMedium2" defaultPivotStyle="PivotStyleLight16">
    <tableStyle name="Contacts" pivot="0" count="3" xr9:uid="{00000000-0011-0000-FFFF-FFFF00000000}">
      <tableStyleElement type="wholeTable" dxfId="221"/>
      <tableStyleElement type="headerRow" dxfId="220"/>
      <tableStyleElement type="secondRowStripe" dxfId="219"/>
    </tableStyle>
    <tableStyle name="Contacts PivotTable" table="0" count="13" xr9:uid="{00000000-0011-0000-FFFF-FFFF01000000}">
      <tableStyleElement type="wholeTable" dxfId="218"/>
      <tableStyleElement type="headerRow" dxfId="217"/>
      <tableStyleElement type="totalRow" dxfId="216"/>
      <tableStyleElement type="firstRowStripe" dxfId="215"/>
      <tableStyleElement type="firstColumnStripe" dxfId="214"/>
      <tableStyleElement type="firstSubtotalColumn" dxfId="213"/>
      <tableStyleElement type="firstSubtotalRow" dxfId="212"/>
      <tableStyleElement type="secondSubtotalRow" dxfId="211"/>
      <tableStyleElement type="firstRowSubheading" dxfId="210"/>
      <tableStyleElement type="secondRowSubheading" dxfId="209"/>
      <tableStyleElement type="thirdRowSubheading" dxfId="208"/>
      <tableStyleElement type="pageFieldLabels" dxfId="207"/>
      <tableStyleElement type="pageFieldValues" dxfId="206"/>
    </tableStyle>
    <tableStyle name="Customer Contacts" pivot="0" table="0" count="2" xr9:uid="{00000000-0011-0000-FFFF-FFFF02000000}">
      <tableStyleElement type="wholeTable" dxfId="205"/>
      <tableStyleElement type="headerRow" dxfId="204"/>
    </tableStyle>
  </tableStyles>
  <colors>
    <mruColors>
      <color rgb="FFFF0000"/>
      <color rgb="FFFF3131"/>
      <color rgb="FF5B9BD5"/>
      <color rgb="FF315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26" Type="http://schemas.openxmlformats.org/officeDocument/2006/relationships/externalLink" Target="externalLinks/externalLink17.xml"/><Relationship Id="rId39" Type="http://schemas.openxmlformats.org/officeDocument/2006/relationships/customXml" Target="../customXml/item4.xml"/><Relationship Id="rId21" Type="http://schemas.openxmlformats.org/officeDocument/2006/relationships/externalLink" Target="externalLinks/externalLink12.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externalLink" Target="externalLinks/externalLink16.xml"/><Relationship Id="rId33" Type="http://schemas.openxmlformats.org/officeDocument/2006/relationships/styles" Target="styles.xml"/><Relationship Id="rId38"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externalLink" Target="externalLinks/externalLink7.xml"/><Relationship Id="rId20" Type="http://schemas.openxmlformats.org/officeDocument/2006/relationships/externalLink" Target="externalLinks/externalLink11.xml"/><Relationship Id="rId29" Type="http://schemas.openxmlformats.org/officeDocument/2006/relationships/externalLink" Target="externalLinks/externalLink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24" Type="http://schemas.openxmlformats.org/officeDocument/2006/relationships/externalLink" Target="externalLinks/externalLink15.xml"/><Relationship Id="rId32" Type="http://schemas.openxmlformats.org/officeDocument/2006/relationships/theme" Target="theme/theme1.xml"/><Relationship Id="rId37"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28" Type="http://schemas.openxmlformats.org/officeDocument/2006/relationships/externalLink" Target="externalLinks/externalLink19.xml"/><Relationship Id="rId36" Type="http://schemas.openxmlformats.org/officeDocument/2006/relationships/customXml" Target="../customXml/item1.xml"/><Relationship Id="rId10" Type="http://schemas.openxmlformats.org/officeDocument/2006/relationships/externalLink" Target="externalLinks/externalLink1.xml"/><Relationship Id="rId19" Type="http://schemas.openxmlformats.org/officeDocument/2006/relationships/externalLink" Target="externalLinks/externalLink10.xml"/><Relationship Id="rId31" Type="http://schemas.openxmlformats.org/officeDocument/2006/relationships/externalLink" Target="externalLinks/externalLink2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 Id="rId22" Type="http://schemas.openxmlformats.org/officeDocument/2006/relationships/externalLink" Target="externalLinks/externalLink13.xml"/><Relationship Id="rId27" Type="http://schemas.openxmlformats.org/officeDocument/2006/relationships/externalLink" Target="externalLinks/externalLink18.xml"/><Relationship Id="rId30" Type="http://schemas.openxmlformats.org/officeDocument/2006/relationships/externalLink" Target="externalLinks/externalLink21.xml"/><Relationship Id="rId35"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12</xdr:col>
      <xdr:colOff>366155</xdr:colOff>
      <xdr:row>19</xdr:row>
      <xdr:rowOff>136229</xdr:rowOff>
    </xdr:from>
    <xdr:to>
      <xdr:col>17</xdr:col>
      <xdr:colOff>658090</xdr:colOff>
      <xdr:row>41</xdr:row>
      <xdr:rowOff>139093</xdr:rowOff>
    </xdr:to>
    <xdr:pic>
      <xdr:nvPicPr>
        <xdr:cNvPr id="2" name="Imagen 1">
          <a:extLst>
            <a:ext uri="{FF2B5EF4-FFF2-40B4-BE49-F238E27FC236}">
              <a16:creationId xmlns:a16="http://schemas.microsoft.com/office/drawing/2014/main" id="{B6C09A95-F971-4B6B-9F41-E51280309638}"/>
            </a:ext>
          </a:extLst>
        </xdr:cNvPr>
        <xdr:cNvPicPr>
          <a:picLocks noChangeAspect="1"/>
        </xdr:cNvPicPr>
      </xdr:nvPicPr>
      <xdr:blipFill>
        <a:blip xmlns:r="http://schemas.openxmlformats.org/officeDocument/2006/relationships" r:embed="rId1"/>
        <a:stretch>
          <a:fillRect/>
        </a:stretch>
      </xdr:blipFill>
      <xdr:spPr>
        <a:xfrm>
          <a:off x="17043564" y="5158502"/>
          <a:ext cx="5089071" cy="4315091"/>
        </a:xfrm>
        <a:prstGeom prst="rect">
          <a:avLst/>
        </a:prstGeom>
      </xdr:spPr>
    </xdr:pic>
    <xdr:clientData/>
  </xdr:twoCellAnchor>
  <xdr:twoCellAnchor editAs="oneCell">
    <xdr:from>
      <xdr:col>18</xdr:col>
      <xdr:colOff>627601</xdr:colOff>
      <xdr:row>21</xdr:row>
      <xdr:rowOff>92618</xdr:rowOff>
    </xdr:from>
    <xdr:to>
      <xdr:col>24</xdr:col>
      <xdr:colOff>658090</xdr:colOff>
      <xdr:row>36</xdr:row>
      <xdr:rowOff>5947</xdr:rowOff>
    </xdr:to>
    <xdr:pic>
      <xdr:nvPicPr>
        <xdr:cNvPr id="7" name="Imagen 6">
          <a:extLst>
            <a:ext uri="{FF2B5EF4-FFF2-40B4-BE49-F238E27FC236}">
              <a16:creationId xmlns:a16="http://schemas.microsoft.com/office/drawing/2014/main" id="{713ACD21-1065-41E7-B1DA-B70977D8F517}"/>
            </a:ext>
          </a:extLst>
        </xdr:cNvPr>
        <xdr:cNvPicPr>
          <a:picLocks noChangeAspect="1"/>
        </xdr:cNvPicPr>
      </xdr:nvPicPr>
      <xdr:blipFill>
        <a:blip xmlns:r="http://schemas.openxmlformats.org/officeDocument/2006/relationships" r:embed="rId2"/>
        <a:stretch>
          <a:fillRect/>
        </a:stretch>
      </xdr:blipFill>
      <xdr:spPr>
        <a:xfrm>
          <a:off x="22881465" y="5530527"/>
          <a:ext cx="4706398" cy="285742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LICITACIONES\user\Documents\INGELECSA%202012\CLIENTES%202012\CERREJON\OFERTA%20MODIFICABLE.xls" TargetMode="External"/></Relationships>
</file>

<file path=xl/externalLinks/_rels/externalLink8.xml.rels><?xml version="1.0" encoding="UTF-8" standalone="yes"?>
<Relationships xmlns="http://schemas.openxmlformats.org/package/2006/relationships"><Relationship Id="rId2" Type="http://schemas.microsoft.com/office/2019/04/relationships/externalLinkLongPath" Target="/Documents%20and%20Settings/mromero/Configuraci&#243;n%20local/Archivos%20temporales%20de%20Internet/OLK77/20-02-09%20observaciones%20de%20mario%20romero/enviado%20por%20la%20territorial/Documents%20and%20Settings/Jaime%20Rojas/Mis%20documentos/Contrato/Interv/JunBarba/a%20%20aaInformaci&#243;n%20GRUPO?280C58CC" TargetMode="External"/><Relationship Id="rId1" Type="http://schemas.openxmlformats.org/officeDocument/2006/relationships/externalLinkPath" Target="file:///\\280C58CC\a%20%20aaInformaci&#243;n%20GRUPO"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Documentos%20MVCT\PME\1.%20%20PLAN%20ASEGURAMIENTO%20ASIGNADOS%202017\Proyecto%20tipo%20PLUVIAL\costeo%20puesta%20en%20marcha%206%20mese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LANDRADE/OFICINA/Contrato%20GO2010056/informacion%202008/COSTEO%20DE%20A.I.U.%20Y%20FACTOR%20MULTIPLICADOR%20PARA%20PROYECTAR%20A&#209;O%2020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Documents%20and%20Settings/Gloria%20Aristizabal%20F/Mis%20documentos/My%20eBooks/Centroaguas/Tarifas2004/Transici&#243;n%202/CMI.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D:\Users\USERS\Desktop\Presupuesto%20Suesca%20251017.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AFE/Mining/Admin/Template%20Models/Blank%2027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ADM%20VIAL%2003%20-%20CORDOBA\ESTADO%20DE%20RED\2103mar%2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AMV-02-BOL\EST.V&#205;A%20CRIT.TECNICO%20AMB-BOL-02\DICIEMBRE-2008\EST.V&#205;A%20CRITERIO%20TECNICO%2090BLB.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EST.V&#205;A%20CRITERIO%20TECNIC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MIJ/NL%20Costeos/Costeo%20Consultoria%20Banco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EQUIPOS"/>
      <sheetName val="MANO DE OBRA"/>
      <sheetName val="TRANSPORTE"/>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LISTADO "/>
      <sheetName val="M.O."/>
      <sheetName val="_aCCIDENTES_DE_1995___1996_xl_2"/>
      <sheetName val="//ccefici"/>
      <sheetName val="//d.docs.live.net/a  aaInformac"/>
      <sheetName val="_aCCIDENTES_DE_1995___1996_xl_3"/>
      <sheetName val="Hoja2"/>
      <sheetName val="CANT OBRA"/>
      <sheetName val="\Users\ANDRES FELIPE MUÑOZ\Down"/>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HISTORICOS FUEL OIL EXP"/>
      <sheetName val="REQUISITOS INF INTERVENTORÍ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refreshError="1"/>
      <sheetData sheetId="292" refreshError="1"/>
      <sheetData sheetId="293"/>
      <sheetData sheetId="294" refreshError="1"/>
      <sheetData sheetId="295"/>
      <sheetData sheetId="296" refreshError="1"/>
      <sheetData sheetId="297" refreshError="1"/>
      <sheetData sheetId="298" refreshError="1"/>
      <sheetData sheetId="299" refreshError="1"/>
      <sheetData sheetId="300" refreshError="1"/>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refreshError="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refreshError="1"/>
      <sheetData sheetId="386"/>
      <sheetData sheetId="387"/>
      <sheetData sheetId="388" refreshError="1"/>
      <sheetData sheetId="389" refreshError="1"/>
      <sheetData sheetId="390"/>
      <sheetData sheetId="39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sheetData sheetId="40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a  aaInformación][a  aaInforma"/>
      <sheetName val="lisprecios"/>
      <sheetName val="PERSONAL"/>
      <sheetName val="PRESTACIONES SOCIALES"/>
      <sheetName val="Materiales"/>
      <sheetName val="Cuadrillas"/>
      <sheetName val="Concretos y morteros"/>
      <sheetName val="Equipo"/>
      <sheetName val="Datos iniciales "/>
      <sheetName val="Transporte"/>
      <sheetName val="M.O."/>
      <sheetName val="#REF"/>
      <sheetName val="Datos"/>
      <sheetName val="Jornal"/>
      <sheetName val="Formulario N° 4"/>
      <sheetName val="CONT_ADI"/>
      <sheetName val="PRESUP"/>
      <sheetName val="\Users\USUARIO\Downloads\MANTEN"/>
      <sheetName val="\G\I\MANTENIMIENTO RUTA 1001_MA"/>
      <sheetName val="\D\MANTENIMIENTO RUTA 1001_MARZ"/>
      <sheetName val="\G\D\MANTENIMIENTO RUTA 1001_MA"/>
      <sheetName val="Fornato 6"/>
      <sheetName val="\I\I\MANTENIMIENTO RUTA 1001_MA"/>
      <sheetName val="\Users\Personal\Downloads\MANTE"/>
      <sheetName val="TOTALES"/>
      <sheetName val="INDICMICROEMP"/>
      <sheetName val="INDICE"/>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CCIDENTES_DE_1995_-_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INSUMOS"/>
      <sheetName val="Materiales"/>
      <sheetName val="Cuadrillas"/>
      <sheetName val="Concretos y morteros"/>
      <sheetName val="Equipo"/>
      <sheetName val="Datos iniciales "/>
      <sheetName val="Transporte"/>
      <sheetName val="Análisis de precios"/>
      <sheetName val="Acc 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 val="dts"/>
      <sheetName val="ctb"/>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ido"/>
      <sheetName val="Formulario 1"/>
      <sheetName val="Formulario 2"/>
      <sheetName val="Formulario 3"/>
      <sheetName val="Formulario 4"/>
      <sheetName val="Formulario 5"/>
      <sheetName val="Formulario 6"/>
      <sheetName val="RESUMEN"/>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TarifaMT"/>
      <sheetName val="ipc2"/>
      <sheetName val="INFORMACION DEL FP"/>
      <sheetName val="PERSONAL Y OTROS"/>
      <sheetName val="IMPUESTOS Y VR TOTAL"/>
      <sheetName val="FM"/>
      <sheetName val="AIU"/>
      <sheetName val="COSTEO TOTAL consultoria"/>
      <sheetName val="FORMA DE PAGO 6 MESES"/>
      <sheetName val="FORMA DE PAGO 9 MESES"/>
      <sheetName val="Costeo tiquetes y hotel"/>
      <sheetName val="Componente minimo"/>
      <sheetName val="IPC"/>
      <sheetName val="Ensayos Laboratorio"/>
      <sheetName val="COSTEO"/>
      <sheetName val="proyecc desembol"/>
      <sheetName val="Top_Y_Batimetria"/>
      <sheetName val="quimicos"/>
    </sheetNames>
    <sheetDataSet>
      <sheetData sheetId="0"/>
      <sheetData sheetId="1">
        <row r="5">
          <cell r="A5" t="str">
            <v>P1 12-10</v>
          </cell>
          <cell r="C5">
            <v>3577000</v>
          </cell>
          <cell r="D5">
            <v>4174359</v>
          </cell>
          <cell r="E5">
            <v>4559652.3357000006</v>
          </cell>
          <cell r="F5">
            <v>4958621.9150737505</v>
          </cell>
          <cell r="G5">
            <v>5337956.4915768923</v>
          </cell>
          <cell r="H5">
            <v>5711079.650338117</v>
          </cell>
          <cell r="I5">
            <v>6081728.7196450606</v>
          </cell>
          <cell r="J5">
            <v>6416223.799225539</v>
          </cell>
          <cell r="K5">
            <v>6727410.6534879776</v>
          </cell>
          <cell r="L5">
            <v>7028798.650764239</v>
          </cell>
          <cell r="M5">
            <v>7428737.2939927243</v>
          </cell>
          <cell r="N5">
            <v>7998521.4444419658</v>
          </cell>
          <cell r="O5">
            <v>8158491.8733308055</v>
          </cell>
          <cell r="P5">
            <v>8417116.0657153931</v>
          </cell>
          <cell r="Q5">
            <v>8731074.4949665777</v>
          </cell>
          <cell r="R5">
            <v>8944112.7126437612</v>
          </cell>
          <cell r="S5">
            <v>9176659.6431724988</v>
          </cell>
          <cell r="T5">
            <v>9516196.0499698799</v>
          </cell>
          <cell r="U5">
            <v>10160442.522552842</v>
          </cell>
          <cell r="V5">
            <v>10744667.967599632</v>
          </cell>
          <cell r="W5">
            <v>11184124.887474457</v>
          </cell>
          <cell r="X5">
            <v>13095147.155587001</v>
          </cell>
        </row>
        <row r="6">
          <cell r="A6" t="str">
            <v>P2 10-07</v>
          </cell>
          <cell r="C6">
            <v>2726000</v>
          </cell>
          <cell r="D6">
            <v>3181242</v>
          </cell>
          <cell r="E6">
            <v>3474870.6366000003</v>
          </cell>
          <cell r="F6">
            <v>3778921.8173024999</v>
          </cell>
          <cell r="G6">
            <v>4068009.3363261414</v>
          </cell>
          <cell r="H6">
            <v>4352363.1889353385</v>
          </cell>
          <cell r="I6">
            <v>4634831.5598972421</v>
          </cell>
          <cell r="J6">
            <v>4889747.2956915898</v>
          </cell>
          <cell r="K6">
            <v>5126900.0395326316</v>
          </cell>
          <cell r="L6">
            <v>5356585.1613036934</v>
          </cell>
          <cell r="M6">
            <v>5661374.8569818735</v>
          </cell>
          <cell r="N6">
            <v>6095602.3085123831</v>
          </cell>
          <cell r="O6">
            <v>6217514.3546826309</v>
          </cell>
          <cell r="P6">
            <v>6414609.5597260706</v>
          </cell>
          <cell r="Q6">
            <v>6653874.4963038536</v>
          </cell>
          <cell r="R6">
            <v>6816229.0340136671</v>
          </cell>
          <cell r="S6">
            <v>6993450.988898023</v>
          </cell>
          <cell r="T6">
            <v>7252208.6754872492</v>
          </cell>
          <cell r="U6">
            <v>7743183.2028177362</v>
          </cell>
          <cell r="V6">
            <v>8188416.2369797565</v>
          </cell>
          <cell r="W6">
            <v>8523322.4610722288</v>
          </cell>
          <cell r="X6">
            <v>9979695.595787039</v>
          </cell>
        </row>
        <row r="7">
          <cell r="A7" t="str">
            <v>P3 08-05</v>
          </cell>
          <cell r="C7">
            <v>2300000</v>
          </cell>
          <cell r="D7">
            <v>2684100</v>
          </cell>
          <cell r="E7">
            <v>2931842.43</v>
          </cell>
          <cell r="F7">
            <v>3188378.6426249999</v>
          </cell>
          <cell r="G7">
            <v>3432289.6087858123</v>
          </cell>
          <cell r="H7">
            <v>3672206.6524399407</v>
          </cell>
          <cell r="I7">
            <v>3910532.8641832927</v>
          </cell>
          <cell r="J7">
            <v>4125612.1717133736</v>
          </cell>
          <cell r="K7">
            <v>4325704.3620414725</v>
          </cell>
          <cell r="L7">
            <v>4519495.9174609305</v>
          </cell>
          <cell r="M7">
            <v>4776655.235164457</v>
          </cell>
          <cell r="N7">
            <v>5143024.6917015705</v>
          </cell>
          <cell r="O7">
            <v>5245885.1855356023</v>
          </cell>
          <cell r="P7">
            <v>5412179.7459170809</v>
          </cell>
          <cell r="Q7">
            <v>5614054.050439789</v>
          </cell>
          <cell r="R7">
            <v>5751036.9692705199</v>
          </cell>
          <cell r="S7">
            <v>5900563.9304715535</v>
          </cell>
          <cell r="T7">
            <v>6118884.795899</v>
          </cell>
          <cell r="U7">
            <v>6533133.2965813633</v>
          </cell>
          <cell r="V7">
            <v>6908788.4611347923</v>
          </cell>
          <cell r="W7">
            <v>7191357.9091952052</v>
          </cell>
          <cell r="X7">
            <v>8420139.350810783</v>
          </cell>
        </row>
        <row r="8">
          <cell r="A8" t="str">
            <v>P4 06-04</v>
          </cell>
          <cell r="C8">
            <v>1959000</v>
          </cell>
          <cell r="D8">
            <v>2286153</v>
          </cell>
          <cell r="E8">
            <v>2497164.9219</v>
          </cell>
          <cell r="F8">
            <v>2715666.8525662497</v>
          </cell>
          <cell r="G8">
            <v>2923415.3667875677</v>
          </cell>
          <cell r="H8">
            <v>3127762.1009260188</v>
          </cell>
          <cell r="I8">
            <v>3330753.8612761172</v>
          </cell>
          <cell r="J8">
            <v>3513945.3236463033</v>
          </cell>
          <cell r="K8">
            <v>3684371.6718431488</v>
          </cell>
          <cell r="L8">
            <v>3849431.5227417215</v>
          </cell>
          <cell r="M8">
            <v>4068464.1763857254</v>
          </cell>
          <cell r="N8">
            <v>4380515.3787145102</v>
          </cell>
          <cell r="O8">
            <v>4468125.6862888001</v>
          </cell>
          <cell r="P8">
            <v>4609765.2705441555</v>
          </cell>
          <cell r="Q8">
            <v>4781709.5151354531</v>
          </cell>
          <cell r="R8">
            <v>4898383.2273047576</v>
          </cell>
          <cell r="S8">
            <v>5025741.1912146816</v>
          </cell>
          <cell r="T8">
            <v>5211693.6152896248</v>
          </cell>
          <cell r="U8">
            <v>5564525.2730447333</v>
          </cell>
          <cell r="V8">
            <v>5884485.4762448063</v>
          </cell>
          <cell r="W8">
            <v>6125160.9322232185</v>
          </cell>
          <cell r="X8">
            <v>7171762.1687992672</v>
          </cell>
        </row>
        <row r="9">
          <cell r="A9" t="str">
            <v>P5 04-03</v>
          </cell>
          <cell r="C9">
            <v>1767000</v>
          </cell>
          <cell r="D9">
            <v>2062089</v>
          </cell>
          <cell r="E9">
            <v>2252419.8147</v>
          </cell>
          <cell r="F9">
            <v>2449506.54848625</v>
          </cell>
          <cell r="G9">
            <v>2636893.799445448</v>
          </cell>
          <cell r="H9">
            <v>2821212.6760266852</v>
          </cell>
          <cell r="I9">
            <v>3004309.378700817</v>
          </cell>
          <cell r="J9">
            <v>3169546.3945293617</v>
          </cell>
          <cell r="K9">
            <v>3323269.3946640356</v>
          </cell>
          <cell r="L9">
            <v>3472151.8635449843</v>
          </cell>
          <cell r="M9">
            <v>3669717.3045806936</v>
          </cell>
          <cell r="N9">
            <v>3951184.6218420328</v>
          </cell>
          <cell r="O9">
            <v>4030208.3142788736</v>
          </cell>
          <cell r="P9">
            <v>4157965.9178415141</v>
          </cell>
          <cell r="Q9">
            <v>4313058.0465770029</v>
          </cell>
          <cell r="R9">
            <v>4418296.6629134817</v>
          </cell>
          <cell r="S9">
            <v>4533172.3761492325</v>
          </cell>
          <cell r="T9">
            <v>4700899.7540667541</v>
          </cell>
          <cell r="U9">
            <v>5019150.6674170736</v>
          </cell>
          <cell r="V9">
            <v>5307751.8307935558</v>
          </cell>
          <cell r="W9">
            <v>5524838.8806730118</v>
          </cell>
          <cell r="X9">
            <v>6468863.5795141971</v>
          </cell>
        </row>
        <row r="10">
          <cell r="A10" t="str">
            <v>P6 03-01</v>
          </cell>
          <cell r="C10">
            <v>1576000</v>
          </cell>
          <cell r="D10">
            <v>1839192</v>
          </cell>
          <cell r="E10">
            <v>2008949.4216</v>
          </cell>
          <cell r="F10">
            <v>2184732.4959899997</v>
          </cell>
          <cell r="G10">
            <v>2351864.5319332345</v>
          </cell>
          <cell r="H10">
            <v>2516259.8627153677</v>
          </cell>
          <cell r="I10">
            <v>2679565.1278055948</v>
          </cell>
          <cell r="J10">
            <v>2826941.2098349025</v>
          </cell>
          <cell r="K10">
            <v>2964047.8585118954</v>
          </cell>
          <cell r="L10">
            <v>3096837.2025732282</v>
          </cell>
          <cell r="M10">
            <v>3273047.2393996445</v>
          </cell>
          <cell r="N10">
            <v>3524089.9626615974</v>
          </cell>
          <cell r="O10">
            <v>3594571.7619148293</v>
          </cell>
          <cell r="P10">
            <v>3708519.6867675297</v>
          </cell>
          <cell r="Q10">
            <v>3846847.4710839591</v>
          </cell>
          <cell r="R10">
            <v>3940710.5493784077</v>
          </cell>
          <cell r="S10">
            <v>4043169.0236622463</v>
          </cell>
          <cell r="T10">
            <v>4192766.2775377491</v>
          </cell>
          <cell r="U10">
            <v>4476616.5545270555</v>
          </cell>
          <cell r="V10">
            <v>4734022.0064123617</v>
          </cell>
          <cell r="W10">
            <v>4927643.5064746272</v>
          </cell>
          <cell r="X10">
            <v>5769625.9203816475</v>
          </cell>
        </row>
        <row r="11">
          <cell r="A11" t="str">
            <v>P7 02-01</v>
          </cell>
          <cell r="C11">
            <v>1192000</v>
          </cell>
          <cell r="D11">
            <v>1391064</v>
          </cell>
          <cell r="E11">
            <v>1519459.2072000001</v>
          </cell>
          <cell r="F11">
            <v>1652411.8878299999</v>
          </cell>
          <cell r="G11">
            <v>1778821.397248995</v>
          </cell>
          <cell r="H11">
            <v>1903161.0129167</v>
          </cell>
          <cell r="I11">
            <v>2026676.1626549938</v>
          </cell>
          <cell r="J11">
            <v>2138143.3516010186</v>
          </cell>
          <cell r="K11">
            <v>2241843.3041536678</v>
          </cell>
          <cell r="L11">
            <v>2342277.8841797519</v>
          </cell>
          <cell r="M11">
            <v>2475553.4957895796</v>
          </cell>
          <cell r="N11">
            <v>2665428.4489166401</v>
          </cell>
          <cell r="O11">
            <v>2718737.017894973</v>
          </cell>
          <cell r="P11">
            <v>2804920.9813622436</v>
          </cell>
          <cell r="Q11">
            <v>2909544.5339670558</v>
          </cell>
          <cell r="R11">
            <v>2980537.4205958517</v>
          </cell>
          <cell r="S11">
            <v>3058031.3935313439</v>
          </cell>
          <cell r="T11">
            <v>3171178.5550920032</v>
          </cell>
          <cell r="U11">
            <v>3385867.3432717323</v>
          </cell>
          <cell r="V11">
            <v>3580554.7155098575</v>
          </cell>
          <cell r="W11">
            <v>3726999.4033742105</v>
          </cell>
          <cell r="X11">
            <v>4363828.7418114999</v>
          </cell>
        </row>
        <row r="12">
          <cell r="A12" t="str">
            <v>P8&lt;02</v>
          </cell>
          <cell r="C12">
            <v>1124000</v>
          </cell>
          <cell r="D12">
            <v>1311708</v>
          </cell>
          <cell r="E12">
            <v>1432778.6484000001</v>
          </cell>
          <cell r="F12">
            <v>1558146.7801349999</v>
          </cell>
          <cell r="G12">
            <v>1677345.0088153274</v>
          </cell>
          <cell r="H12">
            <v>1794591.424931519</v>
          </cell>
          <cell r="I12">
            <v>1911060.4084095745</v>
          </cell>
          <cell r="J12">
            <v>2016168.7308721009</v>
          </cell>
          <cell r="K12">
            <v>2113952.9143193979</v>
          </cell>
          <cell r="L12">
            <v>2208658.004880907</v>
          </cell>
          <cell r="M12">
            <v>2334330.6453586305</v>
          </cell>
          <cell r="N12">
            <v>2513373.8058576374</v>
          </cell>
          <cell r="O12">
            <v>2563641.2819747902</v>
          </cell>
          <cell r="P12">
            <v>2644908.7106133914</v>
          </cell>
          <cell r="Q12">
            <v>2743563.8055192712</v>
          </cell>
          <cell r="R12">
            <v>2810506.7623739415</v>
          </cell>
          <cell r="S12">
            <v>2883579.938195664</v>
          </cell>
          <cell r="T12">
            <v>2990272.3959089033</v>
          </cell>
          <cell r="U12">
            <v>3192713.8371119364</v>
          </cell>
          <cell r="V12">
            <v>3376294.8827458732</v>
          </cell>
          <cell r="W12">
            <v>3514385.3434501793</v>
          </cell>
          <cell r="X12">
            <v>4114885.4914397039</v>
          </cell>
        </row>
        <row r="13">
          <cell r="Q13">
            <v>0</v>
          </cell>
          <cell r="R13">
            <v>0</v>
          </cell>
          <cell r="S13">
            <v>0</v>
          </cell>
          <cell r="T13">
            <v>0</v>
          </cell>
          <cell r="U13">
            <v>0</v>
          </cell>
          <cell r="V13">
            <v>0</v>
          </cell>
          <cell r="W13">
            <v>0</v>
          </cell>
          <cell r="X13">
            <v>0</v>
          </cell>
        </row>
        <row r="14">
          <cell r="A14" t="str">
            <v>T1</v>
          </cell>
          <cell r="B14" t="str">
            <v>Aux. Ing.</v>
          </cell>
          <cell r="C14">
            <v>648000</v>
          </cell>
          <cell r="D14">
            <v>756216</v>
          </cell>
          <cell r="E14">
            <v>826014.73680000007</v>
          </cell>
          <cell r="F14">
            <v>898291.02627000003</v>
          </cell>
          <cell r="G14">
            <v>967010.28977965505</v>
          </cell>
          <cell r="H14">
            <v>1034604.309035253</v>
          </cell>
          <cell r="I14">
            <v>1101750.1286916409</v>
          </cell>
          <cell r="J14">
            <v>1162346.3857696811</v>
          </cell>
          <cell r="K14">
            <v>1218720.1854795106</v>
          </cell>
          <cell r="L14">
            <v>1273318.8497889927</v>
          </cell>
          <cell r="M14">
            <v>1345770.6923419863</v>
          </cell>
          <cell r="N14">
            <v>1448991.3044446167</v>
          </cell>
          <cell r="O14">
            <v>1477971.130533509</v>
          </cell>
          <cell r="P14">
            <v>1524822.8153714212</v>
          </cell>
          <cell r="Q14">
            <v>1581698.7063847752</v>
          </cell>
          <cell r="R14">
            <v>1620292.1548205637</v>
          </cell>
          <cell r="S14">
            <v>1662419.7508458984</v>
          </cell>
          <cell r="T14">
            <v>1723929.2816271966</v>
          </cell>
          <cell r="U14">
            <v>1840639.293993358</v>
          </cell>
          <cell r="V14">
            <v>1946476.0533979763</v>
          </cell>
          <cell r="W14">
            <v>2026086.9239819534</v>
          </cell>
          <cell r="X14">
            <v>2372282.7388371248</v>
          </cell>
        </row>
        <row r="15">
          <cell r="A15" t="str">
            <v>T2</v>
          </cell>
          <cell r="B15" t="str">
            <v>Topógrafo</v>
          </cell>
          <cell r="C15">
            <v>630000</v>
          </cell>
          <cell r="D15">
            <v>735210</v>
          </cell>
          <cell r="E15">
            <v>803069.88300000003</v>
          </cell>
          <cell r="F15">
            <v>873338.49776249996</v>
          </cell>
          <cell r="G15">
            <v>940148.8928413312</v>
          </cell>
          <cell r="H15">
            <v>1005865.3004509403</v>
          </cell>
          <cell r="I15">
            <v>1071145.9584502063</v>
          </cell>
          <cell r="J15">
            <v>1130058.9861649675</v>
          </cell>
          <cell r="K15">
            <v>1184866.8469939684</v>
          </cell>
          <cell r="L15">
            <v>1237948.8817392981</v>
          </cell>
          <cell r="M15">
            <v>1308388.1731102641</v>
          </cell>
          <cell r="N15">
            <v>1408741.5459878214</v>
          </cell>
          <cell r="O15">
            <v>1436916.376907578</v>
          </cell>
          <cell r="P15">
            <v>1482466.6260555482</v>
          </cell>
          <cell r="Q15">
            <v>1537762.6312074203</v>
          </cell>
          <cell r="R15">
            <v>1575284.0394088812</v>
          </cell>
          <cell r="S15">
            <v>1616241.4244335121</v>
          </cell>
          <cell r="T15">
            <v>1676042.357137552</v>
          </cell>
          <cell r="U15">
            <v>1789510.4247157644</v>
          </cell>
          <cell r="V15">
            <v>1892407.2741369209</v>
          </cell>
          <cell r="W15">
            <v>1969806.7316491208</v>
          </cell>
          <cell r="X15">
            <v>2306385.9960916485</v>
          </cell>
        </row>
        <row r="16">
          <cell r="A16" t="str">
            <v>T3</v>
          </cell>
          <cell r="B16" t="str">
            <v>Maestro</v>
          </cell>
          <cell r="C16">
            <v>560000</v>
          </cell>
          <cell r="D16">
            <v>653520</v>
          </cell>
          <cell r="E16">
            <v>713839.89600000007</v>
          </cell>
          <cell r="F16">
            <v>776300.88690000004</v>
          </cell>
          <cell r="G16">
            <v>835687.90474785003</v>
          </cell>
          <cell r="H16">
            <v>894102.48928972485</v>
          </cell>
          <cell r="I16">
            <v>952129.74084462796</v>
          </cell>
          <cell r="J16">
            <v>1004496.8765910824</v>
          </cell>
          <cell r="K16">
            <v>1053214.9751057499</v>
          </cell>
          <cell r="L16">
            <v>1100399.0059904875</v>
          </cell>
          <cell r="M16">
            <v>1163011.7094313463</v>
          </cell>
          <cell r="N16">
            <v>1252214.7075447305</v>
          </cell>
          <cell r="O16">
            <v>1277259.0016956253</v>
          </cell>
          <cell r="P16">
            <v>1317748.1120493766</v>
          </cell>
          <cell r="Q16">
            <v>1366900.1166288184</v>
          </cell>
          <cell r="R16">
            <v>1400252.4794745615</v>
          </cell>
          <cell r="S16">
            <v>1436659.0439409001</v>
          </cell>
          <cell r="T16">
            <v>1489815.4285667134</v>
          </cell>
          <cell r="U16">
            <v>1590675.93308068</v>
          </cell>
          <cell r="V16">
            <v>1682139.7992328194</v>
          </cell>
          <cell r="W16">
            <v>1750939.3170214416</v>
          </cell>
          <cell r="X16">
            <v>2050120.8854147992</v>
          </cell>
        </row>
        <row r="17">
          <cell r="A17" t="str">
            <v>T4</v>
          </cell>
          <cell r="B17" t="str">
            <v>Dibujante</v>
          </cell>
          <cell r="C17">
            <v>550000</v>
          </cell>
          <cell r="D17">
            <v>641850</v>
          </cell>
          <cell r="E17">
            <v>701092.755</v>
          </cell>
          <cell r="F17">
            <v>762438.37106249994</v>
          </cell>
          <cell r="G17">
            <v>820764.90644878114</v>
          </cell>
          <cell r="H17">
            <v>878136.37340955099</v>
          </cell>
          <cell r="I17">
            <v>935127.42404383083</v>
          </cell>
          <cell r="J17">
            <v>986559.43236624147</v>
          </cell>
          <cell r="K17">
            <v>1034407.5648360042</v>
          </cell>
          <cell r="L17">
            <v>1080749.0237406571</v>
          </cell>
          <cell r="M17">
            <v>1142243.6431915006</v>
          </cell>
          <cell r="N17">
            <v>1229853.7306242886</v>
          </cell>
          <cell r="O17">
            <v>1254450.8052367743</v>
          </cell>
          <cell r="P17">
            <v>1294216.89576278</v>
          </cell>
          <cell r="Q17">
            <v>1342491.1859747318</v>
          </cell>
          <cell r="R17">
            <v>1375247.9709125152</v>
          </cell>
          <cell r="S17">
            <v>1411004.4181562406</v>
          </cell>
          <cell r="T17">
            <v>1463211.5816280213</v>
          </cell>
          <cell r="U17">
            <v>1562271.0057042385</v>
          </cell>
          <cell r="V17">
            <v>1652101.5885322324</v>
          </cell>
          <cell r="W17">
            <v>1719672.5435032006</v>
          </cell>
          <cell r="X17">
            <v>2013511.5838895342</v>
          </cell>
        </row>
        <row r="18">
          <cell r="A18" t="str">
            <v>T5</v>
          </cell>
          <cell r="B18" t="str">
            <v>Cadenero 1</v>
          </cell>
          <cell r="C18">
            <v>477000</v>
          </cell>
          <cell r="D18">
            <v>556659</v>
          </cell>
          <cell r="E18">
            <v>608038.62569999998</v>
          </cell>
          <cell r="F18">
            <v>661242.00544874987</v>
          </cell>
          <cell r="G18">
            <v>711827.01886557927</v>
          </cell>
          <cell r="H18">
            <v>761583.72748428327</v>
          </cell>
          <cell r="I18">
            <v>811010.51139801322</v>
          </cell>
          <cell r="J18">
            <v>855616.08952490392</v>
          </cell>
          <cell r="K18">
            <v>897113.46986686171</v>
          </cell>
          <cell r="L18">
            <v>937304.15331689711</v>
          </cell>
          <cell r="M18">
            <v>990636.75964062847</v>
          </cell>
          <cell r="N18">
            <v>1066618.5991050648</v>
          </cell>
          <cell r="O18">
            <v>1087950.9710871661</v>
          </cell>
          <cell r="P18">
            <v>1122439.0168706293</v>
          </cell>
          <cell r="Q18">
            <v>1164305.9921999038</v>
          </cell>
          <cell r="R18">
            <v>1192715.0584095814</v>
          </cell>
          <cell r="S18">
            <v>1223725.6499282306</v>
          </cell>
          <cell r="T18">
            <v>1269003.498975575</v>
          </cell>
          <cell r="U18">
            <v>1354915.0358562216</v>
          </cell>
          <cell r="V18">
            <v>1432822.6504179544</v>
          </cell>
          <cell r="W18">
            <v>1491425.0968200488</v>
          </cell>
          <cell r="X18">
            <v>1746263.682755105</v>
          </cell>
        </row>
        <row r="19">
          <cell r="A19" t="str">
            <v>T6</v>
          </cell>
          <cell r="B19" t="str">
            <v>Cadenero 2</v>
          </cell>
          <cell r="C19">
            <v>415000</v>
          </cell>
          <cell r="D19">
            <v>484305</v>
          </cell>
          <cell r="E19">
            <v>529006.35149999999</v>
          </cell>
          <cell r="F19">
            <v>575294.40725624992</v>
          </cell>
          <cell r="G19">
            <v>619304.42941135308</v>
          </cell>
          <cell r="H19">
            <v>662593.80902720673</v>
          </cell>
          <cell r="I19">
            <v>705596.14723307244</v>
          </cell>
          <cell r="J19">
            <v>744403.9353308914</v>
          </cell>
          <cell r="K19">
            <v>780507.52619443962</v>
          </cell>
          <cell r="L19">
            <v>815474.26336795045</v>
          </cell>
          <cell r="M19">
            <v>861874.74895358679</v>
          </cell>
          <cell r="N19">
            <v>927980.5421983269</v>
          </cell>
          <cell r="O19">
            <v>946540.1530422935</v>
          </cell>
          <cell r="P19">
            <v>976545.47589373426</v>
          </cell>
          <cell r="Q19">
            <v>1012970.6221445707</v>
          </cell>
          <cell r="R19">
            <v>1037687.1053248981</v>
          </cell>
          <cell r="S19">
            <v>1064666.9700633455</v>
          </cell>
          <cell r="T19">
            <v>1104059.6479556891</v>
          </cell>
          <cell r="U19">
            <v>1178804.4861222894</v>
          </cell>
          <cell r="V19">
            <v>1246585.7440743211</v>
          </cell>
          <cell r="W19">
            <v>1297571.1010069607</v>
          </cell>
          <cell r="X19">
            <v>1519286.0132984668</v>
          </cell>
        </row>
        <row r="20">
          <cell r="A20" t="str">
            <v>T7</v>
          </cell>
          <cell r="B20" t="str">
            <v>Secretaria</v>
          </cell>
          <cell r="C20">
            <v>345000</v>
          </cell>
          <cell r="D20">
            <v>402615</v>
          </cell>
          <cell r="E20">
            <v>439776.36450000003</v>
          </cell>
          <cell r="F20">
            <v>478256.79639375</v>
          </cell>
          <cell r="G20">
            <v>514843.44131787191</v>
          </cell>
          <cell r="H20">
            <v>550830.9978659912</v>
          </cell>
          <cell r="I20">
            <v>586579.92962749396</v>
          </cell>
          <cell r="J20">
            <v>618841.82575700607</v>
          </cell>
          <cell r="K20">
            <v>648855.65430622082</v>
          </cell>
          <cell r="L20">
            <v>677924.38761913951</v>
          </cell>
          <cell r="M20">
            <v>716498.28527466848</v>
          </cell>
          <cell r="N20">
            <v>771453.70375523553</v>
          </cell>
          <cell r="O20">
            <v>786882.7778303402</v>
          </cell>
          <cell r="P20">
            <v>811826.96188756207</v>
          </cell>
          <cell r="Q20">
            <v>842108.10756596818</v>
          </cell>
          <cell r="R20">
            <v>862655.54539057775</v>
          </cell>
          <cell r="S20">
            <v>885084.58957073279</v>
          </cell>
          <cell r="T20">
            <v>917832.71938484989</v>
          </cell>
          <cell r="U20">
            <v>979969.99448720436</v>
          </cell>
          <cell r="V20">
            <v>1036318.2691702187</v>
          </cell>
          <cell r="W20">
            <v>1078703.6863792806</v>
          </cell>
          <cell r="X20">
            <v>1263020.9026216171</v>
          </cell>
        </row>
        <row r="21">
          <cell r="A21" t="str">
            <v>T8</v>
          </cell>
          <cell r="B21" t="str">
            <v>Conductor</v>
          </cell>
          <cell r="C21">
            <v>345000</v>
          </cell>
          <cell r="D21">
            <v>402615</v>
          </cell>
          <cell r="E21">
            <v>439776.36450000003</v>
          </cell>
          <cell r="F21">
            <v>478256.79639375</v>
          </cell>
          <cell r="G21">
            <v>514843.44131787191</v>
          </cell>
          <cell r="H21">
            <v>550830.9978659912</v>
          </cell>
          <cell r="I21">
            <v>586579.92962749396</v>
          </cell>
          <cell r="J21">
            <v>618841.82575700607</v>
          </cell>
          <cell r="K21">
            <v>648855.65430622082</v>
          </cell>
          <cell r="L21">
            <v>677924.38761913951</v>
          </cell>
          <cell r="M21">
            <v>716498.28527466848</v>
          </cell>
          <cell r="N21">
            <v>771453.70375523553</v>
          </cell>
          <cell r="O21">
            <v>786882.7778303402</v>
          </cell>
          <cell r="P21">
            <v>811826.96188756207</v>
          </cell>
          <cell r="Q21">
            <v>842108.10756596818</v>
          </cell>
          <cell r="R21">
            <v>862655.54539057775</v>
          </cell>
          <cell r="S21">
            <v>885084.58957073279</v>
          </cell>
          <cell r="T21">
            <v>917832.71938484989</v>
          </cell>
          <cell r="U21">
            <v>979969.99448720436</v>
          </cell>
          <cell r="V21">
            <v>1036318.2691702187</v>
          </cell>
          <cell r="W21">
            <v>1078703.6863792806</v>
          </cell>
          <cell r="X21">
            <v>1263020.9026216171</v>
          </cell>
        </row>
        <row r="22">
          <cell r="A22" t="str">
            <v>T9</v>
          </cell>
          <cell r="B22" t="str">
            <v>Celador</v>
          </cell>
          <cell r="C22">
            <v>345000</v>
          </cell>
          <cell r="D22">
            <v>402615</v>
          </cell>
          <cell r="E22">
            <v>439776.36450000003</v>
          </cell>
          <cell r="F22">
            <v>478256.79639375</v>
          </cell>
          <cell r="G22">
            <v>514843.44131787191</v>
          </cell>
          <cell r="H22">
            <v>550830.9978659912</v>
          </cell>
          <cell r="I22">
            <v>586579.92962749396</v>
          </cell>
          <cell r="J22">
            <v>618841.82575700607</v>
          </cell>
          <cell r="K22">
            <v>648855.65430622082</v>
          </cell>
          <cell r="L22">
            <v>677924.38761913951</v>
          </cell>
          <cell r="M22">
            <v>716498.28527466848</v>
          </cell>
          <cell r="N22">
            <v>771453.70375523553</v>
          </cell>
          <cell r="O22">
            <v>786882.7778303402</v>
          </cell>
          <cell r="P22">
            <v>811826.96188756207</v>
          </cell>
          <cell r="Q22">
            <v>842108.10756596818</v>
          </cell>
          <cell r="R22">
            <v>862655.54539057775</v>
          </cell>
          <cell r="S22">
            <v>885084.58957073279</v>
          </cell>
          <cell r="T22">
            <v>917832.71938484989</v>
          </cell>
          <cell r="U22">
            <v>979969.99448720436</v>
          </cell>
          <cell r="V22">
            <v>1036318.2691702187</v>
          </cell>
          <cell r="W22">
            <v>1078703.6863792806</v>
          </cell>
          <cell r="X22">
            <v>1263020.9026216171</v>
          </cell>
        </row>
        <row r="23">
          <cell r="A23" t="str">
            <v>T10</v>
          </cell>
          <cell r="B23" t="str">
            <v>Obrero</v>
          </cell>
          <cell r="C23">
            <v>167708</v>
          </cell>
          <cell r="D23">
            <v>195715.236</v>
          </cell>
          <cell r="E23">
            <v>213779.75228280001</v>
          </cell>
          <cell r="F23">
            <v>232485.480607545</v>
          </cell>
          <cell r="G23">
            <v>250270.6198740222</v>
          </cell>
          <cell r="H23">
            <v>267764.53620321635</v>
          </cell>
          <cell r="I23">
            <v>285142.45460280508</v>
          </cell>
          <cell r="J23">
            <v>300825.28960595932</v>
          </cell>
          <cell r="K23">
            <v>315415.31615184835</v>
          </cell>
          <cell r="L23">
            <v>329545.92231545114</v>
          </cell>
          <cell r="M23">
            <v>348297.08529520029</v>
          </cell>
          <cell r="N23">
            <v>375011.47173734213</v>
          </cell>
          <cell r="O23">
            <v>382511.70117208897</v>
          </cell>
          <cell r="P23">
            <v>394637.32209924422</v>
          </cell>
          <cell r="Q23">
            <v>409357.29421354609</v>
          </cell>
          <cell r="R23">
            <v>419345.61219235661</v>
          </cell>
          <cell r="S23">
            <v>430248.59810935787</v>
          </cell>
          <cell r="T23">
            <v>446167.79623940407</v>
          </cell>
          <cell r="U23">
            <v>476373.35604481178</v>
          </cell>
          <cell r="V23">
            <v>503764.82401738851</v>
          </cell>
          <cell r="W23">
            <v>524368.80531969969</v>
          </cell>
          <cell r="X23">
            <v>613967.27401990187</v>
          </cell>
        </row>
        <row r="24">
          <cell r="L24" t="str">
            <v xml:space="preserve"> </v>
          </cell>
          <cell r="Q24">
            <v>0</v>
          </cell>
          <cell r="R24">
            <v>0</v>
          </cell>
          <cell r="S24">
            <v>0</v>
          </cell>
          <cell r="T24">
            <v>0</v>
          </cell>
          <cell r="U24">
            <v>0</v>
          </cell>
          <cell r="V24">
            <v>0</v>
          </cell>
          <cell r="W24">
            <v>0</v>
          </cell>
          <cell r="X24">
            <v>0</v>
          </cell>
        </row>
        <row r="25">
          <cell r="A25" t="str">
            <v>Catastro Redes</v>
          </cell>
          <cell r="C25">
            <v>40000000</v>
          </cell>
          <cell r="D25">
            <v>46680000</v>
          </cell>
          <cell r="E25">
            <v>50988564</v>
          </cell>
          <cell r="F25">
            <v>55450063.349999994</v>
          </cell>
          <cell r="G25">
            <v>59691993.196274996</v>
          </cell>
          <cell r="H25">
            <v>63864463.520694621</v>
          </cell>
          <cell r="I25">
            <v>68009267.203187704</v>
          </cell>
          <cell r="J25">
            <v>71749776.899363026</v>
          </cell>
          <cell r="K25">
            <v>75229641.07898213</v>
          </cell>
          <cell r="L25">
            <v>78599928.999320522</v>
          </cell>
          <cell r="M25">
            <v>83072264.959381849</v>
          </cell>
          <cell r="N25">
            <v>89443907.681766436</v>
          </cell>
          <cell r="O25">
            <v>91232785.835401759</v>
          </cell>
          <cell r="P25">
            <v>94124865.146384001</v>
          </cell>
          <cell r="Q25">
            <v>97635722.616344139</v>
          </cell>
          <cell r="R25">
            <v>100018034.24818294</v>
          </cell>
          <cell r="S25">
            <v>102618503.13863569</v>
          </cell>
          <cell r="T25">
            <v>106415387.75476521</v>
          </cell>
          <cell r="U25">
            <v>113619709.50576283</v>
          </cell>
          <cell r="V25">
            <v>120152842.8023442</v>
          </cell>
          <cell r="W25">
            <v>125067094.07296008</v>
          </cell>
          <cell r="X25">
            <v>146437206.10105708</v>
          </cell>
        </row>
        <row r="26">
          <cell r="A26" t="str">
            <v>Distanciómetro</v>
          </cell>
          <cell r="C26">
            <v>1800000</v>
          </cell>
          <cell r="D26">
            <v>2100600</v>
          </cell>
          <cell r="E26">
            <v>2294485.38</v>
          </cell>
          <cell r="F26">
            <v>2495252.8507499998</v>
          </cell>
          <cell r="G26">
            <v>2686139.6938323746</v>
          </cell>
          <cell r="H26">
            <v>2873900.8584312578</v>
          </cell>
          <cell r="I26">
            <v>3060417.0241434462</v>
          </cell>
          <cell r="J26">
            <v>3228739.9604713358</v>
          </cell>
          <cell r="K26">
            <v>3385333.8485541954</v>
          </cell>
          <cell r="L26">
            <v>3536996.804969423</v>
          </cell>
          <cell r="M26">
            <v>3738251.9231721829</v>
          </cell>
          <cell r="N26">
            <v>4024975.8456794894</v>
          </cell>
          <cell r="O26">
            <v>4105475.3625930795</v>
          </cell>
          <cell r="P26">
            <v>4235618.9315872807</v>
          </cell>
          <cell r="Q26">
            <v>4393607.5177354869</v>
          </cell>
          <cell r="R26">
            <v>4500811.5411682324</v>
          </cell>
          <cell r="S26">
            <v>4617832.6412386065</v>
          </cell>
          <cell r="T26">
            <v>4788692.4489644347</v>
          </cell>
          <cell r="U26">
            <v>5112886.927759327</v>
          </cell>
          <cell r="V26">
            <v>5406877.926105489</v>
          </cell>
          <cell r="W26">
            <v>5628019.2332832031</v>
          </cell>
          <cell r="X26">
            <v>6589674.2745475676</v>
          </cell>
        </row>
        <row r="27">
          <cell r="A27" t="str">
            <v>Vehículo</v>
          </cell>
          <cell r="C27">
            <v>1800000</v>
          </cell>
          <cell r="D27">
            <v>2100600</v>
          </cell>
          <cell r="E27">
            <v>2294485.38</v>
          </cell>
          <cell r="F27">
            <v>2495252.8507499998</v>
          </cell>
          <cell r="G27">
            <v>2686139.6938323746</v>
          </cell>
          <cell r="H27">
            <v>2873900.8584312578</v>
          </cell>
          <cell r="I27">
            <v>3060417.0241434462</v>
          </cell>
          <cell r="J27">
            <v>3228739.9604713358</v>
          </cell>
          <cell r="K27">
            <v>3385333.8485541954</v>
          </cell>
          <cell r="L27">
            <v>3536996.804969423</v>
          </cell>
          <cell r="M27">
            <v>3738251.9231721829</v>
          </cell>
          <cell r="N27">
            <v>4024975.8456794894</v>
          </cell>
          <cell r="O27">
            <v>4105475.3625930795</v>
          </cell>
          <cell r="P27">
            <v>4235618.9315872807</v>
          </cell>
          <cell r="Q27">
            <v>4393607.5177354869</v>
          </cell>
          <cell r="R27">
            <v>4500811.5411682324</v>
          </cell>
          <cell r="S27">
            <v>4617832.6412386065</v>
          </cell>
          <cell r="T27">
            <v>4788692.4489644347</v>
          </cell>
          <cell r="U27">
            <v>5112886.927759327</v>
          </cell>
          <cell r="V27">
            <v>5406877.926105489</v>
          </cell>
          <cell r="W27">
            <v>5628019.2332832031</v>
          </cell>
          <cell r="X27">
            <v>6589674.2745475676</v>
          </cell>
        </row>
        <row r="28">
          <cell r="A28" t="str">
            <v>Papelería y Varios</v>
          </cell>
          <cell r="C28">
            <v>1200000</v>
          </cell>
          <cell r="D28">
            <v>1400400</v>
          </cell>
          <cell r="E28">
            <v>1529656.9200000002</v>
          </cell>
          <cell r="F28">
            <v>1663501.9005</v>
          </cell>
          <cell r="G28">
            <v>1790759.79588825</v>
          </cell>
          <cell r="H28">
            <v>1915933.9056208387</v>
          </cell>
          <cell r="I28">
            <v>2040278.0160956311</v>
          </cell>
          <cell r="J28">
            <v>2152493.3069808907</v>
          </cell>
          <cell r="K28">
            <v>2256889.2323694639</v>
          </cell>
          <cell r="L28">
            <v>2357997.8699796158</v>
          </cell>
          <cell r="M28">
            <v>2492167.9487814559</v>
          </cell>
          <cell r="N28">
            <v>2683317.2304529934</v>
          </cell>
          <cell r="O28">
            <v>2736983.5750620533</v>
          </cell>
          <cell r="P28">
            <v>2823745.9543915205</v>
          </cell>
          <cell r="Q28">
            <v>2929071.6784903244</v>
          </cell>
          <cell r="R28">
            <v>3000541.0274454881</v>
          </cell>
          <cell r="S28">
            <v>3078555.0941590709</v>
          </cell>
          <cell r="T28">
            <v>3192461.6326429565</v>
          </cell>
          <cell r="U28">
            <v>3408591.2851728848</v>
          </cell>
          <cell r="V28">
            <v>3604585.284070326</v>
          </cell>
          <cell r="W28">
            <v>3752012.8221888021</v>
          </cell>
          <cell r="X28">
            <v>4393116.1830317117</v>
          </cell>
        </row>
        <row r="29">
          <cell r="A29" t="str">
            <v>Eq. Topografía</v>
          </cell>
          <cell r="C29">
            <v>1020000</v>
          </cell>
          <cell r="D29">
            <v>1190340</v>
          </cell>
          <cell r="E29">
            <v>1300208.382</v>
          </cell>
          <cell r="F29">
            <v>1413976.615425</v>
          </cell>
          <cell r="G29">
            <v>1522145.8265050126</v>
          </cell>
          <cell r="H29">
            <v>1628543.8197777132</v>
          </cell>
          <cell r="I29">
            <v>1734236.3136812868</v>
          </cell>
          <cell r="J29">
            <v>1829619.3109337573</v>
          </cell>
          <cell r="K29">
            <v>1918355.8475140445</v>
          </cell>
          <cell r="L29">
            <v>2004298.1894826735</v>
          </cell>
          <cell r="M29">
            <v>2118342.7564642373</v>
          </cell>
          <cell r="N29">
            <v>2280819.6458850442</v>
          </cell>
          <cell r="O29">
            <v>2326436.0388027453</v>
          </cell>
          <cell r="P29">
            <v>2400184.0612327927</v>
          </cell>
          <cell r="Q29">
            <v>2489710.9267167761</v>
          </cell>
          <cell r="R29">
            <v>2550459.8733286653</v>
          </cell>
          <cell r="S29">
            <v>2616771.8300352106</v>
          </cell>
          <cell r="T29">
            <v>2713592.3877465134</v>
          </cell>
          <cell r="U29">
            <v>2897302.5923969527</v>
          </cell>
          <cell r="V29">
            <v>3063897.4914597776</v>
          </cell>
          <cell r="W29">
            <v>3189210.8988604825</v>
          </cell>
          <cell r="X29">
            <v>3734148.7555769556</v>
          </cell>
        </row>
        <row r="30">
          <cell r="A30" t="str">
            <v>Eq. Menor</v>
          </cell>
          <cell r="C30">
            <v>600000</v>
          </cell>
          <cell r="D30">
            <v>700200</v>
          </cell>
          <cell r="E30">
            <v>764828.46000000008</v>
          </cell>
          <cell r="F30">
            <v>831750.95024999999</v>
          </cell>
          <cell r="G30">
            <v>895379.897944125</v>
          </cell>
          <cell r="H30">
            <v>957966.95281041937</v>
          </cell>
          <cell r="I30">
            <v>1020139.0080478155</v>
          </cell>
          <cell r="J30">
            <v>1076246.6534904453</v>
          </cell>
          <cell r="K30">
            <v>1128444.6161847319</v>
          </cell>
          <cell r="L30">
            <v>1178998.9349898079</v>
          </cell>
          <cell r="M30">
            <v>1246083.9743907279</v>
          </cell>
          <cell r="N30">
            <v>1341658.6152264967</v>
          </cell>
          <cell r="O30">
            <v>1368491.7875310266</v>
          </cell>
          <cell r="P30">
            <v>1411872.9771957602</v>
          </cell>
          <cell r="Q30">
            <v>1464535.8392451622</v>
          </cell>
          <cell r="R30">
            <v>1500270.5137227441</v>
          </cell>
          <cell r="S30">
            <v>1539277.5470795354</v>
          </cell>
          <cell r="T30">
            <v>1596230.8163214782</v>
          </cell>
          <cell r="U30">
            <v>1704295.6425864424</v>
          </cell>
          <cell r="V30">
            <v>1802292.642035163</v>
          </cell>
          <cell r="W30">
            <v>1876006.411094401</v>
          </cell>
          <cell r="X30">
            <v>2196558.0915158559</v>
          </cell>
        </row>
        <row r="31">
          <cell r="A31" t="str">
            <v>Computador</v>
          </cell>
          <cell r="C31">
            <v>482250</v>
          </cell>
          <cell r="D31">
            <v>562785.75</v>
          </cell>
          <cell r="E31">
            <v>614730.874725</v>
          </cell>
          <cell r="F31">
            <v>668519.8262634374</v>
          </cell>
          <cell r="G31">
            <v>719661.59297259036</v>
          </cell>
          <cell r="H31">
            <v>769965.93832137447</v>
          </cell>
          <cell r="I31">
            <v>819936.72771843162</v>
          </cell>
          <cell r="J31">
            <v>865033.24774294533</v>
          </cell>
          <cell r="K31">
            <v>906987.36025847821</v>
          </cell>
          <cell r="L31">
            <v>947620.39399805793</v>
          </cell>
          <cell r="M31">
            <v>1001539.9944165474</v>
          </cell>
          <cell r="N31">
            <v>1078358.1119882965</v>
          </cell>
          <cell r="O31">
            <v>1099925.2742280625</v>
          </cell>
          <cell r="P31">
            <v>1134792.9054210922</v>
          </cell>
          <cell r="Q31">
            <v>1177120.6807932991</v>
          </cell>
          <cell r="R31">
            <v>1205842.4254046555</v>
          </cell>
          <cell r="S31">
            <v>1237194.3284651765</v>
          </cell>
          <cell r="T31">
            <v>1282970.5186183879</v>
          </cell>
          <cell r="U31">
            <v>1369827.6227288528</v>
          </cell>
          <cell r="V31">
            <v>1448592.711035762</v>
          </cell>
          <cell r="W31">
            <v>1507840.1529171246</v>
          </cell>
          <cell r="X31">
            <v>1765483.566055869</v>
          </cell>
        </row>
        <row r="32">
          <cell r="A32" t="str">
            <v>Alquiler Campamento</v>
          </cell>
          <cell r="C32">
            <v>250000</v>
          </cell>
          <cell r="D32">
            <v>291750</v>
          </cell>
          <cell r="E32">
            <v>318678.52500000002</v>
          </cell>
          <cell r="F32">
            <v>346562.8959375</v>
          </cell>
          <cell r="G32">
            <v>373074.95747671876</v>
          </cell>
          <cell r="H32">
            <v>399152.89700434142</v>
          </cell>
          <cell r="I32">
            <v>425057.92001992319</v>
          </cell>
          <cell r="J32">
            <v>448436.10562101891</v>
          </cell>
          <cell r="K32">
            <v>470185.25674363831</v>
          </cell>
          <cell r="L32">
            <v>491249.55624575331</v>
          </cell>
          <cell r="M32">
            <v>519201.65599613666</v>
          </cell>
          <cell r="N32">
            <v>559024.42301104032</v>
          </cell>
          <cell r="O32">
            <v>570204.91147126118</v>
          </cell>
          <cell r="P32">
            <v>588280.40716490021</v>
          </cell>
          <cell r="Q32">
            <v>610223.26635215105</v>
          </cell>
          <cell r="R32">
            <v>625112.7140511435</v>
          </cell>
          <cell r="S32">
            <v>641365.64461647323</v>
          </cell>
          <cell r="T32">
            <v>665096.17346728267</v>
          </cell>
          <cell r="U32">
            <v>710123.18441101781</v>
          </cell>
          <cell r="V32">
            <v>750955.26751465141</v>
          </cell>
          <cell r="W32">
            <v>781669.33795600059</v>
          </cell>
          <cell r="X32">
            <v>915232.53813160677</v>
          </cell>
        </row>
        <row r="33">
          <cell r="A33" t="str">
            <v>Ensayos Laboratorio</v>
          </cell>
          <cell r="C33">
            <v>200000</v>
          </cell>
          <cell r="D33">
            <v>233400</v>
          </cell>
          <cell r="E33">
            <v>254942.82</v>
          </cell>
          <cell r="F33">
            <v>277250.31675</v>
          </cell>
          <cell r="G33">
            <v>298459.96598137502</v>
          </cell>
          <cell r="H33">
            <v>319322.31760347314</v>
          </cell>
          <cell r="I33">
            <v>340046.33601593855</v>
          </cell>
          <cell r="J33">
            <v>358748.88449681515</v>
          </cell>
          <cell r="K33">
            <v>376148.20539491071</v>
          </cell>
          <cell r="L33">
            <v>392999.64499660267</v>
          </cell>
          <cell r="M33">
            <v>415361.32479690935</v>
          </cell>
          <cell r="N33">
            <v>447219.53840883228</v>
          </cell>
          <cell r="O33">
            <v>456163.92917700892</v>
          </cell>
          <cell r="P33">
            <v>470624.32573192014</v>
          </cell>
          <cell r="Q33">
            <v>488178.61308172083</v>
          </cell>
          <cell r="R33">
            <v>500090.17124091479</v>
          </cell>
          <cell r="S33">
            <v>513092.51569317858</v>
          </cell>
          <cell r="T33">
            <v>532076.93877382611</v>
          </cell>
          <cell r="U33">
            <v>568098.54752881418</v>
          </cell>
          <cell r="V33">
            <v>600764.21401172108</v>
          </cell>
          <cell r="W33">
            <v>625335.47036480042</v>
          </cell>
          <cell r="X33">
            <v>732186.03050528537</v>
          </cell>
        </row>
        <row r="34">
          <cell r="A34" t="str">
            <v>Pasajes Aéreos</v>
          </cell>
          <cell r="C34">
            <v>178000</v>
          </cell>
          <cell r="D34">
            <v>207726</v>
          </cell>
          <cell r="E34">
            <v>226899.10980000001</v>
          </cell>
          <cell r="F34">
            <v>246752.78190749997</v>
          </cell>
          <cell r="G34">
            <v>265629.36972342373</v>
          </cell>
          <cell r="H34">
            <v>284196.86266709107</v>
          </cell>
          <cell r="I34">
            <v>302641.23905418528</v>
          </cell>
          <cell r="J34">
            <v>319286.50720216543</v>
          </cell>
          <cell r="K34">
            <v>334771.90280147048</v>
          </cell>
          <cell r="L34">
            <v>349769.68404697633</v>
          </cell>
          <cell r="M34">
            <v>369671.57906924927</v>
          </cell>
          <cell r="N34">
            <v>398025.38918386068</v>
          </cell>
          <cell r="O34">
            <v>405985.89696753788</v>
          </cell>
          <cell r="P34">
            <v>418855.64990140888</v>
          </cell>
          <cell r="Q34">
            <v>434478.96564273146</v>
          </cell>
          <cell r="R34">
            <v>445080.25240441412</v>
          </cell>
          <cell r="S34">
            <v>456652.33896692889</v>
          </cell>
          <cell r="T34">
            <v>473548.47550870525</v>
          </cell>
          <cell r="U34">
            <v>505607.70730064466</v>
          </cell>
          <cell r="V34">
            <v>534680.15047043178</v>
          </cell>
          <cell r="W34">
            <v>556548.56862467236</v>
          </cell>
          <cell r="X34">
            <v>651645.56714970409</v>
          </cell>
        </row>
        <row r="35">
          <cell r="A35" t="str">
            <v>Ploteado Mantequilla</v>
          </cell>
          <cell r="C35">
            <v>4500</v>
          </cell>
          <cell r="D35">
            <v>5251.5</v>
          </cell>
          <cell r="E35">
            <v>5736.2134500000002</v>
          </cell>
          <cell r="F35">
            <v>6238.1321268749998</v>
          </cell>
          <cell r="G35">
            <v>6715.3492345809373</v>
          </cell>
          <cell r="H35">
            <v>7184.7521460781454</v>
          </cell>
          <cell r="I35">
            <v>7651.0425603586164</v>
          </cell>
          <cell r="J35">
            <v>8071.8499011783397</v>
          </cell>
          <cell r="K35">
            <v>8463.3346213854893</v>
          </cell>
          <cell r="L35">
            <v>8842.4920124235596</v>
          </cell>
          <cell r="M35">
            <v>9345.6298079304597</v>
          </cell>
          <cell r="N35">
            <v>10062.439614198725</v>
          </cell>
          <cell r="O35">
            <v>10263.688406482701</v>
          </cell>
          <cell r="P35">
            <v>10589.047328968203</v>
          </cell>
          <cell r="Q35">
            <v>10984.018794338719</v>
          </cell>
          <cell r="R35">
            <v>11252.028852920583</v>
          </cell>
          <cell r="S35">
            <v>11544.581603096518</v>
          </cell>
          <cell r="T35">
            <v>11971.731122411089</v>
          </cell>
          <cell r="U35">
            <v>12782.217319398322</v>
          </cell>
          <cell r="V35">
            <v>13517.194815263727</v>
          </cell>
          <cell r="W35">
            <v>14070.048083208012</v>
          </cell>
          <cell r="X35">
            <v>16474.185686368925</v>
          </cell>
        </row>
        <row r="36">
          <cell r="A36" t="str">
            <v>Ploteado  Bond</v>
          </cell>
          <cell r="C36">
            <v>4000</v>
          </cell>
          <cell r="D36">
            <v>4668</v>
          </cell>
          <cell r="E36">
            <v>5098.8564000000006</v>
          </cell>
          <cell r="F36">
            <v>5545.006335</v>
          </cell>
          <cell r="G36">
            <v>5969.1993196274998</v>
          </cell>
          <cell r="H36">
            <v>6386.4463520694626</v>
          </cell>
          <cell r="I36">
            <v>6800.9267203187701</v>
          </cell>
          <cell r="J36">
            <v>7174.9776899363023</v>
          </cell>
          <cell r="K36">
            <v>7522.9641078982131</v>
          </cell>
          <cell r="L36">
            <v>7859.9928999320528</v>
          </cell>
          <cell r="M36">
            <v>8307.2264959381864</v>
          </cell>
          <cell r="N36">
            <v>8944.390768176645</v>
          </cell>
          <cell r="O36">
            <v>9123.2785835401774</v>
          </cell>
          <cell r="P36">
            <v>9412.4865146384018</v>
          </cell>
          <cell r="Q36">
            <v>9763.5722616344156</v>
          </cell>
          <cell r="R36">
            <v>10001.803424818296</v>
          </cell>
          <cell r="S36">
            <v>10261.850313863572</v>
          </cell>
          <cell r="T36">
            <v>10641.538775476523</v>
          </cell>
          <cell r="U36">
            <v>11361.970950576286</v>
          </cell>
          <cell r="V36">
            <v>12015.284280234424</v>
          </cell>
          <cell r="W36">
            <v>12506.709407296012</v>
          </cell>
          <cell r="X36">
            <v>14643.720610105707</v>
          </cell>
        </row>
      </sheetData>
      <sheetData sheetId="2"/>
      <sheetData sheetId="3">
        <row r="25">
          <cell r="D25" t="str">
            <v>20%</v>
          </cell>
        </row>
        <row r="27">
          <cell r="D27" t="str">
            <v>20%</v>
          </cell>
        </row>
        <row r="32">
          <cell r="G32">
            <v>1</v>
          </cell>
          <cell r="H32">
            <v>6.0899999999999999E-3</v>
          </cell>
          <cell r="I32">
            <v>5.2199999999999998E-3</v>
          </cell>
          <cell r="J32">
            <v>6.96E-3</v>
          </cell>
        </row>
        <row r="33">
          <cell r="G33">
            <v>2</v>
          </cell>
          <cell r="H33">
            <v>1.3485E-2</v>
          </cell>
          <cell r="I33">
            <v>1.044E-2</v>
          </cell>
          <cell r="J33">
            <v>1.653E-2</v>
          </cell>
        </row>
        <row r="34">
          <cell r="G34">
            <v>3</v>
          </cell>
          <cell r="H34">
            <v>3.2625000000000001E-2</v>
          </cell>
          <cell r="I34">
            <v>2.436E-2</v>
          </cell>
          <cell r="J34">
            <v>4.0890000000000003E-2</v>
          </cell>
        </row>
        <row r="35">
          <cell r="G35">
            <v>4</v>
          </cell>
          <cell r="H35">
            <v>5.2049999999999999E-2</v>
          </cell>
          <cell r="I35">
            <v>4.3499999999999997E-2</v>
          </cell>
          <cell r="J35">
            <v>6.0600000000000001E-2</v>
          </cell>
        </row>
        <row r="36">
          <cell r="G36">
            <v>5</v>
          </cell>
          <cell r="H36">
            <v>7.8299999999999995E-2</v>
          </cell>
          <cell r="I36">
            <v>6.9599999999999995E-2</v>
          </cell>
          <cell r="J36">
            <v>8.6999999999999994E-2</v>
          </cell>
        </row>
      </sheetData>
      <sheetData sheetId="4">
        <row r="6">
          <cell r="B6" t="str">
            <v>CONSULTORIA ESPECIALIZADA PARA LA EVALUACION, FORMULACION Y PUESTA EN MARCHA DEL (LOS) ESQUEMA(S) DE PRESTACION DE LOS SERVICIOS PUBLICOS DE ACUEDUCTO Y ALCANTARILLADO PARA EL ACUEDUCTO METROPOLITANO DE LOS MUNICIPIOS DE CUCUTA, VILLA DEL ROSARIO Y LOS PATIOS</v>
          </cell>
        </row>
        <row r="8">
          <cell r="D8">
            <v>4</v>
          </cell>
        </row>
        <row r="10">
          <cell r="B10">
            <v>34.4</v>
          </cell>
          <cell r="D10">
            <v>8</v>
          </cell>
          <cell r="O10">
            <v>87627781.881781995</v>
          </cell>
        </row>
        <row r="12">
          <cell r="P12">
            <v>60707963.330261923</v>
          </cell>
        </row>
        <row r="13">
          <cell r="C13">
            <v>2</v>
          </cell>
        </row>
        <row r="14">
          <cell r="B14">
            <v>1</v>
          </cell>
          <cell r="O14">
            <v>27065275.872275189</v>
          </cell>
        </row>
        <row r="15">
          <cell r="B15">
            <v>0</v>
          </cell>
          <cell r="O15">
            <v>0</v>
          </cell>
        </row>
        <row r="16">
          <cell r="B16">
            <v>1</v>
          </cell>
          <cell r="O16">
            <v>33642687.457986735</v>
          </cell>
        </row>
        <row r="17">
          <cell r="B17">
            <v>0</v>
          </cell>
          <cell r="O17">
            <v>0</v>
          </cell>
        </row>
        <row r="18">
          <cell r="B18">
            <v>0</v>
          </cell>
          <cell r="O18">
            <v>0</v>
          </cell>
        </row>
        <row r="19">
          <cell r="B19">
            <v>0</v>
          </cell>
          <cell r="O19">
            <v>0</v>
          </cell>
        </row>
        <row r="20">
          <cell r="I20">
            <v>4344264.2117327247</v>
          </cell>
        </row>
        <row r="22">
          <cell r="C22">
            <v>0</v>
          </cell>
          <cell r="P22">
            <v>0</v>
          </cell>
        </row>
        <row r="23">
          <cell r="B23">
            <v>0</v>
          </cell>
          <cell r="O23">
            <v>0</v>
          </cell>
        </row>
        <row r="24">
          <cell r="B24">
            <v>0</v>
          </cell>
          <cell r="O24">
            <v>0</v>
          </cell>
        </row>
        <row r="25">
          <cell r="B25">
            <v>0</v>
          </cell>
          <cell r="O25">
            <v>0</v>
          </cell>
        </row>
        <row r="26">
          <cell r="B26">
            <v>0</v>
          </cell>
          <cell r="O26">
            <v>0</v>
          </cell>
        </row>
        <row r="27">
          <cell r="B27">
            <v>0</v>
          </cell>
          <cell r="O27">
            <v>0</v>
          </cell>
        </row>
        <row r="28">
          <cell r="B28">
            <v>0</v>
          </cell>
          <cell r="O28">
            <v>0</v>
          </cell>
        </row>
        <row r="29">
          <cell r="B29">
            <v>0</v>
          </cell>
          <cell r="O29">
            <v>0</v>
          </cell>
        </row>
        <row r="30">
          <cell r="B30">
            <v>0</v>
          </cell>
          <cell r="O30">
            <v>0</v>
          </cell>
        </row>
        <row r="31">
          <cell r="B31">
            <v>0</v>
          </cell>
          <cell r="O31">
            <v>0</v>
          </cell>
        </row>
        <row r="32">
          <cell r="B32">
            <v>0</v>
          </cell>
          <cell r="O32">
            <v>0</v>
          </cell>
        </row>
        <row r="33">
          <cell r="B33">
            <v>0</v>
          </cell>
          <cell r="O33">
            <v>0</v>
          </cell>
        </row>
        <row r="34">
          <cell r="B34">
            <v>0</v>
          </cell>
          <cell r="O34">
            <v>0</v>
          </cell>
        </row>
        <row r="35">
          <cell r="I35">
            <v>0</v>
          </cell>
        </row>
        <row r="36">
          <cell r="C36">
            <v>0</v>
          </cell>
          <cell r="P36">
            <v>0</v>
          </cell>
        </row>
        <row r="37">
          <cell r="B37">
            <v>0</v>
          </cell>
          <cell r="O37">
            <v>0</v>
          </cell>
        </row>
        <row r="38">
          <cell r="B38">
            <v>0</v>
          </cell>
          <cell r="O38">
            <v>0</v>
          </cell>
        </row>
        <row r="39">
          <cell r="B39">
            <v>0</v>
          </cell>
          <cell r="O39">
            <v>0</v>
          </cell>
        </row>
        <row r="40">
          <cell r="B40">
            <v>0</v>
          </cell>
          <cell r="O40">
            <v>0</v>
          </cell>
        </row>
        <row r="41">
          <cell r="B41">
            <v>0</v>
          </cell>
          <cell r="O41">
            <v>0</v>
          </cell>
        </row>
        <row r="43">
          <cell r="C43">
            <v>0</v>
          </cell>
          <cell r="P43">
            <v>0</v>
          </cell>
        </row>
        <row r="44">
          <cell r="B44">
            <v>0</v>
          </cell>
          <cell r="O44">
            <v>0</v>
          </cell>
        </row>
        <row r="45">
          <cell r="B45">
            <v>0</v>
          </cell>
          <cell r="O45">
            <v>0</v>
          </cell>
        </row>
        <row r="46">
          <cell r="B46">
            <v>0</v>
          </cell>
          <cell r="O46">
            <v>0</v>
          </cell>
        </row>
        <row r="47">
          <cell r="B47">
            <v>0</v>
          </cell>
          <cell r="O47">
            <v>0</v>
          </cell>
        </row>
        <row r="48">
          <cell r="B48">
            <v>0</v>
          </cell>
          <cell r="O48">
            <v>0</v>
          </cell>
        </row>
        <row r="49">
          <cell r="B49">
            <v>0</v>
          </cell>
          <cell r="O49">
            <v>0</v>
          </cell>
        </row>
        <row r="50">
          <cell r="B50">
            <v>0</v>
          </cell>
          <cell r="O50">
            <v>0</v>
          </cell>
        </row>
        <row r="51">
          <cell r="B51">
            <v>0</v>
          </cell>
          <cell r="O51">
            <v>0</v>
          </cell>
        </row>
        <row r="52">
          <cell r="B52">
            <v>0</v>
          </cell>
          <cell r="O52">
            <v>0</v>
          </cell>
        </row>
        <row r="54">
          <cell r="P54">
            <v>3919818.551520064</v>
          </cell>
        </row>
        <row r="56">
          <cell r="O56">
            <v>0</v>
          </cell>
        </row>
        <row r="57">
          <cell r="O57">
            <v>855854.89710998384</v>
          </cell>
        </row>
        <row r="59">
          <cell r="O59">
            <v>1403963.6544100801</v>
          </cell>
        </row>
        <row r="61">
          <cell r="O61">
            <v>860000</v>
          </cell>
        </row>
        <row r="62">
          <cell r="O62">
            <v>800000</v>
          </cell>
        </row>
        <row r="63">
          <cell r="O63">
            <v>0</v>
          </cell>
        </row>
        <row r="67">
          <cell r="P67">
            <v>0</v>
          </cell>
        </row>
        <row r="68">
          <cell r="O68">
            <v>0</v>
          </cell>
        </row>
        <row r="69">
          <cell r="O69">
            <v>0</v>
          </cell>
        </row>
        <row r="70">
          <cell r="O70">
            <v>0</v>
          </cell>
        </row>
        <row r="71">
          <cell r="O71">
            <v>0</v>
          </cell>
        </row>
        <row r="72">
          <cell r="O72">
            <v>0</v>
          </cell>
        </row>
        <row r="73">
          <cell r="O73">
            <v>0</v>
          </cell>
        </row>
        <row r="74">
          <cell r="O74">
            <v>0</v>
          </cell>
        </row>
        <row r="77">
          <cell r="P77">
            <v>0</v>
          </cell>
        </row>
        <row r="78">
          <cell r="O78">
            <v>0</v>
          </cell>
        </row>
        <row r="79">
          <cell r="O79">
            <v>0</v>
          </cell>
        </row>
        <row r="80">
          <cell r="O80">
            <v>0</v>
          </cell>
        </row>
        <row r="83">
          <cell r="P83">
            <v>23000000</v>
          </cell>
        </row>
        <row r="84">
          <cell r="O84">
            <v>5000000</v>
          </cell>
        </row>
        <row r="85">
          <cell r="O85">
            <v>0</v>
          </cell>
        </row>
        <row r="86">
          <cell r="O86">
            <v>18000000</v>
          </cell>
        </row>
        <row r="88">
          <cell r="O88">
            <v>0</v>
          </cell>
        </row>
        <row r="91">
          <cell r="P91">
            <v>0</v>
          </cell>
        </row>
        <row r="114">
          <cell r="P114">
            <v>0</v>
          </cell>
        </row>
        <row r="115">
          <cell r="O115">
            <v>0</v>
          </cell>
        </row>
        <row r="116">
          <cell r="O116">
            <v>0</v>
          </cell>
        </row>
        <row r="117">
          <cell r="O117">
            <v>0</v>
          </cell>
        </row>
        <row r="118">
          <cell r="O118">
            <v>0</v>
          </cell>
        </row>
        <row r="119">
          <cell r="O119">
            <v>0</v>
          </cell>
        </row>
        <row r="120">
          <cell r="O120">
            <v>0</v>
          </cell>
        </row>
        <row r="121">
          <cell r="O121">
            <v>0</v>
          </cell>
        </row>
        <row r="122">
          <cell r="O122">
            <v>0</v>
          </cell>
        </row>
        <row r="123">
          <cell r="O123">
            <v>0</v>
          </cell>
        </row>
        <row r="124">
          <cell r="O124">
            <v>0</v>
          </cell>
        </row>
        <row r="125">
          <cell r="O125">
            <v>0</v>
          </cell>
        </row>
        <row r="144">
          <cell r="A144" t="str">
            <v>Esp. Juridico</v>
          </cell>
        </row>
        <row r="145">
          <cell r="A145" t="str">
            <v>Ingeniero Quimico</v>
          </cell>
        </row>
        <row r="146">
          <cell r="A146" t="str">
            <v>Ingeniero civil especializado</v>
          </cell>
        </row>
        <row r="147">
          <cell r="A147" t="str">
            <v>Asesor Calidad</v>
          </cell>
        </row>
        <row r="148">
          <cell r="A148" t="str">
            <v>Asesor Juridico</v>
          </cell>
        </row>
        <row r="149">
          <cell r="A149" t="str">
            <v>Auditor Interno</v>
          </cell>
        </row>
        <row r="150">
          <cell r="A150" t="str">
            <v>Profesional en Contaduria</v>
          </cell>
        </row>
        <row r="151">
          <cell r="A151" t="str">
            <v>Profesional en Tesoreria</v>
          </cell>
        </row>
        <row r="152">
          <cell r="A152" t="str">
            <v>Director Tecnico Operativo</v>
          </cell>
        </row>
        <row r="153">
          <cell r="A153" t="str">
            <v>Director Comercial</v>
          </cell>
        </row>
        <row r="154">
          <cell r="A154" t="str">
            <v>Director de Acompañamiento</v>
          </cell>
        </row>
        <row r="155">
          <cell r="A155" t="str">
            <v>Esp. Financiero/Comercial</v>
          </cell>
        </row>
        <row r="156">
          <cell r="A156" t="str">
            <v>Esp. en Aseo</v>
          </cell>
        </row>
        <row r="157">
          <cell r="A157" t="str">
            <v>Apoyo Administrativo</v>
          </cell>
        </row>
        <row r="158">
          <cell r="A158" t="str">
            <v>Apoyo Comercial</v>
          </cell>
        </row>
        <row r="159">
          <cell r="A159" t="str">
            <v>Ing. Residente Aux.</v>
          </cell>
        </row>
        <row r="160">
          <cell r="A160" t="str">
            <v>Ing. Electromecanico</v>
          </cell>
        </row>
        <row r="161">
          <cell r="A161" t="str">
            <v>Profesional Social</v>
          </cell>
        </row>
        <row r="162">
          <cell r="A162" t="str">
            <v>Profesional de apoyo Comercial</v>
          </cell>
        </row>
        <row r="163">
          <cell r="A163" t="str">
            <v>Profesional de apoyo Administr.</v>
          </cell>
        </row>
        <row r="164">
          <cell r="A164" t="str">
            <v>Profesional de apoyo Aseo</v>
          </cell>
        </row>
        <row r="165">
          <cell r="A165" t="str">
            <v>Coordinador de Proyecto</v>
          </cell>
        </row>
        <row r="166">
          <cell r="A166" t="str">
            <v>Diseñador Gráfico</v>
          </cell>
        </row>
        <row r="167">
          <cell r="A167" t="str">
            <v>Esp. Ambiental</v>
          </cell>
        </row>
        <row r="168">
          <cell r="A168" t="str">
            <v>Esp. Diseño Geom. Vías</v>
          </cell>
        </row>
        <row r="169">
          <cell r="A169" t="str">
            <v>Esp. Juridico</v>
          </cell>
        </row>
        <row r="170">
          <cell r="A170" t="str">
            <v>Esp. Estructural</v>
          </cell>
        </row>
        <row r="171">
          <cell r="A171" t="str">
            <v>Esp. Geotecnia</v>
          </cell>
        </row>
        <row r="172">
          <cell r="A172" t="str">
            <v>Esp. Hidráulico</v>
          </cell>
        </row>
        <row r="173">
          <cell r="A173" t="str">
            <v>Ing. Anexos Técnicos</v>
          </cell>
        </row>
        <row r="174">
          <cell r="A174" t="str">
            <v>Ing. Catastral</v>
          </cell>
        </row>
        <row r="175">
          <cell r="A175" t="str">
            <v>Profesional Costos y Presup.</v>
          </cell>
        </row>
        <row r="176">
          <cell r="A176" t="str">
            <v>Ing. Forestal</v>
          </cell>
        </row>
        <row r="177">
          <cell r="A177" t="str">
            <v>Esp. Electromecánico</v>
          </cell>
        </row>
        <row r="178">
          <cell r="A178" t="str">
            <v>Profesional Calidad</v>
          </cell>
        </row>
        <row r="179">
          <cell r="A179" t="str">
            <v>Profesional de apoyo</v>
          </cell>
        </row>
        <row r="180">
          <cell r="A180" t="str">
            <v>Profesional de Seguridad Industrial</v>
          </cell>
        </row>
        <row r="181">
          <cell r="A181" t="str">
            <v>Residente de Interventoria Obra</v>
          </cell>
        </row>
        <row r="182">
          <cell r="A182" t="str">
            <v>Residente de Obra</v>
          </cell>
        </row>
        <row r="183">
          <cell r="A183" t="str">
            <v>Residente Obra Civil</v>
          </cell>
        </row>
        <row r="184">
          <cell r="A184" t="str">
            <v>Revisor Fiscal</v>
          </cell>
        </row>
        <row r="185">
          <cell r="A185" t="str">
            <v>Topógrafo</v>
          </cell>
        </row>
        <row r="186">
          <cell r="A186" t="str">
            <v>Profesional Social</v>
          </cell>
        </row>
        <row r="189">
          <cell r="A189" t="str">
            <v>Tecnico Sanitario</v>
          </cell>
        </row>
        <row r="190">
          <cell r="A190" t="str">
            <v>Almacenista</v>
          </cell>
        </row>
        <row r="191">
          <cell r="A191" t="str">
            <v xml:space="preserve">Cadenero 1 </v>
          </cell>
        </row>
        <row r="192">
          <cell r="A192" t="str">
            <v>Cadenero 2</v>
          </cell>
        </row>
        <row r="193">
          <cell r="A193" t="str">
            <v>Celador</v>
          </cell>
        </row>
        <row r="194">
          <cell r="A194" t="str">
            <v>Operadores de Planta</v>
          </cell>
        </row>
        <row r="195">
          <cell r="A195" t="str">
            <v>Fontaneros</v>
          </cell>
        </row>
        <row r="196">
          <cell r="A196" t="str">
            <v>Auxiliar de laboratorio</v>
          </cell>
        </row>
        <row r="197">
          <cell r="A197" t="str">
            <v>Tecnico en Facturación</v>
          </cell>
        </row>
        <row r="198">
          <cell r="A198" t="str">
            <v>Tecnico en Cartera</v>
          </cell>
        </row>
        <row r="199">
          <cell r="A199" t="str">
            <v>Auxiliar Administrativo</v>
          </cell>
        </row>
        <row r="200">
          <cell r="A200" t="str">
            <v>Auxiliar contable y financiero</v>
          </cell>
        </row>
        <row r="201">
          <cell r="A201" t="str">
            <v>Inspectores de Facturacion</v>
          </cell>
        </row>
        <row r="202">
          <cell r="A202" t="str">
            <v>Conductor</v>
          </cell>
        </row>
        <row r="203">
          <cell r="A203" t="str">
            <v>Dibujante</v>
          </cell>
        </row>
        <row r="204">
          <cell r="A204" t="str">
            <v>Inspector</v>
          </cell>
        </row>
        <row r="205">
          <cell r="A205" t="str">
            <v>Maestro</v>
          </cell>
        </row>
        <row r="206">
          <cell r="A206" t="str">
            <v>Mensajero</v>
          </cell>
        </row>
        <row r="207">
          <cell r="A207" t="str">
            <v>Obrero</v>
          </cell>
        </row>
        <row r="208">
          <cell r="A208" t="str">
            <v>Secretaria</v>
          </cell>
        </row>
        <row r="209">
          <cell r="A209" t="str">
            <v>Topógrafo</v>
          </cell>
        </row>
        <row r="231">
          <cell r="A231" t="str">
            <v>&lt;2000cc Gasolina+Conductor</v>
          </cell>
        </row>
        <row r="232">
          <cell r="A232" t="str">
            <v>&gt;2000cc Gasolina+Conductor</v>
          </cell>
        </row>
        <row r="233">
          <cell r="A233" t="str">
            <v>Distanciómetro</v>
          </cell>
        </row>
        <row r="234">
          <cell r="A234" t="str">
            <v>Equipos Especiales</v>
          </cell>
        </row>
        <row r="235">
          <cell r="A235" t="str">
            <v>Estación</v>
          </cell>
        </row>
        <row r="236">
          <cell r="A236" t="str">
            <v>Mas de 3 Ton Gasolina+Conductor+Manto.</v>
          </cell>
        </row>
        <row r="237">
          <cell r="A237" t="str">
            <v>Derechos de Autor</v>
          </cell>
        </row>
        <row r="238">
          <cell r="A238" t="str">
            <v>Tramite de Licencia</v>
          </cell>
        </row>
        <row r="239">
          <cell r="A239" t="str">
            <v>Motonave 55&lt;HP +Equip. Batimetría +Motorista</v>
          </cell>
        </row>
        <row r="240">
          <cell r="A240" t="str">
            <v>Costo de las Licencias</v>
          </cell>
        </row>
        <row r="241">
          <cell r="A241" t="str">
            <v>Tránsito, nivel</v>
          </cell>
        </row>
        <row r="244">
          <cell r="A244" t="str">
            <v>Apique en material granular, por ml de 0 m a 1,0 m  de 70x70</v>
          </cell>
        </row>
        <row r="245">
          <cell r="A245" t="str">
            <v>Contenido de asfalto</v>
          </cell>
        </row>
        <row r="246">
          <cell r="A246" t="str">
            <v>Rotura X compresión de cilindros (Por norma una muestra(8 cil.) cada 40,0 m³ o una por día si es menor cantidad)</v>
          </cell>
        </row>
        <row r="247">
          <cell r="A247" t="str">
            <v>Diseño de una mezcla de hormigón para una resistencia dada</v>
          </cell>
        </row>
        <row r="248">
          <cell r="A248" t="str">
            <v>Rotura por compresión en ladrillos y adoquines</v>
          </cell>
        </row>
        <row r="249">
          <cell r="A249" t="str">
            <v>Módulo de rotura en vigas, con carga en los tercios</v>
          </cell>
        </row>
        <row r="250">
          <cell r="A250" t="str">
            <v>Ensayo de compactación Proctor (Estandard y Modificado)</v>
          </cell>
        </row>
        <row r="251">
          <cell r="A251" t="str">
            <v>Peso Unitario  en el terreno por el método de cono y arena</v>
          </cell>
        </row>
        <row r="252">
          <cell r="A252" t="str">
            <v>Granulometría de suelos, por tamizado, con lavado</v>
          </cell>
        </row>
        <row r="253">
          <cell r="A253" t="str">
            <v>Límites de Atterberg, líquido y plástico</v>
          </cell>
        </row>
        <row r="254">
          <cell r="A254" t="str">
            <v>Ensayo con esclerómetro, por elemento</v>
          </cell>
        </row>
        <row r="255">
          <cell r="A255" t="str">
            <v>Ensayo de consolidación lenta con descarga</v>
          </cell>
        </row>
        <row r="256">
          <cell r="A256" t="str">
            <v>Análisis F-Q Total A. Tratada</v>
          </cell>
        </row>
        <row r="257">
          <cell r="A257" t="str">
            <v>Análisis F-Q Total A. Crudas</v>
          </cell>
        </row>
        <row r="258">
          <cell r="A258" t="str">
            <v>Coliformes Totales</v>
          </cell>
        </row>
        <row r="259">
          <cell r="A259" t="str">
            <v>Coliformes Fecales</v>
          </cell>
        </row>
        <row r="260">
          <cell r="A260" t="str">
            <v>Análisis A. Residuales</v>
          </cell>
        </row>
        <row r="261">
          <cell r="A261" t="str">
            <v>Detección de Cloro Residual</v>
          </cell>
        </row>
        <row r="262">
          <cell r="A262" t="str">
            <v xml:space="preserve">CBR sobre material granular ( Método 1 )                                </v>
          </cell>
        </row>
        <row r="281">
          <cell r="A281" t="str">
            <v>Aereo</v>
          </cell>
        </row>
        <row r="282">
          <cell r="A282" t="str">
            <v>Terrestre</v>
          </cell>
        </row>
        <row r="283">
          <cell r="A283" t="str">
            <v>Fluvial</v>
          </cell>
        </row>
        <row r="284">
          <cell r="A284" t="str">
            <v>Otro</v>
          </cell>
        </row>
        <row r="285">
          <cell r="A285" t="str">
            <v>Hotel</v>
          </cell>
        </row>
        <row r="288">
          <cell r="A288" t="str">
            <v>Aparatos Sanit, (sum. e instal)/Gl/Unidad</v>
          </cell>
        </row>
        <row r="289">
          <cell r="A289" t="str">
            <v>Aseo/m2</v>
          </cell>
        </row>
        <row r="290">
          <cell r="A290" t="str">
            <v>Campamento Obra/m2</v>
          </cell>
        </row>
        <row r="291">
          <cell r="A291" t="str">
            <v>Derechos Agua/Gl</v>
          </cell>
        </row>
        <row r="292">
          <cell r="A292" t="str">
            <v>Derechos Energía/Gl</v>
          </cell>
        </row>
        <row r="293">
          <cell r="A293" t="str">
            <v>Derechos Gas/Gl</v>
          </cell>
        </row>
        <row r="294">
          <cell r="A294" t="str">
            <v>Prov. Agua/ml</v>
          </cell>
        </row>
        <row r="295">
          <cell r="A295" t="str">
            <v>Prov. Energía/ml</v>
          </cell>
        </row>
        <row r="296">
          <cell r="A296" t="str">
            <v>Prov. Teléfono/ml</v>
          </cell>
        </row>
        <row r="297">
          <cell r="A297" t="str">
            <v>Servicios Públiicos/mes</v>
          </cell>
        </row>
        <row r="298">
          <cell r="A298" t="str">
            <v>Señalización/ml</v>
          </cell>
        </row>
        <row r="299">
          <cell r="A299" t="str">
            <v>Señalización/m2</v>
          </cell>
        </row>
        <row r="300">
          <cell r="A300" t="str">
            <v>Cerramiento/m2</v>
          </cell>
        </row>
        <row r="301">
          <cell r="A301" t="str">
            <v>Vallas/m2</v>
          </cell>
        </row>
      </sheetData>
      <sheetData sheetId="5">
        <row r="7">
          <cell r="F7">
            <v>0</v>
          </cell>
        </row>
        <row r="10">
          <cell r="D10">
            <v>117451.30664578643</v>
          </cell>
          <cell r="F10">
            <v>117692.0035235392</v>
          </cell>
        </row>
        <row r="11">
          <cell r="E11">
            <v>469.80522658314572</v>
          </cell>
        </row>
        <row r="12">
          <cell r="E12">
            <v>810.41401585592632</v>
          </cell>
        </row>
        <row r="13">
          <cell r="E13">
            <v>5872.5653322893222</v>
          </cell>
        </row>
        <row r="14">
          <cell r="E14">
            <v>0</v>
          </cell>
        </row>
        <row r="15">
          <cell r="E15">
            <v>0</v>
          </cell>
        </row>
        <row r="16">
          <cell r="E16">
            <v>1174.5130664578644</v>
          </cell>
        </row>
        <row r="17">
          <cell r="E17">
            <v>0</v>
          </cell>
        </row>
        <row r="18">
          <cell r="E18">
            <v>0</v>
          </cell>
        </row>
        <row r="19">
          <cell r="E19">
            <v>36000</v>
          </cell>
        </row>
        <row r="20">
          <cell r="E20">
            <v>36000</v>
          </cell>
        </row>
        <row r="21">
          <cell r="E21">
            <v>36000</v>
          </cell>
        </row>
        <row r="22">
          <cell r="E22">
            <v>124.88988940001957</v>
          </cell>
        </row>
        <row r="23">
          <cell r="E23">
            <v>1158.0698835274541</v>
          </cell>
        </row>
        <row r="24">
          <cell r="E24">
            <v>81.746109425467353</v>
          </cell>
        </row>
        <row r="27">
          <cell r="F27" t="str">
            <v>COSTEO DE CONSULTORÍA</v>
          </cell>
        </row>
        <row r="39">
          <cell r="E39">
            <v>0</v>
          </cell>
        </row>
        <row r="40">
          <cell r="E40">
            <v>0</v>
          </cell>
        </row>
        <row r="41">
          <cell r="E41">
            <v>14420357.241379311</v>
          </cell>
        </row>
        <row r="42">
          <cell r="E42">
            <v>1802544.6551724139</v>
          </cell>
        </row>
        <row r="43">
          <cell r="E43">
            <v>0</v>
          </cell>
        </row>
        <row r="44">
          <cell r="E44">
            <v>40000</v>
          </cell>
        </row>
        <row r="45">
          <cell r="E45">
            <v>0</v>
          </cell>
        </row>
        <row r="46">
          <cell r="E46">
            <v>145530.24528</v>
          </cell>
        </row>
        <row r="47">
          <cell r="E47">
            <v>111168.93736666667</v>
          </cell>
        </row>
        <row r="48">
          <cell r="E48">
            <v>400208.17451999994</v>
          </cell>
        </row>
        <row r="51">
          <cell r="F51">
            <v>104547590</v>
          </cell>
        </row>
        <row r="52">
          <cell r="F52">
            <v>104547590</v>
          </cell>
        </row>
        <row r="66">
          <cell r="B66" t="str">
            <v>Otros</v>
          </cell>
          <cell r="C66">
            <v>5.0000000000000001E-3</v>
          </cell>
          <cell r="D66">
            <v>50</v>
          </cell>
        </row>
        <row r="67">
          <cell r="B67" t="str">
            <v>Iva/Utilidad</v>
          </cell>
          <cell r="C67">
            <v>0.16</v>
          </cell>
          <cell r="D67">
            <v>1</v>
          </cell>
        </row>
        <row r="68">
          <cell r="B68" t="str">
            <v>Renta/Utilidad</v>
          </cell>
          <cell r="C68">
            <v>0.34</v>
          </cell>
          <cell r="D68">
            <v>1</v>
          </cell>
        </row>
        <row r="69">
          <cell r="B69" t="str">
            <v>Retención/Vr Total Cto Obra</v>
          </cell>
          <cell r="C69">
            <v>0.01</v>
          </cell>
          <cell r="D69">
            <v>1</v>
          </cell>
        </row>
        <row r="70">
          <cell r="B70" t="str">
            <v>Timbre/Vr Total Cto</v>
          </cell>
          <cell r="C70">
            <v>0</v>
          </cell>
          <cell r="D70">
            <v>1</v>
          </cell>
        </row>
        <row r="71">
          <cell r="B71" t="str">
            <v>Imp. Transac Fin (4x1000)</v>
          </cell>
          <cell r="C71">
            <v>4.0000000000000001E-3</v>
          </cell>
          <cell r="D71">
            <v>1</v>
          </cell>
        </row>
        <row r="72">
          <cell r="B72" t="str">
            <v>ICA</v>
          </cell>
          <cell r="C72">
            <v>6.8999999999999999E-3</v>
          </cell>
          <cell r="D72">
            <v>1</v>
          </cell>
        </row>
        <row r="73">
          <cell r="B73" t="str">
            <v>Contribución Ley 1106</v>
          </cell>
          <cell r="C73">
            <v>0.05</v>
          </cell>
          <cell r="D73">
            <v>1</v>
          </cell>
        </row>
        <row r="74">
          <cell r="B74" t="str">
            <v>IVA</v>
          </cell>
          <cell r="C74">
            <v>0.16</v>
          </cell>
          <cell r="D74">
            <v>1</v>
          </cell>
        </row>
        <row r="75">
          <cell r="B75" t="str">
            <v>Retención/Vr Total Cto Consul</v>
          </cell>
          <cell r="C75">
            <v>0.02</v>
          </cell>
          <cell r="D75">
            <v>1</v>
          </cell>
        </row>
        <row r="76">
          <cell r="B76" t="str">
            <v>Publicación Diario Oficial</v>
          </cell>
          <cell r="C76" t="e">
            <v>#REF!</v>
          </cell>
          <cell r="D76" t="e">
            <v>#REF!</v>
          </cell>
        </row>
        <row r="77">
          <cell r="B77" t="str">
            <v>Estabilidad de la Obra</v>
          </cell>
          <cell r="C77">
            <v>3.0000000000000001E-3</v>
          </cell>
          <cell r="D77">
            <v>0.5</v>
          </cell>
          <cell r="E77">
            <v>60</v>
          </cell>
        </row>
        <row r="78">
          <cell r="B78" t="str">
            <v>Salarios, Prestaciones</v>
          </cell>
          <cell r="C78">
            <v>5.0000000000000001E-3</v>
          </cell>
          <cell r="D78">
            <v>0.05</v>
          </cell>
          <cell r="E78">
            <v>36</v>
          </cell>
        </row>
        <row r="79">
          <cell r="B79" t="str">
            <v>Buen manejo Anticipo</v>
          </cell>
          <cell r="C79">
            <v>3.0000000000000001E-3</v>
          </cell>
          <cell r="D79">
            <v>0.2</v>
          </cell>
          <cell r="E79">
            <v>8</v>
          </cell>
        </row>
        <row r="80">
          <cell r="B80" t="str">
            <v>Cumplimiento</v>
          </cell>
          <cell r="C80">
            <v>3.0000000000000001E-3</v>
          </cell>
          <cell r="D80">
            <v>0.3</v>
          </cell>
          <cell r="E80">
            <v>8</v>
          </cell>
        </row>
        <row r="81">
          <cell r="B81" t="str">
            <v>Calidad de los Servicios</v>
          </cell>
          <cell r="C81">
            <v>3.0000000000000001E-3</v>
          </cell>
          <cell r="D81">
            <v>0.3</v>
          </cell>
          <cell r="E81">
            <v>36</v>
          </cell>
        </row>
        <row r="82">
          <cell r="B82" t="str">
            <v>Responsabilidad Civil</v>
          </cell>
          <cell r="C82">
            <v>3.0000000000000001E-3</v>
          </cell>
          <cell r="D82">
            <v>0.3</v>
          </cell>
          <cell r="E82">
            <v>0</v>
          </cell>
        </row>
        <row r="83">
          <cell r="B83" t="str">
            <v>Garantía de Seriedad</v>
          </cell>
          <cell r="C83">
            <v>1E-3</v>
          </cell>
          <cell r="D83">
            <v>0.1</v>
          </cell>
          <cell r="E83">
            <v>3</v>
          </cell>
        </row>
      </sheetData>
      <sheetData sheetId="6">
        <row r="8">
          <cell r="E8">
            <v>2172132.1058663623</v>
          </cell>
        </row>
        <row r="10">
          <cell r="E10">
            <v>181003.76838184398</v>
          </cell>
        </row>
        <row r="11">
          <cell r="E11">
            <v>1810.0376838184397</v>
          </cell>
        </row>
        <row r="12">
          <cell r="E12">
            <v>90505.504411098431</v>
          </cell>
        </row>
        <row r="13">
          <cell r="E13">
            <v>181003.76838184398</v>
          </cell>
        </row>
        <row r="15">
          <cell r="E15">
            <v>184631.22899864081</v>
          </cell>
        </row>
        <row r="16">
          <cell r="E16">
            <v>260655.85270396346</v>
          </cell>
        </row>
        <row r="17">
          <cell r="E17">
            <v>21721.321058663623</v>
          </cell>
        </row>
        <row r="18">
          <cell r="E18">
            <v>70865.809953890071</v>
          </cell>
        </row>
        <row r="19">
          <cell r="E19">
            <v>195491.88952797261</v>
          </cell>
        </row>
        <row r="21">
          <cell r="E21">
            <v>0</v>
          </cell>
        </row>
        <row r="22">
          <cell r="E22">
            <v>0</v>
          </cell>
        </row>
        <row r="45">
          <cell r="D45">
            <v>1.9314903117778817</v>
          </cell>
        </row>
        <row r="57">
          <cell r="E57">
            <v>1.8661134108712261</v>
          </cell>
        </row>
        <row r="62">
          <cell r="E62">
            <v>104547589.99999999</v>
          </cell>
        </row>
      </sheetData>
      <sheetData sheetId="7"/>
      <sheetData sheetId="8">
        <row r="38">
          <cell r="D38">
            <v>100000000</v>
          </cell>
        </row>
      </sheetData>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FLUJOS"/>
      <sheetName val="Anal"/>
      <sheetName val="PRESUPUESTO "/>
      <sheetName val="Cuadrillas"/>
      <sheetName val="Equ"/>
      <sheetName val="Trans"/>
      <sheetName val="Mat"/>
      <sheetName val="Salarios"/>
      <sheetName val="Civil work"/>
      <sheetName val="Base"/>
      <sheetName val="ITEMS"/>
      <sheetName val="Capitulos"/>
      <sheetName val="Maqui Equip"/>
      <sheetName val="calidad"/>
      <sheetName val="FACTORE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lr libros Emtulua"/>
      <sheetName val="Compromisos"/>
      <sheetName val="VA Centroaguas"/>
      <sheetName val="VU"/>
      <sheetName val="VA"/>
      <sheetName val="LEASING"/>
      <sheetName val="LEASING BANCOLDEX"/>
      <sheetName val="LEASING COLOMBIA"/>
      <sheetName val="VPI"/>
      <sheetName val="VPD ac"/>
      <sheetName val="VPD al"/>
      <sheetName val="CMIT"/>
      <sheetName val="CM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 CAR COMPLE (2)"/>
      <sheetName val="PRESU CAR COMPLE (3)"/>
      <sheetName val="PRESU COMPLETO"/>
      <sheetName val="FASE  I AJUSTES DE DISEÑO"/>
      <sheetName val="FASE 3 PUESTA EN MARCHA"/>
      <sheetName val="TABLA IPC"/>
      <sheetName val="INTERVENTORIA"/>
      <sheetName val="ITEMS 35 AL 43 EMISARIO FINAL"/>
      <sheetName val="PRESU CAR PTAR"/>
      <sheetName val="FASE  2 OBRA APU"/>
      <sheetName val="EQUIPOS"/>
      <sheetName val="ACCESORIOS"/>
    </sheetNames>
    <sheetDataSet>
      <sheetData sheetId="0"/>
      <sheetData sheetId="1"/>
      <sheetData sheetId="2"/>
      <sheetData sheetId="3"/>
      <sheetData sheetId="4"/>
      <sheetData sheetId="5"/>
      <sheetData sheetId="6"/>
      <sheetData sheetId="7"/>
      <sheetData sheetId="8"/>
      <sheetData sheetId="9"/>
      <sheetData sheetId="10">
        <row r="2">
          <cell r="H2">
            <v>3400</v>
          </cell>
          <cell r="I2">
            <v>3600</v>
          </cell>
          <cell r="J2">
            <v>4.5999999999999996</v>
          </cell>
        </row>
      </sheetData>
      <sheetData sheetId="1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COSTOS OFICINA"/>
      <sheetName val="COSTOS CAMPAMENTO"/>
      <sheetName val="Hoja1"/>
      <sheetName val="Equipo"/>
      <sheetName val="materiales"/>
      <sheetName val="otros"/>
      <sheetName val="Análisis_de_precios"/>
      <sheetName val="Remo__derr_"/>
      <sheetName val="Limp__mec__Alcant_"/>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 val="PRECIOS"/>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Linea de Impulsion"/>
      <sheetName val="item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A.P.U"/>
      <sheetName val="CLASIFICACION"/>
      <sheetName val="Presup_Cancha"/>
      <sheetName val="REC-COD,"/>
      <sheetName val="2,2,6,1 Pilotes 0,30"/>
      <sheetName val="062"/>
      <sheetName val="LISTA DE PRECIOS"/>
      <sheetName val="Listado"/>
      <sheetName val="Bajadas"/>
      <sheetName val="FINANC"/>
      <sheetName val="TODAS"/>
      <sheetName val="CRA.MODI"/>
      <sheetName val="FORMULA"/>
      <sheetName val="K16+000 AL K18+500"/>
      <sheetName val="K23+200 AL K24+700"/>
      <sheetName val="k18+500 AL K23+050"/>
      <sheetName val="Presupuesto PUENTE"/>
      <sheetName val="VOLUMENES (4)"/>
      <sheetName val="VOLUMENES (4SA)"/>
      <sheetName val="c2.5y2.6"/>
      <sheetName val="Lp"/>
      <sheetName val=" Liquidacion de Obra por Tramos"/>
      <sheetName val="skj452"/>
      <sheetName val="ita878"/>
      <sheetName val="aea-944"/>
      <sheetName val="dub-823"/>
      <sheetName val="gpi 526"/>
      <sheetName val="xxj617"/>
      <sheetName val="sng_855"/>
      <sheetName val="vea 374"/>
      <sheetName val="hfb024"/>
      <sheetName val="paj825"/>
      <sheetName val="Requisición1"/>
      <sheetName val="TRAPMO"/>
      <sheetName val="UNITARIOS"/>
      <sheetName val="THE"/>
      <sheetName val="ATHE"/>
      <sheetName val="PUNITARIOS_PARA_241201_2S10"/>
      <sheetName val="PR_110"/>
      <sheetName val="ESTADO_RED_TEC10"/>
      <sheetName val="PREACTA_1010"/>
      <sheetName val="PREACTA_910"/>
      <sheetName val="APU NO PREVISTO"/>
      <sheetName val="PPTA (3)"/>
      <sheetName val="PPTA (2)"/>
      <sheetName val="PPTA"/>
      <sheetName val="PERSONAL"/>
      <sheetName val="Tarifa MT"/>
      <sheetName val="OCTUBRE"/>
      <sheetName val="CODCONST"/>
      <sheetName val="PREACTA Y CONTRATISTAS"/>
      <sheetName val="5. ELECTRICO"/>
      <sheetName val="7.1.8.1.1"/>
      <sheetName val="SALARIOS"/>
      <sheetName val="PREACTA_6"/>
      <sheetName val="TABLA_2008"/>
      <sheetName val="ESTADO_VÍA-CRIT_TECNICO"/>
      <sheetName val="NARIÑ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row r="48">
          <cell r="E48">
            <v>0</v>
          </cell>
        </row>
      </sheetData>
      <sheetData sheetId="128"/>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94">
    <tabColor rgb="FFFF0000"/>
    <pageSetUpPr fitToPage="1"/>
  </sheetPr>
  <dimension ref="B1:BA158"/>
  <sheetViews>
    <sheetView tabSelected="1" zoomScale="68" zoomScaleNormal="68" workbookViewId="0">
      <selection activeCell="B1" sqref="B1:G1"/>
    </sheetView>
  </sheetViews>
  <sheetFormatPr baseColWidth="10" defaultColWidth="11.42578125" defaultRowHeight="17.25" x14ac:dyDescent="0.3"/>
  <cols>
    <col min="1" max="1" width="2.140625" style="1" customWidth="1"/>
    <col min="2" max="2" width="13.5703125" style="3" customWidth="1"/>
    <col min="3" max="3" width="80.28515625" style="2" customWidth="1"/>
    <col min="4" max="4" width="8.28515625" style="3" bestFit="1" customWidth="1"/>
    <col min="5" max="5" width="14.7109375" style="4" bestFit="1" customWidth="1"/>
    <col min="6" max="6" width="18.28515625" style="5" bestFit="1" customWidth="1"/>
    <col min="7" max="7" width="22.140625" style="5" bestFit="1" customWidth="1"/>
    <col min="8" max="8" width="22.5703125" style="44" bestFit="1" customWidth="1"/>
    <col min="9" max="9" width="19.28515625" style="44" bestFit="1" customWidth="1"/>
    <col min="10" max="53" width="11.42578125" style="44"/>
    <col min="54" max="16384" width="11.42578125" style="1"/>
  </cols>
  <sheetData>
    <row r="1" spans="2:53" ht="45.75" customHeight="1" x14ac:dyDescent="0.3">
      <c r="B1" s="348" t="s">
        <v>286</v>
      </c>
      <c r="C1" s="349"/>
      <c r="D1" s="349"/>
      <c r="E1" s="349"/>
      <c r="F1" s="349"/>
      <c r="G1" s="350"/>
    </row>
    <row r="2" spans="2:53" x14ac:dyDescent="0.3">
      <c r="B2" s="351" t="s">
        <v>107</v>
      </c>
      <c r="C2" s="351"/>
      <c r="D2" s="351"/>
      <c r="E2" s="351"/>
      <c r="F2" s="351"/>
      <c r="G2" s="351"/>
    </row>
    <row r="3" spans="2:53" x14ac:dyDescent="0.3">
      <c r="B3" s="73" t="s">
        <v>0</v>
      </c>
      <c r="C3" s="146" t="s">
        <v>1</v>
      </c>
      <c r="D3" s="73" t="s">
        <v>2</v>
      </c>
      <c r="E3" s="147" t="s">
        <v>3</v>
      </c>
      <c r="F3" s="103" t="s">
        <v>4</v>
      </c>
      <c r="G3" s="103" t="s">
        <v>5</v>
      </c>
    </row>
    <row r="4" spans="2:53" x14ac:dyDescent="0.3">
      <c r="B4" s="358"/>
      <c r="C4" s="359"/>
      <c r="D4" s="359"/>
      <c r="E4" s="359"/>
      <c r="F4" s="359"/>
      <c r="G4" s="360"/>
    </row>
    <row r="5" spans="2:53" x14ac:dyDescent="0.3">
      <c r="B5" s="73">
        <v>1</v>
      </c>
      <c r="C5" s="362" t="s">
        <v>112</v>
      </c>
      <c r="D5" s="363"/>
      <c r="E5" s="363"/>
      <c r="F5" s="363"/>
      <c r="G5" s="364"/>
    </row>
    <row r="6" spans="2:53" s="6" customFormat="1" ht="12.75" customHeight="1" x14ac:dyDescent="0.25">
      <c r="B6" s="104"/>
      <c r="C6" s="105"/>
      <c r="D6" s="106"/>
      <c r="E6" s="107"/>
      <c r="F6" s="108"/>
      <c r="G6" s="109"/>
      <c r="H6" s="55"/>
      <c r="I6" s="55"/>
      <c r="J6" s="55"/>
      <c r="K6" s="55"/>
      <c r="L6" s="55"/>
      <c r="M6" s="55"/>
      <c r="N6" s="55"/>
      <c r="O6" s="55"/>
      <c r="P6" s="55"/>
      <c r="Q6" s="55"/>
      <c r="R6" s="55"/>
      <c r="S6" s="55"/>
      <c r="T6" s="55"/>
      <c r="U6" s="55"/>
      <c r="V6" s="55"/>
      <c r="W6" s="55"/>
      <c r="X6" s="55"/>
      <c r="Y6" s="55"/>
      <c r="Z6" s="55"/>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row>
    <row r="7" spans="2:53" x14ac:dyDescent="0.3">
      <c r="B7" s="73">
        <v>1.1000000000000001</v>
      </c>
      <c r="C7" s="83" t="s">
        <v>10</v>
      </c>
      <c r="D7" s="73"/>
      <c r="E7" s="74"/>
      <c r="F7" s="75"/>
      <c r="G7" s="76"/>
    </row>
    <row r="8" spans="2:53" x14ac:dyDescent="0.3">
      <c r="B8" s="117" t="s">
        <v>485</v>
      </c>
      <c r="C8" s="85" t="s">
        <v>486</v>
      </c>
      <c r="D8" s="117" t="s">
        <v>22</v>
      </c>
      <c r="E8" s="118">
        <v>1</v>
      </c>
      <c r="F8" s="86"/>
      <c r="G8" s="81"/>
    </row>
    <row r="9" spans="2:53" x14ac:dyDescent="0.3">
      <c r="B9" s="77" t="s">
        <v>29</v>
      </c>
      <c r="C9" s="78" t="s">
        <v>194</v>
      </c>
      <c r="D9" s="77" t="s">
        <v>9</v>
      </c>
      <c r="E9" s="79">
        <f>+E30</f>
        <v>360</v>
      </c>
      <c r="F9" s="80"/>
      <c r="G9" s="81"/>
    </row>
    <row r="10" spans="2:53" x14ac:dyDescent="0.3">
      <c r="B10" s="77" t="s">
        <v>101</v>
      </c>
      <c r="C10" s="82" t="s">
        <v>193</v>
      </c>
      <c r="D10" s="77" t="s">
        <v>9</v>
      </c>
      <c r="E10" s="79">
        <f>+E9</f>
        <v>360</v>
      </c>
      <c r="F10" s="80"/>
      <c r="G10" s="81"/>
    </row>
    <row r="11" spans="2:53" x14ac:dyDescent="0.3">
      <c r="B11" s="73">
        <v>1.2</v>
      </c>
      <c r="C11" s="83" t="s">
        <v>11</v>
      </c>
      <c r="D11" s="73"/>
      <c r="E11" s="74"/>
      <c r="F11" s="75"/>
      <c r="G11" s="76"/>
    </row>
    <row r="12" spans="2:53" x14ac:dyDescent="0.3">
      <c r="B12" s="77" t="s">
        <v>114</v>
      </c>
      <c r="C12" s="82" t="s">
        <v>195</v>
      </c>
      <c r="D12" s="77" t="s">
        <v>6</v>
      </c>
      <c r="E12" s="79">
        <f>(12*1*1.05+(114.54-103.18)*0.45+25.11*0.15)*2</f>
        <v>42.957000000000008</v>
      </c>
      <c r="F12" s="80"/>
      <c r="G12" s="81"/>
    </row>
    <row r="13" spans="2:53" x14ac:dyDescent="0.3">
      <c r="B13" s="77" t="s">
        <v>115</v>
      </c>
      <c r="C13" s="82" t="s">
        <v>196</v>
      </c>
      <c r="D13" s="77" t="s">
        <v>6</v>
      </c>
      <c r="E13" s="79">
        <f>+E12*0.7</f>
        <v>30.069900000000004</v>
      </c>
      <c r="F13" s="80"/>
      <c r="G13" s="81"/>
    </row>
    <row r="14" spans="2:53" x14ac:dyDescent="0.3">
      <c r="B14" s="77" t="s">
        <v>301</v>
      </c>
      <c r="C14" s="82" t="s">
        <v>340</v>
      </c>
      <c r="D14" s="77" t="s">
        <v>6</v>
      </c>
      <c r="E14" s="79">
        <f>E12*0.3</f>
        <v>12.887100000000002</v>
      </c>
      <c r="F14" s="80"/>
      <c r="G14" s="81"/>
    </row>
    <row r="15" spans="2:53" x14ac:dyDescent="0.3">
      <c r="B15" s="73">
        <v>1.3</v>
      </c>
      <c r="C15" s="83" t="s">
        <v>13</v>
      </c>
      <c r="D15" s="73"/>
      <c r="E15" s="74"/>
      <c r="F15" s="75"/>
      <c r="G15" s="76"/>
    </row>
    <row r="16" spans="2:53" s="44" customFormat="1" x14ac:dyDescent="0.3">
      <c r="B16" s="77" t="s">
        <v>102</v>
      </c>
      <c r="C16" s="82" t="s">
        <v>278</v>
      </c>
      <c r="D16" s="77" t="s">
        <v>6</v>
      </c>
      <c r="E16" s="79">
        <f>(+E22*0.05)+((+E17/0.25)*0.05)+((E20/0.08)*0.05)</f>
        <v>7.6581999999999999</v>
      </c>
      <c r="F16" s="80"/>
      <c r="G16" s="160"/>
    </row>
    <row r="17" spans="2:7" s="44" customFormat="1" x14ac:dyDescent="0.3">
      <c r="B17" s="77" t="s">
        <v>116</v>
      </c>
      <c r="C17" s="82" t="s">
        <v>280</v>
      </c>
      <c r="D17" s="77" t="s">
        <v>6</v>
      </c>
      <c r="E17" s="79">
        <f>((0.268*2)+(0.269*2)+(0.188*2)+(0.186*2)+(2*0.347)+(2*0.346))*2</f>
        <v>6.4160000000000004</v>
      </c>
      <c r="F17" s="84"/>
      <c r="G17" s="160"/>
    </row>
    <row r="18" spans="2:7" s="44" customFormat="1" x14ac:dyDescent="0.3">
      <c r="B18" s="77" t="s">
        <v>213</v>
      </c>
      <c r="C18" s="82" t="s">
        <v>279</v>
      </c>
      <c r="D18" s="77" t="s">
        <v>6</v>
      </c>
      <c r="E18" s="79">
        <f>((0.286*4)+(0.281*7)+(0.283*2)+(0.234*4))*2</f>
        <v>9.2259999999999991</v>
      </c>
      <c r="F18" s="84"/>
      <c r="G18" s="160"/>
    </row>
    <row r="19" spans="2:7" s="44" customFormat="1" x14ac:dyDescent="0.3">
      <c r="B19" s="77" t="s">
        <v>105</v>
      </c>
      <c r="C19" s="82" t="s">
        <v>281</v>
      </c>
      <c r="D19" s="77" t="s">
        <v>6</v>
      </c>
      <c r="E19" s="79">
        <f>((0.404*2)+(0.389*3)+(0.25*0.25*4.56*4)+(0.25*0.25*3.32*4))*2</f>
        <v>7.8900000000000006</v>
      </c>
      <c r="F19" s="84"/>
      <c r="G19" s="160"/>
    </row>
    <row r="20" spans="2:7" s="44" customFormat="1" x14ac:dyDescent="0.3">
      <c r="B20" s="77" t="s">
        <v>246</v>
      </c>
      <c r="C20" s="82" t="s">
        <v>282</v>
      </c>
      <c r="D20" s="77" t="s">
        <v>6</v>
      </c>
      <c r="E20" s="79">
        <f>(3.905+0.907)*2</f>
        <v>9.6239999999999988</v>
      </c>
      <c r="F20" s="80"/>
      <c r="G20" s="160"/>
    </row>
    <row r="21" spans="2:7" s="44" customFormat="1" x14ac:dyDescent="0.3">
      <c r="B21" s="77" t="s">
        <v>483</v>
      </c>
      <c r="C21" s="82" t="s">
        <v>484</v>
      </c>
      <c r="D21" s="77" t="s">
        <v>6</v>
      </c>
      <c r="E21" s="79">
        <f>0.8*64*0.1</f>
        <v>5.120000000000001</v>
      </c>
      <c r="F21" s="80"/>
      <c r="G21" s="160"/>
    </row>
    <row r="22" spans="2:7" s="44" customFormat="1" x14ac:dyDescent="0.3">
      <c r="B22" s="77" t="s">
        <v>283</v>
      </c>
      <c r="C22" s="82" t="s">
        <v>324</v>
      </c>
      <c r="D22" s="77" t="s">
        <v>6</v>
      </c>
      <c r="E22" s="79">
        <f>(1*1*0.3*12)*2</f>
        <v>7.1999999999999993</v>
      </c>
      <c r="F22" s="86"/>
      <c r="G22" s="160"/>
    </row>
    <row r="23" spans="2:7" s="44" customFormat="1" x14ac:dyDescent="0.3">
      <c r="B23" s="77" t="s">
        <v>284</v>
      </c>
      <c r="C23" s="85" t="s">
        <v>247</v>
      </c>
      <c r="D23" s="77" t="s">
        <v>9</v>
      </c>
      <c r="E23" s="79">
        <f>25.11*2</f>
        <v>50.22</v>
      </c>
      <c r="F23" s="86"/>
      <c r="G23" s="160"/>
    </row>
    <row r="24" spans="2:7" s="54" customFormat="1" ht="29.45" customHeight="1" x14ac:dyDescent="0.3">
      <c r="B24" s="77" t="s">
        <v>285</v>
      </c>
      <c r="C24" s="87" t="s">
        <v>216</v>
      </c>
      <c r="D24" s="88" t="s">
        <v>2</v>
      </c>
      <c r="E24" s="89">
        <v>2</v>
      </c>
      <c r="F24" s="84"/>
      <c r="G24" s="160"/>
    </row>
    <row r="25" spans="2:7" s="54" customFormat="1" x14ac:dyDescent="0.3">
      <c r="B25" s="77" t="s">
        <v>288</v>
      </c>
      <c r="C25" s="78" t="s">
        <v>215</v>
      </c>
      <c r="D25" s="77" t="s">
        <v>7</v>
      </c>
      <c r="E25" s="90">
        <f>+SUM(E17:E22)*100</f>
        <v>4547.6000000000004</v>
      </c>
      <c r="F25" s="91"/>
      <c r="G25" s="160"/>
    </row>
    <row r="26" spans="2:7" x14ac:dyDescent="0.3">
      <c r="B26" s="73">
        <v>1.4</v>
      </c>
      <c r="C26" s="83" t="s">
        <v>20</v>
      </c>
      <c r="D26" s="92"/>
      <c r="E26" s="74"/>
      <c r="F26" s="93"/>
      <c r="G26" s="76"/>
    </row>
    <row r="27" spans="2:7" s="44" customFormat="1" x14ac:dyDescent="0.3">
      <c r="B27" s="77" t="s">
        <v>117</v>
      </c>
      <c r="C27" s="87" t="s">
        <v>289</v>
      </c>
      <c r="D27" s="77" t="s">
        <v>9</v>
      </c>
      <c r="E27" s="79">
        <f>(10.71+14.25+14.298+7.875+7.2+9.848+2.925+9.57+10.47)*2</f>
        <v>174.29200000000003</v>
      </c>
      <c r="F27" s="84"/>
      <c r="G27" s="81"/>
    </row>
    <row r="28" spans="2:7" ht="19.149999999999999" customHeight="1" x14ac:dyDescent="0.3">
      <c r="B28" s="73">
        <v>1.5</v>
      </c>
      <c r="C28" s="83" t="s">
        <v>21</v>
      </c>
      <c r="D28" s="73"/>
      <c r="E28" s="74"/>
      <c r="F28" s="75"/>
      <c r="G28" s="76"/>
    </row>
    <row r="29" spans="2:7" s="44" customFormat="1" ht="31.9" customHeight="1" x14ac:dyDescent="0.3">
      <c r="B29" s="77" t="s">
        <v>118</v>
      </c>
      <c r="C29" s="82" t="s">
        <v>113</v>
      </c>
      <c r="D29" s="77" t="s">
        <v>7</v>
      </c>
      <c r="E29" s="94">
        <f>15.098*E30+$E$30*2.52</f>
        <v>6342.4800000000005</v>
      </c>
      <c r="F29" s="80"/>
      <c r="G29" s="81"/>
    </row>
    <row r="30" spans="2:7" s="54" customFormat="1" x14ac:dyDescent="0.3">
      <c r="B30" s="88" t="s">
        <v>341</v>
      </c>
      <c r="C30" s="87" t="s">
        <v>217</v>
      </c>
      <c r="D30" s="88" t="s">
        <v>9</v>
      </c>
      <c r="E30" s="89">
        <f>180*2</f>
        <v>360</v>
      </c>
      <c r="F30" s="84"/>
      <c r="G30" s="81"/>
    </row>
    <row r="31" spans="2:7" ht="31.9" customHeight="1" x14ac:dyDescent="0.3">
      <c r="B31" s="77" t="s">
        <v>119</v>
      </c>
      <c r="C31" s="87" t="s">
        <v>170</v>
      </c>
      <c r="D31" s="95" t="s">
        <v>8</v>
      </c>
      <c r="E31" s="90">
        <f>18*2</f>
        <v>36</v>
      </c>
      <c r="F31" s="80"/>
      <c r="G31" s="81"/>
    </row>
    <row r="32" spans="2:7" x14ac:dyDescent="0.3">
      <c r="B32" s="77" t="s">
        <v>120</v>
      </c>
      <c r="C32" s="96" t="s">
        <v>179</v>
      </c>
      <c r="D32" s="77" t="s">
        <v>2</v>
      </c>
      <c r="E32" s="79">
        <v>2</v>
      </c>
      <c r="F32" s="80"/>
      <c r="G32" s="81"/>
    </row>
    <row r="33" spans="2:7" s="54" customFormat="1" x14ac:dyDescent="0.3">
      <c r="B33" s="88" t="s">
        <v>178</v>
      </c>
      <c r="C33" s="97" t="s">
        <v>223</v>
      </c>
      <c r="D33" s="88" t="s">
        <v>2</v>
      </c>
      <c r="E33" s="98">
        <v>2</v>
      </c>
      <c r="F33" s="99"/>
      <c r="G33" s="81"/>
    </row>
    <row r="34" spans="2:7" x14ac:dyDescent="0.3">
      <c r="B34" s="73">
        <v>1.6</v>
      </c>
      <c r="C34" s="83" t="s">
        <v>19</v>
      </c>
      <c r="D34" s="73"/>
      <c r="E34" s="74"/>
      <c r="F34" s="75"/>
      <c r="G34" s="76"/>
    </row>
    <row r="35" spans="2:7" s="54" customFormat="1" x14ac:dyDescent="0.3">
      <c r="B35" s="88" t="s">
        <v>212</v>
      </c>
      <c r="C35" s="97" t="s">
        <v>290</v>
      </c>
      <c r="D35" s="88" t="s">
        <v>9</v>
      </c>
      <c r="E35" s="79">
        <f>+E27*2</f>
        <v>348.58400000000006</v>
      </c>
      <c r="F35" s="84"/>
      <c r="G35" s="81"/>
    </row>
    <row r="36" spans="2:7" s="44" customFormat="1" x14ac:dyDescent="0.3">
      <c r="B36" s="77" t="s">
        <v>122</v>
      </c>
      <c r="C36" s="82" t="s">
        <v>291</v>
      </c>
      <c r="D36" s="88" t="s">
        <v>9</v>
      </c>
      <c r="E36" s="79">
        <f>+E35</f>
        <v>348.58400000000006</v>
      </c>
      <c r="F36" s="80"/>
      <c r="G36" s="81"/>
    </row>
    <row r="37" spans="2:7" x14ac:dyDescent="0.3">
      <c r="B37" s="73">
        <v>1.7</v>
      </c>
      <c r="C37" s="83" t="s">
        <v>15</v>
      </c>
      <c r="D37" s="73"/>
      <c r="E37" s="74"/>
      <c r="F37" s="75"/>
      <c r="G37" s="76"/>
    </row>
    <row r="38" spans="2:7" ht="30.6" customHeight="1" x14ac:dyDescent="0.3">
      <c r="B38" s="77" t="s">
        <v>123</v>
      </c>
      <c r="C38" s="82" t="s">
        <v>199</v>
      </c>
      <c r="D38" s="77" t="s">
        <v>9</v>
      </c>
      <c r="E38" s="79">
        <f>(1.2*1.2)*2</f>
        <v>2.88</v>
      </c>
      <c r="F38" s="80"/>
      <c r="G38" s="81"/>
    </row>
    <row r="39" spans="2:7" ht="47.45" customHeight="1" x14ac:dyDescent="0.3">
      <c r="B39" s="77" t="s">
        <v>124</v>
      </c>
      <c r="C39" s="82" t="s">
        <v>121</v>
      </c>
      <c r="D39" s="77" t="s">
        <v>2</v>
      </c>
      <c r="E39" s="79">
        <v>2</v>
      </c>
      <c r="F39" s="80"/>
      <c r="G39" s="81"/>
    </row>
    <row r="40" spans="2:7" ht="34.9" customHeight="1" x14ac:dyDescent="0.3">
      <c r="B40" s="77" t="s">
        <v>125</v>
      </c>
      <c r="C40" s="82" t="s">
        <v>171</v>
      </c>
      <c r="D40" s="77" t="s">
        <v>9</v>
      </c>
      <c r="E40" s="79">
        <f>(2.1*0.8)*2</f>
        <v>3.3600000000000003</v>
      </c>
      <c r="F40" s="80"/>
      <c r="G40" s="81"/>
    </row>
    <row r="41" spans="2:7" x14ac:dyDescent="0.3">
      <c r="B41" s="73">
        <v>1.8</v>
      </c>
      <c r="C41" s="83" t="s">
        <v>302</v>
      </c>
      <c r="D41" s="73"/>
      <c r="E41" s="74"/>
      <c r="F41" s="93"/>
      <c r="G41" s="76"/>
    </row>
    <row r="42" spans="2:7" x14ac:dyDescent="0.3">
      <c r="B42" s="100" t="s">
        <v>126</v>
      </c>
      <c r="C42" s="82" t="s">
        <v>141</v>
      </c>
      <c r="D42" s="77" t="s">
        <v>8</v>
      </c>
      <c r="E42" s="79">
        <f>(1.34+2.35+0.54+0.48+2.27+0.24+0.55)*2</f>
        <v>15.540000000000001</v>
      </c>
      <c r="F42" s="84"/>
      <c r="G42" s="81"/>
    </row>
    <row r="43" spans="2:7" x14ac:dyDescent="0.3">
      <c r="B43" s="100" t="s">
        <v>127</v>
      </c>
      <c r="C43" s="82" t="s">
        <v>309</v>
      </c>
      <c r="D43" s="77" t="s">
        <v>8</v>
      </c>
      <c r="E43" s="79">
        <f>(0.6+1.49+1.38+0.22+5.74)*2+30</f>
        <v>48.86</v>
      </c>
      <c r="F43" s="84"/>
      <c r="G43" s="81"/>
    </row>
    <row r="44" spans="2:7" s="44" customFormat="1" x14ac:dyDescent="0.3">
      <c r="B44" s="100" t="s">
        <v>128</v>
      </c>
      <c r="C44" s="82" t="s">
        <v>58</v>
      </c>
      <c r="D44" s="77" t="s">
        <v>2</v>
      </c>
      <c r="E44" s="79">
        <f>4*2</f>
        <v>8</v>
      </c>
      <c r="F44" s="84"/>
      <c r="G44" s="81"/>
    </row>
    <row r="45" spans="2:7" s="44" customFormat="1" x14ac:dyDescent="0.3">
      <c r="B45" s="100" t="s">
        <v>130</v>
      </c>
      <c r="C45" s="82" t="s">
        <v>293</v>
      </c>
      <c r="D45" s="77" t="s">
        <v>2</v>
      </c>
      <c r="E45" s="79">
        <v>2</v>
      </c>
      <c r="F45" s="84"/>
      <c r="G45" s="81"/>
    </row>
    <row r="46" spans="2:7" s="54" customFormat="1" x14ac:dyDescent="0.3">
      <c r="B46" s="100" t="s">
        <v>131</v>
      </c>
      <c r="C46" s="87" t="s">
        <v>294</v>
      </c>
      <c r="D46" s="88" t="s">
        <v>2</v>
      </c>
      <c r="E46" s="89">
        <v>4</v>
      </c>
      <c r="F46" s="84"/>
      <c r="G46" s="81"/>
    </row>
    <row r="47" spans="2:7" s="54" customFormat="1" x14ac:dyDescent="0.3">
      <c r="B47" s="100" t="s">
        <v>132</v>
      </c>
      <c r="C47" s="87" t="s">
        <v>312</v>
      </c>
      <c r="D47" s="88" t="s">
        <v>2</v>
      </c>
      <c r="E47" s="89">
        <v>2</v>
      </c>
      <c r="F47" s="84"/>
      <c r="G47" s="81"/>
    </row>
    <row r="48" spans="2:7" s="54" customFormat="1" x14ac:dyDescent="0.3">
      <c r="B48" s="100" t="s">
        <v>133</v>
      </c>
      <c r="C48" s="87" t="s">
        <v>314</v>
      </c>
      <c r="D48" s="88" t="s">
        <v>2</v>
      </c>
      <c r="E48" s="89">
        <v>2</v>
      </c>
      <c r="F48" s="84"/>
      <c r="G48" s="81"/>
    </row>
    <row r="49" spans="2:7" s="44" customFormat="1" x14ac:dyDescent="0.3">
      <c r="B49" s="100" t="s">
        <v>134</v>
      </c>
      <c r="C49" s="82" t="s">
        <v>310</v>
      </c>
      <c r="D49" s="77" t="s">
        <v>2</v>
      </c>
      <c r="E49" s="79">
        <v>4</v>
      </c>
      <c r="F49" s="84"/>
      <c r="G49" s="81"/>
    </row>
    <row r="50" spans="2:7" s="44" customFormat="1" x14ac:dyDescent="0.3">
      <c r="B50" s="100" t="s">
        <v>135</v>
      </c>
      <c r="C50" s="82" t="s">
        <v>311</v>
      </c>
      <c r="D50" s="77" t="s">
        <v>2</v>
      </c>
      <c r="E50" s="79">
        <v>2</v>
      </c>
      <c r="F50" s="84"/>
      <c r="G50" s="81"/>
    </row>
    <row r="51" spans="2:7" s="44" customFormat="1" x14ac:dyDescent="0.3">
      <c r="B51" s="100" t="s">
        <v>136</v>
      </c>
      <c r="C51" s="82" t="s">
        <v>316</v>
      </c>
      <c r="D51" s="77" t="s">
        <v>2</v>
      </c>
      <c r="E51" s="79">
        <v>2</v>
      </c>
      <c r="F51" s="84"/>
      <c r="G51" s="81"/>
    </row>
    <row r="52" spans="2:7" x14ac:dyDescent="0.3">
      <c r="B52" s="100" t="s">
        <v>137</v>
      </c>
      <c r="C52" s="87" t="s">
        <v>313</v>
      </c>
      <c r="D52" s="77" t="s">
        <v>8</v>
      </c>
      <c r="E52" s="79">
        <f>(0.08+0.36+2.82+0.41+0.12+1.37+0.92+1.47+0.18+0.74+1.26+1.1)*2</f>
        <v>21.659999999999997</v>
      </c>
      <c r="F52" s="91"/>
      <c r="G52" s="81"/>
    </row>
    <row r="53" spans="2:7" s="44" customFormat="1" x14ac:dyDescent="0.3">
      <c r="B53" s="100" t="s">
        <v>218</v>
      </c>
      <c r="C53" s="87" t="s">
        <v>142</v>
      </c>
      <c r="D53" s="77" t="s">
        <v>8</v>
      </c>
      <c r="E53" s="79">
        <v>12</v>
      </c>
      <c r="F53" s="84"/>
      <c r="G53" s="81"/>
    </row>
    <row r="54" spans="2:7" x14ac:dyDescent="0.3">
      <c r="B54" s="100" t="s">
        <v>317</v>
      </c>
      <c r="C54" s="82" t="s">
        <v>315</v>
      </c>
      <c r="D54" s="77" t="s">
        <v>2</v>
      </c>
      <c r="E54" s="89">
        <v>9</v>
      </c>
      <c r="F54" s="91"/>
      <c r="G54" s="81"/>
    </row>
    <row r="55" spans="2:7" x14ac:dyDescent="0.3">
      <c r="B55" s="100" t="s">
        <v>318</v>
      </c>
      <c r="C55" s="82" t="s">
        <v>174</v>
      </c>
      <c r="D55" s="77" t="s">
        <v>2</v>
      </c>
      <c r="E55" s="89">
        <v>4</v>
      </c>
      <c r="F55" s="84"/>
      <c r="G55" s="81"/>
    </row>
    <row r="56" spans="2:7" x14ac:dyDescent="0.3">
      <c r="B56" s="100" t="s">
        <v>138</v>
      </c>
      <c r="C56" s="82" t="s">
        <v>175</v>
      </c>
      <c r="D56" s="77" t="s">
        <v>2</v>
      </c>
      <c r="E56" s="79">
        <v>5</v>
      </c>
      <c r="F56" s="84"/>
      <c r="G56" s="81"/>
    </row>
    <row r="57" spans="2:7" s="44" customFormat="1" x14ac:dyDescent="0.3">
      <c r="B57" s="100" t="s">
        <v>319</v>
      </c>
      <c r="C57" s="82" t="s">
        <v>176</v>
      </c>
      <c r="D57" s="77" t="s">
        <v>2</v>
      </c>
      <c r="E57" s="79">
        <v>4</v>
      </c>
      <c r="F57" s="84"/>
      <c r="G57" s="81"/>
    </row>
    <row r="58" spans="2:7" s="44" customFormat="1" x14ac:dyDescent="0.3">
      <c r="B58" s="100" t="s">
        <v>139</v>
      </c>
      <c r="C58" s="82" t="s">
        <v>70</v>
      </c>
      <c r="D58" s="77" t="s">
        <v>2</v>
      </c>
      <c r="E58" s="79">
        <v>4</v>
      </c>
      <c r="F58" s="84"/>
      <c r="G58" s="81"/>
    </row>
    <row r="59" spans="2:7" s="44" customFormat="1" x14ac:dyDescent="0.3">
      <c r="B59" s="100" t="s">
        <v>320</v>
      </c>
      <c r="C59" s="82" t="s">
        <v>55</v>
      </c>
      <c r="D59" s="77" t="s">
        <v>2</v>
      </c>
      <c r="E59" s="79">
        <v>4</v>
      </c>
      <c r="F59" s="84"/>
      <c r="G59" s="81"/>
    </row>
    <row r="60" spans="2:7" s="44" customFormat="1" x14ac:dyDescent="0.3">
      <c r="B60" s="100" t="s">
        <v>321</v>
      </c>
      <c r="C60" s="82" t="s">
        <v>56</v>
      </c>
      <c r="D60" s="77" t="s">
        <v>2</v>
      </c>
      <c r="E60" s="79">
        <v>3</v>
      </c>
      <c r="F60" s="84"/>
      <c r="G60" s="81"/>
    </row>
    <row r="61" spans="2:7" s="44" customFormat="1" x14ac:dyDescent="0.3">
      <c r="B61" s="100" t="s">
        <v>322</v>
      </c>
      <c r="C61" s="82" t="s">
        <v>292</v>
      </c>
      <c r="D61" s="95" t="s">
        <v>2</v>
      </c>
      <c r="E61" s="90">
        <v>2</v>
      </c>
      <c r="F61" s="101"/>
      <c r="G61" s="81"/>
    </row>
    <row r="62" spans="2:7" s="44" customFormat="1" x14ac:dyDescent="0.3">
      <c r="B62" s="100" t="s">
        <v>479</v>
      </c>
      <c r="C62" s="82" t="s">
        <v>480</v>
      </c>
      <c r="D62" s="95" t="s">
        <v>2</v>
      </c>
      <c r="E62" s="90">
        <v>2</v>
      </c>
      <c r="F62" s="101"/>
      <c r="G62" s="81"/>
    </row>
    <row r="63" spans="2:7" ht="18.600000000000001" customHeight="1" x14ac:dyDescent="0.3">
      <c r="B63" s="338" t="s">
        <v>89</v>
      </c>
      <c r="C63" s="339"/>
      <c r="D63" s="339"/>
      <c r="E63" s="339"/>
      <c r="F63" s="361"/>
      <c r="G63" s="102">
        <f>SUM(G8:G62)</f>
        <v>0</v>
      </c>
    </row>
    <row r="64" spans="2:7" x14ac:dyDescent="0.3">
      <c r="B64" s="352"/>
      <c r="C64" s="353"/>
      <c r="D64" s="353"/>
      <c r="E64" s="353"/>
      <c r="F64" s="353"/>
      <c r="G64" s="354"/>
    </row>
    <row r="65" spans="2:53" x14ac:dyDescent="0.3">
      <c r="B65" s="73">
        <v>2</v>
      </c>
      <c r="C65" s="362" t="s">
        <v>109</v>
      </c>
      <c r="D65" s="363"/>
      <c r="E65" s="363"/>
      <c r="F65" s="363"/>
      <c r="G65" s="364"/>
    </row>
    <row r="66" spans="2:53" x14ac:dyDescent="0.3">
      <c r="B66" s="110"/>
      <c r="C66" s="111"/>
      <c r="D66" s="111"/>
      <c r="E66" s="112"/>
      <c r="F66" s="111"/>
      <c r="G66" s="113"/>
    </row>
    <row r="67" spans="2:53" x14ac:dyDescent="0.3">
      <c r="B67" s="73">
        <v>2.1</v>
      </c>
      <c r="C67" s="83" t="s">
        <v>129</v>
      </c>
      <c r="D67" s="73"/>
      <c r="E67" s="74"/>
      <c r="F67" s="114"/>
      <c r="G67" s="76"/>
    </row>
    <row r="68" spans="2:53" s="44" customFormat="1" ht="47.25" x14ac:dyDescent="0.3">
      <c r="B68" s="77" t="s">
        <v>90</v>
      </c>
      <c r="C68" s="87" t="s">
        <v>143</v>
      </c>
      <c r="D68" s="77" t="s">
        <v>2</v>
      </c>
      <c r="E68" s="90">
        <v>2</v>
      </c>
      <c r="F68" s="101"/>
      <c r="G68" s="81"/>
    </row>
    <row r="69" spans="2:53" s="44" customFormat="1" ht="47.25" x14ac:dyDescent="0.3">
      <c r="B69" s="77" t="s">
        <v>95</v>
      </c>
      <c r="C69" s="87" t="s">
        <v>481</v>
      </c>
      <c r="D69" s="77" t="s">
        <v>2</v>
      </c>
      <c r="E69" s="90">
        <v>2</v>
      </c>
      <c r="F69" s="101"/>
      <c r="G69" s="81"/>
    </row>
    <row r="70" spans="2:53" s="44" customFormat="1" ht="47.25" x14ac:dyDescent="0.3">
      <c r="B70" s="77" t="s">
        <v>103</v>
      </c>
      <c r="C70" s="87" t="s">
        <v>482</v>
      </c>
      <c r="D70" s="77" t="s">
        <v>2</v>
      </c>
      <c r="E70" s="90">
        <v>2</v>
      </c>
      <c r="F70" s="101"/>
      <c r="G70" s="81"/>
    </row>
    <row r="71" spans="2:53" s="44" customFormat="1" ht="31.5" x14ac:dyDescent="0.3">
      <c r="B71" s="77" t="s">
        <v>104</v>
      </c>
      <c r="C71" s="87" t="s">
        <v>144</v>
      </c>
      <c r="D71" s="77" t="s">
        <v>2</v>
      </c>
      <c r="E71" s="90">
        <v>4</v>
      </c>
      <c r="F71" s="101"/>
      <c r="G71" s="81"/>
    </row>
    <row r="72" spans="2:53" s="44" customFormat="1" ht="59.45" customHeight="1" x14ac:dyDescent="0.3">
      <c r="B72" s="77" t="s">
        <v>106</v>
      </c>
      <c r="C72" s="87" t="s">
        <v>202</v>
      </c>
      <c r="D72" s="77" t="s">
        <v>2</v>
      </c>
      <c r="E72" s="90">
        <v>2</v>
      </c>
      <c r="F72" s="101"/>
      <c r="G72" s="81"/>
    </row>
    <row r="73" spans="2:53" s="44" customFormat="1" ht="31.5" x14ac:dyDescent="0.3">
      <c r="B73" s="77" t="s">
        <v>140</v>
      </c>
      <c r="C73" s="87" t="s">
        <v>177</v>
      </c>
      <c r="D73" s="77" t="s">
        <v>2</v>
      </c>
      <c r="E73" s="90">
        <v>2</v>
      </c>
      <c r="F73" s="101"/>
      <c r="G73" s="81"/>
    </row>
    <row r="74" spans="2:53" s="66" customFormat="1" ht="47.25" x14ac:dyDescent="0.3">
      <c r="B74" s="88" t="s">
        <v>168</v>
      </c>
      <c r="C74" s="97" t="s">
        <v>224</v>
      </c>
      <c r="D74" s="88" t="s">
        <v>2</v>
      </c>
      <c r="E74" s="94">
        <v>2</v>
      </c>
      <c r="F74" s="101"/>
      <c r="G74" s="81"/>
    </row>
    <row r="75" spans="2:53" s="44" customFormat="1" ht="63" x14ac:dyDescent="0.3">
      <c r="B75" s="77" t="s">
        <v>169</v>
      </c>
      <c r="C75" s="87" t="s">
        <v>225</v>
      </c>
      <c r="D75" s="77" t="s">
        <v>2</v>
      </c>
      <c r="E75" s="90">
        <v>2</v>
      </c>
      <c r="F75" s="101"/>
      <c r="G75" s="81"/>
    </row>
    <row r="76" spans="2:53" x14ac:dyDescent="0.3">
      <c r="B76" s="338" t="s">
        <v>14</v>
      </c>
      <c r="C76" s="339"/>
      <c r="D76" s="339"/>
      <c r="E76" s="339"/>
      <c r="F76" s="339"/>
      <c r="G76" s="115">
        <f>SUM(G68:G75)</f>
        <v>0</v>
      </c>
    </row>
    <row r="77" spans="2:53" x14ac:dyDescent="0.3">
      <c r="B77" s="342"/>
      <c r="C77" s="343"/>
      <c r="D77" s="343"/>
      <c r="E77" s="343"/>
      <c r="F77" s="343"/>
      <c r="G77" s="344"/>
    </row>
    <row r="78" spans="2:53" x14ac:dyDescent="0.3">
      <c r="B78" s="73">
        <v>3</v>
      </c>
      <c r="C78" s="362" t="s">
        <v>108</v>
      </c>
      <c r="D78" s="363"/>
      <c r="E78" s="363"/>
      <c r="F78" s="363"/>
      <c r="G78" s="364"/>
    </row>
    <row r="79" spans="2:53" s="6" customFormat="1" ht="14.25" customHeight="1" x14ac:dyDescent="0.25">
      <c r="B79" s="355"/>
      <c r="C79" s="356"/>
      <c r="D79" s="356"/>
      <c r="E79" s="356"/>
      <c r="F79" s="356"/>
      <c r="G79" s="357"/>
      <c r="H79" s="55"/>
      <c r="I79" s="55"/>
      <c r="J79" s="55"/>
      <c r="K79" s="55"/>
      <c r="L79" s="55"/>
      <c r="M79" s="55"/>
      <c r="N79" s="55"/>
      <c r="O79" s="55"/>
      <c r="P79" s="55"/>
      <c r="Q79" s="55"/>
      <c r="R79" s="55"/>
      <c r="S79" s="55"/>
      <c r="T79" s="55"/>
      <c r="U79" s="55"/>
      <c r="V79" s="55"/>
      <c r="W79" s="55"/>
      <c r="X79" s="55"/>
      <c r="Y79" s="55"/>
      <c r="Z79" s="55"/>
      <c r="AA79" s="55"/>
      <c r="AB79" s="55"/>
      <c r="AC79" s="55"/>
      <c r="AD79" s="55"/>
      <c r="AE79" s="55"/>
      <c r="AF79" s="55"/>
      <c r="AG79" s="55"/>
      <c r="AH79" s="55"/>
      <c r="AI79" s="55"/>
      <c r="AJ79" s="55"/>
      <c r="AK79" s="55"/>
      <c r="AL79" s="55"/>
      <c r="AM79" s="55"/>
      <c r="AN79" s="55"/>
      <c r="AO79" s="55"/>
      <c r="AP79" s="55"/>
      <c r="AQ79" s="55"/>
      <c r="AR79" s="55"/>
      <c r="AS79" s="55"/>
      <c r="AT79" s="55"/>
      <c r="AU79" s="55"/>
      <c r="AV79" s="55"/>
      <c r="AW79" s="55"/>
      <c r="AX79" s="55"/>
      <c r="AY79" s="55"/>
      <c r="AZ79" s="55"/>
      <c r="BA79" s="55"/>
    </row>
    <row r="80" spans="2:53" x14ac:dyDescent="0.3">
      <c r="B80" s="73">
        <v>3.1</v>
      </c>
      <c r="C80" s="83" t="s">
        <v>10</v>
      </c>
      <c r="D80" s="73"/>
      <c r="E80" s="74"/>
      <c r="F80" s="75"/>
      <c r="G80" s="76"/>
    </row>
    <row r="81" spans="2:7" x14ac:dyDescent="0.3">
      <c r="B81" s="77" t="s">
        <v>145</v>
      </c>
      <c r="C81" s="82" t="s">
        <v>194</v>
      </c>
      <c r="D81" s="77" t="s">
        <v>9</v>
      </c>
      <c r="E81" s="90">
        <f>28.27*2</f>
        <v>56.54</v>
      </c>
      <c r="F81" s="80"/>
      <c r="G81" s="81"/>
    </row>
    <row r="82" spans="2:7" x14ac:dyDescent="0.3">
      <c r="B82" s="77" t="s">
        <v>146</v>
      </c>
      <c r="C82" s="82" t="s">
        <v>193</v>
      </c>
      <c r="D82" s="77" t="s">
        <v>9</v>
      </c>
      <c r="E82" s="90">
        <f>+E81</f>
        <v>56.54</v>
      </c>
      <c r="F82" s="80"/>
      <c r="G82" s="81"/>
    </row>
    <row r="83" spans="2:7" x14ac:dyDescent="0.3">
      <c r="B83" s="73">
        <v>3.2</v>
      </c>
      <c r="C83" s="83" t="s">
        <v>11</v>
      </c>
      <c r="D83" s="73"/>
      <c r="E83" s="74"/>
      <c r="F83" s="75"/>
      <c r="G83" s="76"/>
    </row>
    <row r="84" spans="2:7" s="44" customFormat="1" x14ac:dyDescent="0.3">
      <c r="B84" s="77" t="s">
        <v>147</v>
      </c>
      <c r="C84" s="82" t="s">
        <v>195</v>
      </c>
      <c r="D84" s="77" t="s">
        <v>6</v>
      </c>
      <c r="E84" s="90">
        <f>E81*0.55</f>
        <v>31.097000000000001</v>
      </c>
      <c r="F84" s="80"/>
      <c r="G84" s="81"/>
    </row>
    <row r="85" spans="2:7" ht="31.5" x14ac:dyDescent="0.3">
      <c r="B85" s="77" t="s">
        <v>148</v>
      </c>
      <c r="C85" s="82" t="s">
        <v>198</v>
      </c>
      <c r="D85" s="77" t="s">
        <v>6</v>
      </c>
      <c r="E85" s="90">
        <f>E81*0.3</f>
        <v>16.962</v>
      </c>
      <c r="F85" s="91"/>
      <c r="G85" s="81"/>
    </row>
    <row r="86" spans="2:7" x14ac:dyDescent="0.3">
      <c r="B86" s="77" t="s">
        <v>149</v>
      </c>
      <c r="C86" s="82" t="s">
        <v>197</v>
      </c>
      <c r="D86" s="77" t="s">
        <v>6</v>
      </c>
      <c r="E86" s="90">
        <f>E81*0.15</f>
        <v>8.4809999999999999</v>
      </c>
      <c r="F86" s="91"/>
      <c r="G86" s="81"/>
    </row>
    <row r="87" spans="2:7" x14ac:dyDescent="0.3">
      <c r="B87" s="148">
        <v>3.3</v>
      </c>
      <c r="C87" s="83" t="s">
        <v>16</v>
      </c>
      <c r="D87" s="92"/>
      <c r="E87" s="116"/>
      <c r="F87" s="93"/>
      <c r="G87" s="76"/>
    </row>
    <row r="88" spans="2:7" x14ac:dyDescent="0.3">
      <c r="B88" s="77" t="s">
        <v>150</v>
      </c>
      <c r="C88" s="82" t="s">
        <v>278</v>
      </c>
      <c r="D88" s="77" t="s">
        <v>6</v>
      </c>
      <c r="E88" s="90">
        <f>E81*0.05</f>
        <v>2.827</v>
      </c>
      <c r="F88" s="80"/>
      <c r="G88" s="81"/>
    </row>
    <row r="89" spans="2:7" x14ac:dyDescent="0.3">
      <c r="B89" s="77" t="s">
        <v>151</v>
      </c>
      <c r="C89" s="82" t="s">
        <v>17</v>
      </c>
      <c r="D89" s="77" t="s">
        <v>6</v>
      </c>
      <c r="E89" s="90">
        <f>E81*0.2</f>
        <v>11.308</v>
      </c>
      <c r="F89" s="91"/>
      <c r="G89" s="81"/>
    </row>
    <row r="90" spans="2:7" x14ac:dyDescent="0.3">
      <c r="B90" s="73">
        <v>3.4</v>
      </c>
      <c r="C90" s="83" t="s">
        <v>12</v>
      </c>
      <c r="D90" s="92"/>
      <c r="E90" s="116"/>
      <c r="F90" s="93"/>
      <c r="G90" s="76"/>
    </row>
    <row r="91" spans="2:7" x14ac:dyDescent="0.3">
      <c r="B91" s="77" t="s">
        <v>152</v>
      </c>
      <c r="C91" s="78" t="s">
        <v>215</v>
      </c>
      <c r="D91" s="95" t="s">
        <v>7</v>
      </c>
      <c r="E91" s="90">
        <f>E89*100</f>
        <v>1130.8</v>
      </c>
      <c r="F91" s="91"/>
      <c r="G91" s="81"/>
    </row>
    <row r="92" spans="2:7" x14ac:dyDescent="0.3">
      <c r="B92" s="73">
        <v>3.5</v>
      </c>
      <c r="C92" s="83" t="s">
        <v>18</v>
      </c>
      <c r="D92" s="92"/>
      <c r="E92" s="116"/>
      <c r="F92" s="93"/>
      <c r="G92" s="76"/>
    </row>
    <row r="93" spans="2:7" s="44" customFormat="1" ht="63" x14ac:dyDescent="0.3">
      <c r="B93" s="77" t="s">
        <v>153</v>
      </c>
      <c r="C93" s="87" t="s">
        <v>325</v>
      </c>
      <c r="D93" s="77" t="s">
        <v>2</v>
      </c>
      <c r="E93" s="90">
        <v>2</v>
      </c>
      <c r="F93" s="91"/>
      <c r="G93" s="81"/>
    </row>
    <row r="94" spans="2:7" x14ac:dyDescent="0.3">
      <c r="B94" s="77" t="s">
        <v>154</v>
      </c>
      <c r="C94" s="87" t="s">
        <v>211</v>
      </c>
      <c r="D94" s="77" t="s">
        <v>8</v>
      </c>
      <c r="E94" s="90">
        <v>11.100000000000001</v>
      </c>
      <c r="F94" s="91"/>
      <c r="G94" s="81"/>
    </row>
    <row r="95" spans="2:7" x14ac:dyDescent="0.3">
      <c r="B95" s="77" t="s">
        <v>155</v>
      </c>
      <c r="C95" s="87" t="s">
        <v>210</v>
      </c>
      <c r="D95" s="77" t="s">
        <v>2</v>
      </c>
      <c r="E95" s="90">
        <v>6</v>
      </c>
      <c r="F95" s="91"/>
      <c r="G95" s="81"/>
    </row>
    <row r="96" spans="2:7" x14ac:dyDescent="0.3">
      <c r="B96" s="77" t="s">
        <v>156</v>
      </c>
      <c r="C96" s="87" t="s">
        <v>204</v>
      </c>
      <c r="D96" s="77" t="s">
        <v>2</v>
      </c>
      <c r="E96" s="90">
        <v>2</v>
      </c>
      <c r="F96" s="101"/>
      <c r="G96" s="81"/>
    </row>
    <row r="97" spans="2:53" s="44" customFormat="1" x14ac:dyDescent="0.3">
      <c r="B97" s="77" t="s">
        <v>157</v>
      </c>
      <c r="C97" s="97" t="s">
        <v>203</v>
      </c>
      <c r="D97" s="117" t="s">
        <v>2</v>
      </c>
      <c r="E97" s="118">
        <v>2</v>
      </c>
      <c r="F97" s="99"/>
      <c r="G97" s="81"/>
    </row>
    <row r="98" spans="2:53" s="44" customFormat="1" x14ac:dyDescent="0.3">
      <c r="B98" s="77" t="s">
        <v>214</v>
      </c>
      <c r="C98" s="97" t="s">
        <v>209</v>
      </c>
      <c r="D98" s="117" t="s">
        <v>2</v>
      </c>
      <c r="E98" s="118">
        <v>4</v>
      </c>
      <c r="F98" s="99"/>
      <c r="G98" s="81"/>
    </row>
    <row r="99" spans="2:53" s="54" customFormat="1" ht="29.45" customHeight="1" x14ac:dyDescent="0.3">
      <c r="B99" s="77" t="s">
        <v>181</v>
      </c>
      <c r="C99" s="87" t="s">
        <v>216</v>
      </c>
      <c r="D99" s="88" t="s">
        <v>2</v>
      </c>
      <c r="E99" s="89">
        <v>1</v>
      </c>
      <c r="F99" s="84"/>
      <c r="G99" s="81"/>
    </row>
    <row r="100" spans="2:53" ht="18.600000000000001" customHeight="1" x14ac:dyDescent="0.3">
      <c r="B100" s="338" t="s">
        <v>96</v>
      </c>
      <c r="C100" s="339"/>
      <c r="D100" s="339"/>
      <c r="E100" s="339"/>
      <c r="F100" s="339"/>
      <c r="G100" s="115">
        <f>SUM(G81:G99)</f>
        <v>0</v>
      </c>
    </row>
    <row r="101" spans="2:53" s="6" customFormat="1" x14ac:dyDescent="0.25">
      <c r="B101" s="342"/>
      <c r="C101" s="343"/>
      <c r="D101" s="343"/>
      <c r="E101" s="343"/>
      <c r="F101" s="343"/>
      <c r="G101" s="344"/>
      <c r="H101" s="55"/>
      <c r="I101" s="55"/>
      <c r="J101" s="55"/>
      <c r="K101" s="55"/>
      <c r="L101" s="55"/>
      <c r="M101" s="55"/>
      <c r="N101" s="55"/>
      <c r="O101" s="55"/>
      <c r="P101" s="55"/>
      <c r="Q101" s="55"/>
      <c r="R101" s="55"/>
      <c r="S101" s="55"/>
      <c r="T101" s="55"/>
      <c r="U101" s="55"/>
      <c r="V101" s="55"/>
      <c r="W101" s="55"/>
      <c r="X101" s="55"/>
      <c r="Y101" s="55"/>
      <c r="Z101" s="55"/>
      <c r="AA101" s="55"/>
      <c r="AB101" s="55"/>
      <c r="AC101" s="55"/>
      <c r="AD101" s="55"/>
      <c r="AE101" s="55"/>
      <c r="AF101" s="55"/>
      <c r="AG101" s="55"/>
      <c r="AH101" s="55"/>
      <c r="AI101" s="55"/>
      <c r="AJ101" s="55"/>
      <c r="AK101" s="55"/>
      <c r="AL101" s="55"/>
      <c r="AM101" s="55"/>
      <c r="AN101" s="55"/>
      <c r="AO101" s="55"/>
      <c r="AP101" s="55"/>
      <c r="AQ101" s="55"/>
      <c r="AR101" s="55"/>
      <c r="AS101" s="55"/>
      <c r="AT101" s="55"/>
      <c r="AU101" s="55"/>
      <c r="AV101" s="55"/>
      <c r="AW101" s="55"/>
      <c r="AX101" s="55"/>
      <c r="AY101" s="55"/>
      <c r="AZ101" s="55"/>
      <c r="BA101" s="55"/>
    </row>
    <row r="102" spans="2:53" x14ac:dyDescent="0.3">
      <c r="B102" s="119">
        <v>4</v>
      </c>
      <c r="C102" s="120" t="s">
        <v>97</v>
      </c>
      <c r="D102" s="119"/>
      <c r="E102" s="121"/>
      <c r="F102" s="122"/>
      <c r="G102" s="123"/>
    </row>
    <row r="103" spans="2:53" x14ac:dyDescent="0.3">
      <c r="B103" s="119">
        <v>4.0999999999999996</v>
      </c>
      <c r="C103" s="120" t="s">
        <v>110</v>
      </c>
      <c r="D103" s="119"/>
      <c r="E103" s="121"/>
      <c r="F103" s="122"/>
      <c r="G103" s="123"/>
    </row>
    <row r="104" spans="2:53" s="44" customFormat="1" ht="33" customHeight="1" x14ac:dyDescent="0.3">
      <c r="B104" s="95" t="s">
        <v>158</v>
      </c>
      <c r="C104" s="82" t="s">
        <v>205</v>
      </c>
      <c r="D104" s="77" t="s">
        <v>2</v>
      </c>
      <c r="E104" s="79">
        <v>2</v>
      </c>
      <c r="F104" s="91"/>
      <c r="G104" s="81"/>
    </row>
    <row r="105" spans="2:53" s="44" customFormat="1" x14ac:dyDescent="0.3">
      <c r="B105" s="95" t="s">
        <v>159</v>
      </c>
      <c r="C105" s="82" t="s">
        <v>111</v>
      </c>
      <c r="D105" s="77" t="s">
        <v>2</v>
      </c>
      <c r="E105" s="79">
        <v>2</v>
      </c>
      <c r="F105" s="91"/>
      <c r="G105" s="81"/>
    </row>
    <row r="106" spans="2:53" s="44" customFormat="1" x14ac:dyDescent="0.3">
      <c r="B106" s="95" t="s">
        <v>160</v>
      </c>
      <c r="C106" s="82" t="s">
        <v>206</v>
      </c>
      <c r="D106" s="77" t="s">
        <v>8</v>
      </c>
      <c r="E106" s="79">
        <f>15*2</f>
        <v>30</v>
      </c>
      <c r="F106" s="91"/>
      <c r="G106" s="81"/>
    </row>
    <row r="107" spans="2:53" s="44" customFormat="1" x14ac:dyDescent="0.3">
      <c r="B107" s="95" t="s">
        <v>161</v>
      </c>
      <c r="C107" s="82" t="s">
        <v>207</v>
      </c>
      <c r="D107" s="77" t="s">
        <v>8</v>
      </c>
      <c r="E107" s="118">
        <f>45*2</f>
        <v>90</v>
      </c>
      <c r="F107" s="91"/>
      <c r="G107" s="81"/>
    </row>
    <row r="108" spans="2:53" s="44" customFormat="1" ht="18.75" customHeight="1" x14ac:dyDescent="0.3">
      <c r="B108" s="95" t="s">
        <v>162</v>
      </c>
      <c r="C108" s="82" t="s">
        <v>182</v>
      </c>
      <c r="D108" s="77" t="s">
        <v>2</v>
      </c>
      <c r="E108" s="79">
        <f>4*2</f>
        <v>8</v>
      </c>
      <c r="F108" s="91"/>
      <c r="G108" s="81"/>
    </row>
    <row r="109" spans="2:53" s="44" customFormat="1" ht="18.75" customHeight="1" x14ac:dyDescent="0.3">
      <c r="B109" s="95" t="s">
        <v>163</v>
      </c>
      <c r="C109" s="82" t="s">
        <v>183</v>
      </c>
      <c r="D109" s="77" t="s">
        <v>2</v>
      </c>
      <c r="E109" s="79">
        <f>6*2</f>
        <v>12</v>
      </c>
      <c r="F109" s="91"/>
      <c r="G109" s="81"/>
    </row>
    <row r="110" spans="2:53" s="44" customFormat="1" ht="63" x14ac:dyDescent="0.3">
      <c r="B110" s="95" t="s">
        <v>208</v>
      </c>
      <c r="C110" s="82" t="s">
        <v>300</v>
      </c>
      <c r="D110" s="77" t="s">
        <v>2</v>
      </c>
      <c r="E110" s="79">
        <v>2</v>
      </c>
      <c r="F110" s="91"/>
      <c r="G110" s="81"/>
    </row>
    <row r="111" spans="2:53" ht="20.25" customHeight="1" x14ac:dyDescent="0.3">
      <c r="B111" s="341" t="s">
        <v>303</v>
      </c>
      <c r="C111" s="341"/>
      <c r="D111" s="341"/>
      <c r="E111" s="341"/>
      <c r="F111" s="341"/>
      <c r="G111" s="102">
        <f>SUM(G104:G110)</f>
        <v>0</v>
      </c>
    </row>
    <row r="112" spans="2:53" x14ac:dyDescent="0.3">
      <c r="B112" s="345"/>
      <c r="C112" s="346"/>
      <c r="D112" s="346"/>
      <c r="E112" s="346"/>
      <c r="F112" s="346"/>
      <c r="G112" s="347"/>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row>
    <row r="113" spans="2:53" x14ac:dyDescent="0.3">
      <c r="B113" s="124" t="s">
        <v>299</v>
      </c>
      <c r="C113" s="330" t="s">
        <v>31</v>
      </c>
      <c r="D113" s="331"/>
      <c r="E113" s="331"/>
      <c r="F113" s="331"/>
      <c r="G113" s="332"/>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row>
    <row r="114" spans="2:53" s="6" customFormat="1" ht="14.25" customHeight="1" x14ac:dyDescent="0.25">
      <c r="B114" s="333"/>
      <c r="C114" s="334"/>
      <c r="D114" s="334"/>
      <c r="E114" s="334"/>
      <c r="F114" s="334"/>
      <c r="G114" s="335"/>
    </row>
    <row r="115" spans="2:53" x14ac:dyDescent="0.3">
      <c r="B115" s="117">
        <v>5.0999999999999996</v>
      </c>
      <c r="C115" s="85" t="s">
        <v>441</v>
      </c>
      <c r="D115" s="117" t="s">
        <v>342</v>
      </c>
      <c r="E115" s="118"/>
      <c r="F115" s="125"/>
      <c r="G115" s="303"/>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row>
    <row r="116" spans="2:53" x14ac:dyDescent="0.3">
      <c r="B116" s="117">
        <v>5.2</v>
      </c>
      <c r="C116" s="85" t="s">
        <v>446</v>
      </c>
      <c r="D116" s="117" t="s">
        <v>342</v>
      </c>
      <c r="E116" s="118"/>
      <c r="F116" s="125"/>
      <c r="G116" s="303"/>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row>
    <row r="117" spans="2:53" x14ac:dyDescent="0.3">
      <c r="B117" s="117">
        <v>5.3</v>
      </c>
      <c r="C117" s="85" t="s">
        <v>442</v>
      </c>
      <c r="D117" s="117" t="s">
        <v>342</v>
      </c>
      <c r="E117" s="118"/>
      <c r="F117" s="125"/>
      <c r="G117" s="303"/>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row>
    <row r="118" spans="2:53" x14ac:dyDescent="0.3">
      <c r="B118" s="117">
        <v>5.4</v>
      </c>
      <c r="C118" s="85" t="s">
        <v>443</v>
      </c>
      <c r="D118" s="117" t="s">
        <v>342</v>
      </c>
      <c r="E118" s="118"/>
      <c r="F118" s="125"/>
      <c r="G118" s="303"/>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row>
    <row r="119" spans="2:53" x14ac:dyDescent="0.3">
      <c r="B119" s="117">
        <v>5.5</v>
      </c>
      <c r="C119" s="85" t="s">
        <v>444</v>
      </c>
      <c r="D119" s="117" t="s">
        <v>342</v>
      </c>
      <c r="E119" s="118"/>
      <c r="F119" s="125"/>
      <c r="G119" s="303"/>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row>
    <row r="120" spans="2:53" x14ac:dyDescent="0.3">
      <c r="B120" s="117">
        <v>5.6</v>
      </c>
      <c r="C120" s="85" t="s">
        <v>445</v>
      </c>
      <c r="D120" s="117" t="s">
        <v>342</v>
      </c>
      <c r="E120" s="118"/>
      <c r="F120" s="125"/>
      <c r="G120" s="303"/>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row>
    <row r="121" spans="2:53" x14ac:dyDescent="0.3">
      <c r="B121" s="117"/>
      <c r="C121" s="85"/>
      <c r="D121" s="117"/>
      <c r="E121" s="118"/>
      <c r="F121" s="125"/>
      <c r="G121" s="303"/>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row>
    <row r="122" spans="2:53" ht="20.25" customHeight="1" x14ac:dyDescent="0.3">
      <c r="B122" s="336" t="s">
        <v>287</v>
      </c>
      <c r="C122" s="336"/>
      <c r="D122" s="336"/>
      <c r="E122" s="336"/>
      <c r="F122" s="336"/>
      <c r="G122" s="126">
        <f>SUM(G115:G121)</f>
        <v>0</v>
      </c>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row>
    <row r="123" spans="2:53" ht="20.25" customHeight="1" x14ac:dyDescent="0.3">
      <c r="B123" s="328" t="s">
        <v>328</v>
      </c>
      <c r="C123" s="328"/>
      <c r="D123" s="328"/>
      <c r="E123" s="328"/>
      <c r="F123" s="328"/>
      <c r="G123" s="127">
        <f>ROUND(G63+G76+G100+G111+G122,0)</f>
        <v>0</v>
      </c>
    </row>
    <row r="124" spans="2:53" x14ac:dyDescent="0.3">
      <c r="B124" s="128"/>
      <c r="C124" s="128"/>
      <c r="D124" s="128"/>
      <c r="E124" s="128"/>
      <c r="F124" s="128"/>
      <c r="G124" s="129"/>
    </row>
    <row r="125" spans="2:53" ht="17.25" customHeight="1" x14ac:dyDescent="0.3">
      <c r="B125" s="337" t="s">
        <v>295</v>
      </c>
      <c r="C125" s="337"/>
      <c r="D125" s="337"/>
      <c r="E125" s="337"/>
      <c r="F125" s="130">
        <v>0.27</v>
      </c>
      <c r="G125" s="131">
        <f>+ROUND(F125*$G$123,0)</f>
        <v>0</v>
      </c>
    </row>
    <row r="126" spans="2:53" ht="15" customHeight="1" x14ac:dyDescent="0.3">
      <c r="B126" s="337" t="s">
        <v>296</v>
      </c>
      <c r="C126" s="337"/>
      <c r="D126" s="337"/>
      <c r="E126" s="337"/>
      <c r="F126" s="130">
        <v>0.01</v>
      </c>
      <c r="G126" s="131">
        <f>+ROUND(F126*$G$123,0)</f>
        <v>0</v>
      </c>
    </row>
    <row r="127" spans="2:53" x14ac:dyDescent="0.3">
      <c r="B127" s="337" t="s">
        <v>297</v>
      </c>
      <c r="C127" s="337"/>
      <c r="D127" s="337"/>
      <c r="E127" s="337"/>
      <c r="F127" s="132">
        <v>0.05</v>
      </c>
      <c r="G127" s="131">
        <f>+ROUND(F127*$G$123,0)</f>
        <v>0</v>
      </c>
    </row>
    <row r="128" spans="2:53" ht="20.25" customHeight="1" x14ac:dyDescent="0.3">
      <c r="B128" s="328" t="s">
        <v>304</v>
      </c>
      <c r="C128" s="328"/>
      <c r="D128" s="328"/>
      <c r="E128" s="328"/>
      <c r="F128" s="328"/>
      <c r="G128" s="127">
        <f>+SUM(G123:G127)</f>
        <v>0</v>
      </c>
    </row>
    <row r="129" spans="2:53" x14ac:dyDescent="0.3">
      <c r="B129" s="345"/>
      <c r="C129" s="346"/>
      <c r="D129" s="346"/>
      <c r="E129" s="346"/>
      <c r="F129" s="346"/>
      <c r="G129" s="347"/>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row>
    <row r="130" spans="2:53" x14ac:dyDescent="0.3">
      <c r="B130" s="124">
        <v>6</v>
      </c>
      <c r="C130" s="330" t="s">
        <v>327</v>
      </c>
      <c r="D130" s="331"/>
      <c r="E130" s="331"/>
      <c r="F130" s="331"/>
      <c r="G130" s="332"/>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row>
    <row r="131" spans="2:53" s="6" customFormat="1" ht="14.25" customHeight="1" x14ac:dyDescent="0.25">
      <c r="B131" s="333"/>
      <c r="C131" s="334"/>
      <c r="D131" s="334"/>
      <c r="E131" s="334"/>
      <c r="F131" s="334"/>
      <c r="G131" s="335"/>
    </row>
    <row r="132" spans="2:53" ht="63" x14ac:dyDescent="0.3">
      <c r="B132" s="117">
        <v>6.1</v>
      </c>
      <c r="C132" s="87" t="s">
        <v>164</v>
      </c>
      <c r="D132" s="77" t="s">
        <v>2</v>
      </c>
      <c r="E132" s="90">
        <f>88*2+50</f>
        <v>226</v>
      </c>
      <c r="F132" s="101"/>
      <c r="G132" s="8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row>
    <row r="133" spans="2:53" ht="31.5" x14ac:dyDescent="0.3">
      <c r="B133" s="117">
        <v>6.2</v>
      </c>
      <c r="C133" s="87" t="s">
        <v>165</v>
      </c>
      <c r="D133" s="77" t="s">
        <v>2</v>
      </c>
      <c r="E133" s="90">
        <v>2</v>
      </c>
      <c r="F133" s="101"/>
      <c r="G133" s="8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row>
    <row r="134" spans="2:53" ht="31.5" x14ac:dyDescent="0.3">
      <c r="B134" s="117">
        <v>6.3</v>
      </c>
      <c r="C134" s="87" t="s">
        <v>166</v>
      </c>
      <c r="D134" s="77" t="s">
        <v>2</v>
      </c>
      <c r="E134" s="90">
        <v>22</v>
      </c>
      <c r="F134" s="101"/>
      <c r="G134" s="8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row>
    <row r="135" spans="2:53" ht="47.25" x14ac:dyDescent="0.3">
      <c r="B135" s="117">
        <v>6.4</v>
      </c>
      <c r="C135" s="87" t="s">
        <v>172</v>
      </c>
      <c r="D135" s="88" t="s">
        <v>2</v>
      </c>
      <c r="E135" s="90">
        <v>2</v>
      </c>
      <c r="F135" s="101"/>
      <c r="G135" s="8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row>
    <row r="136" spans="2:53" x14ac:dyDescent="0.3">
      <c r="B136" s="117">
        <v>6.5</v>
      </c>
      <c r="C136" s="87" t="s">
        <v>167</v>
      </c>
      <c r="D136" s="77" t="s">
        <v>2</v>
      </c>
      <c r="E136" s="90">
        <v>2</v>
      </c>
      <c r="F136" s="101"/>
      <c r="G136" s="8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row>
    <row r="137" spans="2:53" x14ac:dyDescent="0.3">
      <c r="B137" s="117">
        <v>6.6</v>
      </c>
      <c r="C137" s="87" t="s">
        <v>266</v>
      </c>
      <c r="D137" s="95" t="s">
        <v>2</v>
      </c>
      <c r="E137" s="90">
        <v>60</v>
      </c>
      <c r="F137" s="101"/>
      <c r="G137" s="8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row>
    <row r="138" spans="2:53" x14ac:dyDescent="0.3">
      <c r="B138" s="117">
        <v>6.7</v>
      </c>
      <c r="C138" s="97" t="s">
        <v>343</v>
      </c>
      <c r="D138" s="95" t="s">
        <v>2</v>
      </c>
      <c r="E138" s="118">
        <v>2</v>
      </c>
      <c r="F138" s="99"/>
      <c r="G138" s="8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row>
    <row r="139" spans="2:53" x14ac:dyDescent="0.3">
      <c r="B139" s="117">
        <v>6.8</v>
      </c>
      <c r="C139" s="97" t="s">
        <v>344</v>
      </c>
      <c r="D139" s="95" t="s">
        <v>2</v>
      </c>
      <c r="E139" s="118">
        <v>4</v>
      </c>
      <c r="F139" s="99"/>
      <c r="G139" s="8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row>
    <row r="140" spans="2:53" x14ac:dyDescent="0.3">
      <c r="B140" s="117">
        <v>6.9</v>
      </c>
      <c r="C140" s="97" t="s">
        <v>333</v>
      </c>
      <c r="D140" s="95" t="s">
        <v>2</v>
      </c>
      <c r="E140" s="118">
        <v>2</v>
      </c>
      <c r="F140" s="99"/>
      <c r="G140" s="8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row>
    <row r="141" spans="2:53" x14ac:dyDescent="0.3">
      <c r="B141" s="163">
        <v>6.1</v>
      </c>
      <c r="C141" s="97" t="s">
        <v>334</v>
      </c>
      <c r="D141" s="95" t="s">
        <v>2</v>
      </c>
      <c r="E141" s="118">
        <v>4</v>
      </c>
      <c r="F141" s="99"/>
      <c r="G141" s="8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row>
    <row r="142" spans="2:53" x14ac:dyDescent="0.3">
      <c r="B142" s="117">
        <v>6.11</v>
      </c>
      <c r="C142" s="97" t="s">
        <v>335</v>
      </c>
      <c r="D142" s="95" t="s">
        <v>2</v>
      </c>
      <c r="E142" s="118">
        <v>2</v>
      </c>
      <c r="F142" s="99"/>
      <c r="G142" s="8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row>
    <row r="143" spans="2:53" x14ac:dyDescent="0.3">
      <c r="B143" s="117">
        <v>6.12</v>
      </c>
      <c r="C143" s="97" t="s">
        <v>336</v>
      </c>
      <c r="D143" s="95" t="s">
        <v>2</v>
      </c>
      <c r="E143" s="118">
        <v>2</v>
      </c>
      <c r="F143" s="99"/>
      <c r="G143" s="8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row>
    <row r="144" spans="2:53" ht="31.5" x14ac:dyDescent="0.3">
      <c r="B144" s="117">
        <v>6.13</v>
      </c>
      <c r="C144" s="97" t="s">
        <v>439</v>
      </c>
      <c r="D144" s="95" t="s">
        <v>2</v>
      </c>
      <c r="E144" s="118">
        <v>2</v>
      </c>
      <c r="F144" s="99"/>
      <c r="G144" s="8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row>
    <row r="145" spans="2:53" ht="20.25" customHeight="1" x14ac:dyDescent="0.3">
      <c r="B145" s="336" t="s">
        <v>329</v>
      </c>
      <c r="C145" s="336"/>
      <c r="D145" s="336"/>
      <c r="E145" s="336"/>
      <c r="F145" s="336"/>
      <c r="G145" s="126">
        <f>SUM(G132:G144)</f>
        <v>0</v>
      </c>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row>
    <row r="146" spans="2:53" ht="20.25" customHeight="1" x14ac:dyDescent="0.3">
      <c r="B146" s="328" t="s">
        <v>330</v>
      </c>
      <c r="C146" s="328"/>
      <c r="D146" s="328"/>
      <c r="E146" s="328"/>
      <c r="F146" s="328"/>
      <c r="G146" s="127">
        <f>+G145</f>
        <v>0</v>
      </c>
    </row>
    <row r="147" spans="2:53" x14ac:dyDescent="0.3">
      <c r="B147" s="128"/>
      <c r="C147" s="128"/>
      <c r="D147" s="128"/>
      <c r="E147" s="128"/>
      <c r="F147" s="128"/>
      <c r="G147" s="129"/>
    </row>
    <row r="148" spans="2:53" ht="17.25" customHeight="1" x14ac:dyDescent="0.3">
      <c r="B148" s="337" t="s">
        <v>295</v>
      </c>
      <c r="C148" s="337"/>
      <c r="D148" s="337"/>
      <c r="E148" s="337"/>
      <c r="F148" s="130"/>
      <c r="G148" s="131">
        <f>+ROUND(F148*$G$146,0)</f>
        <v>0</v>
      </c>
    </row>
    <row r="149" spans="2:53" x14ac:dyDescent="0.3">
      <c r="B149" s="340" t="s">
        <v>331</v>
      </c>
      <c r="C149" s="340"/>
      <c r="D149" s="340"/>
      <c r="E149" s="340"/>
      <c r="F149" s="340"/>
      <c r="G149" s="133">
        <f>+G148+G146</f>
        <v>0</v>
      </c>
    </row>
    <row r="150" spans="2:53" x14ac:dyDescent="0.3">
      <c r="B150" s="134"/>
      <c r="C150" s="138"/>
      <c r="D150" s="136"/>
      <c r="E150" s="139"/>
      <c r="F150" s="136"/>
      <c r="G150" s="136"/>
    </row>
    <row r="151" spans="2:53" x14ac:dyDescent="0.3">
      <c r="B151" s="340" t="s">
        <v>332</v>
      </c>
      <c r="C151" s="340"/>
      <c r="D151" s="340"/>
      <c r="E151" s="340"/>
      <c r="F151" s="340"/>
      <c r="G151" s="133">
        <f>+G149+G128</f>
        <v>0</v>
      </c>
    </row>
    <row r="152" spans="2:53" x14ac:dyDescent="0.3">
      <c r="B152" s="134"/>
      <c r="C152" s="135"/>
      <c r="D152" s="136"/>
      <c r="E152" s="135"/>
      <c r="F152" s="136"/>
      <c r="G152" s="136"/>
      <c r="H152" s="145"/>
      <c r="I152" s="145"/>
    </row>
    <row r="153" spans="2:53" x14ac:dyDescent="0.3">
      <c r="B153" s="329" t="s">
        <v>440</v>
      </c>
      <c r="C153" s="329"/>
      <c r="D153" s="329"/>
      <c r="E153" s="329"/>
      <c r="F153" s="136"/>
      <c r="G153" s="136"/>
      <c r="H153" s="145"/>
      <c r="I153" s="145"/>
    </row>
    <row r="154" spans="2:53" x14ac:dyDescent="0.3">
      <c r="B154" s="329" t="s">
        <v>464</v>
      </c>
      <c r="C154" s="329"/>
      <c r="D154" s="329"/>
      <c r="E154" s="329"/>
      <c r="F154" s="325">
        <v>0.12477428701682955</v>
      </c>
      <c r="G154" s="137"/>
      <c r="H154" s="145"/>
    </row>
    <row r="155" spans="2:53" x14ac:dyDescent="0.3">
      <c r="B155" s="134"/>
      <c r="C155" s="138"/>
      <c r="D155" s="136"/>
      <c r="E155" s="139"/>
      <c r="F155" s="136"/>
      <c r="G155" s="136"/>
      <c r="H155" s="326"/>
    </row>
    <row r="156" spans="2:53" x14ac:dyDescent="0.3">
      <c r="B156" s="340" t="s">
        <v>298</v>
      </c>
      <c r="C156" s="340"/>
      <c r="D156" s="340"/>
      <c r="E156" s="340"/>
      <c r="F156" s="340"/>
      <c r="G156" s="133">
        <f>G154+G153+G151</f>
        <v>0</v>
      </c>
    </row>
    <row r="157" spans="2:53" x14ac:dyDescent="0.3">
      <c r="B157" s="134"/>
      <c r="C157" s="140"/>
      <c r="D157" s="136"/>
      <c r="E157" s="141"/>
      <c r="F157" s="136"/>
      <c r="G157" s="136"/>
    </row>
    <row r="158" spans="2:53" x14ac:dyDescent="0.3">
      <c r="B158" s="142"/>
      <c r="C158" s="143"/>
      <c r="D158" s="142"/>
      <c r="E158" s="142"/>
      <c r="F158" s="144"/>
      <c r="G158" s="144"/>
    </row>
  </sheetData>
  <autoFilter ref="B3:G123" xr:uid="{00000000-0009-0000-0000-000000000000}"/>
  <mergeCells count="34">
    <mergeCell ref="B1:G1"/>
    <mergeCell ref="B2:G2"/>
    <mergeCell ref="B64:G64"/>
    <mergeCell ref="B77:G77"/>
    <mergeCell ref="B79:G79"/>
    <mergeCell ref="B4:G4"/>
    <mergeCell ref="B63:F63"/>
    <mergeCell ref="C5:G5"/>
    <mergeCell ref="B76:F76"/>
    <mergeCell ref="C65:G65"/>
    <mergeCell ref="C78:G78"/>
    <mergeCell ref="C113:G113"/>
    <mergeCell ref="B114:G114"/>
    <mergeCell ref="B100:F100"/>
    <mergeCell ref="B154:E154"/>
    <mergeCell ref="B156:F156"/>
    <mergeCell ref="B123:F123"/>
    <mergeCell ref="B111:F111"/>
    <mergeCell ref="B122:F122"/>
    <mergeCell ref="B101:G101"/>
    <mergeCell ref="B112:G112"/>
    <mergeCell ref="B125:E125"/>
    <mergeCell ref="B127:E127"/>
    <mergeCell ref="B126:E126"/>
    <mergeCell ref="B151:F151"/>
    <mergeCell ref="B149:F149"/>
    <mergeCell ref="B129:G129"/>
    <mergeCell ref="B128:F128"/>
    <mergeCell ref="B153:E153"/>
    <mergeCell ref="C130:G130"/>
    <mergeCell ref="B131:G131"/>
    <mergeCell ref="B145:F145"/>
    <mergeCell ref="B146:F146"/>
    <mergeCell ref="B148:E148"/>
  </mergeCells>
  <phoneticPr fontId="25" type="noConversion"/>
  <printOptions horizontalCentered="1"/>
  <pageMargins left="0.25" right="0.25" top="0.75" bottom="0.75" header="0.3" footer="0.3"/>
  <pageSetup paperSize="122" scale="14" fitToHeight="0" orientation="portrait" r:id="rId1"/>
  <headerFooter differentFirst="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4DEEBC-1F6E-4FDE-96E8-411B6EF36073}">
  <dimension ref="A1:H76"/>
  <sheetViews>
    <sheetView topLeftCell="A4" zoomScaleNormal="100" workbookViewId="0">
      <selection activeCell="D47" sqref="D47"/>
    </sheetView>
  </sheetViews>
  <sheetFormatPr baseColWidth="10" defaultRowHeight="15" x14ac:dyDescent="0.25"/>
  <cols>
    <col min="1" max="1" width="66" style="164" customWidth="1"/>
    <col min="2" max="2" width="10.140625" style="57" customWidth="1"/>
    <col min="3" max="3" width="14.7109375" style="57" customWidth="1"/>
    <col min="4" max="4" width="17.28515625" style="57" customWidth="1"/>
    <col min="5" max="5" width="13.5703125" style="57" customWidth="1"/>
    <col min="6" max="6" width="13.28515625" bestFit="1" customWidth="1"/>
  </cols>
  <sheetData>
    <row r="1" spans="1:5" x14ac:dyDescent="0.25">
      <c r="A1" s="165" t="s">
        <v>0</v>
      </c>
      <c r="B1" s="166" t="s">
        <v>22</v>
      </c>
      <c r="C1" s="166" t="s">
        <v>337</v>
      </c>
      <c r="D1" s="166" t="s">
        <v>7</v>
      </c>
      <c r="E1" s="166" t="s">
        <v>338</v>
      </c>
    </row>
    <row r="2" spans="1:5" x14ac:dyDescent="0.25">
      <c r="A2" s="167" t="str">
        <f>+'PRE MOD I'!C14</f>
        <v>Base arena - cemento agregado fino compactado</v>
      </c>
      <c r="B2" s="56" t="str">
        <f>+'PRE MOD I'!D14</f>
        <v>M3</v>
      </c>
      <c r="C2" s="56">
        <f>+'PRE MOD I'!E14</f>
        <v>12.887100000000002</v>
      </c>
      <c r="D2" s="173" t="e">
        <f>+$C$2*#REF!+$C$2*#REF!*$D$3</f>
        <v>#REF!</v>
      </c>
      <c r="E2" s="169" t="e">
        <f>+D2</f>
        <v>#REF!</v>
      </c>
    </row>
    <row r="3" spans="1:5" x14ac:dyDescent="0.25">
      <c r="A3" s="167" t="s">
        <v>192</v>
      </c>
      <c r="B3" s="56" t="s">
        <v>6</v>
      </c>
      <c r="C3" s="56" t="e">
        <f>('PRE MOD I'!E16+'PRE MOD I'!$E$88)*#REF!+('PRE MOD I'!E17+'PRE MOD I'!E18+'PRE MOD I'!E19+'PRE MOD I'!E20+'PRE MOD I'!E22+'PRE MOD I'!$E$89)*#REF!+#REF!*'PRE MOD I'!E23*0.05</f>
        <v>#REF!</v>
      </c>
      <c r="D3" s="56">
        <v>1450</v>
      </c>
      <c r="E3" s="169" t="e">
        <f>+C3*D3</f>
        <v>#REF!</v>
      </c>
    </row>
    <row r="4" spans="1:5" x14ac:dyDescent="0.25">
      <c r="A4" s="167" t="s">
        <v>326</v>
      </c>
      <c r="B4" s="56" t="s">
        <v>6</v>
      </c>
      <c r="C4" s="56" t="e">
        <f>('PRE MOD I'!E16+'PRE MOD I'!$E$88)*#REF!+('PRE MOD I'!E17+'PRE MOD I'!E18+'PRE MOD I'!E19+'PRE MOD I'!E20+'PRE MOD I'!E22+'PRE MOD I'!$E$89)*#REF!</f>
        <v>#REF!</v>
      </c>
      <c r="D4" s="56">
        <v>1550</v>
      </c>
      <c r="E4" s="169" t="e">
        <f t="shared" ref="E4:E9" si="0">+C4*D4</f>
        <v>#REF!</v>
      </c>
    </row>
    <row r="5" spans="1:5" x14ac:dyDescent="0.25">
      <c r="A5" s="167" t="s">
        <v>339</v>
      </c>
      <c r="B5" s="56" t="s">
        <v>7</v>
      </c>
      <c r="C5" s="56" t="e">
        <f>('PRE MOD I'!E16+'PRE MOD I'!$E$88)*#REF!+('PRE MOD I'!E17+'PRE MOD I'!E18+'PRE MOD I'!E19+'PRE MOD I'!E20+'PRE MOD I'!E22+'PRE MOD I'!$E$89)*#REF!+#REF!*'PRE MOD I'!E23*0.05</f>
        <v>#REF!</v>
      </c>
      <c r="D5" s="56"/>
      <c r="E5" s="169" t="e">
        <f>+C5</f>
        <v>#REF!</v>
      </c>
    </row>
    <row r="6" spans="1:5" x14ac:dyDescent="0.25">
      <c r="A6" s="167" t="str">
        <f>+'PRE MOD I'!C25</f>
        <v>Acero de refuerzo figurado Fy = 60.000 psi d&gt;1/4"</v>
      </c>
      <c r="B6" s="56" t="s">
        <v>7</v>
      </c>
      <c r="C6" s="56">
        <f>+'PRE MOD I'!E25+'PRE MOD I'!E29+'PRE MOD I'!E91</f>
        <v>12020.880000000001</v>
      </c>
      <c r="D6" s="56"/>
      <c r="E6" s="169">
        <f>+C6</f>
        <v>12020.880000000001</v>
      </c>
    </row>
    <row r="7" spans="1:5" x14ac:dyDescent="0.25">
      <c r="A7" s="167" t="str">
        <f>+'PRE MOD I'!C27</f>
        <v>Muro en bloque No. 4 de 10x20x40cm</v>
      </c>
      <c r="B7" s="56" t="s">
        <v>22</v>
      </c>
      <c r="C7" s="56">
        <f>+'PRE MOD I'!E27*12</f>
        <v>2091.5040000000004</v>
      </c>
      <c r="D7" s="56">
        <v>5</v>
      </c>
      <c r="E7" s="169">
        <f t="shared" si="0"/>
        <v>10457.520000000002</v>
      </c>
    </row>
    <row r="8" spans="1:5" x14ac:dyDescent="0.25">
      <c r="A8" s="167" t="str">
        <f>+'PRE MOD I'!C30</f>
        <v>SUMINISTRO E INSTALACION TEJA METALICA CL. 30</v>
      </c>
      <c r="B8" s="56" t="s">
        <v>2</v>
      </c>
      <c r="C8" s="56">
        <f>+'PRE MOD I'!E30/(0.8*3.04)</f>
        <v>148.02631578947367</v>
      </c>
      <c r="D8" s="56">
        <v>6.14</v>
      </c>
      <c r="E8" s="169">
        <f t="shared" si="0"/>
        <v>908.88157894736833</v>
      </c>
    </row>
    <row r="9" spans="1:5" ht="30" x14ac:dyDescent="0.25">
      <c r="A9" s="167" t="str">
        <f>+'PRE MOD I'!C31</f>
        <v>SUMINISTRO E INSTALACIÓN CANAL EN LAMINA GALVANIZADA CAL 20, LD=0.61m (INCLUYE PINTURA Y ANTICORROSIVOS)</v>
      </c>
      <c r="B9" s="56" t="str">
        <f>+'PRE MOD I'!D31</f>
        <v>ML</v>
      </c>
      <c r="C9" s="56">
        <f>+'PRE MOD I'!E31</f>
        <v>36</v>
      </c>
      <c r="D9" s="56">
        <v>0.74</v>
      </c>
      <c r="E9" s="169">
        <f t="shared" si="0"/>
        <v>26.64</v>
      </c>
    </row>
    <row r="10" spans="1:5" x14ac:dyDescent="0.25">
      <c r="A10" s="167" t="str">
        <f>+'PRE MOD I'!C32</f>
        <v>SUMINISTRO E INSTALACIÓN REJILLA CUPULA 6x4'' EN ALUMINIO</v>
      </c>
      <c r="B10" s="56" t="str">
        <f>+'PRE MOD I'!D32</f>
        <v>UND</v>
      </c>
      <c r="C10" s="56">
        <f>+'PRE MOD I'!E32</f>
        <v>2</v>
      </c>
      <c r="D10" s="56"/>
      <c r="E10" s="56"/>
    </row>
    <row r="11" spans="1:5" ht="30" x14ac:dyDescent="0.25">
      <c r="A11" s="167" t="str">
        <f>+'PRE MOD I'!C33</f>
        <v>Suministro e instalación Filtro Y PVC 4'' (Incluye malla, tuberia desague, limpieza y tapon)</v>
      </c>
      <c r="B11" s="56" t="str">
        <f>+'PRE MOD I'!D33</f>
        <v>UND</v>
      </c>
      <c r="C11" s="56">
        <f>+'PRE MOD I'!E33</f>
        <v>2</v>
      </c>
      <c r="D11" s="56"/>
      <c r="E11" s="56"/>
    </row>
    <row r="12" spans="1:5" x14ac:dyDescent="0.25">
      <c r="A12" s="167" t="str">
        <f>+'PRE MOD I'!C35</f>
        <v>Revoque de muro incluye dilataciones y filos</v>
      </c>
      <c r="B12" s="56" t="str">
        <f>+'PRE MOD I'!D35</f>
        <v>M2</v>
      </c>
      <c r="C12" s="56">
        <f>+'PRE MOD I'!E35</f>
        <v>348.58400000000006</v>
      </c>
      <c r="D12" s="56"/>
      <c r="E12" s="56"/>
    </row>
    <row r="13" spans="1:5" x14ac:dyDescent="0.25">
      <c r="A13" s="167" t="str">
        <f>+'PRE MOD I'!C36</f>
        <v>Pintura muro 3 manos</v>
      </c>
      <c r="B13" s="56" t="str">
        <f>+'PRE MOD I'!D36</f>
        <v>M2</v>
      </c>
      <c r="C13" s="56">
        <f>+'PRE MOD I'!E36</f>
        <v>348.58400000000006</v>
      </c>
      <c r="D13" s="56"/>
      <c r="E13" s="56"/>
    </row>
    <row r="14" spans="1:5" ht="30" x14ac:dyDescent="0.25">
      <c r="A14" s="167" t="str">
        <f>+'PRE MOD I'!C38</f>
        <v>VENTANA EN ALUMINIO BLANCO PINTURA ELECTROSTÁTICA, SISTEMA PERSIANA FIJA EN ALUMINIO</v>
      </c>
      <c r="B14" s="56" t="str">
        <f>+'PRE MOD I'!D38</f>
        <v>M2</v>
      </c>
      <c r="C14" s="56">
        <f>+'PRE MOD I'!E38</f>
        <v>2.88</v>
      </c>
      <c r="D14" s="56"/>
      <c r="E14" s="56"/>
    </row>
    <row r="15" spans="1:5" ht="45" x14ac:dyDescent="0.25">
      <c r="A15" s="167" t="str">
        <f>+'PRE MOD I'!C39</f>
        <v>VENTANA EN ALUMINIO 0.80x1.80m BLANCO PINTURA ELECTROSTÁTICA,ENVIDRIO TEMPLADO COLOR 5mm,SISTEMA 7/44, CON CORREDERAS Y FIJAS, CON SUS RESPECTIVOS ACCESORIOS.</v>
      </c>
      <c r="B15" s="56" t="str">
        <f>+'PRE MOD I'!D39</f>
        <v>UND</v>
      </c>
      <c r="C15" s="56">
        <f>+'PRE MOD I'!E39</f>
        <v>2</v>
      </c>
      <c r="D15" s="56"/>
      <c r="E15" s="56"/>
    </row>
    <row r="16" spans="1:5" ht="45" x14ac:dyDescent="0.25">
      <c r="A16" s="167" t="str">
        <f>+'PRE MOD I'!C40</f>
        <v>SUMINISTRO E INSTALACION PUERTA TABLERO CORRIDO MARCO, PASADOR LAMINA COLL ROLLED CAL 20. (INCLUYE ANTICORROSIVO Y PINTURA)</v>
      </c>
      <c r="B16" s="56" t="str">
        <f>+'PRE MOD I'!D40</f>
        <v>M2</v>
      </c>
      <c r="C16" s="56">
        <f>+'PRE MOD I'!E40</f>
        <v>3.3600000000000003</v>
      </c>
      <c r="D16" s="56"/>
      <c r="E16" s="56"/>
    </row>
    <row r="17" spans="1:5" x14ac:dyDescent="0.25">
      <c r="A17" s="167" t="str">
        <f>+'PRE MOD I'!C42</f>
        <v>SUMINISTRO E INSTALACION TUBERIA SANITARIA 4"</v>
      </c>
      <c r="B17" s="56" t="str">
        <f>+'PRE MOD I'!D42</f>
        <v>ML</v>
      </c>
      <c r="C17" s="56">
        <f>+'PRE MOD I'!E42</f>
        <v>15.540000000000001</v>
      </c>
      <c r="D17" s="56">
        <v>1.84</v>
      </c>
      <c r="E17" s="56">
        <f>+C17*D17</f>
        <v>28.593600000000002</v>
      </c>
    </row>
    <row r="18" spans="1:5" x14ac:dyDescent="0.25">
      <c r="A18" s="167" t="str">
        <f>+'PRE MOD I'!C43</f>
        <v>SUMINISTRO E INSTALACION TUBERIA SANITARIA 2"</v>
      </c>
      <c r="B18" s="56" t="str">
        <f>+'PRE MOD I'!D43</f>
        <v>ML</v>
      </c>
      <c r="C18" s="56">
        <f>+'PRE MOD I'!E43</f>
        <v>48.86</v>
      </c>
      <c r="D18" s="56">
        <v>0.53</v>
      </c>
      <c r="E18" s="56">
        <f>+C18*D18</f>
        <v>25.895800000000001</v>
      </c>
    </row>
    <row r="19" spans="1:5" x14ac:dyDescent="0.25">
      <c r="A19" s="167" t="str">
        <f>+'PRE MOD I'!C44</f>
        <v>CODO SANITARIO PVC 90 CC-4"</v>
      </c>
      <c r="B19" s="56" t="str">
        <f>+'PRE MOD I'!D44</f>
        <v>UND</v>
      </c>
      <c r="C19" s="56">
        <f>+'PRE MOD I'!E44</f>
        <v>8</v>
      </c>
      <c r="D19" s="56"/>
      <c r="E19" s="56"/>
    </row>
    <row r="20" spans="1:5" x14ac:dyDescent="0.25">
      <c r="A20" s="167" t="str">
        <f>+'PRE MOD I'!C45</f>
        <v>TE SANITARIO PVC 90 CC-4"</v>
      </c>
      <c r="B20" s="56" t="str">
        <f>+'PRE MOD I'!D45</f>
        <v>UND</v>
      </c>
      <c r="C20" s="56">
        <f>+'PRE MOD I'!E45</f>
        <v>2</v>
      </c>
      <c r="D20" s="56"/>
      <c r="E20" s="56"/>
    </row>
    <row r="21" spans="1:5" x14ac:dyDescent="0.25">
      <c r="A21" s="167" t="str">
        <f>+'PRE MOD I'!C46</f>
        <v>REGISTRO DE BOLA EN PVC 4"</v>
      </c>
      <c r="B21" s="56" t="str">
        <f>+'PRE MOD I'!D46</f>
        <v>UND</v>
      </c>
      <c r="C21" s="56">
        <f>+'PRE MOD I'!E46</f>
        <v>4</v>
      </c>
      <c r="D21" s="56"/>
      <c r="E21" s="56"/>
    </row>
    <row r="22" spans="1:5" x14ac:dyDescent="0.25">
      <c r="A22" s="167" t="str">
        <f>+'PRE MOD I'!C47</f>
        <v>REGISTRO DE BOLA EN PVC 2"</v>
      </c>
      <c r="B22" s="56" t="str">
        <f>+'PRE MOD I'!D47</f>
        <v>UND</v>
      </c>
      <c r="C22" s="56">
        <f>+'PRE MOD I'!E47</f>
        <v>2</v>
      </c>
      <c r="D22" s="56"/>
      <c r="E22" s="56"/>
    </row>
    <row r="23" spans="1:5" x14ac:dyDescent="0.25">
      <c r="A23" s="167" t="str">
        <f>+'PRE MOD I'!C48</f>
        <v>REGISTRO DE BOLA EN PVC 1"</v>
      </c>
      <c r="B23" s="56" t="str">
        <f>+'PRE MOD I'!D48</f>
        <v>UND</v>
      </c>
      <c r="C23" s="56">
        <f>+'PRE MOD I'!E48</f>
        <v>2</v>
      </c>
      <c r="D23" s="56"/>
      <c r="E23" s="56"/>
    </row>
    <row r="24" spans="1:5" x14ac:dyDescent="0.25">
      <c r="A24" s="167" t="str">
        <f>+'PRE MOD I'!C49</f>
        <v>CODO SANITARIO PVC 90 CC-2"</v>
      </c>
      <c r="B24" s="56" t="str">
        <f>+'PRE MOD I'!D49</f>
        <v>UND</v>
      </c>
      <c r="C24" s="56">
        <f>+'PRE MOD I'!E49</f>
        <v>4</v>
      </c>
      <c r="D24" s="56"/>
      <c r="E24" s="56"/>
    </row>
    <row r="25" spans="1:5" x14ac:dyDescent="0.25">
      <c r="A25" s="167" t="str">
        <f>+'PRE MOD I'!C50</f>
        <v>TE SANITARIO PVC 90 CC-2"</v>
      </c>
      <c r="B25" s="56" t="str">
        <f>+'PRE MOD I'!D50</f>
        <v>UND</v>
      </c>
      <c r="C25" s="56">
        <f>+'PRE MOD I'!E50</f>
        <v>2</v>
      </c>
      <c r="D25" s="56"/>
      <c r="E25" s="56"/>
    </row>
    <row r="26" spans="1:5" x14ac:dyDescent="0.25">
      <c r="A26" s="167" t="str">
        <f>+'PRE MOD I'!C51</f>
        <v>SIFON DE PISO DE 2", INCLUYE REJILLA</v>
      </c>
      <c r="B26" s="56" t="str">
        <f>+'PRE MOD I'!D51</f>
        <v>UND</v>
      </c>
      <c r="C26" s="56">
        <f>+'PRE MOD I'!E51</f>
        <v>2</v>
      </c>
      <c r="D26" s="56"/>
      <c r="E26" s="56"/>
    </row>
    <row r="27" spans="1:5" x14ac:dyDescent="0.25">
      <c r="A27" s="167" t="str">
        <f>+'PRE MOD I'!C52</f>
        <v>SUMINISTRO E INSTALACION TUBERIA PRESION 1"</v>
      </c>
      <c r="B27" s="56" t="str">
        <f>+'PRE MOD I'!D52</f>
        <v>ML</v>
      </c>
      <c r="C27" s="56">
        <f>+'PRE MOD I'!E52</f>
        <v>21.659999999999997</v>
      </c>
      <c r="D27" s="56">
        <f>252/1000</f>
        <v>0.252</v>
      </c>
      <c r="E27" s="56">
        <f>+C27*D27</f>
        <v>5.4583199999999996</v>
      </c>
    </row>
    <row r="28" spans="1:5" x14ac:dyDescent="0.25">
      <c r="A28" s="167" t="str">
        <f>+'PRE MOD I'!C53</f>
        <v>SUMINISTRO E INSTALACION TUBERIA PRESION 1/2"</v>
      </c>
      <c r="B28" s="56" t="str">
        <f>+'PRE MOD I'!D53</f>
        <v>ML</v>
      </c>
      <c r="C28" s="56">
        <f>+'PRE MOD I'!E53</f>
        <v>12</v>
      </c>
      <c r="D28" s="56">
        <f>218/1000</f>
        <v>0.218</v>
      </c>
      <c r="E28" s="56">
        <f>+C28*D28</f>
        <v>2.6160000000000001</v>
      </c>
    </row>
    <row r="29" spans="1:5" x14ac:dyDescent="0.25">
      <c r="A29" s="167" t="str">
        <f>+'PRE MOD I'!C54</f>
        <v>CODO 90 PRESION PVC 1"</v>
      </c>
      <c r="B29" s="56" t="str">
        <f>+'PRE MOD I'!D54</f>
        <v>UND</v>
      </c>
      <c r="C29" s="56">
        <f>+'PRE MOD I'!E54</f>
        <v>9</v>
      </c>
      <c r="D29" s="56"/>
      <c r="E29" s="56"/>
    </row>
    <row r="30" spans="1:5" x14ac:dyDescent="0.25">
      <c r="A30" s="167" t="str">
        <f>+'PRE MOD I'!C55</f>
        <v>CODO 90 PRESION PVC 3/4"</v>
      </c>
      <c r="B30" s="56" t="str">
        <f>+'PRE MOD I'!D55</f>
        <v>UND</v>
      </c>
      <c r="C30" s="56">
        <f>+'PRE MOD I'!E55</f>
        <v>4</v>
      </c>
      <c r="D30" s="56"/>
      <c r="E30" s="56"/>
    </row>
    <row r="31" spans="1:5" x14ac:dyDescent="0.25">
      <c r="A31" s="167" t="str">
        <f>+'PRE MOD I'!C56</f>
        <v>CODO 90 PRESION PVC 1/2"</v>
      </c>
      <c r="B31" s="56" t="str">
        <f>+'PRE MOD I'!D56</f>
        <v>UND</v>
      </c>
      <c r="C31" s="56">
        <f>+'PRE MOD I'!E56</f>
        <v>5</v>
      </c>
      <c r="D31" s="56"/>
      <c r="E31" s="56"/>
    </row>
    <row r="32" spans="1:5" x14ac:dyDescent="0.25">
      <c r="A32" s="167" t="str">
        <f>+'PRE MOD I'!C57</f>
        <v>TEE PRESION PVC 3/4"</v>
      </c>
      <c r="B32" s="56" t="str">
        <f>+'PRE MOD I'!D57</f>
        <v>UND</v>
      </c>
      <c r="C32" s="56">
        <f>+'PRE MOD I'!E57</f>
        <v>4</v>
      </c>
      <c r="D32" s="56"/>
      <c r="E32" s="56"/>
    </row>
    <row r="33" spans="1:8" x14ac:dyDescent="0.25">
      <c r="A33" s="167" t="str">
        <f>+'PRE MOD I'!C58</f>
        <v>ADAPTADOR HEMBRA PVC PRESION 1/2"</v>
      </c>
      <c r="B33" s="56" t="str">
        <f>+'PRE MOD I'!D58</f>
        <v>UND</v>
      </c>
      <c r="C33" s="56">
        <f>+'PRE MOD I'!E58</f>
        <v>4</v>
      </c>
      <c r="D33" s="56"/>
      <c r="E33" s="56"/>
    </row>
    <row r="34" spans="1:8" x14ac:dyDescent="0.25">
      <c r="A34" s="167" t="str">
        <f>+'PRE MOD I'!C59</f>
        <v>ADAPTADOR MACHO PVC PRESION 1/2"</v>
      </c>
      <c r="B34" s="56" t="str">
        <f>+'PRE MOD I'!D59</f>
        <v>UND</v>
      </c>
      <c r="C34" s="56">
        <f>+'PRE MOD I'!E59</f>
        <v>4</v>
      </c>
      <c r="D34" s="56"/>
      <c r="E34" s="56"/>
    </row>
    <row r="35" spans="1:8" x14ac:dyDescent="0.25">
      <c r="A35" s="167" t="str">
        <f>+'PRE MOD I'!C60</f>
        <v>TAPON ROSCADO PVC 1/2"</v>
      </c>
      <c r="B35" s="56" t="str">
        <f>+'PRE MOD I'!D60</f>
        <v>UND</v>
      </c>
      <c r="C35" s="56">
        <f>+'PRE MOD I'!E60</f>
        <v>3</v>
      </c>
      <c r="D35" s="56"/>
      <c r="E35" s="56"/>
    </row>
    <row r="36" spans="1:8" x14ac:dyDescent="0.25">
      <c r="A36" s="167" t="str">
        <f>+'PRE MOD I'!C61</f>
        <v>TANQUE PLÁSTICO PARA 250 LITROS</v>
      </c>
      <c r="B36" s="56" t="str">
        <f>+'PRE MOD I'!D61</f>
        <v>UND</v>
      </c>
      <c r="C36" s="56">
        <f>+'PRE MOD I'!E61</f>
        <v>2</v>
      </c>
      <c r="D36" s="56">
        <v>7</v>
      </c>
      <c r="E36" s="56">
        <f>+C36*D36</f>
        <v>14</v>
      </c>
    </row>
    <row r="37" spans="1:8" ht="45" x14ac:dyDescent="0.25">
      <c r="A37" s="167" t="str">
        <f>+'PRE MOD I'!C68</f>
        <v>SUMINISTRO E INSTALACIÓN BOMBA EN ACERO INOXIDABLE DE 0,5 HP, CON PRESURIZADOR ELECTRÓNICO, LO CUAL PREVIENE SUCCIÓN EN VACÍO, ASÍ COMO APAGADO AUTOMÁTICO AL CIERRE DE LA DESCARGA.</v>
      </c>
      <c r="B37" s="56" t="str">
        <f>+'PRE MOD I'!D68</f>
        <v>UND</v>
      </c>
      <c r="C37" s="56">
        <f>+'PRE MOD I'!E68</f>
        <v>2</v>
      </c>
      <c r="D37" s="56"/>
      <c r="E37" s="56"/>
    </row>
    <row r="38" spans="1:8" ht="45" x14ac:dyDescent="0.25">
      <c r="A38" s="167" t="str">
        <f>+'PRE MOD I'!C69</f>
        <v>SUMINISTRO E INSTALACIÓN FILTRO MULTIMEDIA DE ARENA  CON TANQUE EN FIBRA DE VIDRIO REFORZADA, 150 PSI, VÁLVULA MANUAL DE TRES POSICIONES EN NORYL. (INCLUYE TUBERIA Y ACCESORIOS)</v>
      </c>
      <c r="B38" s="56" t="str">
        <f>+'PRE MOD I'!D69</f>
        <v>UND</v>
      </c>
      <c r="C38" s="56">
        <f>+'PRE MOD I'!E69</f>
        <v>2</v>
      </c>
      <c r="D38" s="56">
        <v>6.1</v>
      </c>
      <c r="E38" s="56">
        <f>+C38*D38</f>
        <v>12.2</v>
      </c>
    </row>
    <row r="39" spans="1:8" ht="45" x14ac:dyDescent="0.25">
      <c r="A39" s="167" t="str">
        <f>+'PRE MOD I'!C70</f>
        <v>SUMINISTRO E INSTALACIÓN FILTRO DE CARBÓN ACTIVADO  CON TANQUE DE VIDRIO REFORZADO, 150 PSI, VÁLVULA MANUAL DE TRES POSICIONES EN NORYL. (INCLUYE TUBERIA Y ACCESORIOS)</v>
      </c>
      <c r="B39" s="56" t="str">
        <f>+'PRE MOD I'!D70</f>
        <v>UND</v>
      </c>
      <c r="C39" s="56">
        <f>+'PRE MOD I'!E70</f>
        <v>2</v>
      </c>
      <c r="D39" s="56">
        <v>6.1</v>
      </c>
      <c r="E39" s="56">
        <f>+C39*D39</f>
        <v>12.2</v>
      </c>
    </row>
    <row r="40" spans="1:8" ht="30" x14ac:dyDescent="0.25">
      <c r="A40" s="167" t="str">
        <f>+'PRE MOD I'!C71</f>
        <v>SUMINISTRO E INSTALACIÓN MANÓMETROS EN ACERO INOXIDABLE CON RANGO DE 0-100 PSI PARA CHEQUEO PRESIÓN FILTROS.</v>
      </c>
      <c r="B40" s="56" t="str">
        <f>+'PRE MOD I'!D71</f>
        <v>UND</v>
      </c>
      <c r="C40" s="56">
        <f>+'PRE MOD I'!E71</f>
        <v>4</v>
      </c>
      <c r="D40" s="56"/>
      <c r="E40" s="56"/>
    </row>
    <row r="41" spans="1:8" ht="60" x14ac:dyDescent="0.25">
      <c r="A41" s="167" t="str">
        <f>+'PRE MOD I'!C72</f>
        <v>SUMINISTRO E INSTALACIÓN LÁMPARA UV MARCA PURIKOR 12 GPM - VOLTAJE 110v  o SIMILAR, EN ACERO INOXIDABLE CON DISPLAY DIGITAL CON TIEMPO DE OPERACIÓN Y ALARMAS DE FALLO, INCLUYE ESTRUCTURA DE SOPORTE EN ACERO INOXIDABLE 304.</v>
      </c>
      <c r="B41" s="56" t="str">
        <f>+'PRE MOD I'!D72</f>
        <v>UND</v>
      </c>
      <c r="C41" s="56">
        <f>+'PRE MOD I'!E72</f>
        <v>2</v>
      </c>
      <c r="D41" s="56"/>
      <c r="E41" s="56"/>
    </row>
    <row r="42" spans="1:8" ht="30" x14ac:dyDescent="0.25">
      <c r="A42" s="167" t="str">
        <f>+'PRE MOD I'!C73</f>
        <v>SUMINISTRO E INSTALACIÓN CLORADOR DE PASTILLAS DE HASTA 2 KG, CON VÁLVULA DE DOSIFICACIÓN. (INCLUYE TUBERIA Y ACCESORIOS)</v>
      </c>
      <c r="B42" s="56" t="str">
        <f>+'PRE MOD I'!D73</f>
        <v>UND</v>
      </c>
      <c r="C42" s="56">
        <f>+'PRE MOD I'!E73</f>
        <v>2</v>
      </c>
      <c r="D42" s="56"/>
      <c r="E42" s="56"/>
    </row>
    <row r="43" spans="1:8" ht="60" x14ac:dyDescent="0.25">
      <c r="A43" s="167" t="str">
        <f>+'PRE MOD I'!C74</f>
        <v>SUMINISTRO E INSTALACIÓN FUENTE DE AGUA DE PEDESTAL, ALTO 100CM, ANCHO 35CM, PROFUNDIDAD 35 CM, PESO 18KG, CON UN GRIFO CROMADO EN UNA SOLA PIEZA CON BOTÓN PUSH, BASE EN ACERO INOXIDABLE SATINADO, ANTICORROSIVA.</v>
      </c>
      <c r="B43" s="56" t="str">
        <f>+'PRE MOD I'!D74</f>
        <v>UND</v>
      </c>
      <c r="C43" s="56">
        <f>+'PRE MOD I'!E74</f>
        <v>2</v>
      </c>
      <c r="D43" s="56">
        <v>18</v>
      </c>
      <c r="E43" s="56">
        <f>+C43*D43</f>
        <v>36</v>
      </c>
    </row>
    <row r="44" spans="1:8" ht="75" x14ac:dyDescent="0.25">
      <c r="A44" s="167" t="str">
        <f>+'PRE MOD I'!C75</f>
        <v>SUMINISTRO E INSTALACIÓN DE LAVADORA Y LLENADORA DE GARRAFONES EN ACERO INOXIDABLE 304 CAL 18 ADAPTADO PARA LAVADO, ENJUAGUE Y LLENADO DE GARRAFONES CAPACIDAD 2 GARRAFONES SIMULTANEOS (INCLUYE BOMBA EN ACERO INOXIDABLE DE 0,5 HP, CON PRESURIZADOR ELECTRÓNICO)</v>
      </c>
      <c r="B44" s="56" t="str">
        <f>+'PRE MOD I'!D75</f>
        <v>UND</v>
      </c>
      <c r="C44" s="56">
        <f>+'PRE MOD I'!E75</f>
        <v>2</v>
      </c>
      <c r="D44" s="56"/>
      <c r="E44" s="56"/>
    </row>
    <row r="45" spans="1:8" ht="30" x14ac:dyDescent="0.25">
      <c r="A45" s="167" t="str">
        <f>+'PRE MOD I'!C85</f>
        <v>RELLENO CON MATERIAL GRANULAR SELECCIONADO. TAMAÑO MAXIMO 4". (H:0.30 INCLUYE COMPACTACION C/0.15M)</v>
      </c>
      <c r="B45" s="56" t="str">
        <f>+'PRE MOD I'!D85</f>
        <v>M3</v>
      </c>
      <c r="C45" s="56">
        <f>+'PRE MOD I'!E85</f>
        <v>16.962</v>
      </c>
      <c r="D45" s="56"/>
      <c r="E45" s="56"/>
    </row>
    <row r="46" spans="1:8" x14ac:dyDescent="0.25">
      <c r="A46" s="167" t="str">
        <f>+'PRE MOD I'!C86</f>
        <v>Lleno con arena (Incluye compactación)</v>
      </c>
      <c r="B46" s="56" t="str">
        <f>+'PRE MOD I'!D86</f>
        <v>M3</v>
      </c>
      <c r="C46" s="56">
        <f>+'PRE MOD I'!E86</f>
        <v>8.4809999999999999</v>
      </c>
      <c r="D46" s="56">
        <f>+D3</f>
        <v>1450</v>
      </c>
      <c r="E46" s="56">
        <f>+C46*D46</f>
        <v>12297.449999999999</v>
      </c>
    </row>
    <row r="47" spans="1:8" ht="60" x14ac:dyDescent="0.25">
      <c r="A47" s="171" t="str">
        <f>+'PRE MOD I'!C93</f>
        <v>SUMINISTRO E INSTALACIÓN DE TANQUE PARA ALMACENAMIENTO DE AGUA EN  LAMINA DE ACERO GALVANIZADA CON RECUBRIMIENTO EN PLASTISOL 200 MICRAS. Y MEMBRANA INTERNA DE PVC TIPO EXTREM , (6x2,5m). INC MONTAJE, TRANSPORTE Y SUMINISTRO.</v>
      </c>
      <c r="B47" s="56" t="str">
        <f>+'PRE MOD I'!D93</f>
        <v>UND</v>
      </c>
      <c r="C47" s="56">
        <f>+'PRE MOD I'!E93</f>
        <v>2</v>
      </c>
      <c r="D47" s="56">
        <v>341.43539315213036</v>
      </c>
      <c r="E47" s="56">
        <f>+C47*D47</f>
        <v>682.87078630426072</v>
      </c>
      <c r="G47">
        <f>2*PI()*3</f>
        <v>18.849555921538759</v>
      </c>
      <c r="H47">
        <f>+G47*2.5</f>
        <v>47.123889803846893</v>
      </c>
    </row>
    <row r="48" spans="1:8" ht="30" x14ac:dyDescent="0.25">
      <c r="A48" s="167" t="str">
        <f>+'PRE MOD I'!C94</f>
        <v>Suministro e instalación de tubería PVC RDE 21 extremos lisos diámetro 1"</v>
      </c>
      <c r="B48" s="56" t="str">
        <f>+'PRE MOD I'!D94</f>
        <v>ML</v>
      </c>
      <c r="C48" s="56">
        <f>+'PRE MOD I'!E94</f>
        <v>11.100000000000001</v>
      </c>
      <c r="D48" s="56">
        <f>252/1000</f>
        <v>0.252</v>
      </c>
      <c r="E48" s="56">
        <f>+C48*D48</f>
        <v>2.7972000000000006</v>
      </c>
    </row>
    <row r="49" spans="1:5" x14ac:dyDescent="0.25">
      <c r="A49" s="167" t="str">
        <f>+'PRE MOD I'!C95</f>
        <v>Suministro e instalación codo 90 presión PVC 1"</v>
      </c>
      <c r="B49" s="56" t="str">
        <f>+'PRE MOD I'!D95</f>
        <v>UND</v>
      </c>
      <c r="C49" s="56">
        <f>+'PRE MOD I'!E95</f>
        <v>6</v>
      </c>
      <c r="D49" s="56"/>
      <c r="E49" s="56"/>
    </row>
    <row r="50" spans="1:5" x14ac:dyDescent="0.25">
      <c r="A50" s="167" t="str">
        <f>+'PRE MOD I'!C96</f>
        <v>Suministro e instalación de válvula de bola PVC 1"</v>
      </c>
      <c r="B50" s="56" t="str">
        <f>+'PRE MOD I'!D96</f>
        <v>UND</v>
      </c>
      <c r="C50" s="56">
        <f>+'PRE MOD I'!E96</f>
        <v>2</v>
      </c>
      <c r="D50" s="56"/>
      <c r="E50" s="56"/>
    </row>
    <row r="51" spans="1:5" x14ac:dyDescent="0.25">
      <c r="A51" s="167" t="str">
        <f>+'PRE MOD I'!C97</f>
        <v>Suministro e instalación Válvula de cheque en Y ∅1" (Bronce)</v>
      </c>
      <c r="B51" s="56" t="str">
        <f>+'PRE MOD I'!D97</f>
        <v>UND</v>
      </c>
      <c r="C51" s="56">
        <f>+'PRE MOD I'!E97</f>
        <v>2</v>
      </c>
      <c r="D51" s="56"/>
      <c r="E51" s="56"/>
    </row>
    <row r="52" spans="1:5" x14ac:dyDescent="0.25">
      <c r="A52" s="167" t="str">
        <f>+'PRE MOD I'!C98</f>
        <v>Suministro e instalación Union Universal Lisa 4'' PVC</v>
      </c>
      <c r="B52" s="56" t="str">
        <f>+'PRE MOD I'!D98</f>
        <v>UND</v>
      </c>
      <c r="C52" s="56">
        <f>+'PRE MOD I'!E98</f>
        <v>4</v>
      </c>
      <c r="D52" s="56"/>
      <c r="E52" s="56"/>
    </row>
    <row r="53" spans="1:5" ht="30" x14ac:dyDescent="0.25">
      <c r="A53" s="167" t="str">
        <f>+'PRE MOD I'!C99</f>
        <v>Caja de inspección de 0,60 x 0,60 x 0,60 m en ladrillo, concreto de 17,2 Mpa y tapa reforzada en concreto de 20,7 Mpa</v>
      </c>
      <c r="B53" s="56" t="str">
        <f>+'PRE MOD I'!D99</f>
        <v>UND</v>
      </c>
      <c r="C53" s="56">
        <f>+'PRE MOD I'!E99</f>
        <v>1</v>
      </c>
      <c r="D53" s="56"/>
      <c r="E53" s="56"/>
    </row>
    <row r="54" spans="1:5" ht="30" x14ac:dyDescent="0.25">
      <c r="A54" s="167" t="str">
        <f>+'PRE MOD I'!C104</f>
        <v xml:space="preserve">SUMINISTRO TRANSPORTE E INSTALACION DE TABLERO TIPO MINI PRAGMA PARCIAL DE 6 CIRCUITOS INCLUYE BREAKER  </v>
      </c>
      <c r="B54" s="56" t="str">
        <f>+'PRE MOD I'!D104</f>
        <v>UND</v>
      </c>
      <c r="C54" s="56">
        <f>+'PRE MOD I'!E104</f>
        <v>2</v>
      </c>
      <c r="D54" s="56"/>
      <c r="E54" s="56"/>
    </row>
    <row r="55" spans="1:5" x14ac:dyDescent="0.25">
      <c r="A55" s="167" t="str">
        <f>+'PRE MOD I'!C105</f>
        <v>PUESTA A TIERRA TERMINAL EN BAJA TENSION</v>
      </c>
      <c r="B55" s="56" t="str">
        <f>+'PRE MOD I'!D105</f>
        <v>UND</v>
      </c>
      <c r="C55" s="56">
        <f>+'PRE MOD I'!E105</f>
        <v>2</v>
      </c>
      <c r="D55" s="56"/>
      <c r="E55" s="56"/>
    </row>
    <row r="56" spans="1:5" ht="30" x14ac:dyDescent="0.25">
      <c r="A56" s="167" t="str">
        <f>+'PRE MOD I'!C106</f>
        <v>ACOMETIDA PARCIAL 2 No10+1No8 DUCTO PVC 3/4" SUMINISTRO E INSTALACION</v>
      </c>
      <c r="B56" s="56" t="str">
        <f>+'PRE MOD I'!D106</f>
        <v>ML</v>
      </c>
      <c r="C56" s="56">
        <f>+'PRE MOD I'!E106</f>
        <v>30</v>
      </c>
      <c r="D56" s="56"/>
      <c r="E56" s="56"/>
    </row>
    <row r="57" spans="1:5" ht="30" x14ac:dyDescent="0.25">
      <c r="A57" s="167" t="str">
        <f>+'PRE MOD I'!C107</f>
        <v>ACOMETIDA PARCIAL 2 No12+1No12 DUCTO PVC 3/4" SUMINISTRO E INSTALACION</v>
      </c>
      <c r="B57" s="56" t="str">
        <f>+'PRE MOD I'!D107</f>
        <v>ML</v>
      </c>
      <c r="C57" s="56">
        <f>+'PRE MOD I'!E107</f>
        <v>90</v>
      </c>
      <c r="D57" s="56"/>
      <c r="E57" s="56"/>
    </row>
    <row r="58" spans="1:5" x14ac:dyDescent="0.25">
      <c r="A58" s="167" t="str">
        <f>+'PRE MOD I'!C108</f>
        <v>SALIDA PARA TOMA GFCI SUMINISTRO E INSTALACIÓN</v>
      </c>
      <c r="B58" s="56" t="str">
        <f>+'PRE MOD I'!D108</f>
        <v>UND</v>
      </c>
      <c r="C58" s="56">
        <f>+'PRE MOD I'!E108</f>
        <v>8</v>
      </c>
      <c r="D58" s="56"/>
      <c r="E58" s="56"/>
    </row>
    <row r="59" spans="1:5" x14ac:dyDescent="0.25">
      <c r="A59" s="167" t="str">
        <f>+'PRE MOD I'!C109</f>
        <v>SALIDA DE LAMPARA LED SUMINISTRO E INSTALACIÓN</v>
      </c>
      <c r="B59" s="56" t="str">
        <f>+'PRE MOD I'!D109</f>
        <v>UND</v>
      </c>
      <c r="C59" s="56">
        <f>+'PRE MOD I'!E109</f>
        <v>12</v>
      </c>
      <c r="D59" s="56"/>
      <c r="E59" s="56"/>
    </row>
    <row r="60" spans="1:5" ht="60" x14ac:dyDescent="0.25">
      <c r="A60" s="171" t="str">
        <f>+'PRE MOD I'!C110</f>
        <v>SUMINISTRO, INSTALACION Y PUESTA EN SERVICIO DE UN SISTEMA FOTOVOLTAICO COMPUESTO POR: (8) PANELES SOLARES DE 550W O SIMILAR, (4) BATERIAS DE 200Amp.Hr, (1) INVERSOR HIBRIDO DE 3.500 W, CON SU RESPECTIVO CABLEADO Y ESTRUCTURAS</v>
      </c>
      <c r="B60" s="56" t="str">
        <f>+'PRE MOD I'!D110</f>
        <v>UND</v>
      </c>
      <c r="C60" s="56">
        <f>+'PRE MOD I'!E110</f>
        <v>2</v>
      </c>
      <c r="D60" s="172" t="e">
        <f>+#REF!</f>
        <v>#REF!</v>
      </c>
      <c r="E60" s="56" t="e">
        <f>+C60*D60</f>
        <v>#REF!</v>
      </c>
    </row>
    <row r="61" spans="1:5" ht="60" x14ac:dyDescent="0.25">
      <c r="A61" s="167" t="str">
        <f>+'PRE MOD I'!C132</f>
        <v>SUMINISTRO BOTELLÓN REDONDO COLOR AZUL TRANSPARENTE CON MANIJA ELABORADO EN PET CON TAPA VÁLVULA CON CAPACIDAD VOLUMÉTRICA NOMINAL = 18.9 L Y MEDIDA = 20 L, INCLUYE BASE METÁLICA PARA BOTELLÓN REDONDO DE 20 LITROS</v>
      </c>
      <c r="B61" s="56" t="str">
        <f>+'PRE MOD I'!D132</f>
        <v>UND</v>
      </c>
      <c r="C61" s="56">
        <f>+'PRE MOD I'!E132</f>
        <v>226</v>
      </c>
      <c r="D61" s="56"/>
      <c r="E61" s="56"/>
    </row>
    <row r="62" spans="1:5" ht="30" x14ac:dyDescent="0.25">
      <c r="A62" s="167" t="str">
        <f>+'PRE MOD I'!C133</f>
        <v>SUMINISTRO PISTOLA DE CALOR 50-600 GRADOS POTENCIA 1500W TIPO MAKITA HG6020 O SIMILAR</v>
      </c>
      <c r="B62" s="56" t="str">
        <f>+'PRE MOD I'!D133</f>
        <v>UND</v>
      </c>
      <c r="C62" s="56">
        <f>+'PRE MOD I'!E133</f>
        <v>2</v>
      </c>
      <c r="D62" s="56"/>
      <c r="E62" s="56"/>
    </row>
    <row r="63" spans="1:5" ht="45" x14ac:dyDescent="0.25">
      <c r="A63" s="167" t="str">
        <f>+'PRE MOD I'!C134</f>
        <v>SUMINISTRO DE CAJA DE BANDAS TERMO ENCOGIBLES PARA SELLAR BOTELLONES DE AGUA (95MM X 60 MM) AZUL TRANSPARENTE IMPRESA * 1000 UNIDADES</v>
      </c>
      <c r="B63" s="56" t="str">
        <f>+'PRE MOD I'!D134</f>
        <v>UND</v>
      </c>
      <c r="C63" s="56">
        <f>+'PRE MOD I'!E134</f>
        <v>22</v>
      </c>
      <c r="D63" s="56"/>
      <c r="E63" s="56"/>
    </row>
    <row r="64" spans="1:5" ht="45" x14ac:dyDescent="0.25">
      <c r="A64" s="167" t="str">
        <f>+'PRE MOD I'!C135</f>
        <v>SUMINISTRO KIT PARA MEDICIÓN DE PH Y CLORO (INCLUYE EQUIPO DE LABORATORIO, PROBETAS DE VIDRIO, PLASTICAS, MEZCLADOR, GRAMERA, CAVA 5 LTS, PAPEL FILTRO Y CINTAS PH).</v>
      </c>
      <c r="B64" s="56" t="str">
        <f>+'PRE MOD I'!D135</f>
        <v>UND</v>
      </c>
      <c r="C64" s="56">
        <f>+'PRE MOD I'!E135</f>
        <v>2</v>
      </c>
      <c r="D64" s="56"/>
      <c r="E64" s="56"/>
    </row>
    <row r="65" spans="1:6" x14ac:dyDescent="0.25">
      <c r="A65" s="167" t="str">
        <f>+'PRE MOD I'!C136</f>
        <v>SUMINISTRO DE LAMPARA REPUESTO MODELO GOLD 12 GPM.</v>
      </c>
      <c r="B65" s="56" t="str">
        <f>+'PRE MOD I'!D136</f>
        <v>UND</v>
      </c>
      <c r="C65" s="56">
        <f>+'PRE MOD I'!E136</f>
        <v>2</v>
      </c>
      <c r="D65" s="56"/>
      <c r="E65" s="56"/>
    </row>
    <row r="66" spans="1:6" x14ac:dyDescent="0.25">
      <c r="A66" s="167" t="str">
        <f>+'PRE MOD I'!C137</f>
        <v>SUMINISTRO DE CAJA PASTILLAS CLORADORES 1 KG</v>
      </c>
      <c r="B66" s="56" t="str">
        <f>+'PRE MOD I'!D137</f>
        <v>UND</v>
      </c>
      <c r="C66" s="56">
        <f>+'PRE MOD I'!E137</f>
        <v>60</v>
      </c>
      <c r="D66" s="56"/>
      <c r="E66" s="56"/>
    </row>
    <row r="67" spans="1:6" x14ac:dyDescent="0.25">
      <c r="A67" s="167" t="str">
        <f>+'PRE MOD I'!C138</f>
        <v>SUMINISTRO DE ESCRITORIO</v>
      </c>
      <c r="B67" s="56" t="str">
        <f>+'PRE MOD I'!D138</f>
        <v>UND</v>
      </c>
      <c r="C67" s="56">
        <f>+'PRE MOD I'!E138</f>
        <v>2</v>
      </c>
      <c r="D67" s="56"/>
      <c r="E67" s="56"/>
    </row>
    <row r="68" spans="1:6" x14ac:dyDescent="0.25">
      <c r="A68" s="167" t="str">
        <f>+'PRE MOD I'!C139</f>
        <v>SUMINISTRO DE SILLA DE OFICINA</v>
      </c>
      <c r="B68" s="56" t="str">
        <f>+'PRE MOD I'!D139</f>
        <v>UND</v>
      </c>
      <c r="C68" s="56">
        <f>+'PRE MOD I'!E139</f>
        <v>4</v>
      </c>
      <c r="D68" s="56"/>
      <c r="E68" s="56"/>
    </row>
    <row r="69" spans="1:6" x14ac:dyDescent="0.25">
      <c r="A69" s="167" t="str">
        <f>+'PRE MOD I'!C140</f>
        <v>SUMINISTRO DE EXTINTOR MULTIPROPOSITO 10 LBS + SEÑAL + SOPORTE</v>
      </c>
      <c r="B69" s="56" t="str">
        <f>+'PRE MOD I'!D140</f>
        <v>UND</v>
      </c>
      <c r="C69" s="56">
        <f>+'PRE MOD I'!E140</f>
        <v>2</v>
      </c>
      <c r="D69" s="56"/>
      <c r="E69" s="56"/>
    </row>
    <row r="70" spans="1:6" x14ac:dyDescent="0.25">
      <c r="A70" s="167" t="str">
        <f>+'PRE MOD I'!C141</f>
        <v>ADQUISICIÓN DE SILLA PLASTICA, SIN BRAZOS, TIPO RIMAX</v>
      </c>
      <c r="B70" s="56" t="str">
        <f>+'PRE MOD I'!D141</f>
        <v>UND</v>
      </c>
      <c r="C70" s="56">
        <f>+'PRE MOD I'!E141</f>
        <v>4</v>
      </c>
      <c r="D70" s="56"/>
      <c r="E70" s="56"/>
    </row>
    <row r="71" spans="1:6" x14ac:dyDescent="0.25">
      <c r="A71" s="167" t="str">
        <f>+'PRE MOD I'!C142</f>
        <v>TABLERO ACRÍLICO BORRABLE 240CMX120CM PERFIL ALUMINIO</v>
      </c>
      <c r="B71" s="56" t="str">
        <f>+'PRE MOD I'!D142</f>
        <v>UND</v>
      </c>
      <c r="C71" s="56">
        <f>+'PRE MOD I'!E142</f>
        <v>2</v>
      </c>
      <c r="D71" s="56"/>
      <c r="E71" s="56"/>
    </row>
    <row r="72" spans="1:6" x14ac:dyDescent="0.25">
      <c r="A72" s="167" t="str">
        <f>+'PRE MOD I'!C143</f>
        <v>ESCALERA MULTIPROPOSITO DE 3.55 MT EN ALUMINIO</v>
      </c>
      <c r="B72" s="56" t="str">
        <f>+'PRE MOD I'!D143</f>
        <v>UND</v>
      </c>
      <c r="C72" s="56">
        <f>+'PRE MOD I'!E143</f>
        <v>2</v>
      </c>
      <c r="D72" s="56"/>
      <c r="E72" s="56"/>
    </row>
    <row r="73" spans="1:6" x14ac:dyDescent="0.25">
      <c r="A73" s="365"/>
      <c r="B73" s="366"/>
      <c r="C73" s="366"/>
      <c r="D73" s="367"/>
      <c r="E73" s="168" t="e">
        <f>+SUM(E2:E72)*E76</f>
        <v>#REF!</v>
      </c>
      <c r="F73" s="170"/>
    </row>
    <row r="74" spans="1:6" x14ac:dyDescent="0.25">
      <c r="E74" s="57" t="e">
        <f>+E73/1000</f>
        <v>#REF!</v>
      </c>
    </row>
    <row r="76" spans="1:6" x14ac:dyDescent="0.25">
      <c r="E76" s="57">
        <v>1</v>
      </c>
    </row>
  </sheetData>
  <mergeCells count="1">
    <mergeCell ref="A73:D7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96DAC8-4F89-458A-B601-6CA7D1C5BC70}">
  <dimension ref="B1:I19"/>
  <sheetViews>
    <sheetView workbookViewId="0">
      <selection activeCell="F21" sqref="F21"/>
    </sheetView>
  </sheetViews>
  <sheetFormatPr baseColWidth="10" defaultRowHeight="15" x14ac:dyDescent="0.25"/>
  <cols>
    <col min="1" max="1" width="1.42578125" customWidth="1"/>
    <col min="2" max="2" width="31.28515625" customWidth="1"/>
    <col min="3" max="3" width="16.85546875" style="173" customWidth="1"/>
    <col min="4" max="4" width="11.5703125" style="173" bestFit="1" customWidth="1"/>
    <col min="5" max="5" width="15.140625" hidden="1" customWidth="1"/>
    <col min="6" max="6" width="15.28515625" customWidth="1"/>
    <col min="7" max="7" width="15.140625" bestFit="1" customWidth="1"/>
    <col min="8" max="8" width="14.140625" bestFit="1" customWidth="1"/>
    <col min="9" max="9" width="15.140625" bestFit="1" customWidth="1"/>
  </cols>
  <sheetData>
    <row r="1" spans="2:9" ht="15.75" thickBot="1" x14ac:dyDescent="0.3">
      <c r="B1" s="368" t="s">
        <v>447</v>
      </c>
      <c r="C1" s="368"/>
      <c r="D1" s="368"/>
    </row>
    <row r="2" spans="2:9" ht="24.75" thickBot="1" x14ac:dyDescent="0.3">
      <c r="B2" s="304" t="s">
        <v>448</v>
      </c>
      <c r="C2" s="304" t="s">
        <v>449</v>
      </c>
      <c r="D2" s="304" t="s">
        <v>450</v>
      </c>
    </row>
    <row r="3" spans="2:9" ht="18" customHeight="1" thickTop="1" thickBot="1" x14ac:dyDescent="0.3">
      <c r="B3" s="369" t="s">
        <v>451</v>
      </c>
      <c r="C3" s="370"/>
      <c r="D3" s="371"/>
    </row>
    <row r="4" spans="2:9" ht="15.75" thickBot="1" x14ac:dyDescent="0.3">
      <c r="B4" s="305" t="s">
        <v>452</v>
      </c>
      <c r="C4" s="306">
        <v>6</v>
      </c>
      <c r="D4" s="307"/>
      <c r="E4" s="308"/>
    </row>
    <row r="5" spans="2:9" ht="15.75" thickBot="1" x14ac:dyDescent="0.3">
      <c r="B5" s="305" t="s">
        <v>453</v>
      </c>
      <c r="C5" s="306">
        <v>6</v>
      </c>
      <c r="D5" s="307"/>
      <c r="E5" s="308"/>
    </row>
    <row r="6" spans="2:9" ht="15.75" thickBot="1" x14ac:dyDescent="0.3">
      <c r="B6" s="309" t="s">
        <v>454</v>
      </c>
      <c r="C6" s="310">
        <v>6</v>
      </c>
      <c r="D6" s="311"/>
    </row>
    <row r="7" spans="2:9" ht="15.75" thickBot="1" x14ac:dyDescent="0.3">
      <c r="B7" s="372" t="s">
        <v>455</v>
      </c>
      <c r="C7" s="373"/>
      <c r="D7" s="312"/>
      <c r="E7" s="327">
        <f>SUM(D4:D6)</f>
        <v>0</v>
      </c>
    </row>
    <row r="8" spans="2:9" ht="15.75" thickBot="1" x14ac:dyDescent="0.3">
      <c r="B8" s="313" t="s">
        <v>456</v>
      </c>
      <c r="C8" s="306">
        <v>6</v>
      </c>
      <c r="D8" s="314"/>
      <c r="E8" s="308">
        <f>D8</f>
        <v>0</v>
      </c>
    </row>
    <row r="9" spans="2:9" ht="15.75" thickBot="1" x14ac:dyDescent="0.3">
      <c r="B9" s="313" t="s">
        <v>457</v>
      </c>
      <c r="C9" s="315"/>
      <c r="D9" s="316"/>
      <c r="E9" s="308">
        <f>E8+E7</f>
        <v>0</v>
      </c>
    </row>
    <row r="10" spans="2:9" x14ac:dyDescent="0.25">
      <c r="E10" s="317"/>
    </row>
    <row r="11" spans="2:9" ht="15.75" thickBot="1" x14ac:dyDescent="0.3">
      <c r="B11" s="318" t="s">
        <v>458</v>
      </c>
      <c r="D11"/>
      <c r="E11" s="317"/>
    </row>
    <row r="12" spans="2:9" ht="15.75" thickBot="1" x14ac:dyDescent="0.3">
      <c r="B12" s="304" t="s">
        <v>448</v>
      </c>
      <c r="C12" s="304" t="s">
        <v>459</v>
      </c>
      <c r="D12"/>
      <c r="E12" s="317"/>
      <c r="F12" s="317"/>
      <c r="G12" s="317"/>
      <c r="H12" s="317"/>
    </row>
    <row r="13" spans="2:9" ht="16.5" thickTop="1" thickBot="1" x14ac:dyDescent="0.3">
      <c r="B13" s="309" t="s">
        <v>394</v>
      </c>
      <c r="C13" s="319"/>
      <c r="D13" s="327"/>
      <c r="E13" s="308"/>
      <c r="F13" s="308"/>
      <c r="G13" s="308"/>
      <c r="H13" s="308"/>
      <c r="I13" s="320"/>
    </row>
    <row r="14" spans="2:9" ht="15.75" thickBot="1" x14ac:dyDescent="0.3">
      <c r="B14" s="305" t="s">
        <v>460</v>
      </c>
      <c r="C14" s="319"/>
      <c r="D14"/>
      <c r="E14" s="308"/>
      <c r="F14" s="308"/>
      <c r="G14" s="308"/>
      <c r="H14" s="308"/>
      <c r="I14" s="320"/>
    </row>
    <row r="15" spans="2:9" ht="15.75" thickBot="1" x14ac:dyDescent="0.3">
      <c r="B15" s="309" t="s">
        <v>461</v>
      </c>
      <c r="C15" s="319"/>
      <c r="D15"/>
      <c r="E15" s="308"/>
      <c r="F15" s="308"/>
      <c r="G15" s="308"/>
      <c r="H15" s="308"/>
      <c r="I15" s="320"/>
    </row>
    <row r="16" spans="2:9" ht="15.75" thickBot="1" x14ac:dyDescent="0.3">
      <c r="B16" s="309" t="s">
        <v>462</v>
      </c>
      <c r="C16" s="319"/>
      <c r="D16"/>
      <c r="E16" s="308"/>
      <c r="F16" s="308"/>
      <c r="G16" s="308"/>
      <c r="H16" s="308"/>
      <c r="I16" s="320"/>
    </row>
    <row r="17" spans="2:9" ht="15.75" thickBot="1" x14ac:dyDescent="0.3">
      <c r="B17" s="309" t="s">
        <v>463</v>
      </c>
      <c r="C17" s="319"/>
      <c r="D17"/>
      <c r="E17" s="308"/>
      <c r="F17" s="308"/>
      <c r="G17" s="308"/>
      <c r="H17" s="308"/>
      <c r="I17" s="320"/>
    </row>
    <row r="18" spans="2:9" ht="15.75" thickBot="1" x14ac:dyDescent="0.3">
      <c r="B18" s="313" t="s">
        <v>457</v>
      </c>
      <c r="C18" s="321"/>
      <c r="D18"/>
      <c r="E18" s="320"/>
      <c r="F18" s="322"/>
      <c r="G18" s="322"/>
      <c r="H18" s="322"/>
      <c r="I18" s="320"/>
    </row>
    <row r="19" spans="2:9" x14ac:dyDescent="0.25">
      <c r="D19"/>
    </row>
  </sheetData>
  <mergeCells count="3">
    <mergeCell ref="B1:D1"/>
    <mergeCell ref="B3:D3"/>
    <mergeCell ref="B7:C7"/>
  </mergeCells>
  <pageMargins left="0.7" right="0.7" top="0.75" bottom="0.75" header="0.3" footer="0.3"/>
  <pageSetup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7A287-2593-467E-8A06-6F2ADE712F62}">
  <sheetPr>
    <tabColor rgb="FF00B0F0"/>
  </sheetPr>
  <dimension ref="A1:I95"/>
  <sheetViews>
    <sheetView topLeftCell="A19" zoomScale="90" zoomScaleNormal="90" workbookViewId="0">
      <selection activeCell="B37" sqref="B37"/>
    </sheetView>
  </sheetViews>
  <sheetFormatPr baseColWidth="10" defaultRowHeight="15" x14ac:dyDescent="0.25"/>
  <cols>
    <col min="1" max="1" width="10.42578125" customWidth="1"/>
    <col min="2" max="2" width="76.85546875" style="186" customWidth="1"/>
    <col min="3" max="3" width="14" style="186" customWidth="1"/>
    <col min="4" max="4" width="16.7109375" style="186" customWidth="1"/>
    <col min="5" max="5" width="14.42578125" style="186" customWidth="1"/>
    <col min="6" max="6" width="21.7109375" style="186" customWidth="1"/>
    <col min="7" max="7" width="14.42578125" style="186" customWidth="1"/>
    <col min="8" max="8" width="22.7109375" style="186" customWidth="1"/>
    <col min="9" max="9" width="16.85546875" bestFit="1" customWidth="1"/>
  </cols>
  <sheetData>
    <row r="1" spans="1:9" ht="18.75" x14ac:dyDescent="0.3">
      <c r="B1" s="393" t="s">
        <v>346</v>
      </c>
      <c r="C1" s="393"/>
      <c r="D1" s="393"/>
      <c r="E1" s="393"/>
      <c r="F1" s="393"/>
      <c r="G1" s="393"/>
      <c r="H1" s="393"/>
    </row>
    <row r="2" spans="1:9" ht="18.75" x14ac:dyDescent="0.3">
      <c r="B2" s="174"/>
      <c r="C2" s="174"/>
      <c r="D2" s="174"/>
      <c r="E2" s="174"/>
      <c r="F2" s="174"/>
      <c r="G2" s="174"/>
      <c r="H2" s="174"/>
    </row>
    <row r="3" spans="1:9" ht="18.75" x14ac:dyDescent="0.3">
      <c r="B3" s="394" t="s">
        <v>347</v>
      </c>
      <c r="C3" s="394"/>
      <c r="D3" s="394"/>
      <c r="E3" s="394"/>
      <c r="F3" s="394"/>
      <c r="G3" s="394"/>
      <c r="H3" s="394"/>
    </row>
    <row r="4" spans="1:9" x14ac:dyDescent="0.25">
      <c r="B4" s="395" t="s">
        <v>348</v>
      </c>
      <c r="C4" s="396" t="s">
        <v>349</v>
      </c>
      <c r="D4" s="397" t="s">
        <v>350</v>
      </c>
      <c r="E4" s="398" t="s">
        <v>351</v>
      </c>
      <c r="F4" s="398" t="s">
        <v>352</v>
      </c>
      <c r="G4" s="175" t="s">
        <v>353</v>
      </c>
      <c r="H4" s="399" t="s">
        <v>354</v>
      </c>
    </row>
    <row r="5" spans="1:9" x14ac:dyDescent="0.25">
      <c r="B5" s="395"/>
      <c r="C5" s="396"/>
      <c r="D5" s="397"/>
      <c r="E5" s="398"/>
      <c r="F5" s="398"/>
      <c r="G5" s="176" t="s">
        <v>355</v>
      </c>
      <c r="H5" s="399"/>
    </row>
    <row r="6" spans="1:9" s="177" customFormat="1" ht="36" x14ac:dyDescent="0.25">
      <c r="B6" s="178" t="s">
        <v>356</v>
      </c>
      <c r="C6" s="179" t="s">
        <v>357</v>
      </c>
      <c r="D6" s="180">
        <v>246268.65</v>
      </c>
      <c r="E6" s="179">
        <v>2</v>
      </c>
      <c r="F6" s="181">
        <f>+D6*E6</f>
        <v>492537.3</v>
      </c>
      <c r="G6" s="179">
        <v>2</v>
      </c>
      <c r="H6" s="182">
        <f>+F6*G6</f>
        <v>985074.6</v>
      </c>
      <c r="I6" s="183"/>
    </row>
    <row r="7" spans="1:9" s="186" customFormat="1" ht="24" x14ac:dyDescent="0.25">
      <c r="A7" s="177"/>
      <c r="B7" s="178" t="s">
        <v>358</v>
      </c>
      <c r="C7" s="179" t="s">
        <v>359</v>
      </c>
      <c r="D7" s="180">
        <v>127500</v>
      </c>
      <c r="E7" s="179">
        <v>2</v>
      </c>
      <c r="F7" s="181">
        <f t="shared" ref="F7:F12" si="0">+D7*E7</f>
        <v>255000</v>
      </c>
      <c r="G7" s="179">
        <v>4</v>
      </c>
      <c r="H7" s="184">
        <f>+F7*G7</f>
        <v>1020000</v>
      </c>
      <c r="I7" s="185"/>
    </row>
    <row r="8" spans="1:9" ht="36" x14ac:dyDescent="0.25">
      <c r="B8" s="178" t="s">
        <v>360</v>
      </c>
      <c r="C8" s="179" t="s">
        <v>361</v>
      </c>
      <c r="D8" s="180">
        <v>85000</v>
      </c>
      <c r="E8" s="179">
        <v>2</v>
      </c>
      <c r="F8" s="181">
        <f t="shared" si="0"/>
        <v>170000</v>
      </c>
      <c r="G8" s="179">
        <v>6</v>
      </c>
      <c r="H8" s="184">
        <f>+F8*G8</f>
        <v>1020000</v>
      </c>
    </row>
    <row r="9" spans="1:9" ht="24" x14ac:dyDescent="0.25">
      <c r="B9" s="178" t="s">
        <v>362</v>
      </c>
      <c r="C9" s="179" t="s">
        <v>363</v>
      </c>
      <c r="D9" s="180">
        <v>100000</v>
      </c>
      <c r="E9" s="179">
        <v>2</v>
      </c>
      <c r="F9" s="181">
        <f t="shared" si="0"/>
        <v>200000</v>
      </c>
      <c r="G9" s="179">
        <v>2</v>
      </c>
      <c r="H9" s="184">
        <f>+F9*G9</f>
        <v>400000</v>
      </c>
    </row>
    <row r="10" spans="1:9" x14ac:dyDescent="0.25">
      <c r="B10" s="178" t="s">
        <v>364</v>
      </c>
      <c r="C10" s="179" t="s">
        <v>365</v>
      </c>
      <c r="D10" s="180"/>
      <c r="E10" s="179"/>
      <c r="F10" s="181"/>
      <c r="G10" s="179"/>
      <c r="H10" s="184"/>
    </row>
    <row r="11" spans="1:9" ht="36" x14ac:dyDescent="0.25">
      <c r="B11" s="178" t="s">
        <v>366</v>
      </c>
      <c r="C11" s="179" t="s">
        <v>367</v>
      </c>
      <c r="D11" s="180">
        <v>33049.75</v>
      </c>
      <c r="E11" s="179">
        <v>2</v>
      </c>
      <c r="F11" s="181">
        <f t="shared" si="0"/>
        <v>66099.5</v>
      </c>
      <c r="G11" s="179">
        <v>6</v>
      </c>
      <c r="H11" s="184">
        <f>+F11*G11</f>
        <v>396597</v>
      </c>
    </row>
    <row r="12" spans="1:9" x14ac:dyDescent="0.25">
      <c r="B12" s="178" t="s">
        <v>368</v>
      </c>
      <c r="C12" s="179" t="s">
        <v>369</v>
      </c>
      <c r="D12" s="180">
        <v>495000</v>
      </c>
      <c r="E12" s="179">
        <v>2</v>
      </c>
      <c r="F12" s="181">
        <f t="shared" si="0"/>
        <v>990000</v>
      </c>
      <c r="G12" s="179">
        <v>2</v>
      </c>
      <c r="H12" s="184">
        <f>+F12*G12</f>
        <v>1980000</v>
      </c>
    </row>
    <row r="13" spans="1:9" x14ac:dyDescent="0.25">
      <c r="B13" s="178" t="s">
        <v>370</v>
      </c>
      <c r="C13" s="179" t="s">
        <v>365</v>
      </c>
      <c r="D13" s="180"/>
      <c r="E13" s="179"/>
      <c r="F13" s="181"/>
      <c r="G13" s="179"/>
      <c r="H13" s="184"/>
    </row>
    <row r="14" spans="1:9" x14ac:dyDescent="0.25">
      <c r="B14" s="187" t="s">
        <v>371</v>
      </c>
      <c r="C14" s="385"/>
      <c r="D14" s="386"/>
      <c r="E14" s="386"/>
      <c r="F14" s="386"/>
      <c r="G14" s="387"/>
      <c r="H14" s="188">
        <f>SUM(H6:H12)</f>
        <v>5801671.5999999996</v>
      </c>
    </row>
    <row r="15" spans="1:9" x14ac:dyDescent="0.25">
      <c r="B15" s="189"/>
      <c r="C15" s="190"/>
      <c r="D15" s="191"/>
      <c r="E15" s="190"/>
      <c r="F15" s="192"/>
      <c r="G15" s="190"/>
      <c r="H15" s="193"/>
    </row>
    <row r="16" spans="1:9" x14ac:dyDescent="0.25">
      <c r="B16" s="388" t="s">
        <v>372</v>
      </c>
      <c r="C16" s="388"/>
      <c r="D16" s="388"/>
      <c r="E16" s="388"/>
      <c r="F16" s="388"/>
      <c r="G16" s="388"/>
      <c r="H16" s="388"/>
    </row>
    <row r="17" spans="2:8" ht="24" x14ac:dyDescent="0.25">
      <c r="B17" s="194" t="s">
        <v>373</v>
      </c>
      <c r="C17" s="375" t="s">
        <v>374</v>
      </c>
      <c r="D17" s="375"/>
      <c r="E17" s="194" t="s">
        <v>351</v>
      </c>
      <c r="F17" s="194" t="s">
        <v>375</v>
      </c>
      <c r="G17" s="195" t="s">
        <v>376</v>
      </c>
      <c r="H17" s="196" t="s">
        <v>377</v>
      </c>
    </row>
    <row r="18" spans="2:8" x14ac:dyDescent="0.25">
      <c r="B18" s="197" t="s">
        <v>378</v>
      </c>
      <c r="C18" s="389">
        <v>39900</v>
      </c>
      <c r="D18" s="389"/>
      <c r="E18" s="179">
        <v>2</v>
      </c>
      <c r="F18" s="180">
        <v>79800</v>
      </c>
      <c r="G18" s="179">
        <v>1</v>
      </c>
      <c r="H18" s="198">
        <v>79800</v>
      </c>
    </row>
    <row r="19" spans="2:8" x14ac:dyDescent="0.25">
      <c r="B19" s="197" t="s">
        <v>379</v>
      </c>
      <c r="C19" s="389">
        <v>357000</v>
      </c>
      <c r="D19" s="389"/>
      <c r="E19" s="179">
        <v>2</v>
      </c>
      <c r="F19" s="180">
        <v>1092000</v>
      </c>
      <c r="G19" s="179">
        <v>1</v>
      </c>
      <c r="H19" s="198">
        <v>1092000</v>
      </c>
    </row>
    <row r="20" spans="2:8" x14ac:dyDescent="0.25">
      <c r="B20" s="390" t="s">
        <v>380</v>
      </c>
      <c r="C20" s="390"/>
      <c r="D20" s="390"/>
      <c r="E20" s="390"/>
      <c r="F20" s="390"/>
      <c r="G20" s="390"/>
      <c r="H20" s="199">
        <v>3295464</v>
      </c>
    </row>
    <row r="21" spans="2:8" x14ac:dyDescent="0.25">
      <c r="H21" s="200"/>
    </row>
    <row r="22" spans="2:8" x14ac:dyDescent="0.25">
      <c r="B22" s="388" t="s">
        <v>381</v>
      </c>
      <c r="C22" s="388"/>
      <c r="D22" s="388"/>
      <c r="E22" s="388"/>
      <c r="F22" s="388"/>
      <c r="G22" s="388"/>
      <c r="H22" s="388"/>
    </row>
    <row r="23" spans="2:8" ht="24" x14ac:dyDescent="0.25">
      <c r="B23" s="194" t="s">
        <v>373</v>
      </c>
      <c r="C23" s="391" t="s">
        <v>374</v>
      </c>
      <c r="D23" s="392"/>
      <c r="E23" s="194" t="s">
        <v>351</v>
      </c>
      <c r="F23" s="194" t="s">
        <v>375</v>
      </c>
      <c r="G23" s="194" t="s">
        <v>382</v>
      </c>
      <c r="H23" s="194" t="s">
        <v>377</v>
      </c>
    </row>
    <row r="24" spans="2:8" x14ac:dyDescent="0.25">
      <c r="B24" s="201" t="s">
        <v>383</v>
      </c>
      <c r="C24" s="389">
        <v>1000000</v>
      </c>
      <c r="D24" s="389"/>
      <c r="E24" s="179">
        <v>1</v>
      </c>
      <c r="F24" s="180">
        <f>+C24*E24</f>
        <v>1000000</v>
      </c>
      <c r="G24" s="179">
        <v>1</v>
      </c>
      <c r="H24" s="180">
        <f>+F24*G24</f>
        <v>1000000</v>
      </c>
    </row>
    <row r="25" spans="2:8" x14ac:dyDescent="0.25">
      <c r="B25" s="201" t="s">
        <v>384</v>
      </c>
      <c r="C25" s="389">
        <v>1500000</v>
      </c>
      <c r="D25" s="389"/>
      <c r="E25" s="179">
        <v>1</v>
      </c>
      <c r="F25" s="180">
        <f>+C25*E25</f>
        <v>1500000</v>
      </c>
      <c r="G25" s="179">
        <v>1</v>
      </c>
      <c r="H25" s="180">
        <f>+F25*G25</f>
        <v>1500000</v>
      </c>
    </row>
    <row r="26" spans="2:8" x14ac:dyDescent="0.25">
      <c r="B26" s="375" t="s">
        <v>385</v>
      </c>
      <c r="C26" s="375"/>
      <c r="D26" s="375"/>
      <c r="E26" s="375"/>
      <c r="F26" s="375"/>
      <c r="G26" s="375"/>
      <c r="H26" s="202">
        <f>+H24+H25</f>
        <v>2500000</v>
      </c>
    </row>
    <row r="28" spans="2:8" ht="18.75" x14ac:dyDescent="0.3">
      <c r="B28" s="384" t="s">
        <v>386</v>
      </c>
      <c r="C28" s="384"/>
      <c r="D28" s="384"/>
      <c r="E28" s="384"/>
      <c r="F28" s="384"/>
      <c r="G28" s="384"/>
      <c r="H28" s="384"/>
    </row>
    <row r="29" spans="2:8" x14ac:dyDescent="0.25">
      <c r="B29" s="375" t="s">
        <v>387</v>
      </c>
      <c r="C29" s="375"/>
      <c r="D29" s="375"/>
      <c r="E29" s="375"/>
      <c r="F29" s="375"/>
      <c r="G29" s="375"/>
      <c r="H29" s="375"/>
    </row>
    <row r="30" spans="2:8" x14ac:dyDescent="0.25">
      <c r="B30" s="376" t="s">
        <v>388</v>
      </c>
      <c r="C30" s="376"/>
      <c r="D30" s="376"/>
      <c r="E30" s="376"/>
      <c r="F30" s="376"/>
      <c r="G30" s="376"/>
      <c r="H30" s="182">
        <f>+H20</f>
        <v>3295464</v>
      </c>
    </row>
    <row r="31" spans="2:8" x14ac:dyDescent="0.25">
      <c r="B31" s="376" t="s">
        <v>389</v>
      </c>
      <c r="C31" s="376"/>
      <c r="D31" s="376"/>
      <c r="E31" s="376"/>
      <c r="F31" s="376"/>
      <c r="G31" s="376"/>
      <c r="H31" s="182">
        <f>+H26</f>
        <v>2500000</v>
      </c>
    </row>
    <row r="32" spans="2:8" x14ac:dyDescent="0.25">
      <c r="B32" s="377" t="s">
        <v>28</v>
      </c>
      <c r="C32" s="378"/>
      <c r="D32" s="378"/>
      <c r="E32" s="378"/>
      <c r="F32" s="378"/>
      <c r="G32" s="379"/>
      <c r="H32" s="203">
        <f>+H30+H31</f>
        <v>5795464</v>
      </c>
    </row>
    <row r="33" spans="1:8" x14ac:dyDescent="0.25">
      <c r="B33" s="380" t="s">
        <v>390</v>
      </c>
      <c r="C33" s="381"/>
      <c r="D33" s="381"/>
      <c r="E33" s="381"/>
      <c r="F33" s="381"/>
      <c r="G33" s="381"/>
      <c r="H33" s="381"/>
    </row>
    <row r="34" spans="1:8" x14ac:dyDescent="0.25">
      <c r="B34" s="376" t="s">
        <v>391</v>
      </c>
      <c r="C34" s="376"/>
      <c r="D34" s="376"/>
      <c r="E34" s="376"/>
      <c r="F34" s="376"/>
      <c r="G34" s="376"/>
      <c r="H34" s="182">
        <f>+H14</f>
        <v>5801671.5999999996</v>
      </c>
    </row>
    <row r="35" spans="1:8" x14ac:dyDescent="0.25">
      <c r="B35" s="375" t="s">
        <v>28</v>
      </c>
      <c r="C35" s="375"/>
      <c r="D35" s="375"/>
      <c r="E35" s="375"/>
      <c r="F35" s="375"/>
      <c r="G35" s="375"/>
      <c r="H35" s="203">
        <f>+H34</f>
        <v>5801671.5999999996</v>
      </c>
    </row>
    <row r="36" spans="1:8" x14ac:dyDescent="0.25">
      <c r="B36" s="382" t="s">
        <v>392</v>
      </c>
      <c r="C36" s="382"/>
      <c r="D36" s="382"/>
      <c r="E36" s="382"/>
      <c r="F36" s="382"/>
      <c r="G36" s="382"/>
      <c r="H36" s="204">
        <f>ROUND(+H32+H35,0)</f>
        <v>11597136</v>
      </c>
    </row>
    <row r="37" spans="1:8" x14ac:dyDescent="0.25">
      <c r="B37" s="200"/>
      <c r="C37" s="200"/>
      <c r="D37" s="200"/>
      <c r="E37" s="200"/>
      <c r="F37" s="200"/>
    </row>
    <row r="38" spans="1:8" x14ac:dyDescent="0.25">
      <c r="A38" s="205"/>
      <c r="B38" s="206"/>
      <c r="C38" s="207"/>
      <c r="D38" s="207"/>
      <c r="E38" s="207"/>
      <c r="F38" s="207"/>
      <c r="G38" s="207"/>
      <c r="H38" s="207"/>
    </row>
    <row r="39" spans="1:8" x14ac:dyDescent="0.25">
      <c r="B39" s="208"/>
    </row>
    <row r="40" spans="1:8" x14ac:dyDescent="0.25">
      <c r="B40" s="208"/>
    </row>
    <row r="41" spans="1:8" x14ac:dyDescent="0.25">
      <c r="B41" s="383" t="s">
        <v>393</v>
      </c>
      <c r="C41" s="383"/>
      <c r="D41" s="383"/>
      <c r="E41" s="383"/>
      <c r="F41" s="383"/>
      <c r="G41" s="383"/>
      <c r="H41" s="383"/>
    </row>
    <row r="42" spans="1:8" x14ac:dyDescent="0.25">
      <c r="B42" s="59"/>
      <c r="C42" s="59"/>
      <c r="D42" s="59"/>
      <c r="E42" s="59"/>
      <c r="F42" s="59"/>
      <c r="G42" s="59"/>
      <c r="H42" s="59"/>
    </row>
    <row r="43" spans="1:8" x14ac:dyDescent="0.25">
      <c r="B43" s="209" t="s">
        <v>394</v>
      </c>
      <c r="C43" s="209" t="s">
        <v>337</v>
      </c>
      <c r="D43" s="209" t="s">
        <v>395</v>
      </c>
      <c r="E43" s="209" t="s">
        <v>396</v>
      </c>
      <c r="F43" s="209" t="s">
        <v>397</v>
      </c>
      <c r="G43" s="209" t="s">
        <v>398</v>
      </c>
      <c r="H43" s="209" t="s">
        <v>399</v>
      </c>
    </row>
    <row r="44" spans="1:8" x14ac:dyDescent="0.25">
      <c r="B44" s="210" t="s">
        <v>400</v>
      </c>
      <c r="C44" s="60">
        <v>1</v>
      </c>
      <c r="D44" s="211">
        <f>1500000+140606</f>
        <v>1640606</v>
      </c>
      <c r="E44" s="60">
        <v>1.75</v>
      </c>
      <c r="F44" s="211">
        <f>ROUND(+D44*E44,0)</f>
        <v>2871061</v>
      </c>
      <c r="G44" s="60">
        <v>1</v>
      </c>
      <c r="H44" s="211">
        <f>+F44*G44</f>
        <v>2871061</v>
      </c>
    </row>
    <row r="45" spans="1:8" x14ac:dyDescent="0.25">
      <c r="B45" s="210" t="s">
        <v>401</v>
      </c>
      <c r="C45" s="60">
        <v>1</v>
      </c>
      <c r="D45" s="211">
        <f>1160000+140606</f>
        <v>1300606</v>
      </c>
      <c r="E45" s="60">
        <f>+E44</f>
        <v>1.75</v>
      </c>
      <c r="F45" s="211">
        <f>ROUND(+D45*E45,0)</f>
        <v>2276061</v>
      </c>
      <c r="G45" s="60">
        <v>1</v>
      </c>
      <c r="H45" s="211">
        <f>+F45*G45</f>
        <v>2276061</v>
      </c>
    </row>
    <row r="46" spans="1:8" x14ac:dyDescent="0.25">
      <c r="B46" s="59"/>
      <c r="C46" s="59"/>
      <c r="D46" s="59"/>
      <c r="E46" s="59"/>
      <c r="F46" s="374" t="s">
        <v>402</v>
      </c>
      <c r="G46" s="374"/>
      <c r="H46" s="212">
        <f>SUM(H44:H45)</f>
        <v>5147122</v>
      </c>
    </row>
    <row r="47" spans="1:8" x14ac:dyDescent="0.25">
      <c r="B47" s="59"/>
      <c r="C47" s="59"/>
      <c r="D47" s="59"/>
      <c r="E47" s="59"/>
      <c r="F47" s="59"/>
      <c r="G47" s="59"/>
      <c r="H47" s="59"/>
    </row>
    <row r="48" spans="1:8" x14ac:dyDescent="0.25">
      <c r="B48" s="383" t="s">
        <v>403</v>
      </c>
      <c r="C48" s="383"/>
      <c r="D48" s="383"/>
      <c r="E48" s="383"/>
      <c r="F48" s="383"/>
      <c r="G48" s="59"/>
      <c r="H48" s="59"/>
    </row>
    <row r="49" spans="2:9" x14ac:dyDescent="0.25">
      <c r="B49" s="59"/>
      <c r="C49" s="59"/>
      <c r="D49" s="59"/>
      <c r="E49" s="59"/>
      <c r="F49" s="59"/>
      <c r="G49" s="59"/>
      <c r="H49" s="59"/>
    </row>
    <row r="50" spans="2:9" x14ac:dyDescent="0.25">
      <c r="B50" s="209" t="s">
        <v>1</v>
      </c>
      <c r="C50" s="209" t="s">
        <v>404</v>
      </c>
      <c r="D50" s="209" t="s">
        <v>25</v>
      </c>
      <c r="E50" s="209" t="s">
        <v>405</v>
      </c>
      <c r="F50" s="209" t="s">
        <v>397</v>
      </c>
      <c r="G50" s="59"/>
      <c r="H50" s="59"/>
    </row>
    <row r="51" spans="2:9" x14ac:dyDescent="0.25">
      <c r="B51" s="210" t="s">
        <v>406</v>
      </c>
      <c r="C51" s="60" t="s">
        <v>407</v>
      </c>
      <c r="D51" s="60">
        <v>1</v>
      </c>
      <c r="E51" s="211">
        <v>60000</v>
      </c>
      <c r="F51" s="211">
        <f t="shared" ref="F51:F57" si="1">+D51*E51</f>
        <v>60000</v>
      </c>
      <c r="G51" s="59"/>
      <c r="H51" s="59"/>
    </row>
    <row r="52" spans="2:9" x14ac:dyDescent="0.25">
      <c r="B52" s="210" t="s">
        <v>408</v>
      </c>
      <c r="C52" s="60" t="s">
        <v>407</v>
      </c>
      <c r="D52" s="60">
        <v>1</v>
      </c>
      <c r="E52" s="211">
        <v>150000</v>
      </c>
      <c r="F52" s="211">
        <f t="shared" si="1"/>
        <v>150000</v>
      </c>
      <c r="G52" s="59"/>
      <c r="H52" s="59"/>
    </row>
    <row r="53" spans="2:9" x14ac:dyDescent="0.25">
      <c r="B53" s="210" t="s">
        <v>409</v>
      </c>
      <c r="C53" s="60" t="s">
        <v>407</v>
      </c>
      <c r="D53" s="60">
        <v>1</v>
      </c>
      <c r="E53" s="211">
        <v>100000</v>
      </c>
      <c r="F53" s="211">
        <f t="shared" si="1"/>
        <v>100000</v>
      </c>
      <c r="G53" s="59"/>
      <c r="H53" s="59"/>
    </row>
    <row r="54" spans="2:9" x14ac:dyDescent="0.25">
      <c r="B54" s="210" t="s">
        <v>410</v>
      </c>
      <c r="C54" s="60" t="s">
        <v>22</v>
      </c>
      <c r="D54" s="60">
        <v>1</v>
      </c>
      <c r="E54" s="211">
        <v>40000</v>
      </c>
      <c r="F54" s="211">
        <f t="shared" si="1"/>
        <v>40000</v>
      </c>
      <c r="G54" s="59"/>
      <c r="H54" s="59"/>
    </row>
    <row r="55" spans="2:9" x14ac:dyDescent="0.25">
      <c r="B55" s="213" t="s">
        <v>411</v>
      </c>
      <c r="C55" s="214" t="s">
        <v>22</v>
      </c>
      <c r="D55" s="214">
        <v>2</v>
      </c>
      <c r="E55" s="215">
        <v>35000</v>
      </c>
      <c r="F55" s="215">
        <f t="shared" si="1"/>
        <v>70000</v>
      </c>
      <c r="G55" s="59"/>
      <c r="H55" s="216">
        <f>+F61+H46</f>
        <v>6257122</v>
      </c>
    </row>
    <row r="56" spans="2:9" x14ac:dyDescent="0.25">
      <c r="B56" s="210" t="s">
        <v>412</v>
      </c>
      <c r="C56" s="60" t="s">
        <v>22</v>
      </c>
      <c r="D56" s="60">
        <v>1</v>
      </c>
      <c r="E56" s="211">
        <v>540000</v>
      </c>
      <c r="F56" s="211">
        <f t="shared" si="1"/>
        <v>540000</v>
      </c>
      <c r="G56" s="59"/>
      <c r="H56" s="216">
        <f>+H55/30</f>
        <v>208570.73333333334</v>
      </c>
    </row>
    <row r="57" spans="2:9" x14ac:dyDescent="0.25">
      <c r="B57" s="210" t="s">
        <v>413</v>
      </c>
      <c r="C57" s="60" t="s">
        <v>407</v>
      </c>
      <c r="D57" s="60">
        <v>1</v>
      </c>
      <c r="E57" s="211">
        <v>150000</v>
      </c>
      <c r="F57" s="211">
        <f t="shared" si="1"/>
        <v>150000</v>
      </c>
      <c r="G57" s="59"/>
      <c r="H57" s="217">
        <f>+H56/5760</f>
        <v>36.210196759259262</v>
      </c>
      <c r="I57" s="218" t="s">
        <v>414</v>
      </c>
    </row>
    <row r="58" spans="2:9" x14ac:dyDescent="0.25">
      <c r="B58" s="210"/>
      <c r="C58" s="60"/>
      <c r="D58" s="60"/>
      <c r="E58" s="211"/>
      <c r="F58" s="211"/>
      <c r="G58" s="59"/>
      <c r="H58" s="59">
        <f>+H57*20</f>
        <v>724.20393518518517</v>
      </c>
    </row>
    <row r="59" spans="2:9" x14ac:dyDescent="0.25">
      <c r="B59" s="210"/>
      <c r="C59" s="60"/>
      <c r="D59" s="60"/>
      <c r="E59" s="211"/>
      <c r="F59" s="211"/>
      <c r="G59" s="59"/>
      <c r="H59" s="59">
        <f>+H58*2</f>
        <v>1448.4078703703703</v>
      </c>
    </row>
    <row r="60" spans="2:9" x14ac:dyDescent="0.25">
      <c r="B60" s="210"/>
      <c r="C60" s="60"/>
      <c r="D60" s="60"/>
      <c r="E60" s="211"/>
      <c r="F60" s="211"/>
      <c r="G60" s="59"/>
      <c r="H60" s="59"/>
    </row>
    <row r="61" spans="2:9" x14ac:dyDescent="0.25">
      <c r="B61" s="59"/>
      <c r="C61" s="59"/>
      <c r="D61" s="374" t="s">
        <v>402</v>
      </c>
      <c r="E61" s="374"/>
      <c r="F61" s="212">
        <f>SUM(F51:F60)</f>
        <v>1110000</v>
      </c>
      <c r="G61" s="59"/>
      <c r="H61" s="59"/>
    </row>
    <row r="62" spans="2:9" x14ac:dyDescent="0.25">
      <c r="B62" s="59"/>
      <c r="C62" s="59"/>
      <c r="D62" s="59"/>
      <c r="E62" s="59"/>
      <c r="F62" s="59"/>
      <c r="G62" s="59"/>
      <c r="H62" s="59"/>
    </row>
    <row r="63" spans="2:9" x14ac:dyDescent="0.25">
      <c r="B63" s="59"/>
      <c r="C63" s="59"/>
      <c r="D63" s="59"/>
      <c r="E63" s="59"/>
      <c r="F63" s="59"/>
      <c r="G63" s="59"/>
      <c r="H63" s="59"/>
    </row>
    <row r="64" spans="2:9" x14ac:dyDescent="0.25">
      <c r="B64" s="59"/>
      <c r="C64" s="59"/>
      <c r="D64" s="59"/>
      <c r="E64" s="59"/>
      <c r="F64" s="59"/>
      <c r="G64" s="59"/>
      <c r="H64" s="59"/>
    </row>
    <row r="65" spans="2:8" x14ac:dyDescent="0.25">
      <c r="B65" s="59"/>
      <c r="C65" s="59"/>
      <c r="D65" s="59"/>
      <c r="E65" s="59"/>
      <c r="F65" s="59"/>
      <c r="G65" s="59"/>
      <c r="H65" s="59"/>
    </row>
    <row r="66" spans="2:8" x14ac:dyDescent="0.25">
      <c r="B66" s="59"/>
      <c r="C66" s="59"/>
      <c r="D66" s="59"/>
      <c r="E66" s="59"/>
      <c r="F66" s="59"/>
      <c r="G66" s="59"/>
      <c r="H66" s="59"/>
    </row>
    <row r="67" spans="2:8" x14ac:dyDescent="0.25">
      <c r="B67" s="59"/>
      <c r="C67" s="59"/>
      <c r="D67" s="59"/>
      <c r="E67" s="59"/>
      <c r="F67" s="59"/>
      <c r="G67" s="59"/>
      <c r="H67" s="59"/>
    </row>
    <row r="68" spans="2:8" x14ac:dyDescent="0.25">
      <c r="B68" s="59"/>
      <c r="C68" s="59"/>
      <c r="D68" s="59"/>
      <c r="E68" s="59"/>
      <c r="F68" s="59"/>
      <c r="G68" s="59"/>
      <c r="H68" s="59"/>
    </row>
    <row r="69" spans="2:8" x14ac:dyDescent="0.25">
      <c r="B69" s="59"/>
      <c r="C69" s="59"/>
      <c r="D69" s="59"/>
      <c r="E69" s="59"/>
      <c r="F69" s="59"/>
      <c r="G69" s="59"/>
      <c r="H69" s="59"/>
    </row>
    <row r="70" spans="2:8" x14ac:dyDescent="0.25">
      <c r="B70" s="59"/>
      <c r="C70" s="59"/>
      <c r="D70" s="59"/>
      <c r="E70" s="59"/>
      <c r="F70" s="59"/>
      <c r="G70" s="59"/>
      <c r="H70" s="59"/>
    </row>
    <row r="71" spans="2:8" x14ac:dyDescent="0.25">
      <c r="B71" s="59"/>
      <c r="C71" s="59"/>
      <c r="D71" s="59"/>
      <c r="E71" s="59"/>
      <c r="F71" s="59"/>
      <c r="G71" s="59"/>
      <c r="H71" s="59"/>
    </row>
    <row r="72" spans="2:8" x14ac:dyDescent="0.25">
      <c r="B72" s="59"/>
      <c r="C72" s="59"/>
      <c r="D72" s="59"/>
      <c r="E72" s="59"/>
      <c r="F72" s="59"/>
      <c r="G72" s="59"/>
      <c r="H72" s="59"/>
    </row>
    <row r="73" spans="2:8" x14ac:dyDescent="0.25">
      <c r="B73" s="59"/>
      <c r="C73" s="59"/>
      <c r="D73" s="59"/>
      <c r="E73" s="59"/>
      <c r="F73" s="59"/>
      <c r="G73" s="59"/>
      <c r="H73" s="59"/>
    </row>
    <row r="74" spans="2:8" x14ac:dyDescent="0.25">
      <c r="B74" s="59"/>
      <c r="C74" s="59"/>
      <c r="D74" s="59"/>
      <c r="E74" s="59"/>
      <c r="F74" s="59"/>
      <c r="G74" s="59"/>
      <c r="H74" s="59"/>
    </row>
    <row r="75" spans="2:8" x14ac:dyDescent="0.25">
      <c r="B75" s="59"/>
      <c r="C75" s="59"/>
      <c r="D75" s="59"/>
      <c r="E75" s="59"/>
      <c r="F75" s="59"/>
      <c r="G75" s="59"/>
      <c r="H75" s="59"/>
    </row>
    <row r="76" spans="2:8" x14ac:dyDescent="0.25">
      <c r="B76" s="59"/>
      <c r="C76" s="59"/>
      <c r="D76" s="59"/>
      <c r="E76" s="59"/>
      <c r="F76" s="59"/>
      <c r="G76" s="59"/>
      <c r="H76" s="59"/>
    </row>
    <row r="77" spans="2:8" x14ac:dyDescent="0.25">
      <c r="B77" s="59"/>
      <c r="C77" s="59"/>
      <c r="D77" s="59"/>
      <c r="E77" s="59"/>
      <c r="F77" s="59"/>
      <c r="G77" s="59"/>
      <c r="H77" s="59"/>
    </row>
    <row r="78" spans="2:8" x14ac:dyDescent="0.25">
      <c r="B78" s="59"/>
      <c r="C78" s="59"/>
      <c r="D78" s="59"/>
      <c r="E78" s="59"/>
      <c r="F78" s="59"/>
      <c r="G78" s="59"/>
      <c r="H78" s="59"/>
    </row>
    <row r="79" spans="2:8" x14ac:dyDescent="0.25">
      <c r="B79" s="59"/>
      <c r="C79" s="59"/>
      <c r="D79" s="59"/>
      <c r="E79" s="59"/>
      <c r="F79" s="59"/>
      <c r="G79" s="59"/>
      <c r="H79" s="59"/>
    </row>
    <row r="80" spans="2:8" x14ac:dyDescent="0.25">
      <c r="B80" s="59"/>
      <c r="C80" s="59"/>
      <c r="D80" s="59"/>
      <c r="E80" s="59"/>
      <c r="F80" s="59"/>
      <c r="G80" s="59"/>
      <c r="H80" s="59"/>
    </row>
    <row r="81" spans="2:8" x14ac:dyDescent="0.25">
      <c r="B81" s="59"/>
      <c r="C81" s="59"/>
      <c r="D81" s="59"/>
      <c r="E81" s="59"/>
      <c r="F81" s="59"/>
      <c r="G81" s="59"/>
      <c r="H81" s="59"/>
    </row>
    <row r="82" spans="2:8" x14ac:dyDescent="0.25">
      <c r="B82" s="59"/>
      <c r="C82" s="59"/>
      <c r="D82" s="59"/>
      <c r="E82" s="59"/>
      <c r="F82" s="59"/>
      <c r="G82" s="59"/>
      <c r="H82" s="59"/>
    </row>
    <row r="83" spans="2:8" x14ac:dyDescent="0.25">
      <c r="B83" s="59"/>
      <c r="C83" s="59"/>
      <c r="D83" s="59"/>
      <c r="E83" s="59"/>
      <c r="F83" s="59"/>
      <c r="G83" s="59"/>
      <c r="H83" s="59"/>
    </row>
    <row r="84" spans="2:8" x14ac:dyDescent="0.25">
      <c r="B84" s="59"/>
      <c r="C84" s="59"/>
      <c r="D84" s="59"/>
      <c r="E84" s="59"/>
      <c r="F84" s="59"/>
      <c r="G84" s="59"/>
      <c r="H84" s="59"/>
    </row>
    <row r="85" spans="2:8" x14ac:dyDescent="0.25">
      <c r="B85" s="59"/>
      <c r="C85" s="59"/>
      <c r="D85" s="59"/>
      <c r="E85" s="59"/>
      <c r="F85" s="59"/>
      <c r="G85" s="59"/>
      <c r="H85" s="59"/>
    </row>
    <row r="86" spans="2:8" x14ac:dyDescent="0.25">
      <c r="B86" s="59"/>
      <c r="C86" s="59"/>
      <c r="D86" s="59"/>
      <c r="E86" s="59"/>
      <c r="F86" s="59"/>
      <c r="G86" s="59"/>
      <c r="H86" s="59"/>
    </row>
    <row r="87" spans="2:8" x14ac:dyDescent="0.25">
      <c r="B87" s="59"/>
      <c r="C87" s="59"/>
      <c r="D87" s="59"/>
      <c r="E87" s="59"/>
      <c r="F87" s="59"/>
      <c r="G87" s="59"/>
      <c r="H87" s="59"/>
    </row>
    <row r="88" spans="2:8" x14ac:dyDescent="0.25">
      <c r="B88" s="59"/>
      <c r="C88" s="59"/>
      <c r="D88" s="59"/>
      <c r="E88" s="59"/>
      <c r="F88" s="59"/>
      <c r="G88" s="59"/>
      <c r="H88" s="59"/>
    </row>
    <row r="89" spans="2:8" x14ac:dyDescent="0.25">
      <c r="B89" s="59"/>
      <c r="C89" s="59"/>
      <c r="D89" s="59"/>
      <c r="E89" s="59"/>
      <c r="F89" s="59"/>
      <c r="G89" s="59"/>
      <c r="H89" s="59"/>
    </row>
    <row r="90" spans="2:8" x14ac:dyDescent="0.25">
      <c r="B90" s="59"/>
      <c r="C90" s="59"/>
      <c r="D90" s="59"/>
      <c r="E90" s="59"/>
      <c r="F90" s="59"/>
      <c r="G90" s="59"/>
      <c r="H90" s="59"/>
    </row>
    <row r="91" spans="2:8" x14ac:dyDescent="0.25">
      <c r="B91" s="59"/>
      <c r="C91" s="59"/>
      <c r="D91" s="59"/>
      <c r="E91" s="59"/>
      <c r="F91" s="59"/>
      <c r="G91" s="59"/>
      <c r="H91" s="59"/>
    </row>
    <row r="92" spans="2:8" x14ac:dyDescent="0.25">
      <c r="B92" s="59"/>
      <c r="C92" s="59"/>
      <c r="D92" s="59"/>
      <c r="E92" s="59"/>
      <c r="F92" s="59"/>
      <c r="G92" s="59"/>
      <c r="H92" s="59"/>
    </row>
    <row r="93" spans="2:8" x14ac:dyDescent="0.25">
      <c r="B93" s="59"/>
      <c r="C93" s="59"/>
      <c r="D93" s="59"/>
      <c r="E93" s="59"/>
      <c r="F93" s="59"/>
      <c r="G93" s="59"/>
      <c r="H93" s="59"/>
    </row>
    <row r="94" spans="2:8" x14ac:dyDescent="0.25">
      <c r="B94" s="59"/>
      <c r="C94" s="59"/>
      <c r="D94" s="59"/>
      <c r="E94" s="59"/>
      <c r="F94" s="59"/>
      <c r="G94" s="59"/>
      <c r="H94" s="59"/>
    </row>
    <row r="95" spans="2:8" x14ac:dyDescent="0.25">
      <c r="B95" s="59"/>
      <c r="C95" s="59"/>
      <c r="D95" s="59"/>
      <c r="E95" s="59"/>
      <c r="F95" s="59"/>
      <c r="G95" s="59"/>
      <c r="H95" s="59"/>
    </row>
  </sheetData>
  <mergeCells count="32">
    <mergeCell ref="B1:H1"/>
    <mergeCell ref="B3:H3"/>
    <mergeCell ref="B4:B5"/>
    <mergeCell ref="C4:C5"/>
    <mergeCell ref="D4:D5"/>
    <mergeCell ref="E4:E5"/>
    <mergeCell ref="F4:F5"/>
    <mergeCell ref="H4:H5"/>
    <mergeCell ref="B28:H28"/>
    <mergeCell ref="C14:G14"/>
    <mergeCell ref="B16:H16"/>
    <mergeCell ref="C17:D17"/>
    <mergeCell ref="C18:D18"/>
    <mergeCell ref="C19:D19"/>
    <mergeCell ref="B20:G20"/>
    <mergeCell ref="B22:H22"/>
    <mergeCell ref="C23:D23"/>
    <mergeCell ref="C24:D24"/>
    <mergeCell ref="C25:D25"/>
    <mergeCell ref="B26:G26"/>
    <mergeCell ref="D61:E61"/>
    <mergeCell ref="B29:H29"/>
    <mergeCell ref="B30:G30"/>
    <mergeCell ref="B31:G31"/>
    <mergeCell ref="B32:G32"/>
    <mergeCell ref="B33:H33"/>
    <mergeCell ref="B34:G34"/>
    <mergeCell ref="B35:G35"/>
    <mergeCell ref="B36:G36"/>
    <mergeCell ref="B41:H41"/>
    <mergeCell ref="F46:G46"/>
    <mergeCell ref="B48:F48"/>
  </mergeCells>
  <pageMargins left="0.7" right="0.7" top="0.75" bottom="0.75" header="0.3" footer="0.3"/>
  <pageSetup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907E3-0CC2-4809-9D50-EF44E3C8780A}">
  <sheetPr>
    <tabColor theme="9" tint="-0.499984740745262"/>
    <pageSetUpPr fitToPage="1"/>
  </sheetPr>
  <dimension ref="A1:WVV33"/>
  <sheetViews>
    <sheetView view="pageBreakPreview" zoomScale="55" zoomScaleNormal="70" zoomScaleSheetLayoutView="55" workbookViewId="0">
      <selection activeCell="A48" sqref="A48"/>
    </sheetView>
  </sheetViews>
  <sheetFormatPr baseColWidth="10" defaultRowHeight="15" x14ac:dyDescent="0.25"/>
  <cols>
    <col min="1" max="1" width="14.5703125" style="233" customWidth="1"/>
    <col min="2" max="2" width="46.85546875" style="233" customWidth="1"/>
    <col min="3" max="3" width="19.140625" style="233" bestFit="1" customWidth="1"/>
    <col min="4" max="4" width="20.140625" style="233" bestFit="1" customWidth="1"/>
    <col min="5" max="5" width="26.140625" style="300" customWidth="1"/>
    <col min="6" max="6" width="18.7109375" style="301" bestFit="1" customWidth="1"/>
    <col min="7" max="7" width="17.28515625" style="264" bestFit="1" customWidth="1"/>
    <col min="8" max="8" width="20.28515625" style="264" bestFit="1" customWidth="1"/>
    <col min="9" max="9" width="23" style="264" bestFit="1" customWidth="1"/>
    <col min="10" max="10" width="25.5703125" style="302" customWidth="1"/>
    <col min="11" max="11" width="1.7109375" style="233" customWidth="1"/>
    <col min="12" max="12" width="16.42578125" style="232" customWidth="1"/>
    <col min="13" max="13" width="14.85546875" style="233" customWidth="1"/>
    <col min="14" max="14" width="22.140625" style="233" customWidth="1"/>
    <col min="15" max="255" width="11.5703125" style="233"/>
    <col min="256" max="256" width="35.85546875" style="233" customWidth="1"/>
    <col min="257" max="257" width="11.140625" style="233" customWidth="1"/>
    <col min="258" max="258" width="11.7109375" style="233" customWidth="1"/>
    <col min="259" max="259" width="0" style="233" hidden="1" customWidth="1"/>
    <col min="260" max="260" width="7" style="233" customWidth="1"/>
    <col min="261" max="261" width="11.140625" style="233" customWidth="1"/>
    <col min="262" max="262" width="9.28515625" style="233" customWidth="1"/>
    <col min="263" max="263" width="17" style="233" customWidth="1"/>
    <col min="264" max="264" width="12.42578125" style="233" customWidth="1"/>
    <col min="265" max="265" width="21.140625" style="233" customWidth="1"/>
    <col min="266" max="266" width="0" style="233" hidden="1" customWidth="1"/>
    <col min="267" max="267" width="24" style="233" customWidth="1"/>
    <col min="268" max="268" width="22.42578125" style="233" customWidth="1"/>
    <col min="269" max="269" width="19.28515625" style="233" customWidth="1"/>
    <col min="270" max="270" width="16.7109375" style="233" customWidth="1"/>
    <col min="271" max="511" width="11.5703125" style="233"/>
    <col min="512" max="512" width="35.85546875" style="233" customWidth="1"/>
    <col min="513" max="513" width="11.140625" style="233" customWidth="1"/>
    <col min="514" max="514" width="11.7109375" style="233" customWidth="1"/>
    <col min="515" max="515" width="0" style="233" hidden="1" customWidth="1"/>
    <col min="516" max="516" width="7" style="233" customWidth="1"/>
    <col min="517" max="517" width="11.140625" style="233" customWidth="1"/>
    <col min="518" max="518" width="9.28515625" style="233" customWidth="1"/>
    <col min="519" max="519" width="17" style="233" customWidth="1"/>
    <col min="520" max="520" width="12.42578125" style="233" customWidth="1"/>
    <col min="521" max="521" width="21.140625" style="233" customWidth="1"/>
    <col min="522" max="522" width="0" style="233" hidden="1" customWidth="1"/>
    <col min="523" max="523" width="24" style="233" customWidth="1"/>
    <col min="524" max="524" width="22.42578125" style="233" customWidth="1"/>
    <col min="525" max="525" width="19.28515625" style="233" customWidth="1"/>
    <col min="526" max="526" width="16.7109375" style="233" customWidth="1"/>
    <col min="527" max="767" width="11.5703125" style="233"/>
    <col min="768" max="768" width="35.85546875" style="233" customWidth="1"/>
    <col min="769" max="769" width="11.140625" style="233" customWidth="1"/>
    <col min="770" max="770" width="11.7109375" style="233" customWidth="1"/>
    <col min="771" max="771" width="0" style="233" hidden="1" customWidth="1"/>
    <col min="772" max="772" width="7" style="233" customWidth="1"/>
    <col min="773" max="773" width="11.140625" style="233" customWidth="1"/>
    <col min="774" max="774" width="9.28515625" style="233" customWidth="1"/>
    <col min="775" max="775" width="17" style="233" customWidth="1"/>
    <col min="776" max="776" width="12.42578125" style="233" customWidth="1"/>
    <col min="777" max="777" width="21.140625" style="233" customWidth="1"/>
    <col min="778" max="778" width="0" style="233" hidden="1" customWidth="1"/>
    <col min="779" max="779" width="24" style="233" customWidth="1"/>
    <col min="780" max="780" width="22.42578125" style="233" customWidth="1"/>
    <col min="781" max="781" width="19.28515625" style="233" customWidth="1"/>
    <col min="782" max="782" width="16.7109375" style="233" customWidth="1"/>
    <col min="783" max="1023" width="11.5703125" style="233"/>
    <col min="1024" max="1024" width="35.85546875" style="233" customWidth="1"/>
    <col min="1025" max="1025" width="11.140625" style="233" customWidth="1"/>
    <col min="1026" max="1026" width="11.7109375" style="233" customWidth="1"/>
    <col min="1027" max="1027" width="0" style="233" hidden="1" customWidth="1"/>
    <col min="1028" max="1028" width="7" style="233" customWidth="1"/>
    <col min="1029" max="1029" width="11.140625" style="233" customWidth="1"/>
    <col min="1030" max="1030" width="9.28515625" style="233" customWidth="1"/>
    <col min="1031" max="1031" width="17" style="233" customWidth="1"/>
    <col min="1032" max="1032" width="12.42578125" style="233" customWidth="1"/>
    <col min="1033" max="1033" width="21.140625" style="233" customWidth="1"/>
    <col min="1034" max="1034" width="0" style="233" hidden="1" customWidth="1"/>
    <col min="1035" max="1035" width="24" style="233" customWidth="1"/>
    <col min="1036" max="1036" width="22.42578125" style="233" customWidth="1"/>
    <col min="1037" max="1037" width="19.28515625" style="233" customWidth="1"/>
    <col min="1038" max="1038" width="16.7109375" style="233" customWidth="1"/>
    <col min="1039" max="1279" width="11.5703125" style="233"/>
    <col min="1280" max="1280" width="35.85546875" style="233" customWidth="1"/>
    <col min="1281" max="1281" width="11.140625" style="233" customWidth="1"/>
    <col min="1282" max="1282" width="11.7109375" style="233" customWidth="1"/>
    <col min="1283" max="1283" width="0" style="233" hidden="1" customWidth="1"/>
    <col min="1284" max="1284" width="7" style="233" customWidth="1"/>
    <col min="1285" max="1285" width="11.140625" style="233" customWidth="1"/>
    <col min="1286" max="1286" width="9.28515625" style="233" customWidth="1"/>
    <col min="1287" max="1287" width="17" style="233" customWidth="1"/>
    <col min="1288" max="1288" width="12.42578125" style="233" customWidth="1"/>
    <col min="1289" max="1289" width="21.140625" style="233" customWidth="1"/>
    <col min="1290" max="1290" width="0" style="233" hidden="1" customWidth="1"/>
    <col min="1291" max="1291" width="24" style="233" customWidth="1"/>
    <col min="1292" max="1292" width="22.42578125" style="233" customWidth="1"/>
    <col min="1293" max="1293" width="19.28515625" style="233" customWidth="1"/>
    <col min="1294" max="1294" width="16.7109375" style="233" customWidth="1"/>
    <col min="1295" max="1535" width="11.5703125" style="233"/>
    <col min="1536" max="1536" width="35.85546875" style="233" customWidth="1"/>
    <col min="1537" max="1537" width="11.140625" style="233" customWidth="1"/>
    <col min="1538" max="1538" width="11.7109375" style="233" customWidth="1"/>
    <col min="1539" max="1539" width="0" style="233" hidden="1" customWidth="1"/>
    <col min="1540" max="1540" width="7" style="233" customWidth="1"/>
    <col min="1541" max="1541" width="11.140625" style="233" customWidth="1"/>
    <col min="1542" max="1542" width="9.28515625" style="233" customWidth="1"/>
    <col min="1543" max="1543" width="17" style="233" customWidth="1"/>
    <col min="1544" max="1544" width="12.42578125" style="233" customWidth="1"/>
    <col min="1545" max="1545" width="21.140625" style="233" customWidth="1"/>
    <col min="1546" max="1546" width="0" style="233" hidden="1" customWidth="1"/>
    <col min="1547" max="1547" width="24" style="233" customWidth="1"/>
    <col min="1548" max="1548" width="22.42578125" style="233" customWidth="1"/>
    <col min="1549" max="1549" width="19.28515625" style="233" customWidth="1"/>
    <col min="1550" max="1550" width="16.7109375" style="233" customWidth="1"/>
    <col min="1551" max="1791" width="11.5703125" style="233"/>
    <col min="1792" max="1792" width="35.85546875" style="233" customWidth="1"/>
    <col min="1793" max="1793" width="11.140625" style="233" customWidth="1"/>
    <col min="1794" max="1794" width="11.7109375" style="233" customWidth="1"/>
    <col min="1795" max="1795" width="0" style="233" hidden="1" customWidth="1"/>
    <col min="1796" max="1796" width="7" style="233" customWidth="1"/>
    <col min="1797" max="1797" width="11.140625" style="233" customWidth="1"/>
    <col min="1798" max="1798" width="9.28515625" style="233" customWidth="1"/>
    <col min="1799" max="1799" width="17" style="233" customWidth="1"/>
    <col min="1800" max="1800" width="12.42578125" style="233" customWidth="1"/>
    <col min="1801" max="1801" width="21.140625" style="233" customWidth="1"/>
    <col min="1802" max="1802" width="0" style="233" hidden="1" customWidth="1"/>
    <col min="1803" max="1803" width="24" style="233" customWidth="1"/>
    <col min="1804" max="1804" width="22.42578125" style="233" customWidth="1"/>
    <col min="1805" max="1805" width="19.28515625" style="233" customWidth="1"/>
    <col min="1806" max="1806" width="16.7109375" style="233" customWidth="1"/>
    <col min="1807" max="2047" width="11.5703125" style="233"/>
    <col min="2048" max="2048" width="35.85546875" style="233" customWidth="1"/>
    <col min="2049" max="2049" width="11.140625" style="233" customWidth="1"/>
    <col min="2050" max="2050" width="11.7109375" style="233" customWidth="1"/>
    <col min="2051" max="2051" width="0" style="233" hidden="1" customWidth="1"/>
    <col min="2052" max="2052" width="7" style="233" customWidth="1"/>
    <col min="2053" max="2053" width="11.140625" style="233" customWidth="1"/>
    <col min="2054" max="2054" width="9.28515625" style="233" customWidth="1"/>
    <col min="2055" max="2055" width="17" style="233" customWidth="1"/>
    <col min="2056" max="2056" width="12.42578125" style="233" customWidth="1"/>
    <col min="2057" max="2057" width="21.140625" style="233" customWidth="1"/>
    <col min="2058" max="2058" width="0" style="233" hidden="1" customWidth="1"/>
    <col min="2059" max="2059" width="24" style="233" customWidth="1"/>
    <col min="2060" max="2060" width="22.42578125" style="233" customWidth="1"/>
    <col min="2061" max="2061" width="19.28515625" style="233" customWidth="1"/>
    <col min="2062" max="2062" width="16.7109375" style="233" customWidth="1"/>
    <col min="2063" max="2303" width="11.5703125" style="233"/>
    <col min="2304" max="2304" width="35.85546875" style="233" customWidth="1"/>
    <col min="2305" max="2305" width="11.140625" style="233" customWidth="1"/>
    <col min="2306" max="2306" width="11.7109375" style="233" customWidth="1"/>
    <col min="2307" max="2307" width="0" style="233" hidden="1" customWidth="1"/>
    <col min="2308" max="2308" width="7" style="233" customWidth="1"/>
    <col min="2309" max="2309" width="11.140625" style="233" customWidth="1"/>
    <col min="2310" max="2310" width="9.28515625" style="233" customWidth="1"/>
    <col min="2311" max="2311" width="17" style="233" customWidth="1"/>
    <col min="2312" max="2312" width="12.42578125" style="233" customWidth="1"/>
    <col min="2313" max="2313" width="21.140625" style="233" customWidth="1"/>
    <col min="2314" max="2314" width="0" style="233" hidden="1" customWidth="1"/>
    <col min="2315" max="2315" width="24" style="233" customWidth="1"/>
    <col min="2316" max="2316" width="22.42578125" style="233" customWidth="1"/>
    <col min="2317" max="2317" width="19.28515625" style="233" customWidth="1"/>
    <col min="2318" max="2318" width="16.7109375" style="233" customWidth="1"/>
    <col min="2319" max="2559" width="11.5703125" style="233"/>
    <col min="2560" max="2560" width="35.85546875" style="233" customWidth="1"/>
    <col min="2561" max="2561" width="11.140625" style="233" customWidth="1"/>
    <col min="2562" max="2562" width="11.7109375" style="233" customWidth="1"/>
    <col min="2563" max="2563" width="0" style="233" hidden="1" customWidth="1"/>
    <col min="2564" max="2564" width="7" style="233" customWidth="1"/>
    <col min="2565" max="2565" width="11.140625" style="233" customWidth="1"/>
    <col min="2566" max="2566" width="9.28515625" style="233" customWidth="1"/>
    <col min="2567" max="2567" width="17" style="233" customWidth="1"/>
    <col min="2568" max="2568" width="12.42578125" style="233" customWidth="1"/>
    <col min="2569" max="2569" width="21.140625" style="233" customWidth="1"/>
    <col min="2570" max="2570" width="0" style="233" hidden="1" customWidth="1"/>
    <col min="2571" max="2571" width="24" style="233" customWidth="1"/>
    <col min="2572" max="2572" width="22.42578125" style="233" customWidth="1"/>
    <col min="2573" max="2573" width="19.28515625" style="233" customWidth="1"/>
    <col min="2574" max="2574" width="16.7109375" style="233" customWidth="1"/>
    <col min="2575" max="2815" width="11.5703125" style="233"/>
    <col min="2816" max="2816" width="35.85546875" style="233" customWidth="1"/>
    <col min="2817" max="2817" width="11.140625" style="233" customWidth="1"/>
    <col min="2818" max="2818" width="11.7109375" style="233" customWidth="1"/>
    <col min="2819" max="2819" width="0" style="233" hidden="1" customWidth="1"/>
    <col min="2820" max="2820" width="7" style="233" customWidth="1"/>
    <col min="2821" max="2821" width="11.140625" style="233" customWidth="1"/>
    <col min="2822" max="2822" width="9.28515625" style="233" customWidth="1"/>
    <col min="2823" max="2823" width="17" style="233" customWidth="1"/>
    <col min="2824" max="2824" width="12.42578125" style="233" customWidth="1"/>
    <col min="2825" max="2825" width="21.140625" style="233" customWidth="1"/>
    <col min="2826" max="2826" width="0" style="233" hidden="1" customWidth="1"/>
    <col min="2827" max="2827" width="24" style="233" customWidth="1"/>
    <col min="2828" max="2828" width="22.42578125" style="233" customWidth="1"/>
    <col min="2829" max="2829" width="19.28515625" style="233" customWidth="1"/>
    <col min="2830" max="2830" width="16.7109375" style="233" customWidth="1"/>
    <col min="2831" max="3071" width="11.5703125" style="233"/>
    <col min="3072" max="3072" width="35.85546875" style="233" customWidth="1"/>
    <col min="3073" max="3073" width="11.140625" style="233" customWidth="1"/>
    <col min="3074" max="3074" width="11.7109375" style="233" customWidth="1"/>
    <col min="3075" max="3075" width="0" style="233" hidden="1" customWidth="1"/>
    <col min="3076" max="3076" width="7" style="233" customWidth="1"/>
    <col min="3077" max="3077" width="11.140625" style="233" customWidth="1"/>
    <col min="3078" max="3078" width="9.28515625" style="233" customWidth="1"/>
    <col min="3079" max="3079" width="17" style="233" customWidth="1"/>
    <col min="3080" max="3080" width="12.42578125" style="233" customWidth="1"/>
    <col min="3081" max="3081" width="21.140625" style="233" customWidth="1"/>
    <col min="3082" max="3082" width="0" style="233" hidden="1" customWidth="1"/>
    <col min="3083" max="3083" width="24" style="233" customWidth="1"/>
    <col min="3084" max="3084" width="22.42578125" style="233" customWidth="1"/>
    <col min="3085" max="3085" width="19.28515625" style="233" customWidth="1"/>
    <col min="3086" max="3086" width="16.7109375" style="233" customWidth="1"/>
    <col min="3087" max="3327" width="11.5703125" style="233"/>
    <col min="3328" max="3328" width="35.85546875" style="233" customWidth="1"/>
    <col min="3329" max="3329" width="11.140625" style="233" customWidth="1"/>
    <col min="3330" max="3330" width="11.7109375" style="233" customWidth="1"/>
    <col min="3331" max="3331" width="0" style="233" hidden="1" customWidth="1"/>
    <col min="3332" max="3332" width="7" style="233" customWidth="1"/>
    <col min="3333" max="3333" width="11.140625" style="233" customWidth="1"/>
    <col min="3334" max="3334" width="9.28515625" style="233" customWidth="1"/>
    <col min="3335" max="3335" width="17" style="233" customWidth="1"/>
    <col min="3336" max="3336" width="12.42578125" style="233" customWidth="1"/>
    <col min="3337" max="3337" width="21.140625" style="233" customWidth="1"/>
    <col min="3338" max="3338" width="0" style="233" hidden="1" customWidth="1"/>
    <col min="3339" max="3339" width="24" style="233" customWidth="1"/>
    <col min="3340" max="3340" width="22.42578125" style="233" customWidth="1"/>
    <col min="3341" max="3341" width="19.28515625" style="233" customWidth="1"/>
    <col min="3342" max="3342" width="16.7109375" style="233" customWidth="1"/>
    <col min="3343" max="3583" width="11.5703125" style="233"/>
    <col min="3584" max="3584" width="35.85546875" style="233" customWidth="1"/>
    <col min="3585" max="3585" width="11.140625" style="233" customWidth="1"/>
    <col min="3586" max="3586" width="11.7109375" style="233" customWidth="1"/>
    <col min="3587" max="3587" width="0" style="233" hidden="1" customWidth="1"/>
    <col min="3588" max="3588" width="7" style="233" customWidth="1"/>
    <col min="3589" max="3589" width="11.140625" style="233" customWidth="1"/>
    <col min="3590" max="3590" width="9.28515625" style="233" customWidth="1"/>
    <col min="3591" max="3591" width="17" style="233" customWidth="1"/>
    <col min="3592" max="3592" width="12.42578125" style="233" customWidth="1"/>
    <col min="3593" max="3593" width="21.140625" style="233" customWidth="1"/>
    <col min="3594" max="3594" width="0" style="233" hidden="1" customWidth="1"/>
    <col min="3595" max="3595" width="24" style="233" customWidth="1"/>
    <col min="3596" max="3596" width="22.42578125" style="233" customWidth="1"/>
    <col min="3597" max="3597" width="19.28515625" style="233" customWidth="1"/>
    <col min="3598" max="3598" width="16.7109375" style="233" customWidth="1"/>
    <col min="3599" max="3839" width="11.5703125" style="233"/>
    <col min="3840" max="3840" width="35.85546875" style="233" customWidth="1"/>
    <col min="3841" max="3841" width="11.140625" style="233" customWidth="1"/>
    <col min="3842" max="3842" width="11.7109375" style="233" customWidth="1"/>
    <col min="3843" max="3843" width="0" style="233" hidden="1" customWidth="1"/>
    <col min="3844" max="3844" width="7" style="233" customWidth="1"/>
    <col min="3845" max="3845" width="11.140625" style="233" customWidth="1"/>
    <col min="3846" max="3846" width="9.28515625" style="233" customWidth="1"/>
    <col min="3847" max="3847" width="17" style="233" customWidth="1"/>
    <col min="3848" max="3848" width="12.42578125" style="233" customWidth="1"/>
    <col min="3849" max="3849" width="21.140625" style="233" customWidth="1"/>
    <col min="3850" max="3850" width="0" style="233" hidden="1" customWidth="1"/>
    <col min="3851" max="3851" width="24" style="233" customWidth="1"/>
    <col min="3852" max="3852" width="22.42578125" style="233" customWidth="1"/>
    <col min="3853" max="3853" width="19.28515625" style="233" customWidth="1"/>
    <col min="3854" max="3854" width="16.7109375" style="233" customWidth="1"/>
    <col min="3855" max="4095" width="11.5703125" style="233"/>
    <col min="4096" max="4096" width="35.85546875" style="233" customWidth="1"/>
    <col min="4097" max="4097" width="11.140625" style="233" customWidth="1"/>
    <col min="4098" max="4098" width="11.7109375" style="233" customWidth="1"/>
    <col min="4099" max="4099" width="0" style="233" hidden="1" customWidth="1"/>
    <col min="4100" max="4100" width="7" style="233" customWidth="1"/>
    <col min="4101" max="4101" width="11.140625" style="233" customWidth="1"/>
    <col min="4102" max="4102" width="9.28515625" style="233" customWidth="1"/>
    <col min="4103" max="4103" width="17" style="233" customWidth="1"/>
    <col min="4104" max="4104" width="12.42578125" style="233" customWidth="1"/>
    <col min="4105" max="4105" width="21.140625" style="233" customWidth="1"/>
    <col min="4106" max="4106" width="0" style="233" hidden="1" customWidth="1"/>
    <col min="4107" max="4107" width="24" style="233" customWidth="1"/>
    <col min="4108" max="4108" width="22.42578125" style="233" customWidth="1"/>
    <col min="4109" max="4109" width="19.28515625" style="233" customWidth="1"/>
    <col min="4110" max="4110" width="16.7109375" style="233" customWidth="1"/>
    <col min="4111" max="4351" width="11.5703125" style="233"/>
    <col min="4352" max="4352" width="35.85546875" style="233" customWidth="1"/>
    <col min="4353" max="4353" width="11.140625" style="233" customWidth="1"/>
    <col min="4354" max="4354" width="11.7109375" style="233" customWidth="1"/>
    <col min="4355" max="4355" width="0" style="233" hidden="1" customWidth="1"/>
    <col min="4356" max="4356" width="7" style="233" customWidth="1"/>
    <col min="4357" max="4357" width="11.140625" style="233" customWidth="1"/>
    <col min="4358" max="4358" width="9.28515625" style="233" customWidth="1"/>
    <col min="4359" max="4359" width="17" style="233" customWidth="1"/>
    <col min="4360" max="4360" width="12.42578125" style="233" customWidth="1"/>
    <col min="4361" max="4361" width="21.140625" style="233" customWidth="1"/>
    <col min="4362" max="4362" width="0" style="233" hidden="1" customWidth="1"/>
    <col min="4363" max="4363" width="24" style="233" customWidth="1"/>
    <col min="4364" max="4364" width="22.42578125" style="233" customWidth="1"/>
    <col min="4365" max="4365" width="19.28515625" style="233" customWidth="1"/>
    <col min="4366" max="4366" width="16.7109375" style="233" customWidth="1"/>
    <col min="4367" max="4607" width="11.5703125" style="233"/>
    <col min="4608" max="4608" width="35.85546875" style="233" customWidth="1"/>
    <col min="4609" max="4609" width="11.140625" style="233" customWidth="1"/>
    <col min="4610" max="4610" width="11.7109375" style="233" customWidth="1"/>
    <col min="4611" max="4611" width="0" style="233" hidden="1" customWidth="1"/>
    <col min="4612" max="4612" width="7" style="233" customWidth="1"/>
    <col min="4613" max="4613" width="11.140625" style="233" customWidth="1"/>
    <col min="4614" max="4614" width="9.28515625" style="233" customWidth="1"/>
    <col min="4615" max="4615" width="17" style="233" customWidth="1"/>
    <col min="4616" max="4616" width="12.42578125" style="233" customWidth="1"/>
    <col min="4617" max="4617" width="21.140625" style="233" customWidth="1"/>
    <col min="4618" max="4618" width="0" style="233" hidden="1" customWidth="1"/>
    <col min="4619" max="4619" width="24" style="233" customWidth="1"/>
    <col min="4620" max="4620" width="22.42578125" style="233" customWidth="1"/>
    <col min="4621" max="4621" width="19.28515625" style="233" customWidth="1"/>
    <col min="4622" max="4622" width="16.7109375" style="233" customWidth="1"/>
    <col min="4623" max="4863" width="11.5703125" style="233"/>
    <col min="4864" max="4864" width="35.85546875" style="233" customWidth="1"/>
    <col min="4865" max="4865" width="11.140625" style="233" customWidth="1"/>
    <col min="4866" max="4866" width="11.7109375" style="233" customWidth="1"/>
    <col min="4867" max="4867" width="0" style="233" hidden="1" customWidth="1"/>
    <col min="4868" max="4868" width="7" style="233" customWidth="1"/>
    <col min="4869" max="4869" width="11.140625" style="233" customWidth="1"/>
    <col min="4870" max="4870" width="9.28515625" style="233" customWidth="1"/>
    <col min="4871" max="4871" width="17" style="233" customWidth="1"/>
    <col min="4872" max="4872" width="12.42578125" style="233" customWidth="1"/>
    <col min="4873" max="4873" width="21.140625" style="233" customWidth="1"/>
    <col min="4874" max="4874" width="0" style="233" hidden="1" customWidth="1"/>
    <col min="4875" max="4875" width="24" style="233" customWidth="1"/>
    <col min="4876" max="4876" width="22.42578125" style="233" customWidth="1"/>
    <col min="4877" max="4877" width="19.28515625" style="233" customWidth="1"/>
    <col min="4878" max="4878" width="16.7109375" style="233" customWidth="1"/>
    <col min="4879" max="5119" width="11.5703125" style="233"/>
    <col min="5120" max="5120" width="35.85546875" style="233" customWidth="1"/>
    <col min="5121" max="5121" width="11.140625" style="233" customWidth="1"/>
    <col min="5122" max="5122" width="11.7109375" style="233" customWidth="1"/>
    <col min="5123" max="5123" width="0" style="233" hidden="1" customWidth="1"/>
    <col min="5124" max="5124" width="7" style="233" customWidth="1"/>
    <col min="5125" max="5125" width="11.140625" style="233" customWidth="1"/>
    <col min="5126" max="5126" width="9.28515625" style="233" customWidth="1"/>
    <col min="5127" max="5127" width="17" style="233" customWidth="1"/>
    <col min="5128" max="5128" width="12.42578125" style="233" customWidth="1"/>
    <col min="5129" max="5129" width="21.140625" style="233" customWidth="1"/>
    <col min="5130" max="5130" width="0" style="233" hidden="1" customWidth="1"/>
    <col min="5131" max="5131" width="24" style="233" customWidth="1"/>
    <col min="5132" max="5132" width="22.42578125" style="233" customWidth="1"/>
    <col min="5133" max="5133" width="19.28515625" style="233" customWidth="1"/>
    <col min="5134" max="5134" width="16.7109375" style="233" customWidth="1"/>
    <col min="5135" max="5375" width="11.5703125" style="233"/>
    <col min="5376" max="5376" width="35.85546875" style="233" customWidth="1"/>
    <col min="5377" max="5377" width="11.140625" style="233" customWidth="1"/>
    <col min="5378" max="5378" width="11.7109375" style="233" customWidth="1"/>
    <col min="5379" max="5379" width="0" style="233" hidden="1" customWidth="1"/>
    <col min="5380" max="5380" width="7" style="233" customWidth="1"/>
    <col min="5381" max="5381" width="11.140625" style="233" customWidth="1"/>
    <col min="5382" max="5382" width="9.28515625" style="233" customWidth="1"/>
    <col min="5383" max="5383" width="17" style="233" customWidth="1"/>
    <col min="5384" max="5384" width="12.42578125" style="233" customWidth="1"/>
    <col min="5385" max="5385" width="21.140625" style="233" customWidth="1"/>
    <col min="5386" max="5386" width="0" style="233" hidden="1" customWidth="1"/>
    <col min="5387" max="5387" width="24" style="233" customWidth="1"/>
    <col min="5388" max="5388" width="22.42578125" style="233" customWidth="1"/>
    <col min="5389" max="5389" width="19.28515625" style="233" customWidth="1"/>
    <col min="5390" max="5390" width="16.7109375" style="233" customWidth="1"/>
    <col min="5391" max="5631" width="11.5703125" style="233"/>
    <col min="5632" max="5632" width="35.85546875" style="233" customWidth="1"/>
    <col min="5633" max="5633" width="11.140625" style="233" customWidth="1"/>
    <col min="5634" max="5634" width="11.7109375" style="233" customWidth="1"/>
    <col min="5635" max="5635" width="0" style="233" hidden="1" customWidth="1"/>
    <col min="5636" max="5636" width="7" style="233" customWidth="1"/>
    <col min="5637" max="5637" width="11.140625" style="233" customWidth="1"/>
    <col min="5638" max="5638" width="9.28515625" style="233" customWidth="1"/>
    <col min="5639" max="5639" width="17" style="233" customWidth="1"/>
    <col min="5640" max="5640" width="12.42578125" style="233" customWidth="1"/>
    <col min="5641" max="5641" width="21.140625" style="233" customWidth="1"/>
    <col min="5642" max="5642" width="0" style="233" hidden="1" customWidth="1"/>
    <col min="5643" max="5643" width="24" style="233" customWidth="1"/>
    <col min="5644" max="5644" width="22.42578125" style="233" customWidth="1"/>
    <col min="5645" max="5645" width="19.28515625" style="233" customWidth="1"/>
    <col min="5646" max="5646" width="16.7109375" style="233" customWidth="1"/>
    <col min="5647" max="5887" width="11.5703125" style="233"/>
    <col min="5888" max="5888" width="35.85546875" style="233" customWidth="1"/>
    <col min="5889" max="5889" width="11.140625" style="233" customWidth="1"/>
    <col min="5890" max="5890" width="11.7109375" style="233" customWidth="1"/>
    <col min="5891" max="5891" width="0" style="233" hidden="1" customWidth="1"/>
    <col min="5892" max="5892" width="7" style="233" customWidth="1"/>
    <col min="5893" max="5893" width="11.140625" style="233" customWidth="1"/>
    <col min="5894" max="5894" width="9.28515625" style="233" customWidth="1"/>
    <col min="5895" max="5895" width="17" style="233" customWidth="1"/>
    <col min="5896" max="5896" width="12.42578125" style="233" customWidth="1"/>
    <col min="5897" max="5897" width="21.140625" style="233" customWidth="1"/>
    <col min="5898" max="5898" width="0" style="233" hidden="1" customWidth="1"/>
    <col min="5899" max="5899" width="24" style="233" customWidth="1"/>
    <col min="5900" max="5900" width="22.42578125" style="233" customWidth="1"/>
    <col min="5901" max="5901" width="19.28515625" style="233" customWidth="1"/>
    <col min="5902" max="5902" width="16.7109375" style="233" customWidth="1"/>
    <col min="5903" max="6143" width="11.5703125" style="233"/>
    <col min="6144" max="6144" width="35.85546875" style="233" customWidth="1"/>
    <col min="6145" max="6145" width="11.140625" style="233" customWidth="1"/>
    <col min="6146" max="6146" width="11.7109375" style="233" customWidth="1"/>
    <col min="6147" max="6147" width="0" style="233" hidden="1" customWidth="1"/>
    <col min="6148" max="6148" width="7" style="233" customWidth="1"/>
    <col min="6149" max="6149" width="11.140625" style="233" customWidth="1"/>
    <col min="6150" max="6150" width="9.28515625" style="233" customWidth="1"/>
    <col min="6151" max="6151" width="17" style="233" customWidth="1"/>
    <col min="6152" max="6152" width="12.42578125" style="233" customWidth="1"/>
    <col min="6153" max="6153" width="21.140625" style="233" customWidth="1"/>
    <col min="6154" max="6154" width="0" style="233" hidden="1" customWidth="1"/>
    <col min="6155" max="6155" width="24" style="233" customWidth="1"/>
    <col min="6156" max="6156" width="22.42578125" style="233" customWidth="1"/>
    <col min="6157" max="6157" width="19.28515625" style="233" customWidth="1"/>
    <col min="6158" max="6158" width="16.7109375" style="233" customWidth="1"/>
    <col min="6159" max="6399" width="11.5703125" style="233"/>
    <col min="6400" max="6400" width="35.85546875" style="233" customWidth="1"/>
    <col min="6401" max="6401" width="11.140625" style="233" customWidth="1"/>
    <col min="6402" max="6402" width="11.7109375" style="233" customWidth="1"/>
    <col min="6403" max="6403" width="0" style="233" hidden="1" customWidth="1"/>
    <col min="6404" max="6404" width="7" style="233" customWidth="1"/>
    <col min="6405" max="6405" width="11.140625" style="233" customWidth="1"/>
    <col min="6406" max="6406" width="9.28515625" style="233" customWidth="1"/>
    <col min="6407" max="6407" width="17" style="233" customWidth="1"/>
    <col min="6408" max="6408" width="12.42578125" style="233" customWidth="1"/>
    <col min="6409" max="6409" width="21.140625" style="233" customWidth="1"/>
    <col min="6410" max="6410" width="0" style="233" hidden="1" customWidth="1"/>
    <col min="6411" max="6411" width="24" style="233" customWidth="1"/>
    <col min="6412" max="6412" width="22.42578125" style="233" customWidth="1"/>
    <col min="6413" max="6413" width="19.28515625" style="233" customWidth="1"/>
    <col min="6414" max="6414" width="16.7109375" style="233" customWidth="1"/>
    <col min="6415" max="6655" width="11.5703125" style="233"/>
    <col min="6656" max="6656" width="35.85546875" style="233" customWidth="1"/>
    <col min="6657" max="6657" width="11.140625" style="233" customWidth="1"/>
    <col min="6658" max="6658" width="11.7109375" style="233" customWidth="1"/>
    <col min="6659" max="6659" width="0" style="233" hidden="1" customWidth="1"/>
    <col min="6660" max="6660" width="7" style="233" customWidth="1"/>
    <col min="6661" max="6661" width="11.140625" style="233" customWidth="1"/>
    <col min="6662" max="6662" width="9.28515625" style="233" customWidth="1"/>
    <col min="6663" max="6663" width="17" style="233" customWidth="1"/>
    <col min="6664" max="6664" width="12.42578125" style="233" customWidth="1"/>
    <col min="6665" max="6665" width="21.140625" style="233" customWidth="1"/>
    <col min="6666" max="6666" width="0" style="233" hidden="1" customWidth="1"/>
    <col min="6667" max="6667" width="24" style="233" customWidth="1"/>
    <col min="6668" max="6668" width="22.42578125" style="233" customWidth="1"/>
    <col min="6669" max="6669" width="19.28515625" style="233" customWidth="1"/>
    <col min="6670" max="6670" width="16.7109375" style="233" customWidth="1"/>
    <col min="6671" max="6911" width="11.5703125" style="233"/>
    <col min="6912" max="6912" width="35.85546875" style="233" customWidth="1"/>
    <col min="6913" max="6913" width="11.140625" style="233" customWidth="1"/>
    <col min="6914" max="6914" width="11.7109375" style="233" customWidth="1"/>
    <col min="6915" max="6915" width="0" style="233" hidden="1" customWidth="1"/>
    <col min="6916" max="6916" width="7" style="233" customWidth="1"/>
    <col min="6917" max="6917" width="11.140625" style="233" customWidth="1"/>
    <col min="6918" max="6918" width="9.28515625" style="233" customWidth="1"/>
    <col min="6919" max="6919" width="17" style="233" customWidth="1"/>
    <col min="6920" max="6920" width="12.42578125" style="233" customWidth="1"/>
    <col min="6921" max="6921" width="21.140625" style="233" customWidth="1"/>
    <col min="6922" max="6922" width="0" style="233" hidden="1" customWidth="1"/>
    <col min="6923" max="6923" width="24" style="233" customWidth="1"/>
    <col min="6924" max="6924" width="22.42578125" style="233" customWidth="1"/>
    <col min="6925" max="6925" width="19.28515625" style="233" customWidth="1"/>
    <col min="6926" max="6926" width="16.7109375" style="233" customWidth="1"/>
    <col min="6927" max="7167" width="11.5703125" style="233"/>
    <col min="7168" max="7168" width="35.85546875" style="233" customWidth="1"/>
    <col min="7169" max="7169" width="11.140625" style="233" customWidth="1"/>
    <col min="7170" max="7170" width="11.7109375" style="233" customWidth="1"/>
    <col min="7171" max="7171" width="0" style="233" hidden="1" customWidth="1"/>
    <col min="7172" max="7172" width="7" style="233" customWidth="1"/>
    <col min="7173" max="7173" width="11.140625" style="233" customWidth="1"/>
    <col min="7174" max="7174" width="9.28515625" style="233" customWidth="1"/>
    <col min="7175" max="7175" width="17" style="233" customWidth="1"/>
    <col min="7176" max="7176" width="12.42578125" style="233" customWidth="1"/>
    <col min="7177" max="7177" width="21.140625" style="233" customWidth="1"/>
    <col min="7178" max="7178" width="0" style="233" hidden="1" customWidth="1"/>
    <col min="7179" max="7179" width="24" style="233" customWidth="1"/>
    <col min="7180" max="7180" width="22.42578125" style="233" customWidth="1"/>
    <col min="7181" max="7181" width="19.28515625" style="233" customWidth="1"/>
    <col min="7182" max="7182" width="16.7109375" style="233" customWidth="1"/>
    <col min="7183" max="7423" width="11.5703125" style="233"/>
    <col min="7424" max="7424" width="35.85546875" style="233" customWidth="1"/>
    <col min="7425" max="7425" width="11.140625" style="233" customWidth="1"/>
    <col min="7426" max="7426" width="11.7109375" style="233" customWidth="1"/>
    <col min="7427" max="7427" width="0" style="233" hidden="1" customWidth="1"/>
    <col min="7428" max="7428" width="7" style="233" customWidth="1"/>
    <col min="7429" max="7429" width="11.140625" style="233" customWidth="1"/>
    <col min="7430" max="7430" width="9.28515625" style="233" customWidth="1"/>
    <col min="7431" max="7431" width="17" style="233" customWidth="1"/>
    <col min="7432" max="7432" width="12.42578125" style="233" customWidth="1"/>
    <col min="7433" max="7433" width="21.140625" style="233" customWidth="1"/>
    <col min="7434" max="7434" width="0" style="233" hidden="1" customWidth="1"/>
    <col min="7435" max="7435" width="24" style="233" customWidth="1"/>
    <col min="7436" max="7436" width="22.42578125" style="233" customWidth="1"/>
    <col min="7437" max="7437" width="19.28515625" style="233" customWidth="1"/>
    <col min="7438" max="7438" width="16.7109375" style="233" customWidth="1"/>
    <col min="7439" max="7679" width="11.5703125" style="233"/>
    <col min="7680" max="7680" width="35.85546875" style="233" customWidth="1"/>
    <col min="7681" max="7681" width="11.140625" style="233" customWidth="1"/>
    <col min="7682" max="7682" width="11.7109375" style="233" customWidth="1"/>
    <col min="7683" max="7683" width="0" style="233" hidden="1" customWidth="1"/>
    <col min="7684" max="7684" width="7" style="233" customWidth="1"/>
    <col min="7685" max="7685" width="11.140625" style="233" customWidth="1"/>
    <col min="7686" max="7686" width="9.28515625" style="233" customWidth="1"/>
    <col min="7687" max="7687" width="17" style="233" customWidth="1"/>
    <col min="7688" max="7688" width="12.42578125" style="233" customWidth="1"/>
    <col min="7689" max="7689" width="21.140625" style="233" customWidth="1"/>
    <col min="7690" max="7690" width="0" style="233" hidden="1" customWidth="1"/>
    <col min="7691" max="7691" width="24" style="233" customWidth="1"/>
    <col min="7692" max="7692" width="22.42578125" style="233" customWidth="1"/>
    <col min="7693" max="7693" width="19.28515625" style="233" customWidth="1"/>
    <col min="7694" max="7694" width="16.7109375" style="233" customWidth="1"/>
    <col min="7695" max="7935" width="11.5703125" style="233"/>
    <col min="7936" max="7936" width="35.85546875" style="233" customWidth="1"/>
    <col min="7937" max="7937" width="11.140625" style="233" customWidth="1"/>
    <col min="7938" max="7938" width="11.7109375" style="233" customWidth="1"/>
    <col min="7939" max="7939" width="0" style="233" hidden="1" customWidth="1"/>
    <col min="7940" max="7940" width="7" style="233" customWidth="1"/>
    <col min="7941" max="7941" width="11.140625" style="233" customWidth="1"/>
    <col min="7942" max="7942" width="9.28515625" style="233" customWidth="1"/>
    <col min="7943" max="7943" width="17" style="233" customWidth="1"/>
    <col min="7944" max="7944" width="12.42578125" style="233" customWidth="1"/>
    <col min="7945" max="7945" width="21.140625" style="233" customWidth="1"/>
    <col min="7946" max="7946" width="0" style="233" hidden="1" customWidth="1"/>
    <col min="7947" max="7947" width="24" style="233" customWidth="1"/>
    <col min="7948" max="7948" width="22.42578125" style="233" customWidth="1"/>
    <col min="7949" max="7949" width="19.28515625" style="233" customWidth="1"/>
    <col min="7950" max="7950" width="16.7109375" style="233" customWidth="1"/>
    <col min="7951" max="8191" width="11.5703125" style="233"/>
    <col min="8192" max="8192" width="35.85546875" style="233" customWidth="1"/>
    <col min="8193" max="8193" width="11.140625" style="233" customWidth="1"/>
    <col min="8194" max="8194" width="11.7109375" style="233" customWidth="1"/>
    <col min="8195" max="8195" width="0" style="233" hidden="1" customWidth="1"/>
    <col min="8196" max="8196" width="7" style="233" customWidth="1"/>
    <col min="8197" max="8197" width="11.140625" style="233" customWidth="1"/>
    <col min="8198" max="8198" width="9.28515625" style="233" customWidth="1"/>
    <col min="8199" max="8199" width="17" style="233" customWidth="1"/>
    <col min="8200" max="8200" width="12.42578125" style="233" customWidth="1"/>
    <col min="8201" max="8201" width="21.140625" style="233" customWidth="1"/>
    <col min="8202" max="8202" width="0" style="233" hidden="1" customWidth="1"/>
    <col min="8203" max="8203" width="24" style="233" customWidth="1"/>
    <col min="8204" max="8204" width="22.42578125" style="233" customWidth="1"/>
    <col min="8205" max="8205" width="19.28515625" style="233" customWidth="1"/>
    <col min="8206" max="8206" width="16.7109375" style="233" customWidth="1"/>
    <col min="8207" max="8447" width="11.5703125" style="233"/>
    <col min="8448" max="8448" width="35.85546875" style="233" customWidth="1"/>
    <col min="8449" max="8449" width="11.140625" style="233" customWidth="1"/>
    <col min="8450" max="8450" width="11.7109375" style="233" customWidth="1"/>
    <col min="8451" max="8451" width="0" style="233" hidden="1" customWidth="1"/>
    <col min="8452" max="8452" width="7" style="233" customWidth="1"/>
    <col min="8453" max="8453" width="11.140625" style="233" customWidth="1"/>
    <col min="8454" max="8454" width="9.28515625" style="233" customWidth="1"/>
    <col min="8455" max="8455" width="17" style="233" customWidth="1"/>
    <col min="8456" max="8456" width="12.42578125" style="233" customWidth="1"/>
    <col min="8457" max="8457" width="21.140625" style="233" customWidth="1"/>
    <col min="8458" max="8458" width="0" style="233" hidden="1" customWidth="1"/>
    <col min="8459" max="8459" width="24" style="233" customWidth="1"/>
    <col min="8460" max="8460" width="22.42578125" style="233" customWidth="1"/>
    <col min="8461" max="8461" width="19.28515625" style="233" customWidth="1"/>
    <col min="8462" max="8462" width="16.7109375" style="233" customWidth="1"/>
    <col min="8463" max="8703" width="11.5703125" style="233"/>
    <col min="8704" max="8704" width="35.85546875" style="233" customWidth="1"/>
    <col min="8705" max="8705" width="11.140625" style="233" customWidth="1"/>
    <col min="8706" max="8706" width="11.7109375" style="233" customWidth="1"/>
    <col min="8707" max="8707" width="0" style="233" hidden="1" customWidth="1"/>
    <col min="8708" max="8708" width="7" style="233" customWidth="1"/>
    <col min="8709" max="8709" width="11.140625" style="233" customWidth="1"/>
    <col min="8710" max="8710" width="9.28515625" style="233" customWidth="1"/>
    <col min="8711" max="8711" width="17" style="233" customWidth="1"/>
    <col min="8712" max="8712" width="12.42578125" style="233" customWidth="1"/>
    <col min="8713" max="8713" width="21.140625" style="233" customWidth="1"/>
    <col min="8714" max="8714" width="0" style="233" hidden="1" customWidth="1"/>
    <col min="8715" max="8715" width="24" style="233" customWidth="1"/>
    <col min="8716" max="8716" width="22.42578125" style="233" customWidth="1"/>
    <col min="8717" max="8717" width="19.28515625" style="233" customWidth="1"/>
    <col min="8718" max="8718" width="16.7109375" style="233" customWidth="1"/>
    <col min="8719" max="8959" width="11.5703125" style="233"/>
    <col min="8960" max="8960" width="35.85546875" style="233" customWidth="1"/>
    <col min="8961" max="8961" width="11.140625" style="233" customWidth="1"/>
    <col min="8962" max="8962" width="11.7109375" style="233" customWidth="1"/>
    <col min="8963" max="8963" width="0" style="233" hidden="1" customWidth="1"/>
    <col min="8964" max="8964" width="7" style="233" customWidth="1"/>
    <col min="8965" max="8965" width="11.140625" style="233" customWidth="1"/>
    <col min="8966" max="8966" width="9.28515625" style="233" customWidth="1"/>
    <col min="8967" max="8967" width="17" style="233" customWidth="1"/>
    <col min="8968" max="8968" width="12.42578125" style="233" customWidth="1"/>
    <col min="8969" max="8969" width="21.140625" style="233" customWidth="1"/>
    <col min="8970" max="8970" width="0" style="233" hidden="1" customWidth="1"/>
    <col min="8971" max="8971" width="24" style="233" customWidth="1"/>
    <col min="8972" max="8972" width="22.42578125" style="233" customWidth="1"/>
    <col min="8973" max="8973" width="19.28515625" style="233" customWidth="1"/>
    <col min="8974" max="8974" width="16.7109375" style="233" customWidth="1"/>
    <col min="8975" max="9215" width="11.5703125" style="233"/>
    <col min="9216" max="9216" width="35.85546875" style="233" customWidth="1"/>
    <col min="9217" max="9217" width="11.140625" style="233" customWidth="1"/>
    <col min="9218" max="9218" width="11.7109375" style="233" customWidth="1"/>
    <col min="9219" max="9219" width="0" style="233" hidden="1" customWidth="1"/>
    <col min="9220" max="9220" width="7" style="233" customWidth="1"/>
    <col min="9221" max="9221" width="11.140625" style="233" customWidth="1"/>
    <col min="9222" max="9222" width="9.28515625" style="233" customWidth="1"/>
    <col min="9223" max="9223" width="17" style="233" customWidth="1"/>
    <col min="9224" max="9224" width="12.42578125" style="233" customWidth="1"/>
    <col min="9225" max="9225" width="21.140625" style="233" customWidth="1"/>
    <col min="9226" max="9226" width="0" style="233" hidden="1" customWidth="1"/>
    <col min="9227" max="9227" width="24" style="233" customWidth="1"/>
    <col min="9228" max="9228" width="22.42578125" style="233" customWidth="1"/>
    <col min="9229" max="9229" width="19.28515625" style="233" customWidth="1"/>
    <col min="9230" max="9230" width="16.7109375" style="233" customWidth="1"/>
    <col min="9231" max="9471" width="11.5703125" style="233"/>
    <col min="9472" max="9472" width="35.85546875" style="233" customWidth="1"/>
    <col min="9473" max="9473" width="11.140625" style="233" customWidth="1"/>
    <col min="9474" max="9474" width="11.7109375" style="233" customWidth="1"/>
    <col min="9475" max="9475" width="0" style="233" hidden="1" customWidth="1"/>
    <col min="9476" max="9476" width="7" style="233" customWidth="1"/>
    <col min="9477" max="9477" width="11.140625" style="233" customWidth="1"/>
    <col min="9478" max="9478" width="9.28515625" style="233" customWidth="1"/>
    <col min="9479" max="9479" width="17" style="233" customWidth="1"/>
    <col min="9480" max="9480" width="12.42578125" style="233" customWidth="1"/>
    <col min="9481" max="9481" width="21.140625" style="233" customWidth="1"/>
    <col min="9482" max="9482" width="0" style="233" hidden="1" customWidth="1"/>
    <col min="9483" max="9483" width="24" style="233" customWidth="1"/>
    <col min="9484" max="9484" width="22.42578125" style="233" customWidth="1"/>
    <col min="9485" max="9485" width="19.28515625" style="233" customWidth="1"/>
    <col min="9486" max="9486" width="16.7109375" style="233" customWidth="1"/>
    <col min="9487" max="9727" width="11.5703125" style="233"/>
    <col min="9728" max="9728" width="35.85546875" style="233" customWidth="1"/>
    <col min="9729" max="9729" width="11.140625" style="233" customWidth="1"/>
    <col min="9730" max="9730" width="11.7109375" style="233" customWidth="1"/>
    <col min="9731" max="9731" width="0" style="233" hidden="1" customWidth="1"/>
    <col min="9732" max="9732" width="7" style="233" customWidth="1"/>
    <col min="9733" max="9733" width="11.140625" style="233" customWidth="1"/>
    <col min="9734" max="9734" width="9.28515625" style="233" customWidth="1"/>
    <col min="9735" max="9735" width="17" style="233" customWidth="1"/>
    <col min="9736" max="9736" width="12.42578125" style="233" customWidth="1"/>
    <col min="9737" max="9737" width="21.140625" style="233" customWidth="1"/>
    <col min="9738" max="9738" width="0" style="233" hidden="1" customWidth="1"/>
    <col min="9739" max="9739" width="24" style="233" customWidth="1"/>
    <col min="9740" max="9740" width="22.42578125" style="233" customWidth="1"/>
    <col min="9741" max="9741" width="19.28515625" style="233" customWidth="1"/>
    <col min="9742" max="9742" width="16.7109375" style="233" customWidth="1"/>
    <col min="9743" max="9983" width="11.5703125" style="233"/>
    <col min="9984" max="9984" width="35.85546875" style="233" customWidth="1"/>
    <col min="9985" max="9985" width="11.140625" style="233" customWidth="1"/>
    <col min="9986" max="9986" width="11.7109375" style="233" customWidth="1"/>
    <col min="9987" max="9987" width="0" style="233" hidden="1" customWidth="1"/>
    <col min="9988" max="9988" width="7" style="233" customWidth="1"/>
    <col min="9989" max="9989" width="11.140625" style="233" customWidth="1"/>
    <col min="9990" max="9990" width="9.28515625" style="233" customWidth="1"/>
    <col min="9991" max="9991" width="17" style="233" customWidth="1"/>
    <col min="9992" max="9992" width="12.42578125" style="233" customWidth="1"/>
    <col min="9993" max="9993" width="21.140625" style="233" customWidth="1"/>
    <col min="9994" max="9994" width="0" style="233" hidden="1" customWidth="1"/>
    <col min="9995" max="9995" width="24" style="233" customWidth="1"/>
    <col min="9996" max="9996" width="22.42578125" style="233" customWidth="1"/>
    <col min="9997" max="9997" width="19.28515625" style="233" customWidth="1"/>
    <col min="9998" max="9998" width="16.7109375" style="233" customWidth="1"/>
    <col min="9999" max="10239" width="11.5703125" style="233"/>
    <col min="10240" max="10240" width="35.85546875" style="233" customWidth="1"/>
    <col min="10241" max="10241" width="11.140625" style="233" customWidth="1"/>
    <col min="10242" max="10242" width="11.7109375" style="233" customWidth="1"/>
    <col min="10243" max="10243" width="0" style="233" hidden="1" customWidth="1"/>
    <col min="10244" max="10244" width="7" style="233" customWidth="1"/>
    <col min="10245" max="10245" width="11.140625" style="233" customWidth="1"/>
    <col min="10246" max="10246" width="9.28515625" style="233" customWidth="1"/>
    <col min="10247" max="10247" width="17" style="233" customWidth="1"/>
    <col min="10248" max="10248" width="12.42578125" style="233" customWidth="1"/>
    <col min="10249" max="10249" width="21.140625" style="233" customWidth="1"/>
    <col min="10250" max="10250" width="0" style="233" hidden="1" customWidth="1"/>
    <col min="10251" max="10251" width="24" style="233" customWidth="1"/>
    <col min="10252" max="10252" width="22.42578125" style="233" customWidth="1"/>
    <col min="10253" max="10253" width="19.28515625" style="233" customWidth="1"/>
    <col min="10254" max="10254" width="16.7109375" style="233" customWidth="1"/>
    <col min="10255" max="10495" width="11.5703125" style="233"/>
    <col min="10496" max="10496" width="35.85546875" style="233" customWidth="1"/>
    <col min="10497" max="10497" width="11.140625" style="233" customWidth="1"/>
    <col min="10498" max="10498" width="11.7109375" style="233" customWidth="1"/>
    <col min="10499" max="10499" width="0" style="233" hidden="1" customWidth="1"/>
    <col min="10500" max="10500" width="7" style="233" customWidth="1"/>
    <col min="10501" max="10501" width="11.140625" style="233" customWidth="1"/>
    <col min="10502" max="10502" width="9.28515625" style="233" customWidth="1"/>
    <col min="10503" max="10503" width="17" style="233" customWidth="1"/>
    <col min="10504" max="10504" width="12.42578125" style="233" customWidth="1"/>
    <col min="10505" max="10505" width="21.140625" style="233" customWidth="1"/>
    <col min="10506" max="10506" width="0" style="233" hidden="1" customWidth="1"/>
    <col min="10507" max="10507" width="24" style="233" customWidth="1"/>
    <col min="10508" max="10508" width="22.42578125" style="233" customWidth="1"/>
    <col min="10509" max="10509" width="19.28515625" style="233" customWidth="1"/>
    <col min="10510" max="10510" width="16.7109375" style="233" customWidth="1"/>
    <col min="10511" max="10751" width="11.5703125" style="233"/>
    <col min="10752" max="10752" width="35.85546875" style="233" customWidth="1"/>
    <col min="10753" max="10753" width="11.140625" style="233" customWidth="1"/>
    <col min="10754" max="10754" width="11.7109375" style="233" customWidth="1"/>
    <col min="10755" max="10755" width="0" style="233" hidden="1" customWidth="1"/>
    <col min="10756" max="10756" width="7" style="233" customWidth="1"/>
    <col min="10757" max="10757" width="11.140625" style="233" customWidth="1"/>
    <col min="10758" max="10758" width="9.28515625" style="233" customWidth="1"/>
    <col min="10759" max="10759" width="17" style="233" customWidth="1"/>
    <col min="10760" max="10760" width="12.42578125" style="233" customWidth="1"/>
    <col min="10761" max="10761" width="21.140625" style="233" customWidth="1"/>
    <col min="10762" max="10762" width="0" style="233" hidden="1" customWidth="1"/>
    <col min="10763" max="10763" width="24" style="233" customWidth="1"/>
    <col min="10764" max="10764" width="22.42578125" style="233" customWidth="1"/>
    <col min="10765" max="10765" width="19.28515625" style="233" customWidth="1"/>
    <col min="10766" max="10766" width="16.7109375" style="233" customWidth="1"/>
    <col min="10767" max="11007" width="11.5703125" style="233"/>
    <col min="11008" max="11008" width="35.85546875" style="233" customWidth="1"/>
    <col min="11009" max="11009" width="11.140625" style="233" customWidth="1"/>
    <col min="11010" max="11010" width="11.7109375" style="233" customWidth="1"/>
    <col min="11011" max="11011" width="0" style="233" hidden="1" customWidth="1"/>
    <col min="11012" max="11012" width="7" style="233" customWidth="1"/>
    <col min="11013" max="11013" width="11.140625" style="233" customWidth="1"/>
    <col min="11014" max="11014" width="9.28515625" style="233" customWidth="1"/>
    <col min="11015" max="11015" width="17" style="233" customWidth="1"/>
    <col min="11016" max="11016" width="12.42578125" style="233" customWidth="1"/>
    <col min="11017" max="11017" width="21.140625" style="233" customWidth="1"/>
    <col min="11018" max="11018" width="0" style="233" hidden="1" customWidth="1"/>
    <col min="11019" max="11019" width="24" style="233" customWidth="1"/>
    <col min="11020" max="11020" width="22.42578125" style="233" customWidth="1"/>
    <col min="11021" max="11021" width="19.28515625" style="233" customWidth="1"/>
    <col min="11022" max="11022" width="16.7109375" style="233" customWidth="1"/>
    <col min="11023" max="11263" width="11.5703125" style="233"/>
    <col min="11264" max="11264" width="35.85546875" style="233" customWidth="1"/>
    <col min="11265" max="11265" width="11.140625" style="233" customWidth="1"/>
    <col min="11266" max="11266" width="11.7109375" style="233" customWidth="1"/>
    <col min="11267" max="11267" width="0" style="233" hidden="1" customWidth="1"/>
    <col min="11268" max="11268" width="7" style="233" customWidth="1"/>
    <col min="11269" max="11269" width="11.140625" style="233" customWidth="1"/>
    <col min="11270" max="11270" width="9.28515625" style="233" customWidth="1"/>
    <col min="11271" max="11271" width="17" style="233" customWidth="1"/>
    <col min="11272" max="11272" width="12.42578125" style="233" customWidth="1"/>
    <col min="11273" max="11273" width="21.140625" style="233" customWidth="1"/>
    <col min="11274" max="11274" width="0" style="233" hidden="1" customWidth="1"/>
    <col min="11275" max="11275" width="24" style="233" customWidth="1"/>
    <col min="11276" max="11276" width="22.42578125" style="233" customWidth="1"/>
    <col min="11277" max="11277" width="19.28515625" style="233" customWidth="1"/>
    <col min="11278" max="11278" width="16.7109375" style="233" customWidth="1"/>
    <col min="11279" max="11519" width="11.5703125" style="233"/>
    <col min="11520" max="11520" width="35.85546875" style="233" customWidth="1"/>
    <col min="11521" max="11521" width="11.140625" style="233" customWidth="1"/>
    <col min="11522" max="11522" width="11.7109375" style="233" customWidth="1"/>
    <col min="11523" max="11523" width="0" style="233" hidden="1" customWidth="1"/>
    <col min="11524" max="11524" width="7" style="233" customWidth="1"/>
    <col min="11525" max="11525" width="11.140625" style="233" customWidth="1"/>
    <col min="11526" max="11526" width="9.28515625" style="233" customWidth="1"/>
    <col min="11527" max="11527" width="17" style="233" customWidth="1"/>
    <col min="11528" max="11528" width="12.42578125" style="233" customWidth="1"/>
    <col min="11529" max="11529" width="21.140625" style="233" customWidth="1"/>
    <col min="11530" max="11530" width="0" style="233" hidden="1" customWidth="1"/>
    <col min="11531" max="11531" width="24" style="233" customWidth="1"/>
    <col min="11532" max="11532" width="22.42578125" style="233" customWidth="1"/>
    <col min="11533" max="11533" width="19.28515625" style="233" customWidth="1"/>
    <col min="11534" max="11534" width="16.7109375" style="233" customWidth="1"/>
    <col min="11535" max="11775" width="11.5703125" style="233"/>
    <col min="11776" max="11776" width="35.85546875" style="233" customWidth="1"/>
    <col min="11777" max="11777" width="11.140625" style="233" customWidth="1"/>
    <col min="11778" max="11778" width="11.7109375" style="233" customWidth="1"/>
    <col min="11779" max="11779" width="0" style="233" hidden="1" customWidth="1"/>
    <col min="11780" max="11780" width="7" style="233" customWidth="1"/>
    <col min="11781" max="11781" width="11.140625" style="233" customWidth="1"/>
    <col min="11782" max="11782" width="9.28515625" style="233" customWidth="1"/>
    <col min="11783" max="11783" width="17" style="233" customWidth="1"/>
    <col min="11784" max="11784" width="12.42578125" style="233" customWidth="1"/>
    <col min="11785" max="11785" width="21.140625" style="233" customWidth="1"/>
    <col min="11786" max="11786" width="0" style="233" hidden="1" customWidth="1"/>
    <col min="11787" max="11787" width="24" style="233" customWidth="1"/>
    <col min="11788" max="11788" width="22.42578125" style="233" customWidth="1"/>
    <col min="11789" max="11789" width="19.28515625" style="233" customWidth="1"/>
    <col min="11790" max="11790" width="16.7109375" style="233" customWidth="1"/>
    <col min="11791" max="12031" width="11.5703125" style="233"/>
    <col min="12032" max="12032" width="35.85546875" style="233" customWidth="1"/>
    <col min="12033" max="12033" width="11.140625" style="233" customWidth="1"/>
    <col min="12034" max="12034" width="11.7109375" style="233" customWidth="1"/>
    <col min="12035" max="12035" width="0" style="233" hidden="1" customWidth="1"/>
    <col min="12036" max="12036" width="7" style="233" customWidth="1"/>
    <col min="12037" max="12037" width="11.140625" style="233" customWidth="1"/>
    <col min="12038" max="12038" width="9.28515625" style="233" customWidth="1"/>
    <col min="12039" max="12039" width="17" style="233" customWidth="1"/>
    <col min="12040" max="12040" width="12.42578125" style="233" customWidth="1"/>
    <col min="12041" max="12041" width="21.140625" style="233" customWidth="1"/>
    <col min="12042" max="12042" width="0" style="233" hidden="1" customWidth="1"/>
    <col min="12043" max="12043" width="24" style="233" customWidth="1"/>
    <col min="12044" max="12044" width="22.42578125" style="233" customWidth="1"/>
    <col min="12045" max="12045" width="19.28515625" style="233" customWidth="1"/>
    <col min="12046" max="12046" width="16.7109375" style="233" customWidth="1"/>
    <col min="12047" max="12287" width="11.5703125" style="233"/>
    <col min="12288" max="12288" width="35.85546875" style="233" customWidth="1"/>
    <col min="12289" max="12289" width="11.140625" style="233" customWidth="1"/>
    <col min="12290" max="12290" width="11.7109375" style="233" customWidth="1"/>
    <col min="12291" max="12291" width="0" style="233" hidden="1" customWidth="1"/>
    <col min="12292" max="12292" width="7" style="233" customWidth="1"/>
    <col min="12293" max="12293" width="11.140625" style="233" customWidth="1"/>
    <col min="12294" max="12294" width="9.28515625" style="233" customWidth="1"/>
    <col min="12295" max="12295" width="17" style="233" customWidth="1"/>
    <col min="12296" max="12296" width="12.42578125" style="233" customWidth="1"/>
    <col min="12297" max="12297" width="21.140625" style="233" customWidth="1"/>
    <col min="12298" max="12298" width="0" style="233" hidden="1" customWidth="1"/>
    <col min="12299" max="12299" width="24" style="233" customWidth="1"/>
    <col min="12300" max="12300" width="22.42578125" style="233" customWidth="1"/>
    <col min="12301" max="12301" width="19.28515625" style="233" customWidth="1"/>
    <col min="12302" max="12302" width="16.7109375" style="233" customWidth="1"/>
    <col min="12303" max="12543" width="11.5703125" style="233"/>
    <col min="12544" max="12544" width="35.85546875" style="233" customWidth="1"/>
    <col min="12545" max="12545" width="11.140625" style="233" customWidth="1"/>
    <col min="12546" max="12546" width="11.7109375" style="233" customWidth="1"/>
    <col min="12547" max="12547" width="0" style="233" hidden="1" customWidth="1"/>
    <col min="12548" max="12548" width="7" style="233" customWidth="1"/>
    <col min="12549" max="12549" width="11.140625" style="233" customWidth="1"/>
    <col min="12550" max="12550" width="9.28515625" style="233" customWidth="1"/>
    <col min="12551" max="12551" width="17" style="233" customWidth="1"/>
    <col min="12552" max="12552" width="12.42578125" style="233" customWidth="1"/>
    <col min="12553" max="12553" width="21.140625" style="233" customWidth="1"/>
    <col min="12554" max="12554" width="0" style="233" hidden="1" customWidth="1"/>
    <col min="12555" max="12555" width="24" style="233" customWidth="1"/>
    <col min="12556" max="12556" width="22.42578125" style="233" customWidth="1"/>
    <col min="12557" max="12557" width="19.28515625" style="233" customWidth="1"/>
    <col min="12558" max="12558" width="16.7109375" style="233" customWidth="1"/>
    <col min="12559" max="12799" width="11.5703125" style="233"/>
    <col min="12800" max="12800" width="35.85546875" style="233" customWidth="1"/>
    <col min="12801" max="12801" width="11.140625" style="233" customWidth="1"/>
    <col min="12802" max="12802" width="11.7109375" style="233" customWidth="1"/>
    <col min="12803" max="12803" width="0" style="233" hidden="1" customWidth="1"/>
    <col min="12804" max="12804" width="7" style="233" customWidth="1"/>
    <col min="12805" max="12805" width="11.140625" style="233" customWidth="1"/>
    <col min="12806" max="12806" width="9.28515625" style="233" customWidth="1"/>
    <col min="12807" max="12807" width="17" style="233" customWidth="1"/>
    <col min="12808" max="12808" width="12.42578125" style="233" customWidth="1"/>
    <col min="12809" max="12809" width="21.140625" style="233" customWidth="1"/>
    <col min="12810" max="12810" width="0" style="233" hidden="1" customWidth="1"/>
    <col min="12811" max="12811" width="24" style="233" customWidth="1"/>
    <col min="12812" max="12812" width="22.42578125" style="233" customWidth="1"/>
    <col min="12813" max="12813" width="19.28515625" style="233" customWidth="1"/>
    <col min="12814" max="12814" width="16.7109375" style="233" customWidth="1"/>
    <col min="12815" max="13055" width="11.5703125" style="233"/>
    <col min="13056" max="13056" width="35.85546875" style="233" customWidth="1"/>
    <col min="13057" max="13057" width="11.140625" style="233" customWidth="1"/>
    <col min="13058" max="13058" width="11.7109375" style="233" customWidth="1"/>
    <col min="13059" max="13059" width="0" style="233" hidden="1" customWidth="1"/>
    <col min="13060" max="13060" width="7" style="233" customWidth="1"/>
    <col min="13061" max="13061" width="11.140625" style="233" customWidth="1"/>
    <col min="13062" max="13062" width="9.28515625" style="233" customWidth="1"/>
    <col min="13063" max="13063" width="17" style="233" customWidth="1"/>
    <col min="13064" max="13064" width="12.42578125" style="233" customWidth="1"/>
    <col min="13065" max="13065" width="21.140625" style="233" customWidth="1"/>
    <col min="13066" max="13066" width="0" style="233" hidden="1" customWidth="1"/>
    <col min="13067" max="13067" width="24" style="233" customWidth="1"/>
    <col min="13068" max="13068" width="22.42578125" style="233" customWidth="1"/>
    <col min="13069" max="13069" width="19.28515625" style="233" customWidth="1"/>
    <col min="13070" max="13070" width="16.7109375" style="233" customWidth="1"/>
    <col min="13071" max="13311" width="11.5703125" style="233"/>
    <col min="13312" max="13312" width="35.85546875" style="233" customWidth="1"/>
    <col min="13313" max="13313" width="11.140625" style="233" customWidth="1"/>
    <col min="13314" max="13314" width="11.7109375" style="233" customWidth="1"/>
    <col min="13315" max="13315" width="0" style="233" hidden="1" customWidth="1"/>
    <col min="13316" max="13316" width="7" style="233" customWidth="1"/>
    <col min="13317" max="13317" width="11.140625" style="233" customWidth="1"/>
    <col min="13318" max="13318" width="9.28515625" style="233" customWidth="1"/>
    <col min="13319" max="13319" width="17" style="233" customWidth="1"/>
    <col min="13320" max="13320" width="12.42578125" style="233" customWidth="1"/>
    <col min="13321" max="13321" width="21.140625" style="233" customWidth="1"/>
    <col min="13322" max="13322" width="0" style="233" hidden="1" customWidth="1"/>
    <col min="13323" max="13323" width="24" style="233" customWidth="1"/>
    <col min="13324" max="13324" width="22.42578125" style="233" customWidth="1"/>
    <col min="13325" max="13325" width="19.28515625" style="233" customWidth="1"/>
    <col min="13326" max="13326" width="16.7109375" style="233" customWidth="1"/>
    <col min="13327" max="13567" width="11.5703125" style="233"/>
    <col min="13568" max="13568" width="35.85546875" style="233" customWidth="1"/>
    <col min="13569" max="13569" width="11.140625" style="233" customWidth="1"/>
    <col min="13570" max="13570" width="11.7109375" style="233" customWidth="1"/>
    <col min="13571" max="13571" width="0" style="233" hidden="1" customWidth="1"/>
    <col min="13572" max="13572" width="7" style="233" customWidth="1"/>
    <col min="13573" max="13573" width="11.140625" style="233" customWidth="1"/>
    <col min="13574" max="13574" width="9.28515625" style="233" customWidth="1"/>
    <col min="13575" max="13575" width="17" style="233" customWidth="1"/>
    <col min="13576" max="13576" width="12.42578125" style="233" customWidth="1"/>
    <col min="13577" max="13577" width="21.140625" style="233" customWidth="1"/>
    <col min="13578" max="13578" width="0" style="233" hidden="1" customWidth="1"/>
    <col min="13579" max="13579" width="24" style="233" customWidth="1"/>
    <col min="13580" max="13580" width="22.42578125" style="233" customWidth="1"/>
    <col min="13581" max="13581" width="19.28515625" style="233" customWidth="1"/>
    <col min="13582" max="13582" width="16.7109375" style="233" customWidth="1"/>
    <col min="13583" max="13823" width="11.5703125" style="233"/>
    <col min="13824" max="13824" width="35.85546875" style="233" customWidth="1"/>
    <col min="13825" max="13825" width="11.140625" style="233" customWidth="1"/>
    <col min="13826" max="13826" width="11.7109375" style="233" customWidth="1"/>
    <col min="13827" max="13827" width="0" style="233" hidden="1" customWidth="1"/>
    <col min="13828" max="13828" width="7" style="233" customWidth="1"/>
    <col min="13829" max="13829" width="11.140625" style="233" customWidth="1"/>
    <col min="13830" max="13830" width="9.28515625" style="233" customWidth="1"/>
    <col min="13831" max="13831" width="17" style="233" customWidth="1"/>
    <col min="13832" max="13832" width="12.42578125" style="233" customWidth="1"/>
    <col min="13833" max="13833" width="21.140625" style="233" customWidth="1"/>
    <col min="13834" max="13834" width="0" style="233" hidden="1" customWidth="1"/>
    <col min="13835" max="13835" width="24" style="233" customWidth="1"/>
    <col min="13836" max="13836" width="22.42578125" style="233" customWidth="1"/>
    <col min="13837" max="13837" width="19.28515625" style="233" customWidth="1"/>
    <col min="13838" max="13838" width="16.7109375" style="233" customWidth="1"/>
    <col min="13839" max="14079" width="11.5703125" style="233"/>
    <col min="14080" max="14080" width="35.85546875" style="233" customWidth="1"/>
    <col min="14081" max="14081" width="11.140625" style="233" customWidth="1"/>
    <col min="14082" max="14082" width="11.7109375" style="233" customWidth="1"/>
    <col min="14083" max="14083" width="0" style="233" hidden="1" customWidth="1"/>
    <col min="14084" max="14084" width="7" style="233" customWidth="1"/>
    <col min="14085" max="14085" width="11.140625" style="233" customWidth="1"/>
    <col min="14086" max="14086" width="9.28515625" style="233" customWidth="1"/>
    <col min="14087" max="14087" width="17" style="233" customWidth="1"/>
    <col min="14088" max="14088" width="12.42578125" style="233" customWidth="1"/>
    <col min="14089" max="14089" width="21.140625" style="233" customWidth="1"/>
    <col min="14090" max="14090" width="0" style="233" hidden="1" customWidth="1"/>
    <col min="14091" max="14091" width="24" style="233" customWidth="1"/>
    <col min="14092" max="14092" width="22.42578125" style="233" customWidth="1"/>
    <col min="14093" max="14093" width="19.28515625" style="233" customWidth="1"/>
    <col min="14094" max="14094" width="16.7109375" style="233" customWidth="1"/>
    <col min="14095" max="14335" width="11.5703125" style="233"/>
    <col min="14336" max="14336" width="35.85546875" style="233" customWidth="1"/>
    <col min="14337" max="14337" width="11.140625" style="233" customWidth="1"/>
    <col min="14338" max="14338" width="11.7109375" style="233" customWidth="1"/>
    <col min="14339" max="14339" width="0" style="233" hidden="1" customWidth="1"/>
    <col min="14340" max="14340" width="7" style="233" customWidth="1"/>
    <col min="14341" max="14341" width="11.140625" style="233" customWidth="1"/>
    <col min="14342" max="14342" width="9.28515625" style="233" customWidth="1"/>
    <col min="14343" max="14343" width="17" style="233" customWidth="1"/>
    <col min="14344" max="14344" width="12.42578125" style="233" customWidth="1"/>
    <col min="14345" max="14345" width="21.140625" style="233" customWidth="1"/>
    <col min="14346" max="14346" width="0" style="233" hidden="1" customWidth="1"/>
    <col min="14347" max="14347" width="24" style="233" customWidth="1"/>
    <col min="14348" max="14348" width="22.42578125" style="233" customWidth="1"/>
    <col min="14349" max="14349" width="19.28515625" style="233" customWidth="1"/>
    <col min="14350" max="14350" width="16.7109375" style="233" customWidth="1"/>
    <col min="14351" max="14591" width="11.5703125" style="233"/>
    <col min="14592" max="14592" width="35.85546875" style="233" customWidth="1"/>
    <col min="14593" max="14593" width="11.140625" style="233" customWidth="1"/>
    <col min="14594" max="14594" width="11.7109375" style="233" customWidth="1"/>
    <col min="14595" max="14595" width="0" style="233" hidden="1" customWidth="1"/>
    <col min="14596" max="14596" width="7" style="233" customWidth="1"/>
    <col min="14597" max="14597" width="11.140625" style="233" customWidth="1"/>
    <col min="14598" max="14598" width="9.28515625" style="233" customWidth="1"/>
    <col min="14599" max="14599" width="17" style="233" customWidth="1"/>
    <col min="14600" max="14600" width="12.42578125" style="233" customWidth="1"/>
    <col min="14601" max="14601" width="21.140625" style="233" customWidth="1"/>
    <col min="14602" max="14602" width="0" style="233" hidden="1" customWidth="1"/>
    <col min="14603" max="14603" width="24" style="233" customWidth="1"/>
    <col min="14604" max="14604" width="22.42578125" style="233" customWidth="1"/>
    <col min="14605" max="14605" width="19.28515625" style="233" customWidth="1"/>
    <col min="14606" max="14606" width="16.7109375" style="233" customWidth="1"/>
    <col min="14607" max="14847" width="11.5703125" style="233"/>
    <col min="14848" max="14848" width="35.85546875" style="233" customWidth="1"/>
    <col min="14849" max="14849" width="11.140625" style="233" customWidth="1"/>
    <col min="14850" max="14850" width="11.7109375" style="233" customWidth="1"/>
    <col min="14851" max="14851" width="0" style="233" hidden="1" customWidth="1"/>
    <col min="14852" max="14852" width="7" style="233" customWidth="1"/>
    <col min="14853" max="14853" width="11.140625" style="233" customWidth="1"/>
    <col min="14854" max="14854" width="9.28515625" style="233" customWidth="1"/>
    <col min="14855" max="14855" width="17" style="233" customWidth="1"/>
    <col min="14856" max="14856" width="12.42578125" style="233" customWidth="1"/>
    <col min="14857" max="14857" width="21.140625" style="233" customWidth="1"/>
    <col min="14858" max="14858" width="0" style="233" hidden="1" customWidth="1"/>
    <col min="14859" max="14859" width="24" style="233" customWidth="1"/>
    <col min="14860" max="14860" width="22.42578125" style="233" customWidth="1"/>
    <col min="14861" max="14861" width="19.28515625" style="233" customWidth="1"/>
    <col min="14862" max="14862" width="16.7109375" style="233" customWidth="1"/>
    <col min="14863" max="15103" width="11.5703125" style="233"/>
    <col min="15104" max="15104" width="35.85546875" style="233" customWidth="1"/>
    <col min="15105" max="15105" width="11.140625" style="233" customWidth="1"/>
    <col min="15106" max="15106" width="11.7109375" style="233" customWidth="1"/>
    <col min="15107" max="15107" width="0" style="233" hidden="1" customWidth="1"/>
    <col min="15108" max="15108" width="7" style="233" customWidth="1"/>
    <col min="15109" max="15109" width="11.140625" style="233" customWidth="1"/>
    <col min="15110" max="15110" width="9.28515625" style="233" customWidth="1"/>
    <col min="15111" max="15111" width="17" style="233" customWidth="1"/>
    <col min="15112" max="15112" width="12.42578125" style="233" customWidth="1"/>
    <col min="15113" max="15113" width="21.140625" style="233" customWidth="1"/>
    <col min="15114" max="15114" width="0" style="233" hidden="1" customWidth="1"/>
    <col min="15115" max="15115" width="24" style="233" customWidth="1"/>
    <col min="15116" max="15116" width="22.42578125" style="233" customWidth="1"/>
    <col min="15117" max="15117" width="19.28515625" style="233" customWidth="1"/>
    <col min="15118" max="15118" width="16.7109375" style="233" customWidth="1"/>
    <col min="15119" max="15359" width="11.5703125" style="233"/>
    <col min="15360" max="15360" width="35.85546875" style="233" customWidth="1"/>
    <col min="15361" max="15361" width="11.140625" style="233" customWidth="1"/>
    <col min="15362" max="15362" width="11.7109375" style="233" customWidth="1"/>
    <col min="15363" max="15363" width="0" style="233" hidden="1" customWidth="1"/>
    <col min="15364" max="15364" width="7" style="233" customWidth="1"/>
    <col min="15365" max="15365" width="11.140625" style="233" customWidth="1"/>
    <col min="15366" max="15366" width="9.28515625" style="233" customWidth="1"/>
    <col min="15367" max="15367" width="17" style="233" customWidth="1"/>
    <col min="15368" max="15368" width="12.42578125" style="233" customWidth="1"/>
    <col min="15369" max="15369" width="21.140625" style="233" customWidth="1"/>
    <col min="15370" max="15370" width="0" style="233" hidden="1" customWidth="1"/>
    <col min="15371" max="15371" width="24" style="233" customWidth="1"/>
    <col min="15372" max="15372" width="22.42578125" style="233" customWidth="1"/>
    <col min="15373" max="15373" width="19.28515625" style="233" customWidth="1"/>
    <col min="15374" max="15374" width="16.7109375" style="233" customWidth="1"/>
    <col min="15375" max="15615" width="11.5703125" style="233"/>
    <col min="15616" max="15616" width="35.85546875" style="233" customWidth="1"/>
    <col min="15617" max="15617" width="11.140625" style="233" customWidth="1"/>
    <col min="15618" max="15618" width="11.7109375" style="233" customWidth="1"/>
    <col min="15619" max="15619" width="0" style="233" hidden="1" customWidth="1"/>
    <col min="15620" max="15620" width="7" style="233" customWidth="1"/>
    <col min="15621" max="15621" width="11.140625" style="233" customWidth="1"/>
    <col min="15622" max="15622" width="9.28515625" style="233" customWidth="1"/>
    <col min="15623" max="15623" width="17" style="233" customWidth="1"/>
    <col min="15624" max="15624" width="12.42578125" style="233" customWidth="1"/>
    <col min="15625" max="15625" width="21.140625" style="233" customWidth="1"/>
    <col min="15626" max="15626" width="0" style="233" hidden="1" customWidth="1"/>
    <col min="15627" max="15627" width="24" style="233" customWidth="1"/>
    <col min="15628" max="15628" width="22.42578125" style="233" customWidth="1"/>
    <col min="15629" max="15629" width="19.28515625" style="233" customWidth="1"/>
    <col min="15630" max="15630" width="16.7109375" style="233" customWidth="1"/>
    <col min="15631" max="15871" width="11.5703125" style="233"/>
    <col min="15872" max="15872" width="35.85546875" style="233" customWidth="1"/>
    <col min="15873" max="15873" width="11.140625" style="233" customWidth="1"/>
    <col min="15874" max="15874" width="11.7109375" style="233" customWidth="1"/>
    <col min="15875" max="15875" width="0" style="233" hidden="1" customWidth="1"/>
    <col min="15876" max="15876" width="7" style="233" customWidth="1"/>
    <col min="15877" max="15877" width="11.140625" style="233" customWidth="1"/>
    <col min="15878" max="15878" width="9.28515625" style="233" customWidth="1"/>
    <col min="15879" max="15879" width="17" style="233" customWidth="1"/>
    <col min="15880" max="15880" width="12.42578125" style="233" customWidth="1"/>
    <col min="15881" max="15881" width="21.140625" style="233" customWidth="1"/>
    <col min="15882" max="15882" width="0" style="233" hidden="1" customWidth="1"/>
    <col min="15883" max="15883" width="24" style="233" customWidth="1"/>
    <col min="15884" max="15884" width="22.42578125" style="233" customWidth="1"/>
    <col min="15885" max="15885" width="19.28515625" style="233" customWidth="1"/>
    <col min="15886" max="15886" width="16.7109375" style="233" customWidth="1"/>
    <col min="15887" max="16127" width="11.5703125" style="233"/>
    <col min="16128" max="16128" width="35.85546875" style="233" customWidth="1"/>
    <col min="16129" max="16129" width="11.140625" style="233" customWidth="1"/>
    <col min="16130" max="16130" width="11.7109375" style="233" customWidth="1"/>
    <col min="16131" max="16131" width="0" style="233" hidden="1" customWidth="1"/>
    <col min="16132" max="16132" width="7" style="233" customWidth="1"/>
    <col min="16133" max="16133" width="11.140625" style="233" customWidth="1"/>
    <col min="16134" max="16134" width="9.28515625" style="233" customWidth="1"/>
    <col min="16135" max="16135" width="17" style="233" customWidth="1"/>
    <col min="16136" max="16136" width="12.42578125" style="233" customWidth="1"/>
    <col min="16137" max="16137" width="21.140625" style="233" customWidth="1"/>
    <col min="16138" max="16138" width="0" style="233" hidden="1" customWidth="1"/>
    <col min="16139" max="16139" width="24" style="233" customWidth="1"/>
    <col min="16140" max="16140" width="22.42578125" style="233" customWidth="1"/>
    <col min="16141" max="16141" width="19.28515625" style="233" customWidth="1"/>
    <col min="16142" max="16142" width="16.7109375" style="233" customWidth="1"/>
    <col min="16143" max="16384" width="11.5703125" style="233"/>
  </cols>
  <sheetData>
    <row r="1" spans="1:13" s="222" customFormat="1" ht="51" customHeight="1" x14ac:dyDescent="0.25">
      <c r="A1" s="417" t="s">
        <v>415</v>
      </c>
      <c r="B1" s="417"/>
      <c r="C1" s="417"/>
      <c r="D1" s="417"/>
      <c r="E1" s="417"/>
      <c r="F1" s="417"/>
      <c r="G1" s="417"/>
      <c r="H1" s="417"/>
      <c r="I1" s="417"/>
      <c r="J1" s="219"/>
      <c r="K1" s="220"/>
      <c r="L1" s="221"/>
    </row>
    <row r="2" spans="1:13" s="222" customFormat="1" ht="16.5" thickBot="1" x14ac:dyDescent="0.3">
      <c r="A2" s="220"/>
      <c r="B2" s="223"/>
      <c r="C2" s="224"/>
      <c r="D2" s="225"/>
      <c r="E2" s="225"/>
      <c r="F2" s="225"/>
      <c r="G2" s="225"/>
      <c r="H2" s="225"/>
      <c r="I2" s="225"/>
      <c r="J2" s="226"/>
      <c r="K2" s="225"/>
      <c r="L2" s="221"/>
    </row>
    <row r="3" spans="1:13" ht="32.25" customHeight="1" x14ac:dyDescent="0.25">
      <c r="A3" s="224"/>
      <c r="B3" s="227" t="s">
        <v>416</v>
      </c>
      <c r="C3" s="228" t="s">
        <v>417</v>
      </c>
      <c r="D3" s="224"/>
      <c r="E3" s="229"/>
      <c r="F3" s="418" t="s">
        <v>418</v>
      </c>
      <c r="G3" s="419"/>
      <c r="H3" s="420"/>
      <c r="I3" s="230"/>
      <c r="J3" s="231">
        <f>+J31</f>
        <v>45112782</v>
      </c>
      <c r="K3" s="224"/>
    </row>
    <row r="4" spans="1:13" ht="30" customHeight="1" thickBot="1" x14ac:dyDescent="0.3">
      <c r="A4" s="224"/>
      <c r="B4" s="234" t="s">
        <v>419</v>
      </c>
      <c r="C4" s="235">
        <v>1</v>
      </c>
      <c r="D4" s="224"/>
      <c r="E4" s="229"/>
      <c r="F4" s="421"/>
      <c r="G4" s="422"/>
      <c r="H4" s="236"/>
      <c r="I4" s="236"/>
      <c r="J4" s="237"/>
      <c r="K4" s="224"/>
    </row>
    <row r="5" spans="1:13" ht="23.25" customHeight="1" x14ac:dyDescent="0.25">
      <c r="A5" s="224"/>
      <c r="B5" s="223"/>
      <c r="C5" s="224"/>
      <c r="D5" s="224"/>
      <c r="E5" s="229"/>
      <c r="F5" s="418" t="s">
        <v>421</v>
      </c>
      <c r="G5" s="419"/>
      <c r="H5" s="420"/>
      <c r="I5" s="230"/>
      <c r="J5" s="231">
        <f>ROUND(J4+J3,0)</f>
        <v>45112782</v>
      </c>
      <c r="K5" s="224"/>
      <c r="L5" s="238"/>
      <c r="M5" s="239"/>
    </row>
    <row r="6" spans="1:13" ht="23.25" customHeight="1" thickBot="1" x14ac:dyDescent="0.3">
      <c r="A6" s="224"/>
      <c r="B6" s="223"/>
      <c r="C6" s="224"/>
      <c r="D6" s="224"/>
      <c r="E6" s="229"/>
      <c r="F6" s="240"/>
      <c r="G6" s="240"/>
      <c r="H6" s="240"/>
      <c r="I6" s="240"/>
      <c r="J6" s="241"/>
      <c r="K6" s="224"/>
      <c r="L6" s="323"/>
      <c r="M6" s="242"/>
    </row>
    <row r="7" spans="1:13" ht="16.5" thickBot="1" x14ac:dyDescent="0.3">
      <c r="A7" s="423"/>
      <c r="B7" s="424"/>
      <c r="C7" s="424"/>
      <c r="D7" s="424"/>
      <c r="E7" s="424"/>
      <c r="F7" s="424"/>
      <c r="G7" s="424"/>
      <c r="H7" s="424"/>
      <c r="I7" s="424"/>
      <c r="J7" s="425"/>
    </row>
    <row r="8" spans="1:13" ht="34.5" customHeight="1" thickBot="1" x14ac:dyDescent="0.3">
      <c r="A8" s="426" t="s">
        <v>33</v>
      </c>
      <c r="B8" s="427"/>
      <c r="C8" s="243" t="s">
        <v>422</v>
      </c>
      <c r="D8" s="243" t="s">
        <v>423</v>
      </c>
      <c r="E8" s="243"/>
      <c r="F8" s="244" t="s">
        <v>425</v>
      </c>
      <c r="G8" s="243" t="s">
        <v>25</v>
      </c>
      <c r="H8" s="243" t="s">
        <v>426</v>
      </c>
      <c r="I8" s="243" t="s">
        <v>427</v>
      </c>
      <c r="J8" s="245" t="s">
        <v>30</v>
      </c>
    </row>
    <row r="9" spans="1:13" ht="15.75" x14ac:dyDescent="0.25">
      <c r="A9" s="415" t="s">
        <v>428</v>
      </c>
      <c r="B9" s="416"/>
      <c r="C9" s="246"/>
      <c r="D9" s="247"/>
      <c r="E9" s="247"/>
      <c r="F9" s="248"/>
      <c r="G9" s="247"/>
      <c r="H9" s="247"/>
      <c r="I9" s="247"/>
      <c r="J9" s="249"/>
      <c r="K9" s="250"/>
    </row>
    <row r="10" spans="1:13" x14ac:dyDescent="0.25">
      <c r="A10" s="413" t="s">
        <v>465</v>
      </c>
      <c r="B10" s="414"/>
      <c r="C10" s="259">
        <v>1</v>
      </c>
      <c r="D10" s="252">
        <v>7000000</v>
      </c>
      <c r="E10" s="253">
        <v>1</v>
      </c>
      <c r="F10" s="254">
        <f>+D10*E10</f>
        <v>7000000</v>
      </c>
      <c r="G10" s="255">
        <v>1</v>
      </c>
      <c r="H10" s="256">
        <f>+$C$4</f>
        <v>1</v>
      </c>
      <c r="I10" s="257">
        <v>0.35</v>
      </c>
      <c r="J10" s="258">
        <f>ROUND(F10*G10*I10*H10,0)</f>
        <v>2450000</v>
      </c>
      <c r="K10" s="250"/>
    </row>
    <row r="11" spans="1:13" ht="15" customHeight="1" x14ac:dyDescent="0.25">
      <c r="A11" s="413" t="s">
        <v>466</v>
      </c>
      <c r="B11" s="414" t="s">
        <v>466</v>
      </c>
      <c r="C11" s="259">
        <v>3</v>
      </c>
      <c r="D11" s="252">
        <v>5500000</v>
      </c>
      <c r="E11" s="253">
        <v>1</v>
      </c>
      <c r="F11" s="254">
        <f t="shared" ref="F11:F17" si="0">+D11*E11</f>
        <v>5500000</v>
      </c>
      <c r="G11" s="255">
        <v>1</v>
      </c>
      <c r="H11" s="256">
        <f t="shared" ref="H11:H17" si="1">+$C$4</f>
        <v>1</v>
      </c>
      <c r="I11" s="257">
        <v>0.45</v>
      </c>
      <c r="J11" s="258">
        <f t="shared" ref="J11:J17" si="2">ROUND(F11*G11*I11*H11,0)</f>
        <v>2475000</v>
      </c>
      <c r="K11" s="250"/>
    </row>
    <row r="12" spans="1:13" ht="15" customHeight="1" x14ac:dyDescent="0.25">
      <c r="A12" s="413" t="s">
        <v>467</v>
      </c>
      <c r="B12" s="414" t="s">
        <v>467</v>
      </c>
      <c r="C12" s="259">
        <v>3</v>
      </c>
      <c r="D12" s="252">
        <v>5500000</v>
      </c>
      <c r="E12" s="253">
        <v>1</v>
      </c>
      <c r="F12" s="254">
        <f t="shared" si="0"/>
        <v>5500000</v>
      </c>
      <c r="G12" s="255">
        <v>1</v>
      </c>
      <c r="H12" s="256">
        <f t="shared" si="1"/>
        <v>1</v>
      </c>
      <c r="I12" s="257">
        <v>0.4</v>
      </c>
      <c r="J12" s="258">
        <f t="shared" si="2"/>
        <v>2200000</v>
      </c>
      <c r="K12" s="250"/>
    </row>
    <row r="13" spans="1:13" ht="15" customHeight="1" x14ac:dyDescent="0.25">
      <c r="A13" s="413" t="s">
        <v>468</v>
      </c>
      <c r="B13" s="414" t="s">
        <v>467</v>
      </c>
      <c r="C13" s="259">
        <v>3</v>
      </c>
      <c r="D13" s="252">
        <v>5500000</v>
      </c>
      <c r="E13" s="253">
        <v>1</v>
      </c>
      <c r="F13" s="254">
        <f t="shared" si="0"/>
        <v>5500000</v>
      </c>
      <c r="G13" s="255">
        <v>1</v>
      </c>
      <c r="H13" s="256">
        <f t="shared" si="1"/>
        <v>1</v>
      </c>
      <c r="I13" s="257">
        <v>0.35</v>
      </c>
      <c r="J13" s="258">
        <f t="shared" si="2"/>
        <v>1925000</v>
      </c>
      <c r="K13" s="250"/>
    </row>
    <row r="14" spans="1:13" ht="15" customHeight="1" x14ac:dyDescent="0.25">
      <c r="A14" s="413" t="s">
        <v>469</v>
      </c>
      <c r="B14" s="414" t="s">
        <v>467</v>
      </c>
      <c r="C14" s="259">
        <v>3</v>
      </c>
      <c r="D14" s="252">
        <v>5500000</v>
      </c>
      <c r="E14" s="253">
        <v>1</v>
      </c>
      <c r="F14" s="254">
        <f t="shared" si="0"/>
        <v>5500000</v>
      </c>
      <c r="G14" s="255">
        <v>1</v>
      </c>
      <c r="H14" s="256">
        <f t="shared" si="1"/>
        <v>1</v>
      </c>
      <c r="I14" s="257">
        <v>0.25</v>
      </c>
      <c r="J14" s="258">
        <f t="shared" si="2"/>
        <v>1375000</v>
      </c>
      <c r="K14" s="250"/>
    </row>
    <row r="15" spans="1:13" x14ac:dyDescent="0.25">
      <c r="A15" s="413" t="s">
        <v>470</v>
      </c>
      <c r="B15" s="414"/>
      <c r="C15" s="259">
        <v>3</v>
      </c>
      <c r="D15" s="252">
        <v>5500000</v>
      </c>
      <c r="E15" s="253">
        <v>1</v>
      </c>
      <c r="F15" s="254">
        <f t="shared" si="0"/>
        <v>5500000</v>
      </c>
      <c r="G15" s="255">
        <v>1</v>
      </c>
      <c r="H15" s="256">
        <f t="shared" si="1"/>
        <v>1</v>
      </c>
      <c r="I15" s="257">
        <v>0.3</v>
      </c>
      <c r="J15" s="258">
        <f t="shared" si="2"/>
        <v>1650000</v>
      </c>
      <c r="K15" s="250"/>
    </row>
    <row r="16" spans="1:13" x14ac:dyDescent="0.25">
      <c r="A16" s="413" t="s">
        <v>471</v>
      </c>
      <c r="B16" s="414"/>
      <c r="C16" s="259">
        <v>8</v>
      </c>
      <c r="D16" s="252">
        <v>2500000</v>
      </c>
      <c r="E16" s="253">
        <v>1</v>
      </c>
      <c r="F16" s="254">
        <f t="shared" si="0"/>
        <v>2500000</v>
      </c>
      <c r="G16" s="255">
        <v>1</v>
      </c>
      <c r="H16" s="256">
        <f t="shared" si="1"/>
        <v>1</v>
      </c>
      <c r="I16" s="257">
        <v>1</v>
      </c>
      <c r="J16" s="258">
        <f t="shared" si="2"/>
        <v>2500000</v>
      </c>
      <c r="K16" s="250"/>
    </row>
    <row r="17" spans="1:15" x14ac:dyDescent="0.25">
      <c r="A17" s="413" t="s">
        <v>472</v>
      </c>
      <c r="B17" s="414"/>
      <c r="C17" s="259">
        <v>8</v>
      </c>
      <c r="D17" s="252">
        <v>2500000</v>
      </c>
      <c r="E17" s="253">
        <v>1</v>
      </c>
      <c r="F17" s="254">
        <f t="shared" si="0"/>
        <v>2500000</v>
      </c>
      <c r="G17" s="255">
        <v>1</v>
      </c>
      <c r="H17" s="256">
        <f t="shared" si="1"/>
        <v>1</v>
      </c>
      <c r="I17" s="257">
        <v>0.6</v>
      </c>
      <c r="J17" s="258">
        <f t="shared" si="2"/>
        <v>1500000</v>
      </c>
      <c r="K17" s="250"/>
    </row>
    <row r="18" spans="1:15" ht="15.75" x14ac:dyDescent="0.25">
      <c r="A18" s="415" t="s">
        <v>473</v>
      </c>
      <c r="B18" s="416"/>
      <c r="C18" s="246"/>
      <c r="D18" s="247"/>
      <c r="E18" s="247"/>
      <c r="F18" s="248"/>
      <c r="G18" s="247"/>
      <c r="H18" s="247"/>
      <c r="I18" s="247"/>
      <c r="J18" s="249">
        <f>SUM(J10:J17)</f>
        <v>16075000</v>
      </c>
      <c r="K18" s="250"/>
    </row>
    <row r="19" spans="1:15" ht="15.75" x14ac:dyDescent="0.25">
      <c r="A19" s="413"/>
      <c r="B19" s="414"/>
      <c r="C19" s="259"/>
      <c r="D19" s="324"/>
      <c r="E19" s="253"/>
      <c r="F19" s="254"/>
      <c r="G19" s="255"/>
      <c r="H19" s="256" t="s">
        <v>487</v>
      </c>
      <c r="I19" s="257">
        <v>1.85</v>
      </c>
      <c r="J19" s="249">
        <f>+ROUND(J18*I19,0)</f>
        <v>29738750</v>
      </c>
      <c r="K19" s="250"/>
    </row>
    <row r="20" spans="1:15" s="265" customFormat="1" ht="16.5" thickBot="1" x14ac:dyDescent="0.3">
      <c r="A20" s="411" t="s">
        <v>431</v>
      </c>
      <c r="B20" s="412"/>
      <c r="C20" s="403"/>
      <c r="D20" s="403"/>
      <c r="E20" s="403"/>
      <c r="F20" s="403"/>
      <c r="G20" s="403"/>
      <c r="H20" s="404"/>
      <c r="I20" s="260"/>
      <c r="J20" s="261">
        <f>+J19</f>
        <v>29738750</v>
      </c>
      <c r="K20" s="262"/>
      <c r="L20" s="263"/>
      <c r="M20" s="233"/>
      <c r="N20" s="264"/>
      <c r="O20" s="264"/>
    </row>
    <row r="21" spans="1:15" ht="16.5" thickBot="1" x14ac:dyDescent="0.3">
      <c r="A21" s="405" t="s">
        <v>474</v>
      </c>
      <c r="B21" s="406"/>
      <c r="C21" s="266"/>
      <c r="D21" s="266"/>
      <c r="E21" s="266"/>
      <c r="F21" s="233"/>
      <c r="G21" s="233"/>
      <c r="H21" s="267"/>
      <c r="I21" s="268"/>
      <c r="J21" s="269"/>
      <c r="L21" s="233"/>
    </row>
    <row r="22" spans="1:15" x14ac:dyDescent="0.25">
      <c r="A22" s="407" t="s">
        <v>475</v>
      </c>
      <c r="B22" s="408"/>
      <c r="C22" s="272" t="s">
        <v>22</v>
      </c>
      <c r="D22" s="278"/>
      <c r="E22" s="278"/>
      <c r="F22" s="275">
        <v>8000000</v>
      </c>
      <c r="G22" s="272">
        <v>1</v>
      </c>
      <c r="H22" s="276"/>
      <c r="I22" s="277"/>
      <c r="J22" s="258">
        <f t="shared" ref="J22" si="3">F22*G22</f>
        <v>8000000</v>
      </c>
      <c r="K22" s="264"/>
      <c r="L22" s="233"/>
    </row>
    <row r="23" spans="1:15" x14ac:dyDescent="0.25">
      <c r="A23" s="407"/>
      <c r="B23" s="408"/>
      <c r="C23" s="272"/>
      <c r="D23" s="278"/>
      <c r="E23" s="278"/>
      <c r="F23" s="275"/>
      <c r="G23" s="272"/>
      <c r="H23" s="276"/>
      <c r="I23" s="277"/>
      <c r="J23" s="258"/>
      <c r="K23" s="264"/>
      <c r="L23" s="233"/>
    </row>
    <row r="24" spans="1:15" s="265" customFormat="1" ht="16.5" thickBot="1" x14ac:dyDescent="0.3">
      <c r="A24" s="409" t="s">
        <v>476</v>
      </c>
      <c r="B24" s="410"/>
      <c r="C24" s="279"/>
      <c r="D24" s="280"/>
      <c r="E24" s="279"/>
      <c r="F24" s="281"/>
      <c r="G24" s="282"/>
      <c r="H24" s="283"/>
      <c r="I24" s="284"/>
      <c r="J24" s="285">
        <f>SUM(J21:J23)</f>
        <v>8000000</v>
      </c>
      <c r="K24" s="286" t="e">
        <f>J24+#REF!</f>
        <v>#REF!</v>
      </c>
      <c r="L24" s="233"/>
      <c r="M24" s="233"/>
    </row>
    <row r="25" spans="1:15" ht="16.5" thickBot="1" x14ac:dyDescent="0.3">
      <c r="A25" s="405" t="s">
        <v>432</v>
      </c>
      <c r="B25" s="406"/>
      <c r="C25" s="266"/>
      <c r="D25" s="266"/>
      <c r="E25" s="266"/>
      <c r="F25" s="233"/>
      <c r="G25" s="233"/>
      <c r="H25" s="267"/>
      <c r="I25" s="268"/>
      <c r="J25" s="269"/>
      <c r="L25" s="233"/>
    </row>
    <row r="26" spans="1:15" x14ac:dyDescent="0.25">
      <c r="A26" s="407" t="s">
        <v>477</v>
      </c>
      <c r="B26" s="408"/>
      <c r="C26" s="272" t="s">
        <v>407</v>
      </c>
      <c r="D26" s="278"/>
      <c r="E26" s="278"/>
      <c r="F26" s="275">
        <v>1500000</v>
      </c>
      <c r="G26" s="272">
        <v>1</v>
      </c>
      <c r="H26" s="276">
        <f>+$C$4</f>
        <v>1</v>
      </c>
      <c r="I26" s="277"/>
      <c r="J26" s="258">
        <f>+H26*G26*F26</f>
        <v>1500000</v>
      </c>
      <c r="K26" s="264"/>
      <c r="L26" s="233"/>
    </row>
    <row r="27" spans="1:15" x14ac:dyDescent="0.25">
      <c r="A27" s="407" t="s">
        <v>478</v>
      </c>
      <c r="B27" s="408"/>
      <c r="C27" s="272" t="s">
        <v>407</v>
      </c>
      <c r="D27" s="278"/>
      <c r="E27" s="278"/>
      <c r="F27" s="275">
        <v>1200000</v>
      </c>
      <c r="G27" s="272">
        <v>1</v>
      </c>
      <c r="H27" s="276">
        <f>+$C$4</f>
        <v>1</v>
      </c>
      <c r="I27" s="277"/>
      <c r="J27" s="258">
        <f>+H27*G27*F27</f>
        <v>1200000</v>
      </c>
      <c r="K27" s="264"/>
      <c r="L27" s="233"/>
    </row>
    <row r="28" spans="1:15" x14ac:dyDescent="0.25">
      <c r="A28" s="407" t="s">
        <v>345</v>
      </c>
      <c r="B28" s="408"/>
      <c r="C28" s="272" t="s">
        <v>22</v>
      </c>
      <c r="D28" s="278"/>
      <c r="E28" s="278"/>
      <c r="F28" s="275">
        <v>4674032</v>
      </c>
      <c r="G28" s="272">
        <v>1</v>
      </c>
      <c r="H28" s="276">
        <f>+$C$4</f>
        <v>1</v>
      </c>
      <c r="I28" s="277"/>
      <c r="J28" s="258">
        <f>+H28*G28*F28</f>
        <v>4674032</v>
      </c>
      <c r="K28" s="264"/>
      <c r="L28" s="233"/>
    </row>
    <row r="29" spans="1:15" x14ac:dyDescent="0.25">
      <c r="A29" s="407"/>
      <c r="B29" s="408"/>
      <c r="C29" s="272"/>
      <c r="D29" s="278"/>
      <c r="E29" s="278"/>
      <c r="F29" s="275"/>
      <c r="G29" s="272"/>
      <c r="H29" s="276"/>
      <c r="I29" s="277"/>
      <c r="J29" s="258"/>
      <c r="K29" s="264"/>
      <c r="L29" s="233"/>
    </row>
    <row r="30" spans="1:15" s="265" customFormat="1" ht="16.5" thickBot="1" x14ac:dyDescent="0.3">
      <c r="A30" s="409" t="s">
        <v>437</v>
      </c>
      <c r="B30" s="410"/>
      <c r="C30" s="279"/>
      <c r="D30" s="280"/>
      <c r="E30" s="279"/>
      <c r="F30" s="281"/>
      <c r="G30" s="282"/>
      <c r="H30" s="283"/>
      <c r="I30" s="284"/>
      <c r="J30" s="285">
        <f>SUM(J26:J29)</f>
        <v>7374032</v>
      </c>
      <c r="K30" s="286">
        <f>J30+J20</f>
        <v>37112782</v>
      </c>
      <c r="L30" s="233"/>
      <c r="M30" s="233"/>
    </row>
    <row r="31" spans="1:15" s="265" customFormat="1" ht="16.5" thickBot="1" x14ac:dyDescent="0.3">
      <c r="A31" s="400" t="s">
        <v>438</v>
      </c>
      <c r="B31" s="401"/>
      <c r="C31" s="401"/>
      <c r="D31" s="401"/>
      <c r="E31" s="401"/>
      <c r="F31" s="402"/>
      <c r="G31" s="287"/>
      <c r="H31" s="288"/>
      <c r="I31" s="288"/>
      <c r="J31" s="289">
        <f>+J30+J20+J24</f>
        <v>45112782</v>
      </c>
      <c r="K31" s="286"/>
      <c r="L31" s="233"/>
      <c r="M31" s="233"/>
    </row>
    <row r="32" spans="1:15" s="265" customFormat="1" ht="15.75" x14ac:dyDescent="0.25">
      <c r="A32" s="224"/>
      <c r="B32" s="290"/>
      <c r="C32" s="291"/>
      <c r="D32" s="292"/>
      <c r="E32" s="291"/>
      <c r="F32" s="293"/>
      <c r="G32" s="294"/>
      <c r="H32" s="295"/>
      <c r="I32" s="295"/>
      <c r="J32" s="296"/>
      <c r="K32" s="286"/>
      <c r="L32" s="233"/>
      <c r="M32" s="233"/>
    </row>
    <row r="33" spans="1:16142" s="232" customFormat="1" x14ac:dyDescent="0.25">
      <c r="A33" s="224"/>
      <c r="B33" s="224"/>
      <c r="C33" s="224"/>
      <c r="D33" s="224"/>
      <c r="E33" s="229"/>
      <c r="F33" s="297"/>
      <c r="G33" s="298"/>
      <c r="H33" s="298"/>
      <c r="I33" s="298"/>
      <c r="J33" s="299"/>
      <c r="K33" s="224"/>
      <c r="M33" s="233"/>
      <c r="N33" s="233"/>
      <c r="O33" s="233"/>
      <c r="P33" s="233"/>
      <c r="Q33" s="233"/>
      <c r="R33" s="233"/>
      <c r="S33" s="233"/>
      <c r="T33" s="233"/>
      <c r="U33" s="233"/>
      <c r="V33" s="233"/>
      <c r="W33" s="233"/>
      <c r="X33" s="233"/>
      <c r="Y33" s="233"/>
      <c r="Z33" s="233"/>
      <c r="AA33" s="233"/>
      <c r="AB33" s="233"/>
      <c r="AC33" s="233"/>
      <c r="AD33" s="233"/>
      <c r="AE33" s="233"/>
      <c r="AF33" s="233"/>
      <c r="AG33" s="233"/>
      <c r="AH33" s="233"/>
      <c r="AI33" s="233"/>
      <c r="AJ33" s="233"/>
      <c r="AK33" s="233"/>
      <c r="AL33" s="233"/>
      <c r="AM33" s="233"/>
      <c r="AN33" s="233"/>
      <c r="AO33" s="233"/>
      <c r="AP33" s="233"/>
      <c r="AQ33" s="233"/>
      <c r="AR33" s="233"/>
      <c r="AS33" s="233"/>
      <c r="AT33" s="233"/>
      <c r="AU33" s="233"/>
      <c r="AV33" s="233"/>
      <c r="AW33" s="233"/>
      <c r="AX33" s="233"/>
      <c r="AY33" s="233"/>
      <c r="AZ33" s="233"/>
      <c r="BA33" s="233"/>
      <c r="BB33" s="233"/>
      <c r="BC33" s="233"/>
      <c r="BD33" s="233"/>
      <c r="BE33" s="233"/>
      <c r="BF33" s="233"/>
      <c r="BG33" s="233"/>
      <c r="BH33" s="233"/>
      <c r="BI33" s="233"/>
      <c r="BJ33" s="233"/>
      <c r="BK33" s="233"/>
      <c r="BL33" s="233"/>
      <c r="BM33" s="233"/>
      <c r="BN33" s="233"/>
      <c r="BO33" s="233"/>
      <c r="BP33" s="233"/>
      <c r="BQ33" s="233"/>
      <c r="BR33" s="233"/>
      <c r="BS33" s="233"/>
      <c r="BT33" s="233"/>
      <c r="BU33" s="233"/>
      <c r="BV33" s="233"/>
      <c r="BW33" s="233"/>
      <c r="BX33" s="233"/>
      <c r="BY33" s="233"/>
      <c r="BZ33" s="233"/>
      <c r="CA33" s="233"/>
      <c r="CB33" s="233"/>
      <c r="CC33" s="233"/>
      <c r="CD33" s="233"/>
      <c r="CE33" s="233"/>
      <c r="CF33" s="233"/>
      <c r="CG33" s="233"/>
      <c r="CH33" s="233"/>
      <c r="CI33" s="233"/>
      <c r="CJ33" s="233"/>
      <c r="CK33" s="233"/>
      <c r="CL33" s="233"/>
      <c r="CM33" s="233"/>
      <c r="CN33" s="233"/>
      <c r="CO33" s="233"/>
      <c r="CP33" s="233"/>
      <c r="CQ33" s="233"/>
      <c r="CR33" s="233"/>
      <c r="CS33" s="233"/>
      <c r="CT33" s="233"/>
      <c r="CU33" s="233"/>
      <c r="CV33" s="233"/>
      <c r="CW33" s="233"/>
      <c r="CX33" s="233"/>
      <c r="CY33" s="233"/>
      <c r="CZ33" s="233"/>
      <c r="DA33" s="233"/>
      <c r="DB33" s="233"/>
      <c r="DC33" s="233"/>
      <c r="DD33" s="233"/>
      <c r="DE33" s="233"/>
      <c r="DF33" s="233"/>
      <c r="DG33" s="233"/>
      <c r="DH33" s="233"/>
      <c r="DI33" s="233"/>
      <c r="DJ33" s="233"/>
      <c r="DK33" s="233"/>
      <c r="DL33" s="233"/>
      <c r="DM33" s="233"/>
      <c r="DN33" s="233"/>
      <c r="DO33" s="233"/>
      <c r="DP33" s="233"/>
      <c r="DQ33" s="233"/>
      <c r="DR33" s="233"/>
      <c r="DS33" s="233"/>
      <c r="DT33" s="233"/>
      <c r="DU33" s="233"/>
      <c r="DV33" s="233"/>
      <c r="DW33" s="233"/>
      <c r="DX33" s="233"/>
      <c r="DY33" s="233"/>
      <c r="DZ33" s="233"/>
      <c r="EA33" s="233"/>
      <c r="EB33" s="233"/>
      <c r="EC33" s="233"/>
      <c r="ED33" s="233"/>
      <c r="EE33" s="233"/>
      <c r="EF33" s="233"/>
      <c r="EG33" s="233"/>
      <c r="EH33" s="233"/>
      <c r="EI33" s="233"/>
      <c r="EJ33" s="233"/>
      <c r="EK33" s="233"/>
      <c r="EL33" s="233"/>
      <c r="EM33" s="233"/>
      <c r="EN33" s="233"/>
      <c r="EO33" s="233"/>
      <c r="EP33" s="233"/>
      <c r="EQ33" s="233"/>
      <c r="ER33" s="233"/>
      <c r="ES33" s="233"/>
      <c r="ET33" s="233"/>
      <c r="EU33" s="233"/>
      <c r="EV33" s="233"/>
      <c r="EW33" s="233"/>
      <c r="EX33" s="233"/>
      <c r="EY33" s="233"/>
      <c r="EZ33" s="233"/>
      <c r="FA33" s="233"/>
      <c r="FB33" s="233"/>
      <c r="FC33" s="233"/>
      <c r="FD33" s="233"/>
      <c r="FE33" s="233"/>
      <c r="FF33" s="233"/>
      <c r="FG33" s="233"/>
      <c r="FH33" s="233"/>
      <c r="FI33" s="233"/>
      <c r="FJ33" s="233"/>
      <c r="FK33" s="233"/>
      <c r="FL33" s="233"/>
      <c r="FM33" s="233"/>
      <c r="FN33" s="233"/>
      <c r="FO33" s="233"/>
      <c r="FP33" s="233"/>
      <c r="FQ33" s="233"/>
      <c r="FR33" s="233"/>
      <c r="FS33" s="233"/>
      <c r="FT33" s="233"/>
      <c r="FU33" s="233"/>
      <c r="FV33" s="233"/>
      <c r="FW33" s="233"/>
      <c r="FX33" s="233"/>
      <c r="FY33" s="233"/>
      <c r="FZ33" s="233"/>
      <c r="GA33" s="233"/>
      <c r="GB33" s="233"/>
      <c r="GC33" s="233"/>
      <c r="GD33" s="233"/>
      <c r="GE33" s="233"/>
      <c r="GF33" s="233"/>
      <c r="GG33" s="233"/>
      <c r="GH33" s="233"/>
      <c r="GI33" s="233"/>
      <c r="GJ33" s="233"/>
      <c r="GK33" s="233"/>
      <c r="GL33" s="233"/>
      <c r="GM33" s="233"/>
      <c r="GN33" s="233"/>
      <c r="GO33" s="233"/>
      <c r="GP33" s="233"/>
      <c r="GQ33" s="233"/>
      <c r="GR33" s="233"/>
      <c r="GS33" s="233"/>
      <c r="GT33" s="233"/>
      <c r="GU33" s="233"/>
      <c r="GV33" s="233"/>
      <c r="GW33" s="233"/>
      <c r="GX33" s="233"/>
      <c r="GY33" s="233"/>
      <c r="GZ33" s="233"/>
      <c r="HA33" s="233"/>
      <c r="HB33" s="233"/>
      <c r="HC33" s="233"/>
      <c r="HD33" s="233"/>
      <c r="HE33" s="233"/>
      <c r="HF33" s="233"/>
      <c r="HG33" s="233"/>
      <c r="HH33" s="233"/>
      <c r="HI33" s="233"/>
      <c r="HJ33" s="233"/>
      <c r="HK33" s="233"/>
      <c r="HL33" s="233"/>
      <c r="HM33" s="233"/>
      <c r="HN33" s="233"/>
      <c r="HO33" s="233"/>
      <c r="HP33" s="233"/>
      <c r="HQ33" s="233"/>
      <c r="HR33" s="233"/>
      <c r="HS33" s="233"/>
      <c r="HT33" s="233"/>
      <c r="HU33" s="233"/>
      <c r="HV33" s="233"/>
      <c r="HW33" s="233"/>
      <c r="HX33" s="233"/>
      <c r="HY33" s="233"/>
      <c r="HZ33" s="233"/>
      <c r="IA33" s="233"/>
      <c r="IB33" s="233"/>
      <c r="IC33" s="233"/>
      <c r="ID33" s="233"/>
      <c r="IE33" s="233"/>
      <c r="IF33" s="233"/>
      <c r="IG33" s="233"/>
      <c r="IH33" s="233"/>
      <c r="II33" s="233"/>
      <c r="IJ33" s="233"/>
      <c r="IK33" s="233"/>
      <c r="IL33" s="233"/>
      <c r="IM33" s="233"/>
      <c r="IN33" s="233"/>
      <c r="IO33" s="233"/>
      <c r="IP33" s="233"/>
      <c r="IQ33" s="233"/>
      <c r="IR33" s="233"/>
      <c r="IS33" s="233"/>
      <c r="IT33" s="233"/>
      <c r="IU33" s="233"/>
      <c r="IV33" s="233"/>
      <c r="IW33" s="233"/>
      <c r="IX33" s="233"/>
      <c r="IY33" s="233"/>
      <c r="IZ33" s="233"/>
      <c r="JA33" s="233"/>
      <c r="JB33" s="233"/>
      <c r="JC33" s="233"/>
      <c r="JD33" s="233"/>
      <c r="JE33" s="233"/>
      <c r="JF33" s="233"/>
      <c r="JG33" s="233"/>
      <c r="JH33" s="233"/>
      <c r="JI33" s="233"/>
      <c r="JJ33" s="233"/>
      <c r="JK33" s="233"/>
      <c r="JL33" s="233"/>
      <c r="JM33" s="233"/>
      <c r="JN33" s="233"/>
      <c r="JO33" s="233"/>
      <c r="JP33" s="233"/>
      <c r="JQ33" s="233"/>
      <c r="JR33" s="233"/>
      <c r="JS33" s="233"/>
      <c r="JT33" s="233"/>
      <c r="JU33" s="233"/>
      <c r="JV33" s="233"/>
      <c r="JW33" s="233"/>
      <c r="JX33" s="233"/>
      <c r="JY33" s="233"/>
      <c r="JZ33" s="233"/>
      <c r="KA33" s="233"/>
      <c r="KB33" s="233"/>
      <c r="KC33" s="233"/>
      <c r="KD33" s="233"/>
      <c r="KE33" s="233"/>
      <c r="KF33" s="233"/>
      <c r="KG33" s="233"/>
      <c r="KH33" s="233"/>
      <c r="KI33" s="233"/>
      <c r="KJ33" s="233"/>
      <c r="KK33" s="233"/>
      <c r="KL33" s="233"/>
      <c r="KM33" s="233"/>
      <c r="KN33" s="233"/>
      <c r="KO33" s="233"/>
      <c r="KP33" s="233"/>
      <c r="KQ33" s="233"/>
      <c r="KR33" s="233"/>
      <c r="KS33" s="233"/>
      <c r="KT33" s="233"/>
      <c r="KU33" s="233"/>
      <c r="KV33" s="233"/>
      <c r="KW33" s="233"/>
      <c r="KX33" s="233"/>
      <c r="KY33" s="233"/>
      <c r="KZ33" s="233"/>
      <c r="LA33" s="233"/>
      <c r="LB33" s="233"/>
      <c r="LC33" s="233"/>
      <c r="LD33" s="233"/>
      <c r="LE33" s="233"/>
      <c r="LF33" s="233"/>
      <c r="LG33" s="233"/>
      <c r="LH33" s="233"/>
      <c r="LI33" s="233"/>
      <c r="LJ33" s="233"/>
      <c r="LK33" s="233"/>
      <c r="LL33" s="233"/>
      <c r="LM33" s="233"/>
      <c r="LN33" s="233"/>
      <c r="LO33" s="233"/>
      <c r="LP33" s="233"/>
      <c r="LQ33" s="233"/>
      <c r="LR33" s="233"/>
      <c r="LS33" s="233"/>
      <c r="LT33" s="233"/>
      <c r="LU33" s="233"/>
      <c r="LV33" s="233"/>
      <c r="LW33" s="233"/>
      <c r="LX33" s="233"/>
      <c r="LY33" s="233"/>
      <c r="LZ33" s="233"/>
      <c r="MA33" s="233"/>
      <c r="MB33" s="233"/>
      <c r="MC33" s="233"/>
      <c r="MD33" s="233"/>
      <c r="ME33" s="233"/>
      <c r="MF33" s="233"/>
      <c r="MG33" s="233"/>
      <c r="MH33" s="233"/>
      <c r="MI33" s="233"/>
      <c r="MJ33" s="233"/>
      <c r="MK33" s="233"/>
      <c r="ML33" s="233"/>
      <c r="MM33" s="233"/>
      <c r="MN33" s="233"/>
      <c r="MO33" s="233"/>
      <c r="MP33" s="233"/>
      <c r="MQ33" s="233"/>
      <c r="MR33" s="233"/>
      <c r="MS33" s="233"/>
      <c r="MT33" s="233"/>
      <c r="MU33" s="233"/>
      <c r="MV33" s="233"/>
      <c r="MW33" s="233"/>
      <c r="MX33" s="233"/>
      <c r="MY33" s="233"/>
      <c r="MZ33" s="233"/>
      <c r="NA33" s="233"/>
      <c r="NB33" s="233"/>
      <c r="NC33" s="233"/>
      <c r="ND33" s="233"/>
      <c r="NE33" s="233"/>
      <c r="NF33" s="233"/>
      <c r="NG33" s="233"/>
      <c r="NH33" s="233"/>
      <c r="NI33" s="233"/>
      <c r="NJ33" s="233"/>
      <c r="NK33" s="233"/>
      <c r="NL33" s="233"/>
      <c r="NM33" s="233"/>
      <c r="NN33" s="233"/>
      <c r="NO33" s="233"/>
      <c r="NP33" s="233"/>
      <c r="NQ33" s="233"/>
      <c r="NR33" s="233"/>
      <c r="NS33" s="233"/>
      <c r="NT33" s="233"/>
      <c r="NU33" s="233"/>
      <c r="NV33" s="233"/>
      <c r="NW33" s="233"/>
      <c r="NX33" s="233"/>
      <c r="NY33" s="233"/>
      <c r="NZ33" s="233"/>
      <c r="OA33" s="233"/>
      <c r="OB33" s="233"/>
      <c r="OC33" s="233"/>
      <c r="OD33" s="233"/>
      <c r="OE33" s="233"/>
      <c r="OF33" s="233"/>
      <c r="OG33" s="233"/>
      <c r="OH33" s="233"/>
      <c r="OI33" s="233"/>
      <c r="OJ33" s="233"/>
      <c r="OK33" s="233"/>
      <c r="OL33" s="233"/>
      <c r="OM33" s="233"/>
      <c r="ON33" s="233"/>
      <c r="OO33" s="233"/>
      <c r="OP33" s="233"/>
      <c r="OQ33" s="233"/>
      <c r="OR33" s="233"/>
      <c r="OS33" s="233"/>
      <c r="OT33" s="233"/>
      <c r="OU33" s="233"/>
      <c r="OV33" s="233"/>
      <c r="OW33" s="233"/>
      <c r="OX33" s="233"/>
      <c r="OY33" s="233"/>
      <c r="OZ33" s="233"/>
      <c r="PA33" s="233"/>
      <c r="PB33" s="233"/>
      <c r="PC33" s="233"/>
      <c r="PD33" s="233"/>
      <c r="PE33" s="233"/>
      <c r="PF33" s="233"/>
      <c r="PG33" s="233"/>
      <c r="PH33" s="233"/>
      <c r="PI33" s="233"/>
      <c r="PJ33" s="233"/>
      <c r="PK33" s="233"/>
      <c r="PL33" s="233"/>
      <c r="PM33" s="233"/>
      <c r="PN33" s="233"/>
      <c r="PO33" s="233"/>
      <c r="PP33" s="233"/>
      <c r="PQ33" s="233"/>
      <c r="PR33" s="233"/>
      <c r="PS33" s="233"/>
      <c r="PT33" s="233"/>
      <c r="PU33" s="233"/>
      <c r="PV33" s="233"/>
      <c r="PW33" s="233"/>
      <c r="PX33" s="233"/>
      <c r="PY33" s="233"/>
      <c r="PZ33" s="233"/>
      <c r="QA33" s="233"/>
      <c r="QB33" s="233"/>
      <c r="QC33" s="233"/>
      <c r="QD33" s="233"/>
      <c r="QE33" s="233"/>
      <c r="QF33" s="233"/>
      <c r="QG33" s="233"/>
      <c r="QH33" s="233"/>
      <c r="QI33" s="233"/>
      <c r="QJ33" s="233"/>
      <c r="QK33" s="233"/>
      <c r="QL33" s="233"/>
      <c r="QM33" s="233"/>
      <c r="QN33" s="233"/>
      <c r="QO33" s="233"/>
      <c r="QP33" s="233"/>
      <c r="QQ33" s="233"/>
      <c r="QR33" s="233"/>
      <c r="QS33" s="233"/>
      <c r="QT33" s="233"/>
      <c r="QU33" s="233"/>
      <c r="QV33" s="233"/>
      <c r="QW33" s="233"/>
      <c r="QX33" s="233"/>
      <c r="QY33" s="233"/>
      <c r="QZ33" s="233"/>
      <c r="RA33" s="233"/>
      <c r="RB33" s="233"/>
      <c r="RC33" s="233"/>
      <c r="RD33" s="233"/>
      <c r="RE33" s="233"/>
      <c r="RF33" s="233"/>
      <c r="RG33" s="233"/>
      <c r="RH33" s="233"/>
      <c r="RI33" s="233"/>
      <c r="RJ33" s="233"/>
      <c r="RK33" s="233"/>
      <c r="RL33" s="233"/>
      <c r="RM33" s="233"/>
      <c r="RN33" s="233"/>
      <c r="RO33" s="233"/>
      <c r="RP33" s="233"/>
      <c r="RQ33" s="233"/>
      <c r="RR33" s="233"/>
      <c r="RS33" s="233"/>
      <c r="RT33" s="233"/>
      <c r="RU33" s="233"/>
      <c r="RV33" s="233"/>
      <c r="RW33" s="233"/>
      <c r="RX33" s="233"/>
      <c r="RY33" s="233"/>
      <c r="RZ33" s="233"/>
      <c r="SA33" s="233"/>
      <c r="SB33" s="233"/>
      <c r="SC33" s="233"/>
      <c r="SD33" s="233"/>
      <c r="SE33" s="233"/>
      <c r="SF33" s="233"/>
      <c r="SG33" s="233"/>
      <c r="SH33" s="233"/>
      <c r="SI33" s="233"/>
      <c r="SJ33" s="233"/>
      <c r="SK33" s="233"/>
      <c r="SL33" s="233"/>
      <c r="SM33" s="233"/>
      <c r="SN33" s="233"/>
      <c r="SO33" s="233"/>
      <c r="SP33" s="233"/>
      <c r="SQ33" s="233"/>
      <c r="SR33" s="233"/>
      <c r="SS33" s="233"/>
      <c r="ST33" s="233"/>
      <c r="SU33" s="233"/>
      <c r="SV33" s="233"/>
      <c r="SW33" s="233"/>
      <c r="SX33" s="233"/>
      <c r="SY33" s="233"/>
      <c r="SZ33" s="233"/>
      <c r="TA33" s="233"/>
      <c r="TB33" s="233"/>
      <c r="TC33" s="233"/>
      <c r="TD33" s="233"/>
      <c r="TE33" s="233"/>
      <c r="TF33" s="233"/>
      <c r="TG33" s="233"/>
      <c r="TH33" s="233"/>
      <c r="TI33" s="233"/>
      <c r="TJ33" s="233"/>
      <c r="TK33" s="233"/>
      <c r="TL33" s="233"/>
      <c r="TM33" s="233"/>
      <c r="TN33" s="233"/>
      <c r="TO33" s="233"/>
      <c r="TP33" s="233"/>
      <c r="TQ33" s="233"/>
      <c r="TR33" s="233"/>
      <c r="TS33" s="233"/>
      <c r="TT33" s="233"/>
      <c r="TU33" s="233"/>
      <c r="TV33" s="233"/>
      <c r="TW33" s="233"/>
      <c r="TX33" s="233"/>
      <c r="TY33" s="233"/>
      <c r="TZ33" s="233"/>
      <c r="UA33" s="233"/>
      <c r="UB33" s="233"/>
      <c r="UC33" s="233"/>
      <c r="UD33" s="233"/>
      <c r="UE33" s="233"/>
      <c r="UF33" s="233"/>
      <c r="UG33" s="233"/>
      <c r="UH33" s="233"/>
      <c r="UI33" s="233"/>
      <c r="UJ33" s="233"/>
      <c r="UK33" s="233"/>
      <c r="UL33" s="233"/>
      <c r="UM33" s="233"/>
      <c r="UN33" s="233"/>
      <c r="UO33" s="233"/>
      <c r="UP33" s="233"/>
      <c r="UQ33" s="233"/>
      <c r="UR33" s="233"/>
      <c r="US33" s="233"/>
      <c r="UT33" s="233"/>
      <c r="UU33" s="233"/>
      <c r="UV33" s="233"/>
      <c r="UW33" s="233"/>
      <c r="UX33" s="233"/>
      <c r="UY33" s="233"/>
      <c r="UZ33" s="233"/>
      <c r="VA33" s="233"/>
      <c r="VB33" s="233"/>
      <c r="VC33" s="233"/>
      <c r="VD33" s="233"/>
      <c r="VE33" s="233"/>
      <c r="VF33" s="233"/>
      <c r="VG33" s="233"/>
      <c r="VH33" s="233"/>
      <c r="VI33" s="233"/>
      <c r="VJ33" s="233"/>
      <c r="VK33" s="233"/>
      <c r="VL33" s="233"/>
      <c r="VM33" s="233"/>
      <c r="VN33" s="233"/>
      <c r="VO33" s="233"/>
      <c r="VP33" s="233"/>
      <c r="VQ33" s="233"/>
      <c r="VR33" s="233"/>
      <c r="VS33" s="233"/>
      <c r="VT33" s="233"/>
      <c r="VU33" s="233"/>
      <c r="VV33" s="233"/>
      <c r="VW33" s="233"/>
      <c r="VX33" s="233"/>
      <c r="VY33" s="233"/>
      <c r="VZ33" s="233"/>
      <c r="WA33" s="233"/>
      <c r="WB33" s="233"/>
      <c r="WC33" s="233"/>
      <c r="WD33" s="233"/>
      <c r="WE33" s="233"/>
      <c r="WF33" s="233"/>
      <c r="WG33" s="233"/>
      <c r="WH33" s="233"/>
      <c r="WI33" s="233"/>
      <c r="WJ33" s="233"/>
      <c r="WK33" s="233"/>
      <c r="WL33" s="233"/>
      <c r="WM33" s="233"/>
      <c r="WN33" s="233"/>
      <c r="WO33" s="233"/>
      <c r="WP33" s="233"/>
      <c r="WQ33" s="233"/>
      <c r="WR33" s="233"/>
      <c r="WS33" s="233"/>
      <c r="WT33" s="233"/>
      <c r="WU33" s="233"/>
      <c r="WV33" s="233"/>
      <c r="WW33" s="233"/>
      <c r="WX33" s="233"/>
      <c r="WY33" s="233"/>
      <c r="WZ33" s="233"/>
      <c r="XA33" s="233"/>
      <c r="XB33" s="233"/>
      <c r="XC33" s="233"/>
      <c r="XD33" s="233"/>
      <c r="XE33" s="233"/>
      <c r="XF33" s="233"/>
      <c r="XG33" s="233"/>
      <c r="XH33" s="233"/>
      <c r="XI33" s="233"/>
      <c r="XJ33" s="233"/>
      <c r="XK33" s="233"/>
      <c r="XL33" s="233"/>
      <c r="XM33" s="233"/>
      <c r="XN33" s="233"/>
      <c r="XO33" s="233"/>
      <c r="XP33" s="233"/>
      <c r="XQ33" s="233"/>
      <c r="XR33" s="233"/>
      <c r="XS33" s="233"/>
      <c r="XT33" s="233"/>
      <c r="XU33" s="233"/>
      <c r="XV33" s="233"/>
      <c r="XW33" s="233"/>
      <c r="XX33" s="233"/>
      <c r="XY33" s="233"/>
      <c r="XZ33" s="233"/>
      <c r="YA33" s="233"/>
      <c r="YB33" s="233"/>
      <c r="YC33" s="233"/>
      <c r="YD33" s="233"/>
      <c r="YE33" s="233"/>
      <c r="YF33" s="233"/>
      <c r="YG33" s="233"/>
      <c r="YH33" s="233"/>
      <c r="YI33" s="233"/>
      <c r="YJ33" s="233"/>
      <c r="YK33" s="233"/>
      <c r="YL33" s="233"/>
      <c r="YM33" s="233"/>
      <c r="YN33" s="233"/>
      <c r="YO33" s="233"/>
      <c r="YP33" s="233"/>
      <c r="YQ33" s="233"/>
      <c r="YR33" s="233"/>
      <c r="YS33" s="233"/>
      <c r="YT33" s="233"/>
      <c r="YU33" s="233"/>
      <c r="YV33" s="233"/>
      <c r="YW33" s="233"/>
      <c r="YX33" s="233"/>
      <c r="YY33" s="233"/>
      <c r="YZ33" s="233"/>
      <c r="ZA33" s="233"/>
      <c r="ZB33" s="233"/>
      <c r="ZC33" s="233"/>
      <c r="ZD33" s="233"/>
      <c r="ZE33" s="233"/>
      <c r="ZF33" s="233"/>
      <c r="ZG33" s="233"/>
      <c r="ZH33" s="233"/>
      <c r="ZI33" s="233"/>
      <c r="ZJ33" s="233"/>
      <c r="ZK33" s="233"/>
      <c r="ZL33" s="233"/>
      <c r="ZM33" s="233"/>
      <c r="ZN33" s="233"/>
      <c r="ZO33" s="233"/>
      <c r="ZP33" s="233"/>
      <c r="ZQ33" s="233"/>
      <c r="ZR33" s="233"/>
      <c r="ZS33" s="233"/>
      <c r="ZT33" s="233"/>
      <c r="ZU33" s="233"/>
      <c r="ZV33" s="233"/>
      <c r="ZW33" s="233"/>
      <c r="ZX33" s="233"/>
      <c r="ZY33" s="233"/>
      <c r="ZZ33" s="233"/>
      <c r="AAA33" s="233"/>
      <c r="AAB33" s="233"/>
      <c r="AAC33" s="233"/>
      <c r="AAD33" s="233"/>
      <c r="AAE33" s="233"/>
      <c r="AAF33" s="233"/>
      <c r="AAG33" s="233"/>
      <c r="AAH33" s="233"/>
      <c r="AAI33" s="233"/>
      <c r="AAJ33" s="233"/>
      <c r="AAK33" s="233"/>
      <c r="AAL33" s="233"/>
      <c r="AAM33" s="233"/>
      <c r="AAN33" s="233"/>
      <c r="AAO33" s="233"/>
      <c r="AAP33" s="233"/>
      <c r="AAQ33" s="233"/>
      <c r="AAR33" s="233"/>
      <c r="AAS33" s="233"/>
      <c r="AAT33" s="233"/>
      <c r="AAU33" s="233"/>
      <c r="AAV33" s="233"/>
      <c r="AAW33" s="233"/>
      <c r="AAX33" s="233"/>
      <c r="AAY33" s="233"/>
      <c r="AAZ33" s="233"/>
      <c r="ABA33" s="233"/>
      <c r="ABB33" s="233"/>
      <c r="ABC33" s="233"/>
      <c r="ABD33" s="233"/>
      <c r="ABE33" s="233"/>
      <c r="ABF33" s="233"/>
      <c r="ABG33" s="233"/>
      <c r="ABH33" s="233"/>
      <c r="ABI33" s="233"/>
      <c r="ABJ33" s="233"/>
      <c r="ABK33" s="233"/>
      <c r="ABL33" s="233"/>
      <c r="ABM33" s="233"/>
      <c r="ABN33" s="233"/>
      <c r="ABO33" s="233"/>
      <c r="ABP33" s="233"/>
      <c r="ABQ33" s="233"/>
      <c r="ABR33" s="233"/>
      <c r="ABS33" s="233"/>
      <c r="ABT33" s="233"/>
      <c r="ABU33" s="233"/>
      <c r="ABV33" s="233"/>
      <c r="ABW33" s="233"/>
      <c r="ABX33" s="233"/>
      <c r="ABY33" s="233"/>
      <c r="ABZ33" s="233"/>
      <c r="ACA33" s="233"/>
      <c r="ACB33" s="233"/>
      <c r="ACC33" s="233"/>
      <c r="ACD33" s="233"/>
      <c r="ACE33" s="233"/>
      <c r="ACF33" s="233"/>
      <c r="ACG33" s="233"/>
      <c r="ACH33" s="233"/>
      <c r="ACI33" s="233"/>
      <c r="ACJ33" s="233"/>
      <c r="ACK33" s="233"/>
      <c r="ACL33" s="233"/>
      <c r="ACM33" s="233"/>
      <c r="ACN33" s="233"/>
      <c r="ACO33" s="233"/>
      <c r="ACP33" s="233"/>
      <c r="ACQ33" s="233"/>
      <c r="ACR33" s="233"/>
      <c r="ACS33" s="233"/>
      <c r="ACT33" s="233"/>
      <c r="ACU33" s="233"/>
      <c r="ACV33" s="233"/>
      <c r="ACW33" s="233"/>
      <c r="ACX33" s="233"/>
      <c r="ACY33" s="233"/>
      <c r="ACZ33" s="233"/>
      <c r="ADA33" s="233"/>
      <c r="ADB33" s="233"/>
      <c r="ADC33" s="233"/>
      <c r="ADD33" s="233"/>
      <c r="ADE33" s="233"/>
      <c r="ADF33" s="233"/>
      <c r="ADG33" s="233"/>
      <c r="ADH33" s="233"/>
      <c r="ADI33" s="233"/>
      <c r="ADJ33" s="233"/>
      <c r="ADK33" s="233"/>
      <c r="ADL33" s="233"/>
      <c r="ADM33" s="233"/>
      <c r="ADN33" s="233"/>
      <c r="ADO33" s="233"/>
      <c r="ADP33" s="233"/>
      <c r="ADQ33" s="233"/>
      <c r="ADR33" s="233"/>
      <c r="ADS33" s="233"/>
      <c r="ADT33" s="233"/>
      <c r="ADU33" s="233"/>
      <c r="ADV33" s="233"/>
      <c r="ADW33" s="233"/>
      <c r="ADX33" s="233"/>
      <c r="ADY33" s="233"/>
      <c r="ADZ33" s="233"/>
      <c r="AEA33" s="233"/>
      <c r="AEB33" s="233"/>
      <c r="AEC33" s="233"/>
      <c r="AED33" s="233"/>
      <c r="AEE33" s="233"/>
      <c r="AEF33" s="233"/>
      <c r="AEG33" s="233"/>
      <c r="AEH33" s="233"/>
      <c r="AEI33" s="233"/>
      <c r="AEJ33" s="233"/>
      <c r="AEK33" s="233"/>
      <c r="AEL33" s="233"/>
      <c r="AEM33" s="233"/>
      <c r="AEN33" s="233"/>
      <c r="AEO33" s="233"/>
      <c r="AEP33" s="233"/>
      <c r="AEQ33" s="233"/>
      <c r="AER33" s="233"/>
      <c r="AES33" s="233"/>
      <c r="AET33" s="233"/>
      <c r="AEU33" s="233"/>
      <c r="AEV33" s="233"/>
      <c r="AEW33" s="233"/>
      <c r="AEX33" s="233"/>
      <c r="AEY33" s="233"/>
      <c r="AEZ33" s="233"/>
      <c r="AFA33" s="233"/>
      <c r="AFB33" s="233"/>
      <c r="AFC33" s="233"/>
      <c r="AFD33" s="233"/>
      <c r="AFE33" s="233"/>
      <c r="AFF33" s="233"/>
      <c r="AFG33" s="233"/>
      <c r="AFH33" s="233"/>
      <c r="AFI33" s="233"/>
      <c r="AFJ33" s="233"/>
      <c r="AFK33" s="233"/>
      <c r="AFL33" s="233"/>
      <c r="AFM33" s="233"/>
      <c r="AFN33" s="233"/>
      <c r="AFO33" s="233"/>
      <c r="AFP33" s="233"/>
      <c r="AFQ33" s="233"/>
      <c r="AFR33" s="233"/>
      <c r="AFS33" s="233"/>
      <c r="AFT33" s="233"/>
      <c r="AFU33" s="233"/>
      <c r="AFV33" s="233"/>
      <c r="AFW33" s="233"/>
      <c r="AFX33" s="233"/>
      <c r="AFY33" s="233"/>
      <c r="AFZ33" s="233"/>
      <c r="AGA33" s="233"/>
      <c r="AGB33" s="233"/>
      <c r="AGC33" s="233"/>
      <c r="AGD33" s="233"/>
      <c r="AGE33" s="233"/>
      <c r="AGF33" s="233"/>
      <c r="AGG33" s="233"/>
      <c r="AGH33" s="233"/>
      <c r="AGI33" s="233"/>
      <c r="AGJ33" s="233"/>
      <c r="AGK33" s="233"/>
      <c r="AGL33" s="233"/>
      <c r="AGM33" s="233"/>
      <c r="AGN33" s="233"/>
      <c r="AGO33" s="233"/>
      <c r="AGP33" s="233"/>
      <c r="AGQ33" s="233"/>
      <c r="AGR33" s="233"/>
      <c r="AGS33" s="233"/>
      <c r="AGT33" s="233"/>
      <c r="AGU33" s="233"/>
      <c r="AGV33" s="233"/>
      <c r="AGW33" s="233"/>
      <c r="AGX33" s="233"/>
      <c r="AGY33" s="233"/>
      <c r="AGZ33" s="233"/>
      <c r="AHA33" s="233"/>
      <c r="AHB33" s="233"/>
      <c r="AHC33" s="233"/>
      <c r="AHD33" s="233"/>
      <c r="AHE33" s="233"/>
      <c r="AHF33" s="233"/>
      <c r="AHG33" s="233"/>
      <c r="AHH33" s="233"/>
      <c r="AHI33" s="233"/>
      <c r="AHJ33" s="233"/>
      <c r="AHK33" s="233"/>
      <c r="AHL33" s="233"/>
      <c r="AHM33" s="233"/>
      <c r="AHN33" s="233"/>
      <c r="AHO33" s="233"/>
      <c r="AHP33" s="233"/>
      <c r="AHQ33" s="233"/>
      <c r="AHR33" s="233"/>
      <c r="AHS33" s="233"/>
      <c r="AHT33" s="233"/>
      <c r="AHU33" s="233"/>
      <c r="AHV33" s="233"/>
      <c r="AHW33" s="233"/>
      <c r="AHX33" s="233"/>
      <c r="AHY33" s="233"/>
      <c r="AHZ33" s="233"/>
      <c r="AIA33" s="233"/>
      <c r="AIB33" s="233"/>
      <c r="AIC33" s="233"/>
      <c r="AID33" s="233"/>
      <c r="AIE33" s="233"/>
      <c r="AIF33" s="233"/>
      <c r="AIG33" s="233"/>
      <c r="AIH33" s="233"/>
      <c r="AII33" s="233"/>
      <c r="AIJ33" s="233"/>
      <c r="AIK33" s="233"/>
      <c r="AIL33" s="233"/>
      <c r="AIM33" s="233"/>
      <c r="AIN33" s="233"/>
      <c r="AIO33" s="233"/>
      <c r="AIP33" s="233"/>
      <c r="AIQ33" s="233"/>
      <c r="AIR33" s="233"/>
      <c r="AIS33" s="233"/>
      <c r="AIT33" s="233"/>
      <c r="AIU33" s="233"/>
      <c r="AIV33" s="233"/>
      <c r="AIW33" s="233"/>
      <c r="AIX33" s="233"/>
      <c r="AIY33" s="233"/>
      <c r="AIZ33" s="233"/>
      <c r="AJA33" s="233"/>
      <c r="AJB33" s="233"/>
      <c r="AJC33" s="233"/>
      <c r="AJD33" s="233"/>
      <c r="AJE33" s="233"/>
      <c r="AJF33" s="233"/>
      <c r="AJG33" s="233"/>
      <c r="AJH33" s="233"/>
      <c r="AJI33" s="233"/>
      <c r="AJJ33" s="233"/>
      <c r="AJK33" s="233"/>
      <c r="AJL33" s="233"/>
      <c r="AJM33" s="233"/>
      <c r="AJN33" s="233"/>
      <c r="AJO33" s="233"/>
      <c r="AJP33" s="233"/>
      <c r="AJQ33" s="233"/>
      <c r="AJR33" s="233"/>
      <c r="AJS33" s="233"/>
      <c r="AJT33" s="233"/>
      <c r="AJU33" s="233"/>
      <c r="AJV33" s="233"/>
      <c r="AJW33" s="233"/>
      <c r="AJX33" s="233"/>
      <c r="AJY33" s="233"/>
      <c r="AJZ33" s="233"/>
      <c r="AKA33" s="233"/>
      <c r="AKB33" s="233"/>
      <c r="AKC33" s="233"/>
      <c r="AKD33" s="233"/>
      <c r="AKE33" s="233"/>
      <c r="AKF33" s="233"/>
      <c r="AKG33" s="233"/>
      <c r="AKH33" s="233"/>
      <c r="AKI33" s="233"/>
      <c r="AKJ33" s="233"/>
      <c r="AKK33" s="233"/>
      <c r="AKL33" s="233"/>
      <c r="AKM33" s="233"/>
      <c r="AKN33" s="233"/>
      <c r="AKO33" s="233"/>
      <c r="AKP33" s="233"/>
      <c r="AKQ33" s="233"/>
      <c r="AKR33" s="233"/>
      <c r="AKS33" s="233"/>
      <c r="AKT33" s="233"/>
      <c r="AKU33" s="233"/>
      <c r="AKV33" s="233"/>
      <c r="AKW33" s="233"/>
      <c r="AKX33" s="233"/>
      <c r="AKY33" s="233"/>
      <c r="AKZ33" s="233"/>
      <c r="ALA33" s="233"/>
      <c r="ALB33" s="233"/>
      <c r="ALC33" s="233"/>
      <c r="ALD33" s="233"/>
      <c r="ALE33" s="233"/>
      <c r="ALF33" s="233"/>
      <c r="ALG33" s="233"/>
      <c r="ALH33" s="233"/>
      <c r="ALI33" s="233"/>
      <c r="ALJ33" s="233"/>
      <c r="ALK33" s="233"/>
      <c r="ALL33" s="233"/>
      <c r="ALM33" s="233"/>
      <c r="ALN33" s="233"/>
      <c r="ALO33" s="233"/>
      <c r="ALP33" s="233"/>
      <c r="ALQ33" s="233"/>
      <c r="ALR33" s="233"/>
      <c r="ALS33" s="233"/>
      <c r="ALT33" s="233"/>
      <c r="ALU33" s="233"/>
      <c r="ALV33" s="233"/>
      <c r="ALW33" s="233"/>
      <c r="ALX33" s="233"/>
      <c r="ALY33" s="233"/>
      <c r="ALZ33" s="233"/>
      <c r="AMA33" s="233"/>
      <c r="AMB33" s="233"/>
      <c r="AMC33" s="233"/>
      <c r="AMD33" s="233"/>
      <c r="AME33" s="233"/>
      <c r="AMF33" s="233"/>
      <c r="AMG33" s="233"/>
      <c r="AMH33" s="233"/>
      <c r="AMI33" s="233"/>
      <c r="AMJ33" s="233"/>
      <c r="AMK33" s="233"/>
      <c r="AML33" s="233"/>
      <c r="AMM33" s="233"/>
      <c r="AMN33" s="233"/>
      <c r="AMO33" s="233"/>
      <c r="AMP33" s="233"/>
      <c r="AMQ33" s="233"/>
      <c r="AMR33" s="233"/>
      <c r="AMS33" s="233"/>
      <c r="AMT33" s="233"/>
      <c r="AMU33" s="233"/>
      <c r="AMV33" s="233"/>
      <c r="AMW33" s="233"/>
      <c r="AMX33" s="233"/>
      <c r="AMY33" s="233"/>
      <c r="AMZ33" s="233"/>
      <c r="ANA33" s="233"/>
      <c r="ANB33" s="233"/>
      <c r="ANC33" s="233"/>
      <c r="AND33" s="233"/>
      <c r="ANE33" s="233"/>
      <c r="ANF33" s="233"/>
      <c r="ANG33" s="233"/>
      <c r="ANH33" s="233"/>
      <c r="ANI33" s="233"/>
      <c r="ANJ33" s="233"/>
      <c r="ANK33" s="233"/>
      <c r="ANL33" s="233"/>
      <c r="ANM33" s="233"/>
      <c r="ANN33" s="233"/>
      <c r="ANO33" s="233"/>
      <c r="ANP33" s="233"/>
      <c r="ANQ33" s="233"/>
      <c r="ANR33" s="233"/>
      <c r="ANS33" s="233"/>
      <c r="ANT33" s="233"/>
      <c r="ANU33" s="233"/>
      <c r="ANV33" s="233"/>
      <c r="ANW33" s="233"/>
      <c r="ANX33" s="233"/>
      <c r="ANY33" s="233"/>
      <c r="ANZ33" s="233"/>
      <c r="AOA33" s="233"/>
      <c r="AOB33" s="233"/>
      <c r="AOC33" s="233"/>
      <c r="AOD33" s="233"/>
      <c r="AOE33" s="233"/>
      <c r="AOF33" s="233"/>
      <c r="AOG33" s="233"/>
      <c r="AOH33" s="233"/>
      <c r="AOI33" s="233"/>
      <c r="AOJ33" s="233"/>
      <c r="AOK33" s="233"/>
      <c r="AOL33" s="233"/>
      <c r="AOM33" s="233"/>
      <c r="AON33" s="233"/>
      <c r="AOO33" s="233"/>
      <c r="AOP33" s="233"/>
      <c r="AOQ33" s="233"/>
      <c r="AOR33" s="233"/>
      <c r="AOS33" s="233"/>
      <c r="AOT33" s="233"/>
      <c r="AOU33" s="233"/>
      <c r="AOV33" s="233"/>
      <c r="AOW33" s="233"/>
      <c r="AOX33" s="233"/>
      <c r="AOY33" s="233"/>
      <c r="AOZ33" s="233"/>
      <c r="APA33" s="233"/>
      <c r="APB33" s="233"/>
      <c r="APC33" s="233"/>
      <c r="APD33" s="233"/>
      <c r="APE33" s="233"/>
      <c r="APF33" s="233"/>
      <c r="APG33" s="233"/>
      <c r="APH33" s="233"/>
      <c r="API33" s="233"/>
      <c r="APJ33" s="233"/>
      <c r="APK33" s="233"/>
      <c r="APL33" s="233"/>
      <c r="APM33" s="233"/>
      <c r="APN33" s="233"/>
      <c r="APO33" s="233"/>
      <c r="APP33" s="233"/>
      <c r="APQ33" s="233"/>
      <c r="APR33" s="233"/>
      <c r="APS33" s="233"/>
      <c r="APT33" s="233"/>
      <c r="APU33" s="233"/>
      <c r="APV33" s="233"/>
      <c r="APW33" s="233"/>
      <c r="APX33" s="233"/>
      <c r="APY33" s="233"/>
      <c r="APZ33" s="233"/>
      <c r="AQA33" s="233"/>
      <c r="AQB33" s="233"/>
      <c r="AQC33" s="233"/>
      <c r="AQD33" s="233"/>
      <c r="AQE33" s="233"/>
      <c r="AQF33" s="233"/>
      <c r="AQG33" s="233"/>
      <c r="AQH33" s="233"/>
      <c r="AQI33" s="233"/>
      <c r="AQJ33" s="233"/>
      <c r="AQK33" s="233"/>
      <c r="AQL33" s="233"/>
      <c r="AQM33" s="233"/>
      <c r="AQN33" s="233"/>
      <c r="AQO33" s="233"/>
      <c r="AQP33" s="233"/>
      <c r="AQQ33" s="233"/>
      <c r="AQR33" s="233"/>
      <c r="AQS33" s="233"/>
      <c r="AQT33" s="233"/>
      <c r="AQU33" s="233"/>
      <c r="AQV33" s="233"/>
      <c r="AQW33" s="233"/>
      <c r="AQX33" s="233"/>
      <c r="AQY33" s="233"/>
      <c r="AQZ33" s="233"/>
      <c r="ARA33" s="233"/>
      <c r="ARB33" s="233"/>
      <c r="ARC33" s="233"/>
      <c r="ARD33" s="233"/>
      <c r="ARE33" s="233"/>
      <c r="ARF33" s="233"/>
      <c r="ARG33" s="233"/>
      <c r="ARH33" s="233"/>
      <c r="ARI33" s="233"/>
      <c r="ARJ33" s="233"/>
      <c r="ARK33" s="233"/>
      <c r="ARL33" s="233"/>
      <c r="ARM33" s="233"/>
      <c r="ARN33" s="233"/>
      <c r="ARO33" s="233"/>
      <c r="ARP33" s="233"/>
      <c r="ARQ33" s="233"/>
      <c r="ARR33" s="233"/>
      <c r="ARS33" s="233"/>
      <c r="ART33" s="233"/>
      <c r="ARU33" s="233"/>
      <c r="ARV33" s="233"/>
      <c r="ARW33" s="233"/>
      <c r="ARX33" s="233"/>
      <c r="ARY33" s="233"/>
      <c r="ARZ33" s="233"/>
      <c r="ASA33" s="233"/>
      <c r="ASB33" s="233"/>
      <c r="ASC33" s="233"/>
      <c r="ASD33" s="233"/>
      <c r="ASE33" s="233"/>
      <c r="ASF33" s="233"/>
      <c r="ASG33" s="233"/>
      <c r="ASH33" s="233"/>
      <c r="ASI33" s="233"/>
      <c r="ASJ33" s="233"/>
      <c r="ASK33" s="233"/>
      <c r="ASL33" s="233"/>
      <c r="ASM33" s="233"/>
      <c r="ASN33" s="233"/>
      <c r="ASO33" s="233"/>
      <c r="ASP33" s="233"/>
      <c r="ASQ33" s="233"/>
      <c r="ASR33" s="233"/>
      <c r="ASS33" s="233"/>
      <c r="AST33" s="233"/>
      <c r="ASU33" s="233"/>
      <c r="ASV33" s="233"/>
      <c r="ASW33" s="233"/>
      <c r="ASX33" s="233"/>
      <c r="ASY33" s="233"/>
      <c r="ASZ33" s="233"/>
      <c r="ATA33" s="233"/>
      <c r="ATB33" s="233"/>
      <c r="ATC33" s="233"/>
      <c r="ATD33" s="233"/>
      <c r="ATE33" s="233"/>
      <c r="ATF33" s="233"/>
      <c r="ATG33" s="233"/>
      <c r="ATH33" s="233"/>
      <c r="ATI33" s="233"/>
      <c r="ATJ33" s="233"/>
      <c r="ATK33" s="233"/>
      <c r="ATL33" s="233"/>
      <c r="ATM33" s="233"/>
      <c r="ATN33" s="233"/>
      <c r="ATO33" s="233"/>
      <c r="ATP33" s="233"/>
      <c r="ATQ33" s="233"/>
      <c r="ATR33" s="233"/>
      <c r="ATS33" s="233"/>
      <c r="ATT33" s="233"/>
      <c r="ATU33" s="233"/>
      <c r="ATV33" s="233"/>
      <c r="ATW33" s="233"/>
      <c r="ATX33" s="233"/>
      <c r="ATY33" s="233"/>
      <c r="ATZ33" s="233"/>
      <c r="AUA33" s="233"/>
      <c r="AUB33" s="233"/>
      <c r="AUC33" s="233"/>
      <c r="AUD33" s="233"/>
      <c r="AUE33" s="233"/>
      <c r="AUF33" s="233"/>
      <c r="AUG33" s="233"/>
      <c r="AUH33" s="233"/>
      <c r="AUI33" s="233"/>
      <c r="AUJ33" s="233"/>
      <c r="AUK33" s="233"/>
      <c r="AUL33" s="233"/>
      <c r="AUM33" s="233"/>
      <c r="AUN33" s="233"/>
      <c r="AUO33" s="233"/>
      <c r="AUP33" s="233"/>
      <c r="AUQ33" s="233"/>
      <c r="AUR33" s="233"/>
      <c r="AUS33" s="233"/>
      <c r="AUT33" s="233"/>
      <c r="AUU33" s="233"/>
      <c r="AUV33" s="233"/>
      <c r="AUW33" s="233"/>
      <c r="AUX33" s="233"/>
      <c r="AUY33" s="233"/>
      <c r="AUZ33" s="233"/>
      <c r="AVA33" s="233"/>
      <c r="AVB33" s="233"/>
      <c r="AVC33" s="233"/>
      <c r="AVD33" s="233"/>
      <c r="AVE33" s="233"/>
      <c r="AVF33" s="233"/>
      <c r="AVG33" s="233"/>
      <c r="AVH33" s="233"/>
      <c r="AVI33" s="233"/>
      <c r="AVJ33" s="233"/>
      <c r="AVK33" s="233"/>
      <c r="AVL33" s="233"/>
      <c r="AVM33" s="233"/>
      <c r="AVN33" s="233"/>
      <c r="AVO33" s="233"/>
      <c r="AVP33" s="233"/>
      <c r="AVQ33" s="233"/>
      <c r="AVR33" s="233"/>
      <c r="AVS33" s="233"/>
      <c r="AVT33" s="233"/>
      <c r="AVU33" s="233"/>
      <c r="AVV33" s="233"/>
      <c r="AVW33" s="233"/>
      <c r="AVX33" s="233"/>
      <c r="AVY33" s="233"/>
      <c r="AVZ33" s="233"/>
      <c r="AWA33" s="233"/>
      <c r="AWB33" s="233"/>
      <c r="AWC33" s="233"/>
      <c r="AWD33" s="233"/>
      <c r="AWE33" s="233"/>
      <c r="AWF33" s="233"/>
      <c r="AWG33" s="233"/>
      <c r="AWH33" s="233"/>
      <c r="AWI33" s="233"/>
      <c r="AWJ33" s="233"/>
      <c r="AWK33" s="233"/>
      <c r="AWL33" s="233"/>
      <c r="AWM33" s="233"/>
      <c r="AWN33" s="233"/>
      <c r="AWO33" s="233"/>
      <c r="AWP33" s="233"/>
      <c r="AWQ33" s="233"/>
      <c r="AWR33" s="233"/>
      <c r="AWS33" s="233"/>
      <c r="AWT33" s="233"/>
      <c r="AWU33" s="233"/>
      <c r="AWV33" s="233"/>
      <c r="AWW33" s="233"/>
      <c r="AWX33" s="233"/>
      <c r="AWY33" s="233"/>
      <c r="AWZ33" s="233"/>
      <c r="AXA33" s="233"/>
      <c r="AXB33" s="233"/>
      <c r="AXC33" s="233"/>
      <c r="AXD33" s="233"/>
      <c r="AXE33" s="233"/>
      <c r="AXF33" s="233"/>
      <c r="AXG33" s="233"/>
      <c r="AXH33" s="233"/>
      <c r="AXI33" s="233"/>
      <c r="AXJ33" s="233"/>
      <c r="AXK33" s="233"/>
      <c r="AXL33" s="233"/>
      <c r="AXM33" s="233"/>
      <c r="AXN33" s="233"/>
      <c r="AXO33" s="233"/>
      <c r="AXP33" s="233"/>
      <c r="AXQ33" s="233"/>
      <c r="AXR33" s="233"/>
      <c r="AXS33" s="233"/>
      <c r="AXT33" s="233"/>
      <c r="AXU33" s="233"/>
      <c r="AXV33" s="233"/>
      <c r="AXW33" s="233"/>
      <c r="AXX33" s="233"/>
      <c r="AXY33" s="233"/>
      <c r="AXZ33" s="233"/>
      <c r="AYA33" s="233"/>
      <c r="AYB33" s="233"/>
      <c r="AYC33" s="233"/>
      <c r="AYD33" s="233"/>
      <c r="AYE33" s="233"/>
      <c r="AYF33" s="233"/>
      <c r="AYG33" s="233"/>
      <c r="AYH33" s="233"/>
      <c r="AYI33" s="233"/>
      <c r="AYJ33" s="233"/>
      <c r="AYK33" s="233"/>
      <c r="AYL33" s="233"/>
      <c r="AYM33" s="233"/>
      <c r="AYN33" s="233"/>
      <c r="AYO33" s="233"/>
      <c r="AYP33" s="233"/>
      <c r="AYQ33" s="233"/>
      <c r="AYR33" s="233"/>
      <c r="AYS33" s="233"/>
      <c r="AYT33" s="233"/>
      <c r="AYU33" s="233"/>
      <c r="AYV33" s="233"/>
      <c r="AYW33" s="233"/>
      <c r="AYX33" s="233"/>
      <c r="AYY33" s="233"/>
      <c r="AYZ33" s="233"/>
      <c r="AZA33" s="233"/>
      <c r="AZB33" s="233"/>
      <c r="AZC33" s="233"/>
      <c r="AZD33" s="233"/>
      <c r="AZE33" s="233"/>
      <c r="AZF33" s="233"/>
      <c r="AZG33" s="233"/>
      <c r="AZH33" s="233"/>
      <c r="AZI33" s="233"/>
      <c r="AZJ33" s="233"/>
      <c r="AZK33" s="233"/>
      <c r="AZL33" s="233"/>
      <c r="AZM33" s="233"/>
      <c r="AZN33" s="233"/>
      <c r="AZO33" s="233"/>
      <c r="AZP33" s="233"/>
      <c r="AZQ33" s="233"/>
      <c r="AZR33" s="233"/>
      <c r="AZS33" s="233"/>
      <c r="AZT33" s="233"/>
      <c r="AZU33" s="233"/>
      <c r="AZV33" s="233"/>
      <c r="AZW33" s="233"/>
      <c r="AZX33" s="233"/>
      <c r="AZY33" s="233"/>
      <c r="AZZ33" s="233"/>
      <c r="BAA33" s="233"/>
      <c r="BAB33" s="233"/>
      <c r="BAC33" s="233"/>
      <c r="BAD33" s="233"/>
      <c r="BAE33" s="233"/>
      <c r="BAF33" s="233"/>
      <c r="BAG33" s="233"/>
      <c r="BAH33" s="233"/>
      <c r="BAI33" s="233"/>
      <c r="BAJ33" s="233"/>
      <c r="BAK33" s="233"/>
      <c r="BAL33" s="233"/>
      <c r="BAM33" s="233"/>
      <c r="BAN33" s="233"/>
      <c r="BAO33" s="233"/>
      <c r="BAP33" s="233"/>
      <c r="BAQ33" s="233"/>
      <c r="BAR33" s="233"/>
      <c r="BAS33" s="233"/>
      <c r="BAT33" s="233"/>
      <c r="BAU33" s="233"/>
      <c r="BAV33" s="233"/>
      <c r="BAW33" s="233"/>
      <c r="BAX33" s="233"/>
      <c r="BAY33" s="233"/>
      <c r="BAZ33" s="233"/>
      <c r="BBA33" s="233"/>
      <c r="BBB33" s="233"/>
      <c r="BBC33" s="233"/>
      <c r="BBD33" s="233"/>
      <c r="BBE33" s="233"/>
      <c r="BBF33" s="233"/>
      <c r="BBG33" s="233"/>
      <c r="BBH33" s="233"/>
      <c r="BBI33" s="233"/>
      <c r="BBJ33" s="233"/>
      <c r="BBK33" s="233"/>
      <c r="BBL33" s="233"/>
      <c r="BBM33" s="233"/>
      <c r="BBN33" s="233"/>
      <c r="BBO33" s="233"/>
      <c r="BBP33" s="233"/>
      <c r="BBQ33" s="233"/>
      <c r="BBR33" s="233"/>
      <c r="BBS33" s="233"/>
      <c r="BBT33" s="233"/>
      <c r="BBU33" s="233"/>
      <c r="BBV33" s="233"/>
      <c r="BBW33" s="233"/>
      <c r="BBX33" s="233"/>
      <c r="BBY33" s="233"/>
      <c r="BBZ33" s="233"/>
      <c r="BCA33" s="233"/>
      <c r="BCB33" s="233"/>
      <c r="BCC33" s="233"/>
      <c r="BCD33" s="233"/>
      <c r="BCE33" s="233"/>
      <c r="BCF33" s="233"/>
      <c r="BCG33" s="233"/>
      <c r="BCH33" s="233"/>
      <c r="BCI33" s="233"/>
      <c r="BCJ33" s="233"/>
      <c r="BCK33" s="233"/>
      <c r="BCL33" s="233"/>
      <c r="BCM33" s="233"/>
      <c r="BCN33" s="233"/>
      <c r="BCO33" s="233"/>
      <c r="BCP33" s="233"/>
      <c r="BCQ33" s="233"/>
      <c r="BCR33" s="233"/>
      <c r="BCS33" s="233"/>
      <c r="BCT33" s="233"/>
      <c r="BCU33" s="233"/>
      <c r="BCV33" s="233"/>
      <c r="BCW33" s="233"/>
      <c r="BCX33" s="233"/>
      <c r="BCY33" s="233"/>
      <c r="BCZ33" s="233"/>
      <c r="BDA33" s="233"/>
      <c r="BDB33" s="233"/>
      <c r="BDC33" s="233"/>
      <c r="BDD33" s="233"/>
      <c r="BDE33" s="233"/>
      <c r="BDF33" s="233"/>
      <c r="BDG33" s="233"/>
      <c r="BDH33" s="233"/>
      <c r="BDI33" s="233"/>
      <c r="BDJ33" s="233"/>
      <c r="BDK33" s="233"/>
      <c r="BDL33" s="233"/>
      <c r="BDM33" s="233"/>
      <c r="BDN33" s="233"/>
      <c r="BDO33" s="233"/>
      <c r="BDP33" s="233"/>
      <c r="BDQ33" s="233"/>
      <c r="BDR33" s="233"/>
      <c r="BDS33" s="233"/>
      <c r="BDT33" s="233"/>
      <c r="BDU33" s="233"/>
      <c r="BDV33" s="233"/>
      <c r="BDW33" s="233"/>
      <c r="BDX33" s="233"/>
      <c r="BDY33" s="233"/>
      <c r="BDZ33" s="233"/>
      <c r="BEA33" s="233"/>
      <c r="BEB33" s="233"/>
      <c r="BEC33" s="233"/>
      <c r="BED33" s="233"/>
      <c r="BEE33" s="233"/>
      <c r="BEF33" s="233"/>
      <c r="BEG33" s="233"/>
      <c r="BEH33" s="233"/>
      <c r="BEI33" s="233"/>
      <c r="BEJ33" s="233"/>
      <c r="BEK33" s="233"/>
      <c r="BEL33" s="233"/>
      <c r="BEM33" s="233"/>
      <c r="BEN33" s="233"/>
      <c r="BEO33" s="233"/>
      <c r="BEP33" s="233"/>
      <c r="BEQ33" s="233"/>
      <c r="BER33" s="233"/>
      <c r="BES33" s="233"/>
      <c r="BET33" s="233"/>
      <c r="BEU33" s="233"/>
      <c r="BEV33" s="233"/>
      <c r="BEW33" s="233"/>
      <c r="BEX33" s="233"/>
      <c r="BEY33" s="233"/>
      <c r="BEZ33" s="233"/>
      <c r="BFA33" s="233"/>
      <c r="BFB33" s="233"/>
      <c r="BFC33" s="233"/>
      <c r="BFD33" s="233"/>
      <c r="BFE33" s="233"/>
      <c r="BFF33" s="233"/>
      <c r="BFG33" s="233"/>
      <c r="BFH33" s="233"/>
      <c r="BFI33" s="233"/>
      <c r="BFJ33" s="233"/>
      <c r="BFK33" s="233"/>
      <c r="BFL33" s="233"/>
      <c r="BFM33" s="233"/>
      <c r="BFN33" s="233"/>
      <c r="BFO33" s="233"/>
      <c r="BFP33" s="233"/>
      <c r="BFQ33" s="233"/>
      <c r="BFR33" s="233"/>
      <c r="BFS33" s="233"/>
      <c r="BFT33" s="233"/>
      <c r="BFU33" s="233"/>
      <c r="BFV33" s="233"/>
      <c r="BFW33" s="233"/>
      <c r="BFX33" s="233"/>
      <c r="BFY33" s="233"/>
      <c r="BFZ33" s="233"/>
      <c r="BGA33" s="233"/>
      <c r="BGB33" s="233"/>
      <c r="BGC33" s="233"/>
      <c r="BGD33" s="233"/>
      <c r="BGE33" s="233"/>
      <c r="BGF33" s="233"/>
      <c r="BGG33" s="233"/>
      <c r="BGH33" s="233"/>
      <c r="BGI33" s="233"/>
      <c r="BGJ33" s="233"/>
      <c r="BGK33" s="233"/>
      <c r="BGL33" s="233"/>
      <c r="BGM33" s="233"/>
      <c r="BGN33" s="233"/>
      <c r="BGO33" s="233"/>
      <c r="BGP33" s="233"/>
      <c r="BGQ33" s="233"/>
      <c r="BGR33" s="233"/>
      <c r="BGS33" s="233"/>
      <c r="BGT33" s="233"/>
      <c r="BGU33" s="233"/>
      <c r="BGV33" s="233"/>
      <c r="BGW33" s="233"/>
      <c r="BGX33" s="233"/>
      <c r="BGY33" s="233"/>
      <c r="BGZ33" s="233"/>
      <c r="BHA33" s="233"/>
      <c r="BHB33" s="233"/>
      <c r="BHC33" s="233"/>
      <c r="BHD33" s="233"/>
      <c r="BHE33" s="233"/>
      <c r="BHF33" s="233"/>
      <c r="BHG33" s="233"/>
      <c r="BHH33" s="233"/>
      <c r="BHI33" s="233"/>
      <c r="BHJ33" s="233"/>
      <c r="BHK33" s="233"/>
      <c r="BHL33" s="233"/>
      <c r="BHM33" s="233"/>
      <c r="BHN33" s="233"/>
      <c r="BHO33" s="233"/>
      <c r="BHP33" s="233"/>
      <c r="BHQ33" s="233"/>
      <c r="BHR33" s="233"/>
      <c r="BHS33" s="233"/>
      <c r="BHT33" s="233"/>
      <c r="BHU33" s="233"/>
      <c r="BHV33" s="233"/>
      <c r="BHW33" s="233"/>
      <c r="BHX33" s="233"/>
      <c r="BHY33" s="233"/>
      <c r="BHZ33" s="233"/>
      <c r="BIA33" s="233"/>
      <c r="BIB33" s="233"/>
      <c r="BIC33" s="233"/>
      <c r="BID33" s="233"/>
      <c r="BIE33" s="233"/>
      <c r="BIF33" s="233"/>
      <c r="BIG33" s="233"/>
      <c r="BIH33" s="233"/>
      <c r="BII33" s="233"/>
      <c r="BIJ33" s="233"/>
      <c r="BIK33" s="233"/>
      <c r="BIL33" s="233"/>
      <c r="BIM33" s="233"/>
      <c r="BIN33" s="233"/>
      <c r="BIO33" s="233"/>
      <c r="BIP33" s="233"/>
      <c r="BIQ33" s="233"/>
      <c r="BIR33" s="233"/>
      <c r="BIS33" s="233"/>
      <c r="BIT33" s="233"/>
      <c r="BIU33" s="233"/>
      <c r="BIV33" s="233"/>
      <c r="BIW33" s="233"/>
      <c r="BIX33" s="233"/>
      <c r="BIY33" s="233"/>
      <c r="BIZ33" s="233"/>
      <c r="BJA33" s="233"/>
      <c r="BJB33" s="233"/>
      <c r="BJC33" s="233"/>
      <c r="BJD33" s="233"/>
      <c r="BJE33" s="233"/>
      <c r="BJF33" s="233"/>
      <c r="BJG33" s="233"/>
      <c r="BJH33" s="233"/>
      <c r="BJI33" s="233"/>
      <c r="BJJ33" s="233"/>
      <c r="BJK33" s="233"/>
      <c r="BJL33" s="233"/>
      <c r="BJM33" s="233"/>
      <c r="BJN33" s="233"/>
      <c r="BJO33" s="233"/>
      <c r="BJP33" s="233"/>
      <c r="BJQ33" s="233"/>
      <c r="BJR33" s="233"/>
      <c r="BJS33" s="233"/>
      <c r="BJT33" s="233"/>
      <c r="BJU33" s="233"/>
      <c r="BJV33" s="233"/>
      <c r="BJW33" s="233"/>
      <c r="BJX33" s="233"/>
      <c r="BJY33" s="233"/>
      <c r="BJZ33" s="233"/>
      <c r="BKA33" s="233"/>
      <c r="BKB33" s="233"/>
      <c r="BKC33" s="233"/>
      <c r="BKD33" s="233"/>
      <c r="BKE33" s="233"/>
      <c r="BKF33" s="233"/>
      <c r="BKG33" s="233"/>
      <c r="BKH33" s="233"/>
      <c r="BKI33" s="233"/>
      <c r="BKJ33" s="233"/>
      <c r="BKK33" s="233"/>
      <c r="BKL33" s="233"/>
      <c r="BKM33" s="233"/>
      <c r="BKN33" s="233"/>
      <c r="BKO33" s="233"/>
      <c r="BKP33" s="233"/>
      <c r="BKQ33" s="233"/>
      <c r="BKR33" s="233"/>
      <c r="BKS33" s="233"/>
      <c r="BKT33" s="233"/>
      <c r="BKU33" s="233"/>
      <c r="BKV33" s="233"/>
      <c r="BKW33" s="233"/>
      <c r="BKX33" s="233"/>
      <c r="BKY33" s="233"/>
      <c r="BKZ33" s="233"/>
      <c r="BLA33" s="233"/>
      <c r="BLB33" s="233"/>
      <c r="BLC33" s="233"/>
      <c r="BLD33" s="233"/>
      <c r="BLE33" s="233"/>
      <c r="BLF33" s="233"/>
      <c r="BLG33" s="233"/>
      <c r="BLH33" s="233"/>
      <c r="BLI33" s="233"/>
      <c r="BLJ33" s="233"/>
      <c r="BLK33" s="233"/>
      <c r="BLL33" s="233"/>
      <c r="BLM33" s="233"/>
      <c r="BLN33" s="233"/>
      <c r="BLO33" s="233"/>
      <c r="BLP33" s="233"/>
      <c r="BLQ33" s="233"/>
      <c r="BLR33" s="233"/>
      <c r="BLS33" s="233"/>
      <c r="BLT33" s="233"/>
      <c r="BLU33" s="233"/>
      <c r="BLV33" s="233"/>
      <c r="BLW33" s="233"/>
      <c r="BLX33" s="233"/>
      <c r="BLY33" s="233"/>
      <c r="BLZ33" s="233"/>
      <c r="BMA33" s="233"/>
      <c r="BMB33" s="233"/>
      <c r="BMC33" s="233"/>
      <c r="BMD33" s="233"/>
      <c r="BME33" s="233"/>
      <c r="BMF33" s="233"/>
      <c r="BMG33" s="233"/>
      <c r="BMH33" s="233"/>
      <c r="BMI33" s="233"/>
      <c r="BMJ33" s="233"/>
      <c r="BMK33" s="233"/>
      <c r="BML33" s="233"/>
      <c r="BMM33" s="233"/>
      <c r="BMN33" s="233"/>
      <c r="BMO33" s="233"/>
      <c r="BMP33" s="233"/>
      <c r="BMQ33" s="233"/>
      <c r="BMR33" s="233"/>
      <c r="BMS33" s="233"/>
      <c r="BMT33" s="233"/>
      <c r="BMU33" s="233"/>
      <c r="BMV33" s="233"/>
      <c r="BMW33" s="233"/>
      <c r="BMX33" s="233"/>
      <c r="BMY33" s="233"/>
      <c r="BMZ33" s="233"/>
      <c r="BNA33" s="233"/>
      <c r="BNB33" s="233"/>
      <c r="BNC33" s="233"/>
      <c r="BND33" s="233"/>
      <c r="BNE33" s="233"/>
      <c r="BNF33" s="233"/>
      <c r="BNG33" s="233"/>
      <c r="BNH33" s="233"/>
      <c r="BNI33" s="233"/>
      <c r="BNJ33" s="233"/>
      <c r="BNK33" s="233"/>
      <c r="BNL33" s="233"/>
      <c r="BNM33" s="233"/>
      <c r="BNN33" s="233"/>
      <c r="BNO33" s="233"/>
      <c r="BNP33" s="233"/>
      <c r="BNQ33" s="233"/>
      <c r="BNR33" s="233"/>
      <c r="BNS33" s="233"/>
      <c r="BNT33" s="233"/>
      <c r="BNU33" s="233"/>
      <c r="BNV33" s="233"/>
      <c r="BNW33" s="233"/>
      <c r="BNX33" s="233"/>
      <c r="BNY33" s="233"/>
      <c r="BNZ33" s="233"/>
      <c r="BOA33" s="233"/>
      <c r="BOB33" s="233"/>
      <c r="BOC33" s="233"/>
      <c r="BOD33" s="233"/>
      <c r="BOE33" s="233"/>
      <c r="BOF33" s="233"/>
      <c r="BOG33" s="233"/>
      <c r="BOH33" s="233"/>
      <c r="BOI33" s="233"/>
      <c r="BOJ33" s="233"/>
      <c r="BOK33" s="233"/>
      <c r="BOL33" s="233"/>
      <c r="BOM33" s="233"/>
      <c r="BON33" s="233"/>
      <c r="BOO33" s="233"/>
      <c r="BOP33" s="233"/>
      <c r="BOQ33" s="233"/>
      <c r="BOR33" s="233"/>
      <c r="BOS33" s="233"/>
      <c r="BOT33" s="233"/>
      <c r="BOU33" s="233"/>
      <c r="BOV33" s="233"/>
      <c r="BOW33" s="233"/>
      <c r="BOX33" s="233"/>
      <c r="BOY33" s="233"/>
      <c r="BOZ33" s="233"/>
      <c r="BPA33" s="233"/>
      <c r="BPB33" s="233"/>
      <c r="BPC33" s="233"/>
      <c r="BPD33" s="233"/>
      <c r="BPE33" s="233"/>
      <c r="BPF33" s="233"/>
      <c r="BPG33" s="233"/>
      <c r="BPH33" s="233"/>
      <c r="BPI33" s="233"/>
      <c r="BPJ33" s="233"/>
      <c r="BPK33" s="233"/>
      <c r="BPL33" s="233"/>
      <c r="BPM33" s="233"/>
      <c r="BPN33" s="233"/>
      <c r="BPO33" s="233"/>
      <c r="BPP33" s="233"/>
      <c r="BPQ33" s="233"/>
      <c r="BPR33" s="233"/>
      <c r="BPS33" s="233"/>
      <c r="BPT33" s="233"/>
      <c r="BPU33" s="233"/>
      <c r="BPV33" s="233"/>
      <c r="BPW33" s="233"/>
      <c r="BPX33" s="233"/>
      <c r="BPY33" s="233"/>
      <c r="BPZ33" s="233"/>
      <c r="BQA33" s="233"/>
      <c r="BQB33" s="233"/>
      <c r="BQC33" s="233"/>
      <c r="BQD33" s="233"/>
      <c r="BQE33" s="233"/>
      <c r="BQF33" s="233"/>
      <c r="BQG33" s="233"/>
      <c r="BQH33" s="233"/>
      <c r="BQI33" s="233"/>
      <c r="BQJ33" s="233"/>
      <c r="BQK33" s="233"/>
      <c r="BQL33" s="233"/>
      <c r="BQM33" s="233"/>
      <c r="BQN33" s="233"/>
      <c r="BQO33" s="233"/>
      <c r="BQP33" s="233"/>
      <c r="BQQ33" s="233"/>
      <c r="BQR33" s="233"/>
      <c r="BQS33" s="233"/>
      <c r="BQT33" s="233"/>
      <c r="BQU33" s="233"/>
      <c r="BQV33" s="233"/>
      <c r="BQW33" s="233"/>
      <c r="BQX33" s="233"/>
      <c r="BQY33" s="233"/>
      <c r="BQZ33" s="233"/>
      <c r="BRA33" s="233"/>
      <c r="BRB33" s="233"/>
      <c r="BRC33" s="233"/>
      <c r="BRD33" s="233"/>
      <c r="BRE33" s="233"/>
      <c r="BRF33" s="233"/>
      <c r="BRG33" s="233"/>
      <c r="BRH33" s="233"/>
      <c r="BRI33" s="233"/>
      <c r="BRJ33" s="233"/>
      <c r="BRK33" s="233"/>
      <c r="BRL33" s="233"/>
      <c r="BRM33" s="233"/>
      <c r="BRN33" s="233"/>
      <c r="BRO33" s="233"/>
      <c r="BRP33" s="233"/>
      <c r="BRQ33" s="233"/>
      <c r="BRR33" s="233"/>
      <c r="BRS33" s="233"/>
      <c r="BRT33" s="233"/>
      <c r="BRU33" s="233"/>
      <c r="BRV33" s="233"/>
      <c r="BRW33" s="233"/>
      <c r="BRX33" s="233"/>
      <c r="BRY33" s="233"/>
      <c r="BRZ33" s="233"/>
      <c r="BSA33" s="233"/>
      <c r="BSB33" s="233"/>
      <c r="BSC33" s="233"/>
      <c r="BSD33" s="233"/>
      <c r="BSE33" s="233"/>
      <c r="BSF33" s="233"/>
      <c r="BSG33" s="233"/>
      <c r="BSH33" s="233"/>
      <c r="BSI33" s="233"/>
      <c r="BSJ33" s="233"/>
      <c r="BSK33" s="233"/>
      <c r="BSL33" s="233"/>
      <c r="BSM33" s="233"/>
      <c r="BSN33" s="233"/>
      <c r="BSO33" s="233"/>
      <c r="BSP33" s="233"/>
      <c r="BSQ33" s="233"/>
      <c r="BSR33" s="233"/>
      <c r="BSS33" s="233"/>
      <c r="BST33" s="233"/>
      <c r="BSU33" s="233"/>
      <c r="BSV33" s="233"/>
      <c r="BSW33" s="233"/>
      <c r="BSX33" s="233"/>
      <c r="BSY33" s="233"/>
      <c r="BSZ33" s="233"/>
      <c r="BTA33" s="233"/>
      <c r="BTB33" s="233"/>
      <c r="BTC33" s="233"/>
      <c r="BTD33" s="233"/>
      <c r="BTE33" s="233"/>
      <c r="BTF33" s="233"/>
      <c r="BTG33" s="233"/>
      <c r="BTH33" s="233"/>
      <c r="BTI33" s="233"/>
      <c r="BTJ33" s="233"/>
      <c r="BTK33" s="233"/>
      <c r="BTL33" s="233"/>
      <c r="BTM33" s="233"/>
      <c r="BTN33" s="233"/>
      <c r="BTO33" s="233"/>
      <c r="BTP33" s="233"/>
      <c r="BTQ33" s="233"/>
      <c r="BTR33" s="233"/>
      <c r="BTS33" s="233"/>
      <c r="BTT33" s="233"/>
      <c r="BTU33" s="233"/>
      <c r="BTV33" s="233"/>
      <c r="BTW33" s="233"/>
      <c r="BTX33" s="233"/>
      <c r="BTY33" s="233"/>
      <c r="BTZ33" s="233"/>
      <c r="BUA33" s="233"/>
      <c r="BUB33" s="233"/>
      <c r="BUC33" s="233"/>
      <c r="BUD33" s="233"/>
      <c r="BUE33" s="233"/>
      <c r="BUF33" s="233"/>
      <c r="BUG33" s="233"/>
      <c r="BUH33" s="233"/>
      <c r="BUI33" s="233"/>
      <c r="BUJ33" s="233"/>
      <c r="BUK33" s="233"/>
      <c r="BUL33" s="233"/>
      <c r="BUM33" s="233"/>
      <c r="BUN33" s="233"/>
      <c r="BUO33" s="233"/>
      <c r="BUP33" s="233"/>
      <c r="BUQ33" s="233"/>
      <c r="BUR33" s="233"/>
      <c r="BUS33" s="233"/>
      <c r="BUT33" s="233"/>
      <c r="BUU33" s="233"/>
      <c r="BUV33" s="233"/>
      <c r="BUW33" s="233"/>
      <c r="BUX33" s="233"/>
      <c r="BUY33" s="233"/>
      <c r="BUZ33" s="233"/>
      <c r="BVA33" s="233"/>
      <c r="BVB33" s="233"/>
      <c r="BVC33" s="233"/>
      <c r="BVD33" s="233"/>
      <c r="BVE33" s="233"/>
      <c r="BVF33" s="233"/>
      <c r="BVG33" s="233"/>
      <c r="BVH33" s="233"/>
      <c r="BVI33" s="233"/>
      <c r="BVJ33" s="233"/>
      <c r="BVK33" s="233"/>
      <c r="BVL33" s="233"/>
      <c r="BVM33" s="233"/>
      <c r="BVN33" s="233"/>
      <c r="BVO33" s="233"/>
      <c r="BVP33" s="233"/>
      <c r="BVQ33" s="233"/>
      <c r="BVR33" s="233"/>
      <c r="BVS33" s="233"/>
      <c r="BVT33" s="233"/>
      <c r="BVU33" s="233"/>
      <c r="BVV33" s="233"/>
      <c r="BVW33" s="233"/>
      <c r="BVX33" s="233"/>
      <c r="BVY33" s="233"/>
      <c r="BVZ33" s="233"/>
      <c r="BWA33" s="233"/>
      <c r="BWB33" s="233"/>
      <c r="BWC33" s="233"/>
      <c r="BWD33" s="233"/>
      <c r="BWE33" s="233"/>
      <c r="BWF33" s="233"/>
      <c r="BWG33" s="233"/>
      <c r="BWH33" s="233"/>
      <c r="BWI33" s="233"/>
      <c r="BWJ33" s="233"/>
      <c r="BWK33" s="233"/>
      <c r="BWL33" s="233"/>
      <c r="BWM33" s="233"/>
      <c r="BWN33" s="233"/>
      <c r="BWO33" s="233"/>
      <c r="BWP33" s="233"/>
      <c r="BWQ33" s="233"/>
      <c r="BWR33" s="233"/>
      <c r="BWS33" s="233"/>
      <c r="BWT33" s="233"/>
      <c r="BWU33" s="233"/>
      <c r="BWV33" s="233"/>
      <c r="BWW33" s="233"/>
      <c r="BWX33" s="233"/>
      <c r="BWY33" s="233"/>
      <c r="BWZ33" s="233"/>
      <c r="BXA33" s="233"/>
      <c r="BXB33" s="233"/>
      <c r="BXC33" s="233"/>
      <c r="BXD33" s="233"/>
      <c r="BXE33" s="233"/>
      <c r="BXF33" s="233"/>
      <c r="BXG33" s="233"/>
      <c r="BXH33" s="233"/>
      <c r="BXI33" s="233"/>
      <c r="BXJ33" s="233"/>
      <c r="BXK33" s="233"/>
      <c r="BXL33" s="233"/>
      <c r="BXM33" s="233"/>
      <c r="BXN33" s="233"/>
      <c r="BXO33" s="233"/>
      <c r="BXP33" s="233"/>
      <c r="BXQ33" s="233"/>
      <c r="BXR33" s="233"/>
      <c r="BXS33" s="233"/>
      <c r="BXT33" s="233"/>
      <c r="BXU33" s="233"/>
      <c r="BXV33" s="233"/>
      <c r="BXW33" s="233"/>
      <c r="BXX33" s="233"/>
      <c r="BXY33" s="233"/>
      <c r="BXZ33" s="233"/>
      <c r="BYA33" s="233"/>
      <c r="BYB33" s="233"/>
      <c r="BYC33" s="233"/>
      <c r="BYD33" s="233"/>
      <c r="BYE33" s="233"/>
      <c r="BYF33" s="233"/>
      <c r="BYG33" s="233"/>
      <c r="BYH33" s="233"/>
      <c r="BYI33" s="233"/>
      <c r="BYJ33" s="233"/>
      <c r="BYK33" s="233"/>
      <c r="BYL33" s="233"/>
      <c r="BYM33" s="233"/>
      <c r="BYN33" s="233"/>
      <c r="BYO33" s="233"/>
      <c r="BYP33" s="233"/>
      <c r="BYQ33" s="233"/>
      <c r="BYR33" s="233"/>
      <c r="BYS33" s="233"/>
      <c r="BYT33" s="233"/>
      <c r="BYU33" s="233"/>
      <c r="BYV33" s="233"/>
      <c r="BYW33" s="233"/>
      <c r="BYX33" s="233"/>
      <c r="BYY33" s="233"/>
      <c r="BYZ33" s="233"/>
      <c r="BZA33" s="233"/>
      <c r="BZB33" s="233"/>
      <c r="BZC33" s="233"/>
      <c r="BZD33" s="233"/>
      <c r="BZE33" s="233"/>
      <c r="BZF33" s="233"/>
      <c r="BZG33" s="233"/>
      <c r="BZH33" s="233"/>
      <c r="BZI33" s="233"/>
      <c r="BZJ33" s="233"/>
      <c r="BZK33" s="233"/>
      <c r="BZL33" s="233"/>
      <c r="BZM33" s="233"/>
      <c r="BZN33" s="233"/>
      <c r="BZO33" s="233"/>
      <c r="BZP33" s="233"/>
      <c r="BZQ33" s="233"/>
      <c r="BZR33" s="233"/>
      <c r="BZS33" s="233"/>
      <c r="BZT33" s="233"/>
      <c r="BZU33" s="233"/>
      <c r="BZV33" s="233"/>
      <c r="BZW33" s="233"/>
      <c r="BZX33" s="233"/>
      <c r="BZY33" s="233"/>
      <c r="BZZ33" s="233"/>
      <c r="CAA33" s="233"/>
      <c r="CAB33" s="233"/>
      <c r="CAC33" s="233"/>
      <c r="CAD33" s="233"/>
      <c r="CAE33" s="233"/>
      <c r="CAF33" s="233"/>
      <c r="CAG33" s="233"/>
      <c r="CAH33" s="233"/>
      <c r="CAI33" s="233"/>
      <c r="CAJ33" s="233"/>
      <c r="CAK33" s="233"/>
      <c r="CAL33" s="233"/>
      <c r="CAM33" s="233"/>
      <c r="CAN33" s="233"/>
      <c r="CAO33" s="233"/>
      <c r="CAP33" s="233"/>
      <c r="CAQ33" s="233"/>
      <c r="CAR33" s="233"/>
      <c r="CAS33" s="233"/>
      <c r="CAT33" s="233"/>
      <c r="CAU33" s="233"/>
      <c r="CAV33" s="233"/>
      <c r="CAW33" s="233"/>
      <c r="CAX33" s="233"/>
      <c r="CAY33" s="233"/>
      <c r="CAZ33" s="233"/>
      <c r="CBA33" s="233"/>
      <c r="CBB33" s="233"/>
      <c r="CBC33" s="233"/>
      <c r="CBD33" s="233"/>
      <c r="CBE33" s="233"/>
      <c r="CBF33" s="233"/>
      <c r="CBG33" s="233"/>
      <c r="CBH33" s="233"/>
      <c r="CBI33" s="233"/>
      <c r="CBJ33" s="233"/>
      <c r="CBK33" s="233"/>
      <c r="CBL33" s="233"/>
      <c r="CBM33" s="233"/>
      <c r="CBN33" s="233"/>
      <c r="CBO33" s="233"/>
      <c r="CBP33" s="233"/>
      <c r="CBQ33" s="233"/>
      <c r="CBR33" s="233"/>
      <c r="CBS33" s="233"/>
      <c r="CBT33" s="233"/>
      <c r="CBU33" s="233"/>
      <c r="CBV33" s="233"/>
      <c r="CBW33" s="233"/>
      <c r="CBX33" s="233"/>
      <c r="CBY33" s="233"/>
      <c r="CBZ33" s="233"/>
      <c r="CCA33" s="233"/>
      <c r="CCB33" s="233"/>
      <c r="CCC33" s="233"/>
      <c r="CCD33" s="233"/>
      <c r="CCE33" s="233"/>
      <c r="CCF33" s="233"/>
      <c r="CCG33" s="233"/>
      <c r="CCH33" s="233"/>
      <c r="CCI33" s="233"/>
      <c r="CCJ33" s="233"/>
      <c r="CCK33" s="233"/>
      <c r="CCL33" s="233"/>
      <c r="CCM33" s="233"/>
      <c r="CCN33" s="233"/>
      <c r="CCO33" s="233"/>
      <c r="CCP33" s="233"/>
      <c r="CCQ33" s="233"/>
      <c r="CCR33" s="233"/>
      <c r="CCS33" s="233"/>
      <c r="CCT33" s="233"/>
      <c r="CCU33" s="233"/>
      <c r="CCV33" s="233"/>
      <c r="CCW33" s="233"/>
      <c r="CCX33" s="233"/>
      <c r="CCY33" s="233"/>
      <c r="CCZ33" s="233"/>
      <c r="CDA33" s="233"/>
      <c r="CDB33" s="233"/>
      <c r="CDC33" s="233"/>
      <c r="CDD33" s="233"/>
      <c r="CDE33" s="233"/>
      <c r="CDF33" s="233"/>
      <c r="CDG33" s="233"/>
      <c r="CDH33" s="233"/>
      <c r="CDI33" s="233"/>
      <c r="CDJ33" s="233"/>
      <c r="CDK33" s="233"/>
      <c r="CDL33" s="233"/>
      <c r="CDM33" s="233"/>
      <c r="CDN33" s="233"/>
      <c r="CDO33" s="233"/>
      <c r="CDP33" s="233"/>
      <c r="CDQ33" s="233"/>
      <c r="CDR33" s="233"/>
      <c r="CDS33" s="233"/>
      <c r="CDT33" s="233"/>
      <c r="CDU33" s="233"/>
      <c r="CDV33" s="233"/>
      <c r="CDW33" s="233"/>
      <c r="CDX33" s="233"/>
      <c r="CDY33" s="233"/>
      <c r="CDZ33" s="233"/>
      <c r="CEA33" s="233"/>
      <c r="CEB33" s="233"/>
      <c r="CEC33" s="233"/>
      <c r="CED33" s="233"/>
      <c r="CEE33" s="233"/>
      <c r="CEF33" s="233"/>
      <c r="CEG33" s="233"/>
      <c r="CEH33" s="233"/>
      <c r="CEI33" s="233"/>
      <c r="CEJ33" s="233"/>
      <c r="CEK33" s="233"/>
      <c r="CEL33" s="233"/>
      <c r="CEM33" s="233"/>
      <c r="CEN33" s="233"/>
      <c r="CEO33" s="233"/>
      <c r="CEP33" s="233"/>
      <c r="CEQ33" s="233"/>
      <c r="CER33" s="233"/>
      <c r="CES33" s="233"/>
      <c r="CET33" s="233"/>
      <c r="CEU33" s="233"/>
      <c r="CEV33" s="233"/>
      <c r="CEW33" s="233"/>
      <c r="CEX33" s="233"/>
      <c r="CEY33" s="233"/>
      <c r="CEZ33" s="233"/>
      <c r="CFA33" s="233"/>
      <c r="CFB33" s="233"/>
      <c r="CFC33" s="233"/>
      <c r="CFD33" s="233"/>
      <c r="CFE33" s="233"/>
      <c r="CFF33" s="233"/>
      <c r="CFG33" s="233"/>
      <c r="CFH33" s="233"/>
      <c r="CFI33" s="233"/>
      <c r="CFJ33" s="233"/>
      <c r="CFK33" s="233"/>
      <c r="CFL33" s="233"/>
      <c r="CFM33" s="233"/>
      <c r="CFN33" s="233"/>
      <c r="CFO33" s="233"/>
      <c r="CFP33" s="233"/>
      <c r="CFQ33" s="233"/>
      <c r="CFR33" s="233"/>
      <c r="CFS33" s="233"/>
      <c r="CFT33" s="233"/>
      <c r="CFU33" s="233"/>
      <c r="CFV33" s="233"/>
      <c r="CFW33" s="233"/>
      <c r="CFX33" s="233"/>
      <c r="CFY33" s="233"/>
      <c r="CFZ33" s="233"/>
      <c r="CGA33" s="233"/>
      <c r="CGB33" s="233"/>
      <c r="CGC33" s="233"/>
      <c r="CGD33" s="233"/>
      <c r="CGE33" s="233"/>
      <c r="CGF33" s="233"/>
      <c r="CGG33" s="233"/>
      <c r="CGH33" s="233"/>
      <c r="CGI33" s="233"/>
      <c r="CGJ33" s="233"/>
      <c r="CGK33" s="233"/>
      <c r="CGL33" s="233"/>
      <c r="CGM33" s="233"/>
      <c r="CGN33" s="233"/>
      <c r="CGO33" s="233"/>
      <c r="CGP33" s="233"/>
      <c r="CGQ33" s="233"/>
      <c r="CGR33" s="233"/>
      <c r="CGS33" s="233"/>
      <c r="CGT33" s="233"/>
      <c r="CGU33" s="233"/>
      <c r="CGV33" s="233"/>
      <c r="CGW33" s="233"/>
      <c r="CGX33" s="233"/>
      <c r="CGY33" s="233"/>
      <c r="CGZ33" s="233"/>
      <c r="CHA33" s="233"/>
      <c r="CHB33" s="233"/>
      <c r="CHC33" s="233"/>
      <c r="CHD33" s="233"/>
      <c r="CHE33" s="233"/>
      <c r="CHF33" s="233"/>
      <c r="CHG33" s="233"/>
      <c r="CHH33" s="233"/>
      <c r="CHI33" s="233"/>
      <c r="CHJ33" s="233"/>
      <c r="CHK33" s="233"/>
      <c r="CHL33" s="233"/>
      <c r="CHM33" s="233"/>
      <c r="CHN33" s="233"/>
      <c r="CHO33" s="233"/>
      <c r="CHP33" s="233"/>
      <c r="CHQ33" s="233"/>
      <c r="CHR33" s="233"/>
      <c r="CHS33" s="233"/>
      <c r="CHT33" s="233"/>
      <c r="CHU33" s="233"/>
      <c r="CHV33" s="233"/>
      <c r="CHW33" s="233"/>
      <c r="CHX33" s="233"/>
      <c r="CHY33" s="233"/>
      <c r="CHZ33" s="233"/>
      <c r="CIA33" s="233"/>
      <c r="CIB33" s="233"/>
      <c r="CIC33" s="233"/>
      <c r="CID33" s="233"/>
      <c r="CIE33" s="233"/>
      <c r="CIF33" s="233"/>
      <c r="CIG33" s="233"/>
      <c r="CIH33" s="233"/>
      <c r="CII33" s="233"/>
      <c r="CIJ33" s="233"/>
      <c r="CIK33" s="233"/>
      <c r="CIL33" s="233"/>
      <c r="CIM33" s="233"/>
      <c r="CIN33" s="233"/>
      <c r="CIO33" s="233"/>
      <c r="CIP33" s="233"/>
      <c r="CIQ33" s="233"/>
      <c r="CIR33" s="233"/>
      <c r="CIS33" s="233"/>
      <c r="CIT33" s="233"/>
      <c r="CIU33" s="233"/>
      <c r="CIV33" s="233"/>
      <c r="CIW33" s="233"/>
      <c r="CIX33" s="233"/>
      <c r="CIY33" s="233"/>
      <c r="CIZ33" s="233"/>
      <c r="CJA33" s="233"/>
      <c r="CJB33" s="233"/>
      <c r="CJC33" s="233"/>
      <c r="CJD33" s="233"/>
      <c r="CJE33" s="233"/>
      <c r="CJF33" s="233"/>
      <c r="CJG33" s="233"/>
      <c r="CJH33" s="233"/>
      <c r="CJI33" s="233"/>
      <c r="CJJ33" s="233"/>
      <c r="CJK33" s="233"/>
      <c r="CJL33" s="233"/>
      <c r="CJM33" s="233"/>
      <c r="CJN33" s="233"/>
      <c r="CJO33" s="233"/>
      <c r="CJP33" s="233"/>
      <c r="CJQ33" s="233"/>
      <c r="CJR33" s="233"/>
      <c r="CJS33" s="233"/>
      <c r="CJT33" s="233"/>
      <c r="CJU33" s="233"/>
      <c r="CJV33" s="233"/>
      <c r="CJW33" s="233"/>
      <c r="CJX33" s="233"/>
      <c r="CJY33" s="233"/>
      <c r="CJZ33" s="233"/>
      <c r="CKA33" s="233"/>
      <c r="CKB33" s="233"/>
      <c r="CKC33" s="233"/>
      <c r="CKD33" s="233"/>
      <c r="CKE33" s="233"/>
      <c r="CKF33" s="233"/>
      <c r="CKG33" s="233"/>
      <c r="CKH33" s="233"/>
      <c r="CKI33" s="233"/>
      <c r="CKJ33" s="233"/>
      <c r="CKK33" s="233"/>
      <c r="CKL33" s="233"/>
      <c r="CKM33" s="233"/>
      <c r="CKN33" s="233"/>
      <c r="CKO33" s="233"/>
      <c r="CKP33" s="233"/>
      <c r="CKQ33" s="233"/>
      <c r="CKR33" s="233"/>
      <c r="CKS33" s="233"/>
      <c r="CKT33" s="233"/>
      <c r="CKU33" s="233"/>
      <c r="CKV33" s="233"/>
      <c r="CKW33" s="233"/>
      <c r="CKX33" s="233"/>
      <c r="CKY33" s="233"/>
      <c r="CKZ33" s="233"/>
      <c r="CLA33" s="233"/>
      <c r="CLB33" s="233"/>
      <c r="CLC33" s="233"/>
      <c r="CLD33" s="233"/>
      <c r="CLE33" s="233"/>
      <c r="CLF33" s="233"/>
      <c r="CLG33" s="233"/>
      <c r="CLH33" s="233"/>
      <c r="CLI33" s="233"/>
      <c r="CLJ33" s="233"/>
      <c r="CLK33" s="233"/>
      <c r="CLL33" s="233"/>
      <c r="CLM33" s="233"/>
      <c r="CLN33" s="233"/>
      <c r="CLO33" s="233"/>
      <c r="CLP33" s="233"/>
      <c r="CLQ33" s="233"/>
      <c r="CLR33" s="233"/>
      <c r="CLS33" s="233"/>
      <c r="CLT33" s="233"/>
      <c r="CLU33" s="233"/>
      <c r="CLV33" s="233"/>
      <c r="CLW33" s="233"/>
      <c r="CLX33" s="233"/>
      <c r="CLY33" s="233"/>
      <c r="CLZ33" s="233"/>
      <c r="CMA33" s="233"/>
      <c r="CMB33" s="233"/>
      <c r="CMC33" s="233"/>
      <c r="CMD33" s="233"/>
      <c r="CME33" s="233"/>
      <c r="CMF33" s="233"/>
      <c r="CMG33" s="233"/>
      <c r="CMH33" s="233"/>
      <c r="CMI33" s="233"/>
      <c r="CMJ33" s="233"/>
      <c r="CMK33" s="233"/>
      <c r="CML33" s="233"/>
      <c r="CMM33" s="233"/>
      <c r="CMN33" s="233"/>
      <c r="CMO33" s="233"/>
      <c r="CMP33" s="233"/>
      <c r="CMQ33" s="233"/>
      <c r="CMR33" s="233"/>
      <c r="CMS33" s="233"/>
      <c r="CMT33" s="233"/>
      <c r="CMU33" s="233"/>
      <c r="CMV33" s="233"/>
      <c r="CMW33" s="233"/>
      <c r="CMX33" s="233"/>
      <c r="CMY33" s="233"/>
      <c r="CMZ33" s="233"/>
      <c r="CNA33" s="233"/>
      <c r="CNB33" s="233"/>
      <c r="CNC33" s="233"/>
      <c r="CND33" s="233"/>
      <c r="CNE33" s="233"/>
      <c r="CNF33" s="233"/>
      <c r="CNG33" s="233"/>
      <c r="CNH33" s="233"/>
      <c r="CNI33" s="233"/>
      <c r="CNJ33" s="233"/>
      <c r="CNK33" s="233"/>
      <c r="CNL33" s="233"/>
      <c r="CNM33" s="233"/>
      <c r="CNN33" s="233"/>
      <c r="CNO33" s="233"/>
      <c r="CNP33" s="233"/>
      <c r="CNQ33" s="233"/>
      <c r="CNR33" s="233"/>
      <c r="CNS33" s="233"/>
      <c r="CNT33" s="233"/>
      <c r="CNU33" s="233"/>
      <c r="CNV33" s="233"/>
      <c r="CNW33" s="233"/>
      <c r="CNX33" s="233"/>
      <c r="CNY33" s="233"/>
      <c r="CNZ33" s="233"/>
      <c r="COA33" s="233"/>
      <c r="COB33" s="233"/>
      <c r="COC33" s="233"/>
      <c r="COD33" s="233"/>
      <c r="COE33" s="233"/>
      <c r="COF33" s="233"/>
      <c r="COG33" s="233"/>
      <c r="COH33" s="233"/>
      <c r="COI33" s="233"/>
      <c r="COJ33" s="233"/>
      <c r="COK33" s="233"/>
      <c r="COL33" s="233"/>
      <c r="COM33" s="233"/>
      <c r="CON33" s="233"/>
      <c r="COO33" s="233"/>
      <c r="COP33" s="233"/>
      <c r="COQ33" s="233"/>
      <c r="COR33" s="233"/>
      <c r="COS33" s="233"/>
      <c r="COT33" s="233"/>
      <c r="COU33" s="233"/>
      <c r="COV33" s="233"/>
      <c r="COW33" s="233"/>
      <c r="COX33" s="233"/>
      <c r="COY33" s="233"/>
      <c r="COZ33" s="233"/>
      <c r="CPA33" s="233"/>
      <c r="CPB33" s="233"/>
      <c r="CPC33" s="233"/>
      <c r="CPD33" s="233"/>
      <c r="CPE33" s="233"/>
      <c r="CPF33" s="233"/>
      <c r="CPG33" s="233"/>
      <c r="CPH33" s="233"/>
      <c r="CPI33" s="233"/>
      <c r="CPJ33" s="233"/>
      <c r="CPK33" s="233"/>
      <c r="CPL33" s="233"/>
      <c r="CPM33" s="233"/>
      <c r="CPN33" s="233"/>
      <c r="CPO33" s="233"/>
      <c r="CPP33" s="233"/>
      <c r="CPQ33" s="233"/>
      <c r="CPR33" s="233"/>
      <c r="CPS33" s="233"/>
      <c r="CPT33" s="233"/>
      <c r="CPU33" s="233"/>
      <c r="CPV33" s="233"/>
      <c r="CPW33" s="233"/>
      <c r="CPX33" s="233"/>
      <c r="CPY33" s="233"/>
      <c r="CPZ33" s="233"/>
      <c r="CQA33" s="233"/>
      <c r="CQB33" s="233"/>
      <c r="CQC33" s="233"/>
      <c r="CQD33" s="233"/>
      <c r="CQE33" s="233"/>
      <c r="CQF33" s="233"/>
      <c r="CQG33" s="233"/>
      <c r="CQH33" s="233"/>
      <c r="CQI33" s="233"/>
      <c r="CQJ33" s="233"/>
      <c r="CQK33" s="233"/>
      <c r="CQL33" s="233"/>
      <c r="CQM33" s="233"/>
      <c r="CQN33" s="233"/>
      <c r="CQO33" s="233"/>
      <c r="CQP33" s="233"/>
      <c r="CQQ33" s="233"/>
      <c r="CQR33" s="233"/>
      <c r="CQS33" s="233"/>
      <c r="CQT33" s="233"/>
      <c r="CQU33" s="233"/>
      <c r="CQV33" s="233"/>
      <c r="CQW33" s="233"/>
      <c r="CQX33" s="233"/>
      <c r="CQY33" s="233"/>
      <c r="CQZ33" s="233"/>
      <c r="CRA33" s="233"/>
      <c r="CRB33" s="233"/>
      <c r="CRC33" s="233"/>
      <c r="CRD33" s="233"/>
      <c r="CRE33" s="233"/>
      <c r="CRF33" s="233"/>
      <c r="CRG33" s="233"/>
      <c r="CRH33" s="233"/>
      <c r="CRI33" s="233"/>
      <c r="CRJ33" s="233"/>
      <c r="CRK33" s="233"/>
      <c r="CRL33" s="233"/>
      <c r="CRM33" s="233"/>
      <c r="CRN33" s="233"/>
      <c r="CRO33" s="233"/>
      <c r="CRP33" s="233"/>
      <c r="CRQ33" s="233"/>
      <c r="CRR33" s="233"/>
      <c r="CRS33" s="233"/>
      <c r="CRT33" s="233"/>
      <c r="CRU33" s="233"/>
      <c r="CRV33" s="233"/>
      <c r="CRW33" s="233"/>
      <c r="CRX33" s="233"/>
      <c r="CRY33" s="233"/>
      <c r="CRZ33" s="233"/>
      <c r="CSA33" s="233"/>
      <c r="CSB33" s="233"/>
      <c r="CSC33" s="233"/>
      <c r="CSD33" s="233"/>
      <c r="CSE33" s="233"/>
      <c r="CSF33" s="233"/>
      <c r="CSG33" s="233"/>
      <c r="CSH33" s="233"/>
      <c r="CSI33" s="233"/>
      <c r="CSJ33" s="233"/>
      <c r="CSK33" s="233"/>
      <c r="CSL33" s="233"/>
      <c r="CSM33" s="233"/>
      <c r="CSN33" s="233"/>
      <c r="CSO33" s="233"/>
      <c r="CSP33" s="233"/>
      <c r="CSQ33" s="233"/>
      <c r="CSR33" s="233"/>
      <c r="CSS33" s="233"/>
      <c r="CST33" s="233"/>
      <c r="CSU33" s="233"/>
      <c r="CSV33" s="233"/>
      <c r="CSW33" s="233"/>
      <c r="CSX33" s="233"/>
      <c r="CSY33" s="233"/>
      <c r="CSZ33" s="233"/>
      <c r="CTA33" s="233"/>
      <c r="CTB33" s="233"/>
      <c r="CTC33" s="233"/>
      <c r="CTD33" s="233"/>
      <c r="CTE33" s="233"/>
      <c r="CTF33" s="233"/>
      <c r="CTG33" s="233"/>
      <c r="CTH33" s="233"/>
      <c r="CTI33" s="233"/>
      <c r="CTJ33" s="233"/>
      <c r="CTK33" s="233"/>
      <c r="CTL33" s="233"/>
      <c r="CTM33" s="233"/>
      <c r="CTN33" s="233"/>
      <c r="CTO33" s="233"/>
      <c r="CTP33" s="233"/>
      <c r="CTQ33" s="233"/>
      <c r="CTR33" s="233"/>
      <c r="CTS33" s="233"/>
      <c r="CTT33" s="233"/>
      <c r="CTU33" s="233"/>
      <c r="CTV33" s="233"/>
      <c r="CTW33" s="233"/>
      <c r="CTX33" s="233"/>
      <c r="CTY33" s="233"/>
      <c r="CTZ33" s="233"/>
      <c r="CUA33" s="233"/>
      <c r="CUB33" s="233"/>
      <c r="CUC33" s="233"/>
      <c r="CUD33" s="233"/>
      <c r="CUE33" s="233"/>
      <c r="CUF33" s="233"/>
      <c r="CUG33" s="233"/>
      <c r="CUH33" s="233"/>
      <c r="CUI33" s="233"/>
      <c r="CUJ33" s="233"/>
      <c r="CUK33" s="233"/>
      <c r="CUL33" s="233"/>
      <c r="CUM33" s="233"/>
      <c r="CUN33" s="233"/>
      <c r="CUO33" s="233"/>
      <c r="CUP33" s="233"/>
      <c r="CUQ33" s="233"/>
      <c r="CUR33" s="233"/>
      <c r="CUS33" s="233"/>
      <c r="CUT33" s="233"/>
      <c r="CUU33" s="233"/>
      <c r="CUV33" s="233"/>
      <c r="CUW33" s="233"/>
      <c r="CUX33" s="233"/>
      <c r="CUY33" s="233"/>
      <c r="CUZ33" s="233"/>
      <c r="CVA33" s="233"/>
      <c r="CVB33" s="233"/>
      <c r="CVC33" s="233"/>
      <c r="CVD33" s="233"/>
      <c r="CVE33" s="233"/>
      <c r="CVF33" s="233"/>
      <c r="CVG33" s="233"/>
      <c r="CVH33" s="233"/>
      <c r="CVI33" s="233"/>
      <c r="CVJ33" s="233"/>
      <c r="CVK33" s="233"/>
      <c r="CVL33" s="233"/>
      <c r="CVM33" s="233"/>
      <c r="CVN33" s="233"/>
      <c r="CVO33" s="233"/>
      <c r="CVP33" s="233"/>
      <c r="CVQ33" s="233"/>
      <c r="CVR33" s="233"/>
      <c r="CVS33" s="233"/>
      <c r="CVT33" s="233"/>
      <c r="CVU33" s="233"/>
      <c r="CVV33" s="233"/>
      <c r="CVW33" s="233"/>
      <c r="CVX33" s="233"/>
      <c r="CVY33" s="233"/>
      <c r="CVZ33" s="233"/>
      <c r="CWA33" s="233"/>
      <c r="CWB33" s="233"/>
      <c r="CWC33" s="233"/>
      <c r="CWD33" s="233"/>
      <c r="CWE33" s="233"/>
      <c r="CWF33" s="233"/>
      <c r="CWG33" s="233"/>
      <c r="CWH33" s="233"/>
      <c r="CWI33" s="233"/>
      <c r="CWJ33" s="233"/>
      <c r="CWK33" s="233"/>
      <c r="CWL33" s="233"/>
      <c r="CWM33" s="233"/>
      <c r="CWN33" s="233"/>
      <c r="CWO33" s="233"/>
      <c r="CWP33" s="233"/>
      <c r="CWQ33" s="233"/>
      <c r="CWR33" s="233"/>
      <c r="CWS33" s="233"/>
      <c r="CWT33" s="233"/>
      <c r="CWU33" s="233"/>
      <c r="CWV33" s="233"/>
      <c r="CWW33" s="233"/>
      <c r="CWX33" s="233"/>
      <c r="CWY33" s="233"/>
      <c r="CWZ33" s="233"/>
      <c r="CXA33" s="233"/>
      <c r="CXB33" s="233"/>
      <c r="CXC33" s="233"/>
      <c r="CXD33" s="233"/>
      <c r="CXE33" s="233"/>
      <c r="CXF33" s="233"/>
      <c r="CXG33" s="233"/>
      <c r="CXH33" s="233"/>
      <c r="CXI33" s="233"/>
      <c r="CXJ33" s="233"/>
      <c r="CXK33" s="233"/>
      <c r="CXL33" s="233"/>
      <c r="CXM33" s="233"/>
      <c r="CXN33" s="233"/>
      <c r="CXO33" s="233"/>
      <c r="CXP33" s="233"/>
      <c r="CXQ33" s="233"/>
      <c r="CXR33" s="233"/>
      <c r="CXS33" s="233"/>
      <c r="CXT33" s="233"/>
      <c r="CXU33" s="233"/>
      <c r="CXV33" s="233"/>
      <c r="CXW33" s="233"/>
      <c r="CXX33" s="233"/>
      <c r="CXY33" s="233"/>
      <c r="CXZ33" s="233"/>
      <c r="CYA33" s="233"/>
      <c r="CYB33" s="233"/>
      <c r="CYC33" s="233"/>
      <c r="CYD33" s="233"/>
      <c r="CYE33" s="233"/>
      <c r="CYF33" s="233"/>
      <c r="CYG33" s="233"/>
      <c r="CYH33" s="233"/>
      <c r="CYI33" s="233"/>
      <c r="CYJ33" s="233"/>
      <c r="CYK33" s="233"/>
      <c r="CYL33" s="233"/>
      <c r="CYM33" s="233"/>
      <c r="CYN33" s="233"/>
      <c r="CYO33" s="233"/>
      <c r="CYP33" s="233"/>
      <c r="CYQ33" s="233"/>
      <c r="CYR33" s="233"/>
      <c r="CYS33" s="233"/>
      <c r="CYT33" s="233"/>
      <c r="CYU33" s="233"/>
      <c r="CYV33" s="233"/>
      <c r="CYW33" s="233"/>
      <c r="CYX33" s="233"/>
      <c r="CYY33" s="233"/>
      <c r="CYZ33" s="233"/>
      <c r="CZA33" s="233"/>
      <c r="CZB33" s="233"/>
      <c r="CZC33" s="233"/>
      <c r="CZD33" s="233"/>
      <c r="CZE33" s="233"/>
      <c r="CZF33" s="233"/>
      <c r="CZG33" s="233"/>
      <c r="CZH33" s="233"/>
      <c r="CZI33" s="233"/>
      <c r="CZJ33" s="233"/>
      <c r="CZK33" s="233"/>
      <c r="CZL33" s="233"/>
      <c r="CZM33" s="233"/>
      <c r="CZN33" s="233"/>
      <c r="CZO33" s="233"/>
      <c r="CZP33" s="233"/>
      <c r="CZQ33" s="233"/>
      <c r="CZR33" s="233"/>
      <c r="CZS33" s="233"/>
      <c r="CZT33" s="233"/>
      <c r="CZU33" s="233"/>
      <c r="CZV33" s="233"/>
      <c r="CZW33" s="233"/>
      <c r="CZX33" s="233"/>
      <c r="CZY33" s="233"/>
      <c r="CZZ33" s="233"/>
      <c r="DAA33" s="233"/>
      <c r="DAB33" s="233"/>
      <c r="DAC33" s="233"/>
      <c r="DAD33" s="233"/>
      <c r="DAE33" s="233"/>
      <c r="DAF33" s="233"/>
      <c r="DAG33" s="233"/>
      <c r="DAH33" s="233"/>
      <c r="DAI33" s="233"/>
      <c r="DAJ33" s="233"/>
      <c r="DAK33" s="233"/>
      <c r="DAL33" s="233"/>
      <c r="DAM33" s="233"/>
      <c r="DAN33" s="233"/>
      <c r="DAO33" s="233"/>
      <c r="DAP33" s="233"/>
      <c r="DAQ33" s="233"/>
      <c r="DAR33" s="233"/>
      <c r="DAS33" s="233"/>
      <c r="DAT33" s="233"/>
      <c r="DAU33" s="233"/>
      <c r="DAV33" s="233"/>
      <c r="DAW33" s="233"/>
      <c r="DAX33" s="233"/>
      <c r="DAY33" s="233"/>
      <c r="DAZ33" s="233"/>
      <c r="DBA33" s="233"/>
      <c r="DBB33" s="233"/>
      <c r="DBC33" s="233"/>
      <c r="DBD33" s="233"/>
      <c r="DBE33" s="233"/>
      <c r="DBF33" s="233"/>
      <c r="DBG33" s="233"/>
      <c r="DBH33" s="233"/>
      <c r="DBI33" s="233"/>
      <c r="DBJ33" s="233"/>
      <c r="DBK33" s="233"/>
      <c r="DBL33" s="233"/>
      <c r="DBM33" s="233"/>
      <c r="DBN33" s="233"/>
      <c r="DBO33" s="233"/>
      <c r="DBP33" s="233"/>
      <c r="DBQ33" s="233"/>
      <c r="DBR33" s="233"/>
      <c r="DBS33" s="233"/>
      <c r="DBT33" s="233"/>
      <c r="DBU33" s="233"/>
      <c r="DBV33" s="233"/>
      <c r="DBW33" s="233"/>
      <c r="DBX33" s="233"/>
      <c r="DBY33" s="233"/>
      <c r="DBZ33" s="233"/>
      <c r="DCA33" s="233"/>
      <c r="DCB33" s="233"/>
      <c r="DCC33" s="233"/>
      <c r="DCD33" s="233"/>
      <c r="DCE33" s="233"/>
      <c r="DCF33" s="233"/>
      <c r="DCG33" s="233"/>
      <c r="DCH33" s="233"/>
      <c r="DCI33" s="233"/>
      <c r="DCJ33" s="233"/>
      <c r="DCK33" s="233"/>
      <c r="DCL33" s="233"/>
      <c r="DCM33" s="233"/>
      <c r="DCN33" s="233"/>
      <c r="DCO33" s="233"/>
      <c r="DCP33" s="233"/>
      <c r="DCQ33" s="233"/>
      <c r="DCR33" s="233"/>
      <c r="DCS33" s="233"/>
      <c r="DCT33" s="233"/>
      <c r="DCU33" s="233"/>
      <c r="DCV33" s="233"/>
      <c r="DCW33" s="233"/>
      <c r="DCX33" s="233"/>
      <c r="DCY33" s="233"/>
      <c r="DCZ33" s="233"/>
      <c r="DDA33" s="233"/>
      <c r="DDB33" s="233"/>
      <c r="DDC33" s="233"/>
      <c r="DDD33" s="233"/>
      <c r="DDE33" s="233"/>
      <c r="DDF33" s="233"/>
      <c r="DDG33" s="233"/>
      <c r="DDH33" s="233"/>
      <c r="DDI33" s="233"/>
      <c r="DDJ33" s="233"/>
      <c r="DDK33" s="233"/>
      <c r="DDL33" s="233"/>
      <c r="DDM33" s="233"/>
      <c r="DDN33" s="233"/>
      <c r="DDO33" s="233"/>
      <c r="DDP33" s="233"/>
      <c r="DDQ33" s="233"/>
      <c r="DDR33" s="233"/>
      <c r="DDS33" s="233"/>
      <c r="DDT33" s="233"/>
      <c r="DDU33" s="233"/>
      <c r="DDV33" s="233"/>
      <c r="DDW33" s="233"/>
      <c r="DDX33" s="233"/>
      <c r="DDY33" s="233"/>
      <c r="DDZ33" s="233"/>
      <c r="DEA33" s="233"/>
      <c r="DEB33" s="233"/>
      <c r="DEC33" s="233"/>
      <c r="DED33" s="233"/>
      <c r="DEE33" s="233"/>
      <c r="DEF33" s="233"/>
      <c r="DEG33" s="233"/>
      <c r="DEH33" s="233"/>
      <c r="DEI33" s="233"/>
      <c r="DEJ33" s="233"/>
      <c r="DEK33" s="233"/>
      <c r="DEL33" s="233"/>
      <c r="DEM33" s="233"/>
      <c r="DEN33" s="233"/>
      <c r="DEO33" s="233"/>
      <c r="DEP33" s="233"/>
      <c r="DEQ33" s="233"/>
      <c r="DER33" s="233"/>
      <c r="DES33" s="233"/>
      <c r="DET33" s="233"/>
      <c r="DEU33" s="233"/>
      <c r="DEV33" s="233"/>
      <c r="DEW33" s="233"/>
      <c r="DEX33" s="233"/>
      <c r="DEY33" s="233"/>
      <c r="DEZ33" s="233"/>
      <c r="DFA33" s="233"/>
      <c r="DFB33" s="233"/>
      <c r="DFC33" s="233"/>
      <c r="DFD33" s="233"/>
      <c r="DFE33" s="233"/>
      <c r="DFF33" s="233"/>
      <c r="DFG33" s="233"/>
      <c r="DFH33" s="233"/>
      <c r="DFI33" s="233"/>
      <c r="DFJ33" s="233"/>
      <c r="DFK33" s="233"/>
      <c r="DFL33" s="233"/>
      <c r="DFM33" s="233"/>
      <c r="DFN33" s="233"/>
      <c r="DFO33" s="233"/>
      <c r="DFP33" s="233"/>
      <c r="DFQ33" s="233"/>
      <c r="DFR33" s="233"/>
      <c r="DFS33" s="233"/>
      <c r="DFT33" s="233"/>
      <c r="DFU33" s="233"/>
      <c r="DFV33" s="233"/>
      <c r="DFW33" s="233"/>
      <c r="DFX33" s="233"/>
      <c r="DFY33" s="233"/>
      <c r="DFZ33" s="233"/>
      <c r="DGA33" s="233"/>
      <c r="DGB33" s="233"/>
      <c r="DGC33" s="233"/>
      <c r="DGD33" s="233"/>
      <c r="DGE33" s="233"/>
      <c r="DGF33" s="233"/>
      <c r="DGG33" s="233"/>
      <c r="DGH33" s="233"/>
      <c r="DGI33" s="233"/>
      <c r="DGJ33" s="233"/>
      <c r="DGK33" s="233"/>
      <c r="DGL33" s="233"/>
      <c r="DGM33" s="233"/>
      <c r="DGN33" s="233"/>
      <c r="DGO33" s="233"/>
      <c r="DGP33" s="233"/>
      <c r="DGQ33" s="233"/>
      <c r="DGR33" s="233"/>
      <c r="DGS33" s="233"/>
      <c r="DGT33" s="233"/>
      <c r="DGU33" s="233"/>
      <c r="DGV33" s="233"/>
      <c r="DGW33" s="233"/>
      <c r="DGX33" s="233"/>
      <c r="DGY33" s="233"/>
      <c r="DGZ33" s="233"/>
      <c r="DHA33" s="233"/>
      <c r="DHB33" s="233"/>
      <c r="DHC33" s="233"/>
      <c r="DHD33" s="233"/>
      <c r="DHE33" s="233"/>
      <c r="DHF33" s="233"/>
      <c r="DHG33" s="233"/>
      <c r="DHH33" s="233"/>
      <c r="DHI33" s="233"/>
      <c r="DHJ33" s="233"/>
      <c r="DHK33" s="233"/>
      <c r="DHL33" s="233"/>
      <c r="DHM33" s="233"/>
      <c r="DHN33" s="233"/>
      <c r="DHO33" s="233"/>
      <c r="DHP33" s="233"/>
      <c r="DHQ33" s="233"/>
      <c r="DHR33" s="233"/>
      <c r="DHS33" s="233"/>
      <c r="DHT33" s="233"/>
      <c r="DHU33" s="233"/>
      <c r="DHV33" s="233"/>
      <c r="DHW33" s="233"/>
      <c r="DHX33" s="233"/>
      <c r="DHY33" s="233"/>
      <c r="DHZ33" s="233"/>
      <c r="DIA33" s="233"/>
      <c r="DIB33" s="233"/>
      <c r="DIC33" s="233"/>
      <c r="DID33" s="233"/>
      <c r="DIE33" s="233"/>
      <c r="DIF33" s="233"/>
      <c r="DIG33" s="233"/>
      <c r="DIH33" s="233"/>
      <c r="DII33" s="233"/>
      <c r="DIJ33" s="233"/>
      <c r="DIK33" s="233"/>
      <c r="DIL33" s="233"/>
      <c r="DIM33" s="233"/>
      <c r="DIN33" s="233"/>
      <c r="DIO33" s="233"/>
      <c r="DIP33" s="233"/>
      <c r="DIQ33" s="233"/>
      <c r="DIR33" s="233"/>
      <c r="DIS33" s="233"/>
      <c r="DIT33" s="233"/>
      <c r="DIU33" s="233"/>
      <c r="DIV33" s="233"/>
      <c r="DIW33" s="233"/>
      <c r="DIX33" s="233"/>
      <c r="DIY33" s="233"/>
      <c r="DIZ33" s="233"/>
      <c r="DJA33" s="233"/>
      <c r="DJB33" s="233"/>
      <c r="DJC33" s="233"/>
      <c r="DJD33" s="233"/>
      <c r="DJE33" s="233"/>
      <c r="DJF33" s="233"/>
      <c r="DJG33" s="233"/>
      <c r="DJH33" s="233"/>
      <c r="DJI33" s="233"/>
      <c r="DJJ33" s="233"/>
      <c r="DJK33" s="233"/>
      <c r="DJL33" s="233"/>
      <c r="DJM33" s="233"/>
      <c r="DJN33" s="233"/>
      <c r="DJO33" s="233"/>
      <c r="DJP33" s="233"/>
      <c r="DJQ33" s="233"/>
      <c r="DJR33" s="233"/>
      <c r="DJS33" s="233"/>
      <c r="DJT33" s="233"/>
      <c r="DJU33" s="233"/>
      <c r="DJV33" s="233"/>
      <c r="DJW33" s="233"/>
      <c r="DJX33" s="233"/>
      <c r="DJY33" s="233"/>
      <c r="DJZ33" s="233"/>
      <c r="DKA33" s="233"/>
      <c r="DKB33" s="233"/>
      <c r="DKC33" s="233"/>
      <c r="DKD33" s="233"/>
      <c r="DKE33" s="233"/>
      <c r="DKF33" s="233"/>
      <c r="DKG33" s="233"/>
      <c r="DKH33" s="233"/>
      <c r="DKI33" s="233"/>
      <c r="DKJ33" s="233"/>
      <c r="DKK33" s="233"/>
      <c r="DKL33" s="233"/>
      <c r="DKM33" s="233"/>
      <c r="DKN33" s="233"/>
      <c r="DKO33" s="233"/>
      <c r="DKP33" s="233"/>
      <c r="DKQ33" s="233"/>
      <c r="DKR33" s="233"/>
      <c r="DKS33" s="233"/>
      <c r="DKT33" s="233"/>
      <c r="DKU33" s="233"/>
      <c r="DKV33" s="233"/>
      <c r="DKW33" s="233"/>
      <c r="DKX33" s="233"/>
      <c r="DKY33" s="233"/>
      <c r="DKZ33" s="233"/>
      <c r="DLA33" s="233"/>
      <c r="DLB33" s="233"/>
      <c r="DLC33" s="233"/>
      <c r="DLD33" s="233"/>
      <c r="DLE33" s="233"/>
      <c r="DLF33" s="233"/>
      <c r="DLG33" s="233"/>
      <c r="DLH33" s="233"/>
      <c r="DLI33" s="233"/>
      <c r="DLJ33" s="233"/>
      <c r="DLK33" s="233"/>
      <c r="DLL33" s="233"/>
      <c r="DLM33" s="233"/>
      <c r="DLN33" s="233"/>
      <c r="DLO33" s="233"/>
      <c r="DLP33" s="233"/>
      <c r="DLQ33" s="233"/>
      <c r="DLR33" s="233"/>
      <c r="DLS33" s="233"/>
      <c r="DLT33" s="233"/>
      <c r="DLU33" s="233"/>
      <c r="DLV33" s="233"/>
      <c r="DLW33" s="233"/>
      <c r="DLX33" s="233"/>
      <c r="DLY33" s="233"/>
      <c r="DLZ33" s="233"/>
      <c r="DMA33" s="233"/>
      <c r="DMB33" s="233"/>
      <c r="DMC33" s="233"/>
      <c r="DMD33" s="233"/>
      <c r="DME33" s="233"/>
      <c r="DMF33" s="233"/>
      <c r="DMG33" s="233"/>
      <c r="DMH33" s="233"/>
      <c r="DMI33" s="233"/>
      <c r="DMJ33" s="233"/>
      <c r="DMK33" s="233"/>
      <c r="DML33" s="233"/>
      <c r="DMM33" s="233"/>
      <c r="DMN33" s="233"/>
      <c r="DMO33" s="233"/>
      <c r="DMP33" s="233"/>
      <c r="DMQ33" s="233"/>
      <c r="DMR33" s="233"/>
      <c r="DMS33" s="233"/>
      <c r="DMT33" s="233"/>
      <c r="DMU33" s="233"/>
      <c r="DMV33" s="233"/>
      <c r="DMW33" s="233"/>
      <c r="DMX33" s="233"/>
      <c r="DMY33" s="233"/>
      <c r="DMZ33" s="233"/>
      <c r="DNA33" s="233"/>
      <c r="DNB33" s="233"/>
      <c r="DNC33" s="233"/>
      <c r="DND33" s="233"/>
      <c r="DNE33" s="233"/>
      <c r="DNF33" s="233"/>
      <c r="DNG33" s="233"/>
      <c r="DNH33" s="233"/>
      <c r="DNI33" s="233"/>
      <c r="DNJ33" s="233"/>
      <c r="DNK33" s="233"/>
      <c r="DNL33" s="233"/>
      <c r="DNM33" s="233"/>
      <c r="DNN33" s="233"/>
      <c r="DNO33" s="233"/>
      <c r="DNP33" s="233"/>
      <c r="DNQ33" s="233"/>
      <c r="DNR33" s="233"/>
      <c r="DNS33" s="233"/>
      <c r="DNT33" s="233"/>
      <c r="DNU33" s="233"/>
      <c r="DNV33" s="233"/>
      <c r="DNW33" s="233"/>
      <c r="DNX33" s="233"/>
      <c r="DNY33" s="233"/>
      <c r="DNZ33" s="233"/>
      <c r="DOA33" s="233"/>
      <c r="DOB33" s="233"/>
      <c r="DOC33" s="233"/>
      <c r="DOD33" s="233"/>
      <c r="DOE33" s="233"/>
      <c r="DOF33" s="233"/>
      <c r="DOG33" s="233"/>
      <c r="DOH33" s="233"/>
      <c r="DOI33" s="233"/>
      <c r="DOJ33" s="233"/>
      <c r="DOK33" s="233"/>
      <c r="DOL33" s="233"/>
      <c r="DOM33" s="233"/>
      <c r="DON33" s="233"/>
      <c r="DOO33" s="233"/>
      <c r="DOP33" s="233"/>
      <c r="DOQ33" s="233"/>
      <c r="DOR33" s="233"/>
      <c r="DOS33" s="233"/>
      <c r="DOT33" s="233"/>
      <c r="DOU33" s="233"/>
      <c r="DOV33" s="233"/>
      <c r="DOW33" s="233"/>
      <c r="DOX33" s="233"/>
      <c r="DOY33" s="233"/>
      <c r="DOZ33" s="233"/>
      <c r="DPA33" s="233"/>
      <c r="DPB33" s="233"/>
      <c r="DPC33" s="233"/>
      <c r="DPD33" s="233"/>
      <c r="DPE33" s="233"/>
      <c r="DPF33" s="233"/>
      <c r="DPG33" s="233"/>
      <c r="DPH33" s="233"/>
      <c r="DPI33" s="233"/>
      <c r="DPJ33" s="233"/>
      <c r="DPK33" s="233"/>
      <c r="DPL33" s="233"/>
      <c r="DPM33" s="233"/>
      <c r="DPN33" s="233"/>
      <c r="DPO33" s="233"/>
      <c r="DPP33" s="233"/>
      <c r="DPQ33" s="233"/>
      <c r="DPR33" s="233"/>
      <c r="DPS33" s="233"/>
      <c r="DPT33" s="233"/>
      <c r="DPU33" s="233"/>
      <c r="DPV33" s="233"/>
      <c r="DPW33" s="233"/>
      <c r="DPX33" s="233"/>
      <c r="DPY33" s="233"/>
      <c r="DPZ33" s="233"/>
      <c r="DQA33" s="233"/>
      <c r="DQB33" s="233"/>
      <c r="DQC33" s="233"/>
      <c r="DQD33" s="233"/>
      <c r="DQE33" s="233"/>
      <c r="DQF33" s="233"/>
      <c r="DQG33" s="233"/>
      <c r="DQH33" s="233"/>
      <c r="DQI33" s="233"/>
      <c r="DQJ33" s="233"/>
      <c r="DQK33" s="233"/>
      <c r="DQL33" s="233"/>
      <c r="DQM33" s="233"/>
      <c r="DQN33" s="233"/>
      <c r="DQO33" s="233"/>
      <c r="DQP33" s="233"/>
      <c r="DQQ33" s="233"/>
      <c r="DQR33" s="233"/>
      <c r="DQS33" s="233"/>
      <c r="DQT33" s="233"/>
      <c r="DQU33" s="233"/>
      <c r="DQV33" s="233"/>
      <c r="DQW33" s="233"/>
      <c r="DQX33" s="233"/>
      <c r="DQY33" s="233"/>
      <c r="DQZ33" s="233"/>
      <c r="DRA33" s="233"/>
      <c r="DRB33" s="233"/>
      <c r="DRC33" s="233"/>
      <c r="DRD33" s="233"/>
      <c r="DRE33" s="233"/>
      <c r="DRF33" s="233"/>
      <c r="DRG33" s="233"/>
      <c r="DRH33" s="233"/>
      <c r="DRI33" s="233"/>
      <c r="DRJ33" s="233"/>
      <c r="DRK33" s="233"/>
      <c r="DRL33" s="233"/>
      <c r="DRM33" s="233"/>
      <c r="DRN33" s="233"/>
      <c r="DRO33" s="233"/>
      <c r="DRP33" s="233"/>
      <c r="DRQ33" s="233"/>
      <c r="DRR33" s="233"/>
      <c r="DRS33" s="233"/>
      <c r="DRT33" s="233"/>
      <c r="DRU33" s="233"/>
      <c r="DRV33" s="233"/>
      <c r="DRW33" s="233"/>
      <c r="DRX33" s="233"/>
      <c r="DRY33" s="233"/>
      <c r="DRZ33" s="233"/>
      <c r="DSA33" s="233"/>
      <c r="DSB33" s="233"/>
      <c r="DSC33" s="233"/>
      <c r="DSD33" s="233"/>
      <c r="DSE33" s="233"/>
      <c r="DSF33" s="233"/>
      <c r="DSG33" s="233"/>
      <c r="DSH33" s="233"/>
      <c r="DSI33" s="233"/>
      <c r="DSJ33" s="233"/>
      <c r="DSK33" s="233"/>
      <c r="DSL33" s="233"/>
      <c r="DSM33" s="233"/>
      <c r="DSN33" s="233"/>
      <c r="DSO33" s="233"/>
      <c r="DSP33" s="233"/>
      <c r="DSQ33" s="233"/>
      <c r="DSR33" s="233"/>
      <c r="DSS33" s="233"/>
      <c r="DST33" s="233"/>
      <c r="DSU33" s="233"/>
      <c r="DSV33" s="233"/>
      <c r="DSW33" s="233"/>
      <c r="DSX33" s="233"/>
      <c r="DSY33" s="233"/>
      <c r="DSZ33" s="233"/>
      <c r="DTA33" s="233"/>
      <c r="DTB33" s="233"/>
      <c r="DTC33" s="233"/>
      <c r="DTD33" s="233"/>
      <c r="DTE33" s="233"/>
      <c r="DTF33" s="233"/>
      <c r="DTG33" s="233"/>
      <c r="DTH33" s="233"/>
      <c r="DTI33" s="233"/>
      <c r="DTJ33" s="233"/>
      <c r="DTK33" s="233"/>
      <c r="DTL33" s="233"/>
      <c r="DTM33" s="233"/>
      <c r="DTN33" s="233"/>
      <c r="DTO33" s="233"/>
      <c r="DTP33" s="233"/>
      <c r="DTQ33" s="233"/>
      <c r="DTR33" s="233"/>
      <c r="DTS33" s="233"/>
      <c r="DTT33" s="233"/>
      <c r="DTU33" s="233"/>
      <c r="DTV33" s="233"/>
      <c r="DTW33" s="233"/>
      <c r="DTX33" s="233"/>
      <c r="DTY33" s="233"/>
      <c r="DTZ33" s="233"/>
      <c r="DUA33" s="233"/>
      <c r="DUB33" s="233"/>
      <c r="DUC33" s="233"/>
      <c r="DUD33" s="233"/>
      <c r="DUE33" s="233"/>
      <c r="DUF33" s="233"/>
      <c r="DUG33" s="233"/>
      <c r="DUH33" s="233"/>
      <c r="DUI33" s="233"/>
      <c r="DUJ33" s="233"/>
      <c r="DUK33" s="233"/>
      <c r="DUL33" s="233"/>
      <c r="DUM33" s="233"/>
      <c r="DUN33" s="233"/>
      <c r="DUO33" s="233"/>
      <c r="DUP33" s="233"/>
      <c r="DUQ33" s="233"/>
      <c r="DUR33" s="233"/>
      <c r="DUS33" s="233"/>
      <c r="DUT33" s="233"/>
      <c r="DUU33" s="233"/>
      <c r="DUV33" s="233"/>
      <c r="DUW33" s="233"/>
      <c r="DUX33" s="233"/>
      <c r="DUY33" s="233"/>
      <c r="DUZ33" s="233"/>
      <c r="DVA33" s="233"/>
      <c r="DVB33" s="233"/>
      <c r="DVC33" s="233"/>
      <c r="DVD33" s="233"/>
      <c r="DVE33" s="233"/>
      <c r="DVF33" s="233"/>
      <c r="DVG33" s="233"/>
      <c r="DVH33" s="233"/>
      <c r="DVI33" s="233"/>
      <c r="DVJ33" s="233"/>
      <c r="DVK33" s="233"/>
      <c r="DVL33" s="233"/>
      <c r="DVM33" s="233"/>
      <c r="DVN33" s="233"/>
      <c r="DVO33" s="233"/>
      <c r="DVP33" s="233"/>
      <c r="DVQ33" s="233"/>
      <c r="DVR33" s="233"/>
      <c r="DVS33" s="233"/>
      <c r="DVT33" s="233"/>
      <c r="DVU33" s="233"/>
      <c r="DVV33" s="233"/>
      <c r="DVW33" s="233"/>
      <c r="DVX33" s="233"/>
      <c r="DVY33" s="233"/>
      <c r="DVZ33" s="233"/>
      <c r="DWA33" s="233"/>
      <c r="DWB33" s="233"/>
      <c r="DWC33" s="233"/>
      <c r="DWD33" s="233"/>
      <c r="DWE33" s="233"/>
      <c r="DWF33" s="233"/>
      <c r="DWG33" s="233"/>
      <c r="DWH33" s="233"/>
      <c r="DWI33" s="233"/>
      <c r="DWJ33" s="233"/>
      <c r="DWK33" s="233"/>
      <c r="DWL33" s="233"/>
      <c r="DWM33" s="233"/>
      <c r="DWN33" s="233"/>
      <c r="DWO33" s="233"/>
      <c r="DWP33" s="233"/>
      <c r="DWQ33" s="233"/>
      <c r="DWR33" s="233"/>
      <c r="DWS33" s="233"/>
      <c r="DWT33" s="233"/>
      <c r="DWU33" s="233"/>
      <c r="DWV33" s="233"/>
      <c r="DWW33" s="233"/>
      <c r="DWX33" s="233"/>
      <c r="DWY33" s="233"/>
      <c r="DWZ33" s="233"/>
      <c r="DXA33" s="233"/>
      <c r="DXB33" s="233"/>
      <c r="DXC33" s="233"/>
      <c r="DXD33" s="233"/>
      <c r="DXE33" s="233"/>
      <c r="DXF33" s="233"/>
      <c r="DXG33" s="233"/>
      <c r="DXH33" s="233"/>
      <c r="DXI33" s="233"/>
      <c r="DXJ33" s="233"/>
      <c r="DXK33" s="233"/>
      <c r="DXL33" s="233"/>
      <c r="DXM33" s="233"/>
      <c r="DXN33" s="233"/>
      <c r="DXO33" s="233"/>
      <c r="DXP33" s="233"/>
      <c r="DXQ33" s="233"/>
      <c r="DXR33" s="233"/>
      <c r="DXS33" s="233"/>
      <c r="DXT33" s="233"/>
      <c r="DXU33" s="233"/>
      <c r="DXV33" s="233"/>
      <c r="DXW33" s="233"/>
      <c r="DXX33" s="233"/>
      <c r="DXY33" s="233"/>
      <c r="DXZ33" s="233"/>
      <c r="DYA33" s="233"/>
      <c r="DYB33" s="233"/>
      <c r="DYC33" s="233"/>
      <c r="DYD33" s="233"/>
      <c r="DYE33" s="233"/>
      <c r="DYF33" s="233"/>
      <c r="DYG33" s="233"/>
      <c r="DYH33" s="233"/>
      <c r="DYI33" s="233"/>
      <c r="DYJ33" s="233"/>
      <c r="DYK33" s="233"/>
      <c r="DYL33" s="233"/>
      <c r="DYM33" s="233"/>
      <c r="DYN33" s="233"/>
      <c r="DYO33" s="233"/>
      <c r="DYP33" s="233"/>
      <c r="DYQ33" s="233"/>
      <c r="DYR33" s="233"/>
      <c r="DYS33" s="233"/>
      <c r="DYT33" s="233"/>
      <c r="DYU33" s="233"/>
      <c r="DYV33" s="233"/>
      <c r="DYW33" s="233"/>
      <c r="DYX33" s="233"/>
      <c r="DYY33" s="233"/>
      <c r="DYZ33" s="233"/>
      <c r="DZA33" s="233"/>
      <c r="DZB33" s="233"/>
      <c r="DZC33" s="233"/>
      <c r="DZD33" s="233"/>
      <c r="DZE33" s="233"/>
      <c r="DZF33" s="233"/>
      <c r="DZG33" s="233"/>
      <c r="DZH33" s="233"/>
      <c r="DZI33" s="233"/>
      <c r="DZJ33" s="233"/>
      <c r="DZK33" s="233"/>
      <c r="DZL33" s="233"/>
      <c r="DZM33" s="233"/>
      <c r="DZN33" s="233"/>
      <c r="DZO33" s="233"/>
      <c r="DZP33" s="233"/>
      <c r="DZQ33" s="233"/>
      <c r="DZR33" s="233"/>
      <c r="DZS33" s="233"/>
      <c r="DZT33" s="233"/>
      <c r="DZU33" s="233"/>
      <c r="DZV33" s="233"/>
      <c r="DZW33" s="233"/>
      <c r="DZX33" s="233"/>
      <c r="DZY33" s="233"/>
      <c r="DZZ33" s="233"/>
      <c r="EAA33" s="233"/>
      <c r="EAB33" s="233"/>
      <c r="EAC33" s="233"/>
      <c r="EAD33" s="233"/>
      <c r="EAE33" s="233"/>
      <c r="EAF33" s="233"/>
      <c r="EAG33" s="233"/>
      <c r="EAH33" s="233"/>
      <c r="EAI33" s="233"/>
      <c r="EAJ33" s="233"/>
      <c r="EAK33" s="233"/>
      <c r="EAL33" s="233"/>
      <c r="EAM33" s="233"/>
      <c r="EAN33" s="233"/>
      <c r="EAO33" s="233"/>
      <c r="EAP33" s="233"/>
      <c r="EAQ33" s="233"/>
      <c r="EAR33" s="233"/>
      <c r="EAS33" s="233"/>
      <c r="EAT33" s="233"/>
      <c r="EAU33" s="233"/>
      <c r="EAV33" s="233"/>
      <c r="EAW33" s="233"/>
      <c r="EAX33" s="233"/>
      <c r="EAY33" s="233"/>
      <c r="EAZ33" s="233"/>
      <c r="EBA33" s="233"/>
      <c r="EBB33" s="233"/>
      <c r="EBC33" s="233"/>
      <c r="EBD33" s="233"/>
      <c r="EBE33" s="233"/>
      <c r="EBF33" s="233"/>
      <c r="EBG33" s="233"/>
      <c r="EBH33" s="233"/>
      <c r="EBI33" s="233"/>
      <c r="EBJ33" s="233"/>
      <c r="EBK33" s="233"/>
      <c r="EBL33" s="233"/>
      <c r="EBM33" s="233"/>
      <c r="EBN33" s="233"/>
      <c r="EBO33" s="233"/>
      <c r="EBP33" s="233"/>
      <c r="EBQ33" s="233"/>
      <c r="EBR33" s="233"/>
      <c r="EBS33" s="233"/>
      <c r="EBT33" s="233"/>
      <c r="EBU33" s="233"/>
      <c r="EBV33" s="233"/>
      <c r="EBW33" s="233"/>
      <c r="EBX33" s="233"/>
      <c r="EBY33" s="233"/>
      <c r="EBZ33" s="233"/>
      <c r="ECA33" s="233"/>
      <c r="ECB33" s="233"/>
      <c r="ECC33" s="233"/>
      <c r="ECD33" s="233"/>
      <c r="ECE33" s="233"/>
      <c r="ECF33" s="233"/>
      <c r="ECG33" s="233"/>
      <c r="ECH33" s="233"/>
      <c r="ECI33" s="233"/>
      <c r="ECJ33" s="233"/>
      <c r="ECK33" s="233"/>
      <c r="ECL33" s="233"/>
      <c r="ECM33" s="233"/>
      <c r="ECN33" s="233"/>
      <c r="ECO33" s="233"/>
      <c r="ECP33" s="233"/>
      <c r="ECQ33" s="233"/>
      <c r="ECR33" s="233"/>
      <c r="ECS33" s="233"/>
      <c r="ECT33" s="233"/>
      <c r="ECU33" s="233"/>
      <c r="ECV33" s="233"/>
      <c r="ECW33" s="233"/>
      <c r="ECX33" s="233"/>
      <c r="ECY33" s="233"/>
      <c r="ECZ33" s="233"/>
      <c r="EDA33" s="233"/>
      <c r="EDB33" s="233"/>
      <c r="EDC33" s="233"/>
      <c r="EDD33" s="233"/>
      <c r="EDE33" s="233"/>
      <c r="EDF33" s="233"/>
      <c r="EDG33" s="233"/>
      <c r="EDH33" s="233"/>
      <c r="EDI33" s="233"/>
      <c r="EDJ33" s="233"/>
      <c r="EDK33" s="233"/>
      <c r="EDL33" s="233"/>
      <c r="EDM33" s="233"/>
      <c r="EDN33" s="233"/>
      <c r="EDO33" s="233"/>
      <c r="EDP33" s="233"/>
      <c r="EDQ33" s="233"/>
      <c r="EDR33" s="233"/>
      <c r="EDS33" s="233"/>
      <c r="EDT33" s="233"/>
      <c r="EDU33" s="233"/>
      <c r="EDV33" s="233"/>
      <c r="EDW33" s="233"/>
      <c r="EDX33" s="233"/>
      <c r="EDY33" s="233"/>
      <c r="EDZ33" s="233"/>
      <c r="EEA33" s="233"/>
      <c r="EEB33" s="233"/>
      <c r="EEC33" s="233"/>
      <c r="EED33" s="233"/>
      <c r="EEE33" s="233"/>
      <c r="EEF33" s="233"/>
      <c r="EEG33" s="233"/>
      <c r="EEH33" s="233"/>
      <c r="EEI33" s="233"/>
      <c r="EEJ33" s="233"/>
      <c r="EEK33" s="233"/>
      <c r="EEL33" s="233"/>
      <c r="EEM33" s="233"/>
      <c r="EEN33" s="233"/>
      <c r="EEO33" s="233"/>
      <c r="EEP33" s="233"/>
      <c r="EEQ33" s="233"/>
      <c r="EER33" s="233"/>
      <c r="EES33" s="233"/>
      <c r="EET33" s="233"/>
      <c r="EEU33" s="233"/>
      <c r="EEV33" s="233"/>
      <c r="EEW33" s="233"/>
      <c r="EEX33" s="233"/>
      <c r="EEY33" s="233"/>
      <c r="EEZ33" s="233"/>
      <c r="EFA33" s="233"/>
      <c r="EFB33" s="233"/>
      <c r="EFC33" s="233"/>
      <c r="EFD33" s="233"/>
      <c r="EFE33" s="233"/>
      <c r="EFF33" s="233"/>
      <c r="EFG33" s="233"/>
      <c r="EFH33" s="233"/>
      <c r="EFI33" s="233"/>
      <c r="EFJ33" s="233"/>
      <c r="EFK33" s="233"/>
      <c r="EFL33" s="233"/>
      <c r="EFM33" s="233"/>
      <c r="EFN33" s="233"/>
      <c r="EFO33" s="233"/>
      <c r="EFP33" s="233"/>
      <c r="EFQ33" s="233"/>
      <c r="EFR33" s="233"/>
      <c r="EFS33" s="233"/>
      <c r="EFT33" s="233"/>
      <c r="EFU33" s="233"/>
      <c r="EFV33" s="233"/>
      <c r="EFW33" s="233"/>
      <c r="EFX33" s="233"/>
      <c r="EFY33" s="233"/>
      <c r="EFZ33" s="233"/>
      <c r="EGA33" s="233"/>
      <c r="EGB33" s="233"/>
      <c r="EGC33" s="233"/>
      <c r="EGD33" s="233"/>
      <c r="EGE33" s="233"/>
      <c r="EGF33" s="233"/>
      <c r="EGG33" s="233"/>
      <c r="EGH33" s="233"/>
      <c r="EGI33" s="233"/>
      <c r="EGJ33" s="233"/>
      <c r="EGK33" s="233"/>
      <c r="EGL33" s="233"/>
      <c r="EGM33" s="233"/>
      <c r="EGN33" s="233"/>
      <c r="EGO33" s="233"/>
      <c r="EGP33" s="233"/>
      <c r="EGQ33" s="233"/>
      <c r="EGR33" s="233"/>
      <c r="EGS33" s="233"/>
      <c r="EGT33" s="233"/>
      <c r="EGU33" s="233"/>
      <c r="EGV33" s="233"/>
      <c r="EGW33" s="233"/>
      <c r="EGX33" s="233"/>
      <c r="EGY33" s="233"/>
      <c r="EGZ33" s="233"/>
      <c r="EHA33" s="233"/>
      <c r="EHB33" s="233"/>
      <c r="EHC33" s="233"/>
      <c r="EHD33" s="233"/>
      <c r="EHE33" s="233"/>
      <c r="EHF33" s="233"/>
      <c r="EHG33" s="233"/>
      <c r="EHH33" s="233"/>
      <c r="EHI33" s="233"/>
      <c r="EHJ33" s="233"/>
      <c r="EHK33" s="233"/>
      <c r="EHL33" s="233"/>
      <c r="EHM33" s="233"/>
      <c r="EHN33" s="233"/>
      <c r="EHO33" s="233"/>
      <c r="EHP33" s="233"/>
      <c r="EHQ33" s="233"/>
      <c r="EHR33" s="233"/>
      <c r="EHS33" s="233"/>
      <c r="EHT33" s="233"/>
      <c r="EHU33" s="233"/>
      <c r="EHV33" s="233"/>
      <c r="EHW33" s="233"/>
      <c r="EHX33" s="233"/>
      <c r="EHY33" s="233"/>
      <c r="EHZ33" s="233"/>
      <c r="EIA33" s="233"/>
      <c r="EIB33" s="233"/>
      <c r="EIC33" s="233"/>
      <c r="EID33" s="233"/>
      <c r="EIE33" s="233"/>
      <c r="EIF33" s="233"/>
      <c r="EIG33" s="233"/>
      <c r="EIH33" s="233"/>
      <c r="EII33" s="233"/>
      <c r="EIJ33" s="233"/>
      <c r="EIK33" s="233"/>
      <c r="EIL33" s="233"/>
      <c r="EIM33" s="233"/>
      <c r="EIN33" s="233"/>
      <c r="EIO33" s="233"/>
      <c r="EIP33" s="233"/>
      <c r="EIQ33" s="233"/>
      <c r="EIR33" s="233"/>
      <c r="EIS33" s="233"/>
      <c r="EIT33" s="233"/>
      <c r="EIU33" s="233"/>
      <c r="EIV33" s="233"/>
      <c r="EIW33" s="233"/>
      <c r="EIX33" s="233"/>
      <c r="EIY33" s="233"/>
      <c r="EIZ33" s="233"/>
      <c r="EJA33" s="233"/>
      <c r="EJB33" s="233"/>
      <c r="EJC33" s="233"/>
      <c r="EJD33" s="233"/>
      <c r="EJE33" s="233"/>
      <c r="EJF33" s="233"/>
      <c r="EJG33" s="233"/>
      <c r="EJH33" s="233"/>
      <c r="EJI33" s="233"/>
      <c r="EJJ33" s="233"/>
      <c r="EJK33" s="233"/>
      <c r="EJL33" s="233"/>
      <c r="EJM33" s="233"/>
      <c r="EJN33" s="233"/>
      <c r="EJO33" s="233"/>
      <c r="EJP33" s="233"/>
      <c r="EJQ33" s="233"/>
      <c r="EJR33" s="233"/>
      <c r="EJS33" s="233"/>
      <c r="EJT33" s="233"/>
      <c r="EJU33" s="233"/>
      <c r="EJV33" s="233"/>
      <c r="EJW33" s="233"/>
      <c r="EJX33" s="233"/>
      <c r="EJY33" s="233"/>
      <c r="EJZ33" s="233"/>
      <c r="EKA33" s="233"/>
      <c r="EKB33" s="233"/>
      <c r="EKC33" s="233"/>
      <c r="EKD33" s="233"/>
      <c r="EKE33" s="233"/>
      <c r="EKF33" s="233"/>
      <c r="EKG33" s="233"/>
      <c r="EKH33" s="233"/>
      <c r="EKI33" s="233"/>
      <c r="EKJ33" s="233"/>
      <c r="EKK33" s="233"/>
      <c r="EKL33" s="233"/>
      <c r="EKM33" s="233"/>
      <c r="EKN33" s="233"/>
      <c r="EKO33" s="233"/>
      <c r="EKP33" s="233"/>
      <c r="EKQ33" s="233"/>
      <c r="EKR33" s="233"/>
      <c r="EKS33" s="233"/>
      <c r="EKT33" s="233"/>
      <c r="EKU33" s="233"/>
      <c r="EKV33" s="233"/>
      <c r="EKW33" s="233"/>
      <c r="EKX33" s="233"/>
      <c r="EKY33" s="233"/>
      <c r="EKZ33" s="233"/>
      <c r="ELA33" s="233"/>
      <c r="ELB33" s="233"/>
      <c r="ELC33" s="233"/>
      <c r="ELD33" s="233"/>
      <c r="ELE33" s="233"/>
      <c r="ELF33" s="233"/>
      <c r="ELG33" s="233"/>
      <c r="ELH33" s="233"/>
      <c r="ELI33" s="233"/>
      <c r="ELJ33" s="233"/>
      <c r="ELK33" s="233"/>
      <c r="ELL33" s="233"/>
      <c r="ELM33" s="233"/>
      <c r="ELN33" s="233"/>
      <c r="ELO33" s="233"/>
      <c r="ELP33" s="233"/>
      <c r="ELQ33" s="233"/>
      <c r="ELR33" s="233"/>
      <c r="ELS33" s="233"/>
      <c r="ELT33" s="233"/>
      <c r="ELU33" s="233"/>
      <c r="ELV33" s="233"/>
      <c r="ELW33" s="233"/>
      <c r="ELX33" s="233"/>
      <c r="ELY33" s="233"/>
      <c r="ELZ33" s="233"/>
      <c r="EMA33" s="233"/>
      <c r="EMB33" s="233"/>
      <c r="EMC33" s="233"/>
      <c r="EMD33" s="233"/>
      <c r="EME33" s="233"/>
      <c r="EMF33" s="233"/>
      <c r="EMG33" s="233"/>
      <c r="EMH33" s="233"/>
      <c r="EMI33" s="233"/>
      <c r="EMJ33" s="233"/>
      <c r="EMK33" s="233"/>
      <c r="EML33" s="233"/>
      <c r="EMM33" s="233"/>
      <c r="EMN33" s="233"/>
      <c r="EMO33" s="233"/>
      <c r="EMP33" s="233"/>
      <c r="EMQ33" s="233"/>
      <c r="EMR33" s="233"/>
      <c r="EMS33" s="233"/>
      <c r="EMT33" s="233"/>
      <c r="EMU33" s="233"/>
      <c r="EMV33" s="233"/>
      <c r="EMW33" s="233"/>
      <c r="EMX33" s="233"/>
      <c r="EMY33" s="233"/>
      <c r="EMZ33" s="233"/>
      <c r="ENA33" s="233"/>
      <c r="ENB33" s="233"/>
      <c r="ENC33" s="233"/>
      <c r="END33" s="233"/>
      <c r="ENE33" s="233"/>
      <c r="ENF33" s="233"/>
      <c r="ENG33" s="233"/>
      <c r="ENH33" s="233"/>
      <c r="ENI33" s="233"/>
      <c r="ENJ33" s="233"/>
      <c r="ENK33" s="233"/>
      <c r="ENL33" s="233"/>
      <c r="ENM33" s="233"/>
      <c r="ENN33" s="233"/>
      <c r="ENO33" s="233"/>
      <c r="ENP33" s="233"/>
      <c r="ENQ33" s="233"/>
      <c r="ENR33" s="233"/>
      <c r="ENS33" s="233"/>
      <c r="ENT33" s="233"/>
      <c r="ENU33" s="233"/>
      <c r="ENV33" s="233"/>
      <c r="ENW33" s="233"/>
      <c r="ENX33" s="233"/>
      <c r="ENY33" s="233"/>
      <c r="ENZ33" s="233"/>
      <c r="EOA33" s="233"/>
      <c r="EOB33" s="233"/>
      <c r="EOC33" s="233"/>
      <c r="EOD33" s="233"/>
      <c r="EOE33" s="233"/>
      <c r="EOF33" s="233"/>
      <c r="EOG33" s="233"/>
      <c r="EOH33" s="233"/>
      <c r="EOI33" s="233"/>
      <c r="EOJ33" s="233"/>
      <c r="EOK33" s="233"/>
      <c r="EOL33" s="233"/>
      <c r="EOM33" s="233"/>
      <c r="EON33" s="233"/>
      <c r="EOO33" s="233"/>
      <c r="EOP33" s="233"/>
      <c r="EOQ33" s="233"/>
      <c r="EOR33" s="233"/>
      <c r="EOS33" s="233"/>
      <c r="EOT33" s="233"/>
      <c r="EOU33" s="233"/>
      <c r="EOV33" s="233"/>
      <c r="EOW33" s="233"/>
      <c r="EOX33" s="233"/>
      <c r="EOY33" s="233"/>
      <c r="EOZ33" s="233"/>
      <c r="EPA33" s="233"/>
      <c r="EPB33" s="233"/>
      <c r="EPC33" s="233"/>
      <c r="EPD33" s="233"/>
      <c r="EPE33" s="233"/>
      <c r="EPF33" s="233"/>
      <c r="EPG33" s="233"/>
      <c r="EPH33" s="233"/>
      <c r="EPI33" s="233"/>
      <c r="EPJ33" s="233"/>
      <c r="EPK33" s="233"/>
      <c r="EPL33" s="233"/>
      <c r="EPM33" s="233"/>
      <c r="EPN33" s="233"/>
      <c r="EPO33" s="233"/>
      <c r="EPP33" s="233"/>
      <c r="EPQ33" s="233"/>
      <c r="EPR33" s="233"/>
      <c r="EPS33" s="233"/>
      <c r="EPT33" s="233"/>
      <c r="EPU33" s="233"/>
      <c r="EPV33" s="233"/>
      <c r="EPW33" s="233"/>
      <c r="EPX33" s="233"/>
      <c r="EPY33" s="233"/>
      <c r="EPZ33" s="233"/>
      <c r="EQA33" s="233"/>
      <c r="EQB33" s="233"/>
      <c r="EQC33" s="233"/>
      <c r="EQD33" s="233"/>
      <c r="EQE33" s="233"/>
      <c r="EQF33" s="233"/>
      <c r="EQG33" s="233"/>
      <c r="EQH33" s="233"/>
      <c r="EQI33" s="233"/>
      <c r="EQJ33" s="233"/>
      <c r="EQK33" s="233"/>
      <c r="EQL33" s="233"/>
      <c r="EQM33" s="233"/>
      <c r="EQN33" s="233"/>
      <c r="EQO33" s="233"/>
      <c r="EQP33" s="233"/>
      <c r="EQQ33" s="233"/>
      <c r="EQR33" s="233"/>
      <c r="EQS33" s="233"/>
      <c r="EQT33" s="233"/>
      <c r="EQU33" s="233"/>
      <c r="EQV33" s="233"/>
      <c r="EQW33" s="233"/>
      <c r="EQX33" s="233"/>
      <c r="EQY33" s="233"/>
      <c r="EQZ33" s="233"/>
      <c r="ERA33" s="233"/>
      <c r="ERB33" s="233"/>
      <c r="ERC33" s="233"/>
      <c r="ERD33" s="233"/>
      <c r="ERE33" s="233"/>
      <c r="ERF33" s="233"/>
      <c r="ERG33" s="233"/>
      <c r="ERH33" s="233"/>
      <c r="ERI33" s="233"/>
      <c r="ERJ33" s="233"/>
      <c r="ERK33" s="233"/>
      <c r="ERL33" s="233"/>
      <c r="ERM33" s="233"/>
      <c r="ERN33" s="233"/>
      <c r="ERO33" s="233"/>
      <c r="ERP33" s="233"/>
      <c r="ERQ33" s="233"/>
      <c r="ERR33" s="233"/>
      <c r="ERS33" s="233"/>
      <c r="ERT33" s="233"/>
      <c r="ERU33" s="233"/>
      <c r="ERV33" s="233"/>
      <c r="ERW33" s="233"/>
      <c r="ERX33" s="233"/>
      <c r="ERY33" s="233"/>
      <c r="ERZ33" s="233"/>
      <c r="ESA33" s="233"/>
      <c r="ESB33" s="233"/>
      <c r="ESC33" s="233"/>
      <c r="ESD33" s="233"/>
      <c r="ESE33" s="233"/>
      <c r="ESF33" s="233"/>
      <c r="ESG33" s="233"/>
      <c r="ESH33" s="233"/>
      <c r="ESI33" s="233"/>
      <c r="ESJ33" s="233"/>
      <c r="ESK33" s="233"/>
      <c r="ESL33" s="233"/>
      <c r="ESM33" s="233"/>
      <c r="ESN33" s="233"/>
      <c r="ESO33" s="233"/>
      <c r="ESP33" s="233"/>
      <c r="ESQ33" s="233"/>
      <c r="ESR33" s="233"/>
      <c r="ESS33" s="233"/>
      <c r="EST33" s="233"/>
      <c r="ESU33" s="233"/>
      <c r="ESV33" s="233"/>
      <c r="ESW33" s="233"/>
      <c r="ESX33" s="233"/>
      <c r="ESY33" s="233"/>
      <c r="ESZ33" s="233"/>
      <c r="ETA33" s="233"/>
      <c r="ETB33" s="233"/>
      <c r="ETC33" s="233"/>
      <c r="ETD33" s="233"/>
      <c r="ETE33" s="233"/>
      <c r="ETF33" s="233"/>
      <c r="ETG33" s="233"/>
      <c r="ETH33" s="233"/>
      <c r="ETI33" s="233"/>
      <c r="ETJ33" s="233"/>
      <c r="ETK33" s="233"/>
      <c r="ETL33" s="233"/>
      <c r="ETM33" s="233"/>
      <c r="ETN33" s="233"/>
      <c r="ETO33" s="233"/>
      <c r="ETP33" s="233"/>
      <c r="ETQ33" s="233"/>
      <c r="ETR33" s="233"/>
      <c r="ETS33" s="233"/>
      <c r="ETT33" s="233"/>
      <c r="ETU33" s="233"/>
      <c r="ETV33" s="233"/>
      <c r="ETW33" s="233"/>
      <c r="ETX33" s="233"/>
      <c r="ETY33" s="233"/>
      <c r="ETZ33" s="233"/>
      <c r="EUA33" s="233"/>
      <c r="EUB33" s="233"/>
      <c r="EUC33" s="233"/>
      <c r="EUD33" s="233"/>
      <c r="EUE33" s="233"/>
      <c r="EUF33" s="233"/>
      <c r="EUG33" s="233"/>
      <c r="EUH33" s="233"/>
      <c r="EUI33" s="233"/>
      <c r="EUJ33" s="233"/>
      <c r="EUK33" s="233"/>
      <c r="EUL33" s="233"/>
      <c r="EUM33" s="233"/>
      <c r="EUN33" s="233"/>
      <c r="EUO33" s="233"/>
      <c r="EUP33" s="233"/>
      <c r="EUQ33" s="233"/>
      <c r="EUR33" s="233"/>
      <c r="EUS33" s="233"/>
      <c r="EUT33" s="233"/>
      <c r="EUU33" s="233"/>
      <c r="EUV33" s="233"/>
      <c r="EUW33" s="233"/>
      <c r="EUX33" s="233"/>
      <c r="EUY33" s="233"/>
      <c r="EUZ33" s="233"/>
      <c r="EVA33" s="233"/>
      <c r="EVB33" s="233"/>
      <c r="EVC33" s="233"/>
      <c r="EVD33" s="233"/>
      <c r="EVE33" s="233"/>
      <c r="EVF33" s="233"/>
      <c r="EVG33" s="233"/>
      <c r="EVH33" s="233"/>
      <c r="EVI33" s="233"/>
      <c r="EVJ33" s="233"/>
      <c r="EVK33" s="233"/>
      <c r="EVL33" s="233"/>
      <c r="EVM33" s="233"/>
      <c r="EVN33" s="233"/>
      <c r="EVO33" s="233"/>
      <c r="EVP33" s="233"/>
      <c r="EVQ33" s="233"/>
      <c r="EVR33" s="233"/>
      <c r="EVS33" s="233"/>
      <c r="EVT33" s="233"/>
      <c r="EVU33" s="233"/>
      <c r="EVV33" s="233"/>
      <c r="EVW33" s="233"/>
      <c r="EVX33" s="233"/>
      <c r="EVY33" s="233"/>
      <c r="EVZ33" s="233"/>
      <c r="EWA33" s="233"/>
      <c r="EWB33" s="233"/>
      <c r="EWC33" s="233"/>
      <c r="EWD33" s="233"/>
      <c r="EWE33" s="233"/>
      <c r="EWF33" s="233"/>
      <c r="EWG33" s="233"/>
      <c r="EWH33" s="233"/>
      <c r="EWI33" s="233"/>
      <c r="EWJ33" s="233"/>
      <c r="EWK33" s="233"/>
      <c r="EWL33" s="233"/>
      <c r="EWM33" s="233"/>
      <c r="EWN33" s="233"/>
      <c r="EWO33" s="233"/>
      <c r="EWP33" s="233"/>
      <c r="EWQ33" s="233"/>
      <c r="EWR33" s="233"/>
      <c r="EWS33" s="233"/>
      <c r="EWT33" s="233"/>
      <c r="EWU33" s="233"/>
      <c r="EWV33" s="233"/>
      <c r="EWW33" s="233"/>
      <c r="EWX33" s="233"/>
      <c r="EWY33" s="233"/>
      <c r="EWZ33" s="233"/>
      <c r="EXA33" s="233"/>
      <c r="EXB33" s="233"/>
      <c r="EXC33" s="233"/>
      <c r="EXD33" s="233"/>
      <c r="EXE33" s="233"/>
      <c r="EXF33" s="233"/>
      <c r="EXG33" s="233"/>
      <c r="EXH33" s="233"/>
      <c r="EXI33" s="233"/>
      <c r="EXJ33" s="233"/>
      <c r="EXK33" s="233"/>
      <c r="EXL33" s="233"/>
      <c r="EXM33" s="233"/>
      <c r="EXN33" s="233"/>
      <c r="EXO33" s="233"/>
      <c r="EXP33" s="233"/>
      <c r="EXQ33" s="233"/>
      <c r="EXR33" s="233"/>
      <c r="EXS33" s="233"/>
      <c r="EXT33" s="233"/>
      <c r="EXU33" s="233"/>
      <c r="EXV33" s="233"/>
      <c r="EXW33" s="233"/>
      <c r="EXX33" s="233"/>
      <c r="EXY33" s="233"/>
      <c r="EXZ33" s="233"/>
      <c r="EYA33" s="233"/>
      <c r="EYB33" s="233"/>
      <c r="EYC33" s="233"/>
      <c r="EYD33" s="233"/>
      <c r="EYE33" s="233"/>
      <c r="EYF33" s="233"/>
      <c r="EYG33" s="233"/>
      <c r="EYH33" s="233"/>
      <c r="EYI33" s="233"/>
      <c r="EYJ33" s="233"/>
      <c r="EYK33" s="233"/>
      <c r="EYL33" s="233"/>
      <c r="EYM33" s="233"/>
      <c r="EYN33" s="233"/>
      <c r="EYO33" s="233"/>
      <c r="EYP33" s="233"/>
      <c r="EYQ33" s="233"/>
      <c r="EYR33" s="233"/>
      <c r="EYS33" s="233"/>
      <c r="EYT33" s="233"/>
      <c r="EYU33" s="233"/>
      <c r="EYV33" s="233"/>
      <c r="EYW33" s="233"/>
      <c r="EYX33" s="233"/>
      <c r="EYY33" s="233"/>
      <c r="EYZ33" s="233"/>
      <c r="EZA33" s="233"/>
      <c r="EZB33" s="233"/>
      <c r="EZC33" s="233"/>
      <c r="EZD33" s="233"/>
      <c r="EZE33" s="233"/>
      <c r="EZF33" s="233"/>
      <c r="EZG33" s="233"/>
      <c r="EZH33" s="233"/>
      <c r="EZI33" s="233"/>
      <c r="EZJ33" s="233"/>
      <c r="EZK33" s="233"/>
      <c r="EZL33" s="233"/>
      <c r="EZM33" s="233"/>
      <c r="EZN33" s="233"/>
      <c r="EZO33" s="233"/>
      <c r="EZP33" s="233"/>
      <c r="EZQ33" s="233"/>
      <c r="EZR33" s="233"/>
      <c r="EZS33" s="233"/>
      <c r="EZT33" s="233"/>
      <c r="EZU33" s="233"/>
      <c r="EZV33" s="233"/>
      <c r="EZW33" s="233"/>
      <c r="EZX33" s="233"/>
      <c r="EZY33" s="233"/>
      <c r="EZZ33" s="233"/>
      <c r="FAA33" s="233"/>
      <c r="FAB33" s="233"/>
      <c r="FAC33" s="233"/>
      <c r="FAD33" s="233"/>
      <c r="FAE33" s="233"/>
      <c r="FAF33" s="233"/>
      <c r="FAG33" s="233"/>
      <c r="FAH33" s="233"/>
      <c r="FAI33" s="233"/>
      <c r="FAJ33" s="233"/>
      <c r="FAK33" s="233"/>
      <c r="FAL33" s="233"/>
      <c r="FAM33" s="233"/>
      <c r="FAN33" s="233"/>
      <c r="FAO33" s="233"/>
      <c r="FAP33" s="233"/>
      <c r="FAQ33" s="233"/>
      <c r="FAR33" s="233"/>
      <c r="FAS33" s="233"/>
      <c r="FAT33" s="233"/>
      <c r="FAU33" s="233"/>
      <c r="FAV33" s="233"/>
      <c r="FAW33" s="233"/>
      <c r="FAX33" s="233"/>
      <c r="FAY33" s="233"/>
      <c r="FAZ33" s="233"/>
      <c r="FBA33" s="233"/>
      <c r="FBB33" s="233"/>
      <c r="FBC33" s="233"/>
      <c r="FBD33" s="233"/>
      <c r="FBE33" s="233"/>
      <c r="FBF33" s="233"/>
      <c r="FBG33" s="233"/>
      <c r="FBH33" s="233"/>
      <c r="FBI33" s="233"/>
      <c r="FBJ33" s="233"/>
      <c r="FBK33" s="233"/>
      <c r="FBL33" s="233"/>
      <c r="FBM33" s="233"/>
      <c r="FBN33" s="233"/>
      <c r="FBO33" s="233"/>
      <c r="FBP33" s="233"/>
      <c r="FBQ33" s="233"/>
      <c r="FBR33" s="233"/>
      <c r="FBS33" s="233"/>
      <c r="FBT33" s="233"/>
      <c r="FBU33" s="233"/>
      <c r="FBV33" s="233"/>
      <c r="FBW33" s="233"/>
      <c r="FBX33" s="233"/>
      <c r="FBY33" s="233"/>
      <c r="FBZ33" s="233"/>
      <c r="FCA33" s="233"/>
      <c r="FCB33" s="233"/>
      <c r="FCC33" s="233"/>
      <c r="FCD33" s="233"/>
      <c r="FCE33" s="233"/>
      <c r="FCF33" s="233"/>
      <c r="FCG33" s="233"/>
      <c r="FCH33" s="233"/>
      <c r="FCI33" s="233"/>
      <c r="FCJ33" s="233"/>
      <c r="FCK33" s="233"/>
      <c r="FCL33" s="233"/>
      <c r="FCM33" s="233"/>
      <c r="FCN33" s="233"/>
      <c r="FCO33" s="233"/>
      <c r="FCP33" s="233"/>
      <c r="FCQ33" s="233"/>
      <c r="FCR33" s="233"/>
      <c r="FCS33" s="233"/>
      <c r="FCT33" s="233"/>
      <c r="FCU33" s="233"/>
      <c r="FCV33" s="233"/>
      <c r="FCW33" s="233"/>
      <c r="FCX33" s="233"/>
      <c r="FCY33" s="233"/>
      <c r="FCZ33" s="233"/>
      <c r="FDA33" s="233"/>
      <c r="FDB33" s="233"/>
      <c r="FDC33" s="233"/>
      <c r="FDD33" s="233"/>
      <c r="FDE33" s="233"/>
      <c r="FDF33" s="233"/>
      <c r="FDG33" s="233"/>
      <c r="FDH33" s="233"/>
      <c r="FDI33" s="233"/>
      <c r="FDJ33" s="233"/>
      <c r="FDK33" s="233"/>
      <c r="FDL33" s="233"/>
      <c r="FDM33" s="233"/>
      <c r="FDN33" s="233"/>
      <c r="FDO33" s="233"/>
      <c r="FDP33" s="233"/>
      <c r="FDQ33" s="233"/>
      <c r="FDR33" s="233"/>
      <c r="FDS33" s="233"/>
      <c r="FDT33" s="233"/>
      <c r="FDU33" s="233"/>
      <c r="FDV33" s="233"/>
      <c r="FDW33" s="233"/>
      <c r="FDX33" s="233"/>
      <c r="FDY33" s="233"/>
      <c r="FDZ33" s="233"/>
      <c r="FEA33" s="233"/>
      <c r="FEB33" s="233"/>
      <c r="FEC33" s="233"/>
      <c r="FED33" s="233"/>
      <c r="FEE33" s="233"/>
      <c r="FEF33" s="233"/>
      <c r="FEG33" s="233"/>
      <c r="FEH33" s="233"/>
      <c r="FEI33" s="233"/>
      <c r="FEJ33" s="233"/>
      <c r="FEK33" s="233"/>
      <c r="FEL33" s="233"/>
      <c r="FEM33" s="233"/>
      <c r="FEN33" s="233"/>
      <c r="FEO33" s="233"/>
      <c r="FEP33" s="233"/>
      <c r="FEQ33" s="233"/>
      <c r="FER33" s="233"/>
      <c r="FES33" s="233"/>
      <c r="FET33" s="233"/>
      <c r="FEU33" s="233"/>
      <c r="FEV33" s="233"/>
      <c r="FEW33" s="233"/>
      <c r="FEX33" s="233"/>
      <c r="FEY33" s="233"/>
      <c r="FEZ33" s="233"/>
      <c r="FFA33" s="233"/>
      <c r="FFB33" s="233"/>
      <c r="FFC33" s="233"/>
      <c r="FFD33" s="233"/>
      <c r="FFE33" s="233"/>
      <c r="FFF33" s="233"/>
      <c r="FFG33" s="233"/>
      <c r="FFH33" s="233"/>
      <c r="FFI33" s="233"/>
      <c r="FFJ33" s="233"/>
      <c r="FFK33" s="233"/>
      <c r="FFL33" s="233"/>
      <c r="FFM33" s="233"/>
      <c r="FFN33" s="233"/>
      <c r="FFO33" s="233"/>
      <c r="FFP33" s="233"/>
      <c r="FFQ33" s="233"/>
      <c r="FFR33" s="233"/>
      <c r="FFS33" s="233"/>
      <c r="FFT33" s="233"/>
      <c r="FFU33" s="233"/>
      <c r="FFV33" s="233"/>
      <c r="FFW33" s="233"/>
      <c r="FFX33" s="233"/>
      <c r="FFY33" s="233"/>
      <c r="FFZ33" s="233"/>
      <c r="FGA33" s="233"/>
      <c r="FGB33" s="233"/>
      <c r="FGC33" s="233"/>
      <c r="FGD33" s="233"/>
      <c r="FGE33" s="233"/>
      <c r="FGF33" s="233"/>
      <c r="FGG33" s="233"/>
      <c r="FGH33" s="233"/>
      <c r="FGI33" s="233"/>
      <c r="FGJ33" s="233"/>
      <c r="FGK33" s="233"/>
      <c r="FGL33" s="233"/>
      <c r="FGM33" s="233"/>
      <c r="FGN33" s="233"/>
      <c r="FGO33" s="233"/>
      <c r="FGP33" s="233"/>
      <c r="FGQ33" s="233"/>
      <c r="FGR33" s="233"/>
      <c r="FGS33" s="233"/>
      <c r="FGT33" s="233"/>
      <c r="FGU33" s="233"/>
      <c r="FGV33" s="233"/>
      <c r="FGW33" s="233"/>
      <c r="FGX33" s="233"/>
      <c r="FGY33" s="233"/>
      <c r="FGZ33" s="233"/>
      <c r="FHA33" s="233"/>
      <c r="FHB33" s="233"/>
      <c r="FHC33" s="233"/>
      <c r="FHD33" s="233"/>
      <c r="FHE33" s="233"/>
      <c r="FHF33" s="233"/>
      <c r="FHG33" s="233"/>
      <c r="FHH33" s="233"/>
      <c r="FHI33" s="233"/>
      <c r="FHJ33" s="233"/>
      <c r="FHK33" s="233"/>
      <c r="FHL33" s="233"/>
      <c r="FHM33" s="233"/>
      <c r="FHN33" s="233"/>
      <c r="FHO33" s="233"/>
      <c r="FHP33" s="233"/>
      <c r="FHQ33" s="233"/>
      <c r="FHR33" s="233"/>
      <c r="FHS33" s="233"/>
      <c r="FHT33" s="233"/>
      <c r="FHU33" s="233"/>
      <c r="FHV33" s="233"/>
      <c r="FHW33" s="233"/>
      <c r="FHX33" s="233"/>
      <c r="FHY33" s="233"/>
      <c r="FHZ33" s="233"/>
      <c r="FIA33" s="233"/>
      <c r="FIB33" s="233"/>
      <c r="FIC33" s="233"/>
      <c r="FID33" s="233"/>
      <c r="FIE33" s="233"/>
      <c r="FIF33" s="233"/>
      <c r="FIG33" s="233"/>
      <c r="FIH33" s="233"/>
      <c r="FII33" s="233"/>
      <c r="FIJ33" s="233"/>
      <c r="FIK33" s="233"/>
      <c r="FIL33" s="233"/>
      <c r="FIM33" s="233"/>
      <c r="FIN33" s="233"/>
      <c r="FIO33" s="233"/>
      <c r="FIP33" s="233"/>
      <c r="FIQ33" s="233"/>
      <c r="FIR33" s="233"/>
      <c r="FIS33" s="233"/>
      <c r="FIT33" s="233"/>
      <c r="FIU33" s="233"/>
      <c r="FIV33" s="233"/>
      <c r="FIW33" s="233"/>
      <c r="FIX33" s="233"/>
      <c r="FIY33" s="233"/>
      <c r="FIZ33" s="233"/>
      <c r="FJA33" s="233"/>
      <c r="FJB33" s="233"/>
      <c r="FJC33" s="233"/>
      <c r="FJD33" s="233"/>
      <c r="FJE33" s="233"/>
      <c r="FJF33" s="233"/>
      <c r="FJG33" s="233"/>
      <c r="FJH33" s="233"/>
      <c r="FJI33" s="233"/>
      <c r="FJJ33" s="233"/>
      <c r="FJK33" s="233"/>
      <c r="FJL33" s="233"/>
      <c r="FJM33" s="233"/>
      <c r="FJN33" s="233"/>
      <c r="FJO33" s="233"/>
      <c r="FJP33" s="233"/>
      <c r="FJQ33" s="233"/>
      <c r="FJR33" s="233"/>
      <c r="FJS33" s="233"/>
      <c r="FJT33" s="233"/>
      <c r="FJU33" s="233"/>
      <c r="FJV33" s="233"/>
      <c r="FJW33" s="233"/>
      <c r="FJX33" s="233"/>
      <c r="FJY33" s="233"/>
      <c r="FJZ33" s="233"/>
      <c r="FKA33" s="233"/>
      <c r="FKB33" s="233"/>
      <c r="FKC33" s="233"/>
      <c r="FKD33" s="233"/>
      <c r="FKE33" s="233"/>
      <c r="FKF33" s="233"/>
      <c r="FKG33" s="233"/>
      <c r="FKH33" s="233"/>
      <c r="FKI33" s="233"/>
      <c r="FKJ33" s="233"/>
      <c r="FKK33" s="233"/>
      <c r="FKL33" s="233"/>
      <c r="FKM33" s="233"/>
      <c r="FKN33" s="233"/>
      <c r="FKO33" s="233"/>
      <c r="FKP33" s="233"/>
      <c r="FKQ33" s="233"/>
      <c r="FKR33" s="233"/>
      <c r="FKS33" s="233"/>
      <c r="FKT33" s="233"/>
      <c r="FKU33" s="233"/>
      <c r="FKV33" s="233"/>
      <c r="FKW33" s="233"/>
      <c r="FKX33" s="233"/>
      <c r="FKY33" s="233"/>
      <c r="FKZ33" s="233"/>
      <c r="FLA33" s="233"/>
      <c r="FLB33" s="233"/>
      <c r="FLC33" s="233"/>
      <c r="FLD33" s="233"/>
      <c r="FLE33" s="233"/>
      <c r="FLF33" s="233"/>
      <c r="FLG33" s="233"/>
      <c r="FLH33" s="233"/>
      <c r="FLI33" s="233"/>
      <c r="FLJ33" s="233"/>
      <c r="FLK33" s="233"/>
      <c r="FLL33" s="233"/>
      <c r="FLM33" s="233"/>
      <c r="FLN33" s="233"/>
      <c r="FLO33" s="233"/>
      <c r="FLP33" s="233"/>
      <c r="FLQ33" s="233"/>
      <c r="FLR33" s="233"/>
      <c r="FLS33" s="233"/>
      <c r="FLT33" s="233"/>
      <c r="FLU33" s="233"/>
      <c r="FLV33" s="233"/>
      <c r="FLW33" s="233"/>
      <c r="FLX33" s="233"/>
      <c r="FLY33" s="233"/>
      <c r="FLZ33" s="233"/>
      <c r="FMA33" s="233"/>
      <c r="FMB33" s="233"/>
      <c r="FMC33" s="233"/>
      <c r="FMD33" s="233"/>
      <c r="FME33" s="233"/>
      <c r="FMF33" s="233"/>
      <c r="FMG33" s="233"/>
      <c r="FMH33" s="233"/>
      <c r="FMI33" s="233"/>
      <c r="FMJ33" s="233"/>
      <c r="FMK33" s="233"/>
      <c r="FML33" s="233"/>
      <c r="FMM33" s="233"/>
      <c r="FMN33" s="233"/>
      <c r="FMO33" s="233"/>
      <c r="FMP33" s="233"/>
      <c r="FMQ33" s="233"/>
      <c r="FMR33" s="233"/>
      <c r="FMS33" s="233"/>
      <c r="FMT33" s="233"/>
      <c r="FMU33" s="233"/>
      <c r="FMV33" s="233"/>
      <c r="FMW33" s="233"/>
      <c r="FMX33" s="233"/>
      <c r="FMY33" s="233"/>
      <c r="FMZ33" s="233"/>
      <c r="FNA33" s="233"/>
      <c r="FNB33" s="233"/>
      <c r="FNC33" s="233"/>
      <c r="FND33" s="233"/>
      <c r="FNE33" s="233"/>
      <c r="FNF33" s="233"/>
      <c r="FNG33" s="233"/>
      <c r="FNH33" s="233"/>
      <c r="FNI33" s="233"/>
      <c r="FNJ33" s="233"/>
      <c r="FNK33" s="233"/>
      <c r="FNL33" s="233"/>
      <c r="FNM33" s="233"/>
      <c r="FNN33" s="233"/>
      <c r="FNO33" s="233"/>
      <c r="FNP33" s="233"/>
      <c r="FNQ33" s="233"/>
      <c r="FNR33" s="233"/>
      <c r="FNS33" s="233"/>
      <c r="FNT33" s="233"/>
      <c r="FNU33" s="233"/>
      <c r="FNV33" s="233"/>
      <c r="FNW33" s="233"/>
      <c r="FNX33" s="233"/>
      <c r="FNY33" s="233"/>
      <c r="FNZ33" s="233"/>
      <c r="FOA33" s="233"/>
      <c r="FOB33" s="233"/>
      <c r="FOC33" s="233"/>
      <c r="FOD33" s="233"/>
      <c r="FOE33" s="233"/>
      <c r="FOF33" s="233"/>
      <c r="FOG33" s="233"/>
      <c r="FOH33" s="233"/>
      <c r="FOI33" s="233"/>
      <c r="FOJ33" s="233"/>
      <c r="FOK33" s="233"/>
      <c r="FOL33" s="233"/>
      <c r="FOM33" s="233"/>
      <c r="FON33" s="233"/>
      <c r="FOO33" s="233"/>
      <c r="FOP33" s="233"/>
      <c r="FOQ33" s="233"/>
      <c r="FOR33" s="233"/>
      <c r="FOS33" s="233"/>
      <c r="FOT33" s="233"/>
      <c r="FOU33" s="233"/>
      <c r="FOV33" s="233"/>
      <c r="FOW33" s="233"/>
      <c r="FOX33" s="233"/>
      <c r="FOY33" s="233"/>
      <c r="FOZ33" s="233"/>
      <c r="FPA33" s="233"/>
      <c r="FPB33" s="233"/>
      <c r="FPC33" s="233"/>
      <c r="FPD33" s="233"/>
      <c r="FPE33" s="233"/>
      <c r="FPF33" s="233"/>
      <c r="FPG33" s="233"/>
      <c r="FPH33" s="233"/>
      <c r="FPI33" s="233"/>
      <c r="FPJ33" s="233"/>
      <c r="FPK33" s="233"/>
      <c r="FPL33" s="233"/>
      <c r="FPM33" s="233"/>
      <c r="FPN33" s="233"/>
      <c r="FPO33" s="233"/>
      <c r="FPP33" s="233"/>
      <c r="FPQ33" s="233"/>
      <c r="FPR33" s="233"/>
      <c r="FPS33" s="233"/>
      <c r="FPT33" s="233"/>
      <c r="FPU33" s="233"/>
      <c r="FPV33" s="233"/>
      <c r="FPW33" s="233"/>
      <c r="FPX33" s="233"/>
      <c r="FPY33" s="233"/>
      <c r="FPZ33" s="233"/>
      <c r="FQA33" s="233"/>
      <c r="FQB33" s="233"/>
      <c r="FQC33" s="233"/>
      <c r="FQD33" s="233"/>
      <c r="FQE33" s="233"/>
      <c r="FQF33" s="233"/>
      <c r="FQG33" s="233"/>
      <c r="FQH33" s="233"/>
      <c r="FQI33" s="233"/>
      <c r="FQJ33" s="233"/>
      <c r="FQK33" s="233"/>
      <c r="FQL33" s="233"/>
      <c r="FQM33" s="233"/>
      <c r="FQN33" s="233"/>
      <c r="FQO33" s="233"/>
      <c r="FQP33" s="233"/>
      <c r="FQQ33" s="233"/>
      <c r="FQR33" s="233"/>
      <c r="FQS33" s="233"/>
      <c r="FQT33" s="233"/>
      <c r="FQU33" s="233"/>
      <c r="FQV33" s="233"/>
      <c r="FQW33" s="233"/>
      <c r="FQX33" s="233"/>
      <c r="FQY33" s="233"/>
      <c r="FQZ33" s="233"/>
      <c r="FRA33" s="233"/>
      <c r="FRB33" s="233"/>
      <c r="FRC33" s="233"/>
      <c r="FRD33" s="233"/>
      <c r="FRE33" s="233"/>
      <c r="FRF33" s="233"/>
      <c r="FRG33" s="233"/>
      <c r="FRH33" s="233"/>
      <c r="FRI33" s="233"/>
      <c r="FRJ33" s="233"/>
      <c r="FRK33" s="233"/>
      <c r="FRL33" s="233"/>
      <c r="FRM33" s="233"/>
      <c r="FRN33" s="233"/>
      <c r="FRO33" s="233"/>
      <c r="FRP33" s="233"/>
      <c r="FRQ33" s="233"/>
      <c r="FRR33" s="233"/>
      <c r="FRS33" s="233"/>
      <c r="FRT33" s="233"/>
      <c r="FRU33" s="233"/>
      <c r="FRV33" s="233"/>
      <c r="FRW33" s="233"/>
      <c r="FRX33" s="233"/>
      <c r="FRY33" s="233"/>
      <c r="FRZ33" s="233"/>
      <c r="FSA33" s="233"/>
      <c r="FSB33" s="233"/>
      <c r="FSC33" s="233"/>
      <c r="FSD33" s="233"/>
      <c r="FSE33" s="233"/>
      <c r="FSF33" s="233"/>
      <c r="FSG33" s="233"/>
      <c r="FSH33" s="233"/>
      <c r="FSI33" s="233"/>
      <c r="FSJ33" s="233"/>
      <c r="FSK33" s="233"/>
      <c r="FSL33" s="233"/>
      <c r="FSM33" s="233"/>
      <c r="FSN33" s="233"/>
      <c r="FSO33" s="233"/>
      <c r="FSP33" s="233"/>
      <c r="FSQ33" s="233"/>
      <c r="FSR33" s="233"/>
      <c r="FSS33" s="233"/>
      <c r="FST33" s="233"/>
      <c r="FSU33" s="233"/>
      <c r="FSV33" s="233"/>
      <c r="FSW33" s="233"/>
      <c r="FSX33" s="233"/>
      <c r="FSY33" s="233"/>
      <c r="FSZ33" s="233"/>
      <c r="FTA33" s="233"/>
      <c r="FTB33" s="233"/>
      <c r="FTC33" s="233"/>
      <c r="FTD33" s="233"/>
      <c r="FTE33" s="233"/>
      <c r="FTF33" s="233"/>
      <c r="FTG33" s="233"/>
      <c r="FTH33" s="233"/>
      <c r="FTI33" s="233"/>
      <c r="FTJ33" s="233"/>
      <c r="FTK33" s="233"/>
      <c r="FTL33" s="233"/>
      <c r="FTM33" s="233"/>
      <c r="FTN33" s="233"/>
      <c r="FTO33" s="233"/>
      <c r="FTP33" s="233"/>
      <c r="FTQ33" s="233"/>
      <c r="FTR33" s="233"/>
      <c r="FTS33" s="233"/>
      <c r="FTT33" s="233"/>
      <c r="FTU33" s="233"/>
      <c r="FTV33" s="233"/>
      <c r="FTW33" s="233"/>
      <c r="FTX33" s="233"/>
      <c r="FTY33" s="233"/>
      <c r="FTZ33" s="233"/>
      <c r="FUA33" s="233"/>
      <c r="FUB33" s="233"/>
      <c r="FUC33" s="233"/>
      <c r="FUD33" s="233"/>
      <c r="FUE33" s="233"/>
      <c r="FUF33" s="233"/>
      <c r="FUG33" s="233"/>
      <c r="FUH33" s="233"/>
      <c r="FUI33" s="233"/>
      <c r="FUJ33" s="233"/>
      <c r="FUK33" s="233"/>
      <c r="FUL33" s="233"/>
      <c r="FUM33" s="233"/>
      <c r="FUN33" s="233"/>
      <c r="FUO33" s="233"/>
      <c r="FUP33" s="233"/>
      <c r="FUQ33" s="233"/>
      <c r="FUR33" s="233"/>
      <c r="FUS33" s="233"/>
      <c r="FUT33" s="233"/>
      <c r="FUU33" s="233"/>
      <c r="FUV33" s="233"/>
      <c r="FUW33" s="233"/>
      <c r="FUX33" s="233"/>
      <c r="FUY33" s="233"/>
      <c r="FUZ33" s="233"/>
      <c r="FVA33" s="233"/>
      <c r="FVB33" s="233"/>
      <c r="FVC33" s="233"/>
      <c r="FVD33" s="233"/>
      <c r="FVE33" s="233"/>
      <c r="FVF33" s="233"/>
      <c r="FVG33" s="233"/>
      <c r="FVH33" s="233"/>
      <c r="FVI33" s="233"/>
      <c r="FVJ33" s="233"/>
      <c r="FVK33" s="233"/>
      <c r="FVL33" s="233"/>
      <c r="FVM33" s="233"/>
      <c r="FVN33" s="233"/>
      <c r="FVO33" s="233"/>
      <c r="FVP33" s="233"/>
      <c r="FVQ33" s="233"/>
      <c r="FVR33" s="233"/>
      <c r="FVS33" s="233"/>
      <c r="FVT33" s="233"/>
      <c r="FVU33" s="233"/>
      <c r="FVV33" s="233"/>
      <c r="FVW33" s="233"/>
      <c r="FVX33" s="233"/>
      <c r="FVY33" s="233"/>
      <c r="FVZ33" s="233"/>
      <c r="FWA33" s="233"/>
      <c r="FWB33" s="233"/>
      <c r="FWC33" s="233"/>
      <c r="FWD33" s="233"/>
      <c r="FWE33" s="233"/>
      <c r="FWF33" s="233"/>
      <c r="FWG33" s="233"/>
      <c r="FWH33" s="233"/>
      <c r="FWI33" s="233"/>
      <c r="FWJ33" s="233"/>
      <c r="FWK33" s="233"/>
      <c r="FWL33" s="233"/>
      <c r="FWM33" s="233"/>
      <c r="FWN33" s="233"/>
      <c r="FWO33" s="233"/>
      <c r="FWP33" s="233"/>
      <c r="FWQ33" s="233"/>
      <c r="FWR33" s="233"/>
      <c r="FWS33" s="233"/>
      <c r="FWT33" s="233"/>
      <c r="FWU33" s="233"/>
      <c r="FWV33" s="233"/>
      <c r="FWW33" s="233"/>
      <c r="FWX33" s="233"/>
      <c r="FWY33" s="233"/>
      <c r="FWZ33" s="233"/>
      <c r="FXA33" s="233"/>
      <c r="FXB33" s="233"/>
      <c r="FXC33" s="233"/>
      <c r="FXD33" s="233"/>
      <c r="FXE33" s="233"/>
      <c r="FXF33" s="233"/>
      <c r="FXG33" s="233"/>
      <c r="FXH33" s="233"/>
      <c r="FXI33" s="233"/>
      <c r="FXJ33" s="233"/>
      <c r="FXK33" s="233"/>
      <c r="FXL33" s="233"/>
      <c r="FXM33" s="233"/>
      <c r="FXN33" s="233"/>
      <c r="FXO33" s="233"/>
      <c r="FXP33" s="233"/>
      <c r="FXQ33" s="233"/>
      <c r="FXR33" s="233"/>
      <c r="FXS33" s="233"/>
      <c r="FXT33" s="233"/>
      <c r="FXU33" s="233"/>
      <c r="FXV33" s="233"/>
      <c r="FXW33" s="233"/>
      <c r="FXX33" s="233"/>
      <c r="FXY33" s="233"/>
      <c r="FXZ33" s="233"/>
      <c r="FYA33" s="233"/>
      <c r="FYB33" s="233"/>
      <c r="FYC33" s="233"/>
      <c r="FYD33" s="233"/>
      <c r="FYE33" s="233"/>
      <c r="FYF33" s="233"/>
      <c r="FYG33" s="233"/>
      <c r="FYH33" s="233"/>
      <c r="FYI33" s="233"/>
      <c r="FYJ33" s="233"/>
      <c r="FYK33" s="233"/>
      <c r="FYL33" s="233"/>
      <c r="FYM33" s="233"/>
      <c r="FYN33" s="233"/>
      <c r="FYO33" s="233"/>
      <c r="FYP33" s="233"/>
      <c r="FYQ33" s="233"/>
      <c r="FYR33" s="233"/>
      <c r="FYS33" s="233"/>
      <c r="FYT33" s="233"/>
      <c r="FYU33" s="233"/>
      <c r="FYV33" s="233"/>
      <c r="FYW33" s="233"/>
      <c r="FYX33" s="233"/>
      <c r="FYY33" s="233"/>
      <c r="FYZ33" s="233"/>
      <c r="FZA33" s="233"/>
      <c r="FZB33" s="233"/>
      <c r="FZC33" s="233"/>
      <c r="FZD33" s="233"/>
      <c r="FZE33" s="233"/>
      <c r="FZF33" s="233"/>
      <c r="FZG33" s="233"/>
      <c r="FZH33" s="233"/>
      <c r="FZI33" s="233"/>
      <c r="FZJ33" s="233"/>
      <c r="FZK33" s="233"/>
      <c r="FZL33" s="233"/>
      <c r="FZM33" s="233"/>
      <c r="FZN33" s="233"/>
      <c r="FZO33" s="233"/>
      <c r="FZP33" s="233"/>
      <c r="FZQ33" s="233"/>
      <c r="FZR33" s="233"/>
      <c r="FZS33" s="233"/>
      <c r="FZT33" s="233"/>
      <c r="FZU33" s="233"/>
      <c r="FZV33" s="233"/>
      <c r="FZW33" s="233"/>
      <c r="FZX33" s="233"/>
      <c r="FZY33" s="233"/>
      <c r="FZZ33" s="233"/>
      <c r="GAA33" s="233"/>
      <c r="GAB33" s="233"/>
      <c r="GAC33" s="233"/>
      <c r="GAD33" s="233"/>
      <c r="GAE33" s="233"/>
      <c r="GAF33" s="233"/>
      <c r="GAG33" s="233"/>
      <c r="GAH33" s="233"/>
      <c r="GAI33" s="233"/>
      <c r="GAJ33" s="233"/>
      <c r="GAK33" s="233"/>
      <c r="GAL33" s="233"/>
      <c r="GAM33" s="233"/>
      <c r="GAN33" s="233"/>
      <c r="GAO33" s="233"/>
      <c r="GAP33" s="233"/>
      <c r="GAQ33" s="233"/>
      <c r="GAR33" s="233"/>
      <c r="GAS33" s="233"/>
      <c r="GAT33" s="233"/>
      <c r="GAU33" s="233"/>
      <c r="GAV33" s="233"/>
      <c r="GAW33" s="233"/>
      <c r="GAX33" s="233"/>
      <c r="GAY33" s="233"/>
      <c r="GAZ33" s="233"/>
      <c r="GBA33" s="233"/>
      <c r="GBB33" s="233"/>
      <c r="GBC33" s="233"/>
      <c r="GBD33" s="233"/>
      <c r="GBE33" s="233"/>
      <c r="GBF33" s="233"/>
      <c r="GBG33" s="233"/>
      <c r="GBH33" s="233"/>
      <c r="GBI33" s="233"/>
      <c r="GBJ33" s="233"/>
      <c r="GBK33" s="233"/>
      <c r="GBL33" s="233"/>
      <c r="GBM33" s="233"/>
      <c r="GBN33" s="233"/>
      <c r="GBO33" s="233"/>
      <c r="GBP33" s="233"/>
      <c r="GBQ33" s="233"/>
      <c r="GBR33" s="233"/>
      <c r="GBS33" s="233"/>
      <c r="GBT33" s="233"/>
      <c r="GBU33" s="233"/>
      <c r="GBV33" s="233"/>
      <c r="GBW33" s="233"/>
      <c r="GBX33" s="233"/>
      <c r="GBY33" s="233"/>
      <c r="GBZ33" s="233"/>
      <c r="GCA33" s="233"/>
      <c r="GCB33" s="233"/>
      <c r="GCC33" s="233"/>
      <c r="GCD33" s="233"/>
      <c r="GCE33" s="233"/>
      <c r="GCF33" s="233"/>
      <c r="GCG33" s="233"/>
      <c r="GCH33" s="233"/>
      <c r="GCI33" s="233"/>
      <c r="GCJ33" s="233"/>
      <c r="GCK33" s="233"/>
      <c r="GCL33" s="233"/>
      <c r="GCM33" s="233"/>
      <c r="GCN33" s="233"/>
      <c r="GCO33" s="233"/>
      <c r="GCP33" s="233"/>
      <c r="GCQ33" s="233"/>
      <c r="GCR33" s="233"/>
      <c r="GCS33" s="233"/>
      <c r="GCT33" s="233"/>
      <c r="GCU33" s="233"/>
      <c r="GCV33" s="233"/>
      <c r="GCW33" s="233"/>
      <c r="GCX33" s="233"/>
      <c r="GCY33" s="233"/>
      <c r="GCZ33" s="233"/>
      <c r="GDA33" s="233"/>
      <c r="GDB33" s="233"/>
      <c r="GDC33" s="233"/>
      <c r="GDD33" s="233"/>
      <c r="GDE33" s="233"/>
      <c r="GDF33" s="233"/>
      <c r="GDG33" s="233"/>
      <c r="GDH33" s="233"/>
      <c r="GDI33" s="233"/>
      <c r="GDJ33" s="233"/>
      <c r="GDK33" s="233"/>
      <c r="GDL33" s="233"/>
      <c r="GDM33" s="233"/>
      <c r="GDN33" s="233"/>
      <c r="GDO33" s="233"/>
      <c r="GDP33" s="233"/>
      <c r="GDQ33" s="233"/>
      <c r="GDR33" s="233"/>
      <c r="GDS33" s="233"/>
      <c r="GDT33" s="233"/>
      <c r="GDU33" s="233"/>
      <c r="GDV33" s="233"/>
      <c r="GDW33" s="233"/>
      <c r="GDX33" s="233"/>
      <c r="GDY33" s="233"/>
      <c r="GDZ33" s="233"/>
      <c r="GEA33" s="233"/>
      <c r="GEB33" s="233"/>
      <c r="GEC33" s="233"/>
      <c r="GED33" s="233"/>
      <c r="GEE33" s="233"/>
      <c r="GEF33" s="233"/>
      <c r="GEG33" s="233"/>
      <c r="GEH33" s="233"/>
      <c r="GEI33" s="233"/>
      <c r="GEJ33" s="233"/>
      <c r="GEK33" s="233"/>
      <c r="GEL33" s="233"/>
      <c r="GEM33" s="233"/>
      <c r="GEN33" s="233"/>
      <c r="GEO33" s="233"/>
      <c r="GEP33" s="233"/>
      <c r="GEQ33" s="233"/>
      <c r="GER33" s="233"/>
      <c r="GES33" s="233"/>
      <c r="GET33" s="233"/>
      <c r="GEU33" s="233"/>
      <c r="GEV33" s="233"/>
      <c r="GEW33" s="233"/>
      <c r="GEX33" s="233"/>
      <c r="GEY33" s="233"/>
      <c r="GEZ33" s="233"/>
      <c r="GFA33" s="233"/>
      <c r="GFB33" s="233"/>
      <c r="GFC33" s="233"/>
      <c r="GFD33" s="233"/>
      <c r="GFE33" s="233"/>
      <c r="GFF33" s="233"/>
      <c r="GFG33" s="233"/>
      <c r="GFH33" s="233"/>
      <c r="GFI33" s="233"/>
      <c r="GFJ33" s="233"/>
      <c r="GFK33" s="233"/>
      <c r="GFL33" s="233"/>
      <c r="GFM33" s="233"/>
      <c r="GFN33" s="233"/>
      <c r="GFO33" s="233"/>
      <c r="GFP33" s="233"/>
      <c r="GFQ33" s="233"/>
      <c r="GFR33" s="233"/>
      <c r="GFS33" s="233"/>
      <c r="GFT33" s="233"/>
      <c r="GFU33" s="233"/>
      <c r="GFV33" s="233"/>
      <c r="GFW33" s="233"/>
      <c r="GFX33" s="233"/>
      <c r="GFY33" s="233"/>
      <c r="GFZ33" s="233"/>
      <c r="GGA33" s="233"/>
      <c r="GGB33" s="233"/>
      <c r="GGC33" s="233"/>
      <c r="GGD33" s="233"/>
      <c r="GGE33" s="233"/>
      <c r="GGF33" s="233"/>
      <c r="GGG33" s="233"/>
      <c r="GGH33" s="233"/>
      <c r="GGI33" s="233"/>
      <c r="GGJ33" s="233"/>
      <c r="GGK33" s="233"/>
      <c r="GGL33" s="233"/>
      <c r="GGM33" s="233"/>
      <c r="GGN33" s="233"/>
      <c r="GGO33" s="233"/>
      <c r="GGP33" s="233"/>
      <c r="GGQ33" s="233"/>
      <c r="GGR33" s="233"/>
      <c r="GGS33" s="233"/>
      <c r="GGT33" s="233"/>
      <c r="GGU33" s="233"/>
      <c r="GGV33" s="233"/>
      <c r="GGW33" s="233"/>
      <c r="GGX33" s="233"/>
      <c r="GGY33" s="233"/>
      <c r="GGZ33" s="233"/>
      <c r="GHA33" s="233"/>
      <c r="GHB33" s="233"/>
      <c r="GHC33" s="233"/>
      <c r="GHD33" s="233"/>
      <c r="GHE33" s="233"/>
      <c r="GHF33" s="233"/>
      <c r="GHG33" s="233"/>
      <c r="GHH33" s="233"/>
      <c r="GHI33" s="233"/>
      <c r="GHJ33" s="233"/>
      <c r="GHK33" s="233"/>
      <c r="GHL33" s="233"/>
      <c r="GHM33" s="233"/>
      <c r="GHN33" s="233"/>
      <c r="GHO33" s="233"/>
      <c r="GHP33" s="233"/>
      <c r="GHQ33" s="233"/>
      <c r="GHR33" s="233"/>
      <c r="GHS33" s="233"/>
      <c r="GHT33" s="233"/>
      <c r="GHU33" s="233"/>
      <c r="GHV33" s="233"/>
      <c r="GHW33" s="233"/>
      <c r="GHX33" s="233"/>
      <c r="GHY33" s="233"/>
      <c r="GHZ33" s="233"/>
      <c r="GIA33" s="233"/>
      <c r="GIB33" s="233"/>
      <c r="GIC33" s="233"/>
      <c r="GID33" s="233"/>
      <c r="GIE33" s="233"/>
      <c r="GIF33" s="233"/>
      <c r="GIG33" s="233"/>
      <c r="GIH33" s="233"/>
      <c r="GII33" s="233"/>
      <c r="GIJ33" s="233"/>
      <c r="GIK33" s="233"/>
      <c r="GIL33" s="233"/>
      <c r="GIM33" s="233"/>
      <c r="GIN33" s="233"/>
      <c r="GIO33" s="233"/>
      <c r="GIP33" s="233"/>
      <c r="GIQ33" s="233"/>
      <c r="GIR33" s="233"/>
      <c r="GIS33" s="233"/>
      <c r="GIT33" s="233"/>
      <c r="GIU33" s="233"/>
      <c r="GIV33" s="233"/>
      <c r="GIW33" s="233"/>
      <c r="GIX33" s="233"/>
      <c r="GIY33" s="233"/>
      <c r="GIZ33" s="233"/>
      <c r="GJA33" s="233"/>
      <c r="GJB33" s="233"/>
      <c r="GJC33" s="233"/>
      <c r="GJD33" s="233"/>
      <c r="GJE33" s="233"/>
      <c r="GJF33" s="233"/>
      <c r="GJG33" s="233"/>
      <c r="GJH33" s="233"/>
      <c r="GJI33" s="233"/>
      <c r="GJJ33" s="233"/>
      <c r="GJK33" s="233"/>
      <c r="GJL33" s="233"/>
      <c r="GJM33" s="233"/>
      <c r="GJN33" s="233"/>
      <c r="GJO33" s="233"/>
      <c r="GJP33" s="233"/>
      <c r="GJQ33" s="233"/>
      <c r="GJR33" s="233"/>
      <c r="GJS33" s="233"/>
      <c r="GJT33" s="233"/>
      <c r="GJU33" s="233"/>
      <c r="GJV33" s="233"/>
      <c r="GJW33" s="233"/>
      <c r="GJX33" s="233"/>
      <c r="GJY33" s="233"/>
      <c r="GJZ33" s="233"/>
      <c r="GKA33" s="233"/>
      <c r="GKB33" s="233"/>
      <c r="GKC33" s="233"/>
      <c r="GKD33" s="233"/>
      <c r="GKE33" s="233"/>
      <c r="GKF33" s="233"/>
      <c r="GKG33" s="233"/>
      <c r="GKH33" s="233"/>
      <c r="GKI33" s="233"/>
      <c r="GKJ33" s="233"/>
      <c r="GKK33" s="233"/>
      <c r="GKL33" s="233"/>
      <c r="GKM33" s="233"/>
      <c r="GKN33" s="233"/>
      <c r="GKO33" s="233"/>
      <c r="GKP33" s="233"/>
      <c r="GKQ33" s="233"/>
      <c r="GKR33" s="233"/>
      <c r="GKS33" s="233"/>
      <c r="GKT33" s="233"/>
      <c r="GKU33" s="233"/>
      <c r="GKV33" s="233"/>
      <c r="GKW33" s="233"/>
      <c r="GKX33" s="233"/>
      <c r="GKY33" s="233"/>
      <c r="GKZ33" s="233"/>
      <c r="GLA33" s="233"/>
      <c r="GLB33" s="233"/>
      <c r="GLC33" s="233"/>
      <c r="GLD33" s="233"/>
      <c r="GLE33" s="233"/>
      <c r="GLF33" s="233"/>
      <c r="GLG33" s="233"/>
      <c r="GLH33" s="233"/>
      <c r="GLI33" s="233"/>
      <c r="GLJ33" s="233"/>
      <c r="GLK33" s="233"/>
      <c r="GLL33" s="233"/>
      <c r="GLM33" s="233"/>
      <c r="GLN33" s="233"/>
      <c r="GLO33" s="233"/>
      <c r="GLP33" s="233"/>
      <c r="GLQ33" s="233"/>
      <c r="GLR33" s="233"/>
      <c r="GLS33" s="233"/>
      <c r="GLT33" s="233"/>
      <c r="GLU33" s="233"/>
      <c r="GLV33" s="233"/>
      <c r="GLW33" s="233"/>
      <c r="GLX33" s="233"/>
      <c r="GLY33" s="233"/>
      <c r="GLZ33" s="233"/>
      <c r="GMA33" s="233"/>
      <c r="GMB33" s="233"/>
      <c r="GMC33" s="233"/>
      <c r="GMD33" s="233"/>
      <c r="GME33" s="233"/>
      <c r="GMF33" s="233"/>
      <c r="GMG33" s="233"/>
      <c r="GMH33" s="233"/>
      <c r="GMI33" s="233"/>
      <c r="GMJ33" s="233"/>
      <c r="GMK33" s="233"/>
      <c r="GML33" s="233"/>
      <c r="GMM33" s="233"/>
      <c r="GMN33" s="233"/>
      <c r="GMO33" s="233"/>
      <c r="GMP33" s="233"/>
      <c r="GMQ33" s="233"/>
      <c r="GMR33" s="233"/>
      <c r="GMS33" s="233"/>
      <c r="GMT33" s="233"/>
      <c r="GMU33" s="233"/>
      <c r="GMV33" s="233"/>
      <c r="GMW33" s="233"/>
      <c r="GMX33" s="233"/>
      <c r="GMY33" s="233"/>
      <c r="GMZ33" s="233"/>
      <c r="GNA33" s="233"/>
      <c r="GNB33" s="233"/>
      <c r="GNC33" s="233"/>
      <c r="GND33" s="233"/>
      <c r="GNE33" s="233"/>
      <c r="GNF33" s="233"/>
      <c r="GNG33" s="233"/>
      <c r="GNH33" s="233"/>
      <c r="GNI33" s="233"/>
      <c r="GNJ33" s="233"/>
      <c r="GNK33" s="233"/>
      <c r="GNL33" s="233"/>
      <c r="GNM33" s="233"/>
      <c r="GNN33" s="233"/>
      <c r="GNO33" s="233"/>
      <c r="GNP33" s="233"/>
      <c r="GNQ33" s="233"/>
      <c r="GNR33" s="233"/>
      <c r="GNS33" s="233"/>
      <c r="GNT33" s="233"/>
      <c r="GNU33" s="233"/>
      <c r="GNV33" s="233"/>
      <c r="GNW33" s="233"/>
      <c r="GNX33" s="233"/>
      <c r="GNY33" s="233"/>
      <c r="GNZ33" s="233"/>
      <c r="GOA33" s="233"/>
      <c r="GOB33" s="233"/>
      <c r="GOC33" s="233"/>
      <c r="GOD33" s="233"/>
      <c r="GOE33" s="233"/>
      <c r="GOF33" s="233"/>
      <c r="GOG33" s="233"/>
      <c r="GOH33" s="233"/>
      <c r="GOI33" s="233"/>
      <c r="GOJ33" s="233"/>
      <c r="GOK33" s="233"/>
      <c r="GOL33" s="233"/>
      <c r="GOM33" s="233"/>
      <c r="GON33" s="233"/>
      <c r="GOO33" s="233"/>
      <c r="GOP33" s="233"/>
      <c r="GOQ33" s="233"/>
      <c r="GOR33" s="233"/>
      <c r="GOS33" s="233"/>
      <c r="GOT33" s="233"/>
      <c r="GOU33" s="233"/>
      <c r="GOV33" s="233"/>
      <c r="GOW33" s="233"/>
      <c r="GOX33" s="233"/>
      <c r="GOY33" s="233"/>
      <c r="GOZ33" s="233"/>
      <c r="GPA33" s="233"/>
      <c r="GPB33" s="233"/>
      <c r="GPC33" s="233"/>
      <c r="GPD33" s="233"/>
      <c r="GPE33" s="233"/>
      <c r="GPF33" s="233"/>
      <c r="GPG33" s="233"/>
      <c r="GPH33" s="233"/>
      <c r="GPI33" s="233"/>
      <c r="GPJ33" s="233"/>
      <c r="GPK33" s="233"/>
      <c r="GPL33" s="233"/>
      <c r="GPM33" s="233"/>
      <c r="GPN33" s="233"/>
      <c r="GPO33" s="233"/>
      <c r="GPP33" s="233"/>
      <c r="GPQ33" s="233"/>
      <c r="GPR33" s="233"/>
      <c r="GPS33" s="233"/>
      <c r="GPT33" s="233"/>
      <c r="GPU33" s="233"/>
      <c r="GPV33" s="233"/>
      <c r="GPW33" s="233"/>
      <c r="GPX33" s="233"/>
      <c r="GPY33" s="233"/>
      <c r="GPZ33" s="233"/>
      <c r="GQA33" s="233"/>
      <c r="GQB33" s="233"/>
      <c r="GQC33" s="233"/>
      <c r="GQD33" s="233"/>
      <c r="GQE33" s="233"/>
      <c r="GQF33" s="233"/>
      <c r="GQG33" s="233"/>
      <c r="GQH33" s="233"/>
      <c r="GQI33" s="233"/>
      <c r="GQJ33" s="233"/>
      <c r="GQK33" s="233"/>
      <c r="GQL33" s="233"/>
      <c r="GQM33" s="233"/>
      <c r="GQN33" s="233"/>
      <c r="GQO33" s="233"/>
      <c r="GQP33" s="233"/>
      <c r="GQQ33" s="233"/>
      <c r="GQR33" s="233"/>
      <c r="GQS33" s="233"/>
      <c r="GQT33" s="233"/>
      <c r="GQU33" s="233"/>
      <c r="GQV33" s="233"/>
      <c r="GQW33" s="233"/>
      <c r="GQX33" s="233"/>
      <c r="GQY33" s="233"/>
      <c r="GQZ33" s="233"/>
      <c r="GRA33" s="233"/>
      <c r="GRB33" s="233"/>
      <c r="GRC33" s="233"/>
      <c r="GRD33" s="233"/>
      <c r="GRE33" s="233"/>
      <c r="GRF33" s="233"/>
      <c r="GRG33" s="233"/>
      <c r="GRH33" s="233"/>
      <c r="GRI33" s="233"/>
      <c r="GRJ33" s="233"/>
      <c r="GRK33" s="233"/>
      <c r="GRL33" s="233"/>
      <c r="GRM33" s="233"/>
      <c r="GRN33" s="233"/>
      <c r="GRO33" s="233"/>
      <c r="GRP33" s="233"/>
      <c r="GRQ33" s="233"/>
      <c r="GRR33" s="233"/>
      <c r="GRS33" s="233"/>
      <c r="GRT33" s="233"/>
      <c r="GRU33" s="233"/>
      <c r="GRV33" s="233"/>
      <c r="GRW33" s="233"/>
      <c r="GRX33" s="233"/>
      <c r="GRY33" s="233"/>
      <c r="GRZ33" s="233"/>
      <c r="GSA33" s="233"/>
      <c r="GSB33" s="233"/>
      <c r="GSC33" s="233"/>
      <c r="GSD33" s="233"/>
      <c r="GSE33" s="233"/>
      <c r="GSF33" s="233"/>
      <c r="GSG33" s="233"/>
      <c r="GSH33" s="233"/>
      <c r="GSI33" s="233"/>
      <c r="GSJ33" s="233"/>
      <c r="GSK33" s="233"/>
      <c r="GSL33" s="233"/>
      <c r="GSM33" s="233"/>
      <c r="GSN33" s="233"/>
      <c r="GSO33" s="233"/>
      <c r="GSP33" s="233"/>
      <c r="GSQ33" s="233"/>
      <c r="GSR33" s="233"/>
      <c r="GSS33" s="233"/>
      <c r="GST33" s="233"/>
      <c r="GSU33" s="233"/>
      <c r="GSV33" s="233"/>
      <c r="GSW33" s="233"/>
      <c r="GSX33" s="233"/>
      <c r="GSY33" s="233"/>
      <c r="GSZ33" s="233"/>
      <c r="GTA33" s="233"/>
      <c r="GTB33" s="233"/>
      <c r="GTC33" s="233"/>
      <c r="GTD33" s="233"/>
      <c r="GTE33" s="233"/>
      <c r="GTF33" s="233"/>
      <c r="GTG33" s="233"/>
      <c r="GTH33" s="233"/>
      <c r="GTI33" s="233"/>
      <c r="GTJ33" s="233"/>
      <c r="GTK33" s="233"/>
      <c r="GTL33" s="233"/>
      <c r="GTM33" s="233"/>
      <c r="GTN33" s="233"/>
      <c r="GTO33" s="233"/>
      <c r="GTP33" s="233"/>
      <c r="GTQ33" s="233"/>
      <c r="GTR33" s="233"/>
      <c r="GTS33" s="233"/>
      <c r="GTT33" s="233"/>
      <c r="GTU33" s="233"/>
      <c r="GTV33" s="233"/>
      <c r="GTW33" s="233"/>
      <c r="GTX33" s="233"/>
      <c r="GTY33" s="233"/>
      <c r="GTZ33" s="233"/>
      <c r="GUA33" s="233"/>
      <c r="GUB33" s="233"/>
      <c r="GUC33" s="233"/>
      <c r="GUD33" s="233"/>
      <c r="GUE33" s="233"/>
      <c r="GUF33" s="233"/>
      <c r="GUG33" s="233"/>
      <c r="GUH33" s="233"/>
      <c r="GUI33" s="233"/>
      <c r="GUJ33" s="233"/>
      <c r="GUK33" s="233"/>
      <c r="GUL33" s="233"/>
      <c r="GUM33" s="233"/>
      <c r="GUN33" s="233"/>
      <c r="GUO33" s="233"/>
      <c r="GUP33" s="233"/>
      <c r="GUQ33" s="233"/>
      <c r="GUR33" s="233"/>
      <c r="GUS33" s="233"/>
      <c r="GUT33" s="233"/>
      <c r="GUU33" s="233"/>
      <c r="GUV33" s="233"/>
      <c r="GUW33" s="233"/>
      <c r="GUX33" s="233"/>
      <c r="GUY33" s="233"/>
      <c r="GUZ33" s="233"/>
      <c r="GVA33" s="233"/>
      <c r="GVB33" s="233"/>
      <c r="GVC33" s="233"/>
      <c r="GVD33" s="233"/>
      <c r="GVE33" s="233"/>
      <c r="GVF33" s="233"/>
      <c r="GVG33" s="233"/>
      <c r="GVH33" s="233"/>
      <c r="GVI33" s="233"/>
      <c r="GVJ33" s="233"/>
      <c r="GVK33" s="233"/>
      <c r="GVL33" s="233"/>
      <c r="GVM33" s="233"/>
      <c r="GVN33" s="233"/>
      <c r="GVO33" s="233"/>
      <c r="GVP33" s="233"/>
      <c r="GVQ33" s="233"/>
      <c r="GVR33" s="233"/>
      <c r="GVS33" s="233"/>
      <c r="GVT33" s="233"/>
      <c r="GVU33" s="233"/>
      <c r="GVV33" s="233"/>
      <c r="GVW33" s="233"/>
      <c r="GVX33" s="233"/>
      <c r="GVY33" s="233"/>
      <c r="GVZ33" s="233"/>
      <c r="GWA33" s="233"/>
      <c r="GWB33" s="233"/>
      <c r="GWC33" s="233"/>
      <c r="GWD33" s="233"/>
      <c r="GWE33" s="233"/>
      <c r="GWF33" s="233"/>
      <c r="GWG33" s="233"/>
      <c r="GWH33" s="233"/>
      <c r="GWI33" s="233"/>
      <c r="GWJ33" s="233"/>
      <c r="GWK33" s="233"/>
      <c r="GWL33" s="233"/>
      <c r="GWM33" s="233"/>
      <c r="GWN33" s="233"/>
      <c r="GWO33" s="233"/>
      <c r="GWP33" s="233"/>
      <c r="GWQ33" s="233"/>
      <c r="GWR33" s="233"/>
      <c r="GWS33" s="233"/>
      <c r="GWT33" s="233"/>
      <c r="GWU33" s="233"/>
      <c r="GWV33" s="233"/>
      <c r="GWW33" s="233"/>
      <c r="GWX33" s="233"/>
      <c r="GWY33" s="233"/>
      <c r="GWZ33" s="233"/>
      <c r="GXA33" s="233"/>
      <c r="GXB33" s="233"/>
      <c r="GXC33" s="233"/>
      <c r="GXD33" s="233"/>
      <c r="GXE33" s="233"/>
      <c r="GXF33" s="233"/>
      <c r="GXG33" s="233"/>
      <c r="GXH33" s="233"/>
      <c r="GXI33" s="233"/>
      <c r="GXJ33" s="233"/>
      <c r="GXK33" s="233"/>
      <c r="GXL33" s="233"/>
      <c r="GXM33" s="233"/>
      <c r="GXN33" s="233"/>
      <c r="GXO33" s="233"/>
      <c r="GXP33" s="233"/>
      <c r="GXQ33" s="233"/>
      <c r="GXR33" s="233"/>
      <c r="GXS33" s="233"/>
      <c r="GXT33" s="233"/>
      <c r="GXU33" s="233"/>
      <c r="GXV33" s="233"/>
      <c r="GXW33" s="233"/>
      <c r="GXX33" s="233"/>
      <c r="GXY33" s="233"/>
      <c r="GXZ33" s="233"/>
      <c r="GYA33" s="233"/>
      <c r="GYB33" s="233"/>
      <c r="GYC33" s="233"/>
      <c r="GYD33" s="233"/>
      <c r="GYE33" s="233"/>
      <c r="GYF33" s="233"/>
      <c r="GYG33" s="233"/>
      <c r="GYH33" s="233"/>
      <c r="GYI33" s="233"/>
      <c r="GYJ33" s="233"/>
      <c r="GYK33" s="233"/>
      <c r="GYL33" s="233"/>
      <c r="GYM33" s="233"/>
      <c r="GYN33" s="233"/>
      <c r="GYO33" s="233"/>
      <c r="GYP33" s="233"/>
      <c r="GYQ33" s="233"/>
      <c r="GYR33" s="233"/>
      <c r="GYS33" s="233"/>
      <c r="GYT33" s="233"/>
      <c r="GYU33" s="233"/>
      <c r="GYV33" s="233"/>
      <c r="GYW33" s="233"/>
      <c r="GYX33" s="233"/>
      <c r="GYY33" s="233"/>
      <c r="GYZ33" s="233"/>
      <c r="GZA33" s="233"/>
      <c r="GZB33" s="233"/>
      <c r="GZC33" s="233"/>
      <c r="GZD33" s="233"/>
      <c r="GZE33" s="233"/>
      <c r="GZF33" s="233"/>
      <c r="GZG33" s="233"/>
      <c r="GZH33" s="233"/>
      <c r="GZI33" s="233"/>
      <c r="GZJ33" s="233"/>
      <c r="GZK33" s="233"/>
      <c r="GZL33" s="233"/>
      <c r="GZM33" s="233"/>
      <c r="GZN33" s="233"/>
      <c r="GZO33" s="233"/>
      <c r="GZP33" s="233"/>
      <c r="GZQ33" s="233"/>
      <c r="GZR33" s="233"/>
      <c r="GZS33" s="233"/>
      <c r="GZT33" s="233"/>
      <c r="GZU33" s="233"/>
      <c r="GZV33" s="233"/>
      <c r="GZW33" s="233"/>
      <c r="GZX33" s="233"/>
      <c r="GZY33" s="233"/>
      <c r="GZZ33" s="233"/>
      <c r="HAA33" s="233"/>
      <c r="HAB33" s="233"/>
      <c r="HAC33" s="233"/>
      <c r="HAD33" s="233"/>
      <c r="HAE33" s="233"/>
      <c r="HAF33" s="233"/>
      <c r="HAG33" s="233"/>
      <c r="HAH33" s="233"/>
      <c r="HAI33" s="233"/>
      <c r="HAJ33" s="233"/>
      <c r="HAK33" s="233"/>
      <c r="HAL33" s="233"/>
      <c r="HAM33" s="233"/>
      <c r="HAN33" s="233"/>
      <c r="HAO33" s="233"/>
      <c r="HAP33" s="233"/>
      <c r="HAQ33" s="233"/>
      <c r="HAR33" s="233"/>
      <c r="HAS33" s="233"/>
      <c r="HAT33" s="233"/>
      <c r="HAU33" s="233"/>
      <c r="HAV33" s="233"/>
      <c r="HAW33" s="233"/>
      <c r="HAX33" s="233"/>
      <c r="HAY33" s="233"/>
      <c r="HAZ33" s="233"/>
      <c r="HBA33" s="233"/>
      <c r="HBB33" s="233"/>
      <c r="HBC33" s="233"/>
      <c r="HBD33" s="233"/>
      <c r="HBE33" s="233"/>
      <c r="HBF33" s="233"/>
      <c r="HBG33" s="233"/>
      <c r="HBH33" s="233"/>
      <c r="HBI33" s="233"/>
      <c r="HBJ33" s="233"/>
      <c r="HBK33" s="233"/>
      <c r="HBL33" s="233"/>
      <c r="HBM33" s="233"/>
      <c r="HBN33" s="233"/>
      <c r="HBO33" s="233"/>
      <c r="HBP33" s="233"/>
      <c r="HBQ33" s="233"/>
      <c r="HBR33" s="233"/>
      <c r="HBS33" s="233"/>
      <c r="HBT33" s="233"/>
      <c r="HBU33" s="233"/>
      <c r="HBV33" s="233"/>
      <c r="HBW33" s="233"/>
      <c r="HBX33" s="233"/>
      <c r="HBY33" s="233"/>
      <c r="HBZ33" s="233"/>
      <c r="HCA33" s="233"/>
      <c r="HCB33" s="233"/>
      <c r="HCC33" s="233"/>
      <c r="HCD33" s="233"/>
      <c r="HCE33" s="233"/>
      <c r="HCF33" s="233"/>
      <c r="HCG33" s="233"/>
      <c r="HCH33" s="233"/>
      <c r="HCI33" s="233"/>
      <c r="HCJ33" s="233"/>
      <c r="HCK33" s="233"/>
      <c r="HCL33" s="233"/>
      <c r="HCM33" s="233"/>
      <c r="HCN33" s="233"/>
      <c r="HCO33" s="233"/>
      <c r="HCP33" s="233"/>
      <c r="HCQ33" s="233"/>
      <c r="HCR33" s="233"/>
      <c r="HCS33" s="233"/>
      <c r="HCT33" s="233"/>
      <c r="HCU33" s="233"/>
      <c r="HCV33" s="233"/>
      <c r="HCW33" s="233"/>
      <c r="HCX33" s="233"/>
      <c r="HCY33" s="233"/>
      <c r="HCZ33" s="233"/>
      <c r="HDA33" s="233"/>
      <c r="HDB33" s="233"/>
      <c r="HDC33" s="233"/>
      <c r="HDD33" s="233"/>
      <c r="HDE33" s="233"/>
      <c r="HDF33" s="233"/>
      <c r="HDG33" s="233"/>
      <c r="HDH33" s="233"/>
      <c r="HDI33" s="233"/>
      <c r="HDJ33" s="233"/>
      <c r="HDK33" s="233"/>
      <c r="HDL33" s="233"/>
      <c r="HDM33" s="233"/>
      <c r="HDN33" s="233"/>
      <c r="HDO33" s="233"/>
      <c r="HDP33" s="233"/>
      <c r="HDQ33" s="233"/>
      <c r="HDR33" s="233"/>
      <c r="HDS33" s="233"/>
      <c r="HDT33" s="233"/>
      <c r="HDU33" s="233"/>
      <c r="HDV33" s="233"/>
      <c r="HDW33" s="233"/>
      <c r="HDX33" s="233"/>
      <c r="HDY33" s="233"/>
      <c r="HDZ33" s="233"/>
      <c r="HEA33" s="233"/>
      <c r="HEB33" s="233"/>
      <c r="HEC33" s="233"/>
      <c r="HED33" s="233"/>
      <c r="HEE33" s="233"/>
      <c r="HEF33" s="233"/>
      <c r="HEG33" s="233"/>
      <c r="HEH33" s="233"/>
      <c r="HEI33" s="233"/>
      <c r="HEJ33" s="233"/>
      <c r="HEK33" s="233"/>
      <c r="HEL33" s="233"/>
      <c r="HEM33" s="233"/>
      <c r="HEN33" s="233"/>
      <c r="HEO33" s="233"/>
      <c r="HEP33" s="233"/>
      <c r="HEQ33" s="233"/>
      <c r="HER33" s="233"/>
      <c r="HES33" s="233"/>
      <c r="HET33" s="233"/>
      <c r="HEU33" s="233"/>
      <c r="HEV33" s="233"/>
      <c r="HEW33" s="233"/>
      <c r="HEX33" s="233"/>
      <c r="HEY33" s="233"/>
      <c r="HEZ33" s="233"/>
      <c r="HFA33" s="233"/>
      <c r="HFB33" s="233"/>
      <c r="HFC33" s="233"/>
      <c r="HFD33" s="233"/>
      <c r="HFE33" s="233"/>
      <c r="HFF33" s="233"/>
      <c r="HFG33" s="233"/>
      <c r="HFH33" s="233"/>
      <c r="HFI33" s="233"/>
      <c r="HFJ33" s="233"/>
      <c r="HFK33" s="233"/>
      <c r="HFL33" s="233"/>
      <c r="HFM33" s="233"/>
      <c r="HFN33" s="233"/>
      <c r="HFO33" s="233"/>
      <c r="HFP33" s="233"/>
      <c r="HFQ33" s="233"/>
      <c r="HFR33" s="233"/>
      <c r="HFS33" s="233"/>
      <c r="HFT33" s="233"/>
      <c r="HFU33" s="233"/>
      <c r="HFV33" s="233"/>
      <c r="HFW33" s="233"/>
      <c r="HFX33" s="233"/>
      <c r="HFY33" s="233"/>
      <c r="HFZ33" s="233"/>
      <c r="HGA33" s="233"/>
      <c r="HGB33" s="233"/>
      <c r="HGC33" s="233"/>
      <c r="HGD33" s="233"/>
      <c r="HGE33" s="233"/>
      <c r="HGF33" s="233"/>
      <c r="HGG33" s="233"/>
      <c r="HGH33" s="233"/>
      <c r="HGI33" s="233"/>
      <c r="HGJ33" s="233"/>
      <c r="HGK33" s="233"/>
      <c r="HGL33" s="233"/>
      <c r="HGM33" s="233"/>
      <c r="HGN33" s="233"/>
      <c r="HGO33" s="233"/>
      <c r="HGP33" s="233"/>
      <c r="HGQ33" s="233"/>
      <c r="HGR33" s="233"/>
      <c r="HGS33" s="233"/>
      <c r="HGT33" s="233"/>
      <c r="HGU33" s="233"/>
      <c r="HGV33" s="233"/>
      <c r="HGW33" s="233"/>
      <c r="HGX33" s="233"/>
      <c r="HGY33" s="233"/>
      <c r="HGZ33" s="233"/>
      <c r="HHA33" s="233"/>
      <c r="HHB33" s="233"/>
      <c r="HHC33" s="233"/>
      <c r="HHD33" s="233"/>
      <c r="HHE33" s="233"/>
      <c r="HHF33" s="233"/>
      <c r="HHG33" s="233"/>
      <c r="HHH33" s="233"/>
      <c r="HHI33" s="233"/>
      <c r="HHJ33" s="233"/>
      <c r="HHK33" s="233"/>
      <c r="HHL33" s="233"/>
      <c r="HHM33" s="233"/>
      <c r="HHN33" s="233"/>
      <c r="HHO33" s="233"/>
      <c r="HHP33" s="233"/>
      <c r="HHQ33" s="233"/>
      <c r="HHR33" s="233"/>
      <c r="HHS33" s="233"/>
      <c r="HHT33" s="233"/>
      <c r="HHU33" s="233"/>
      <c r="HHV33" s="233"/>
      <c r="HHW33" s="233"/>
      <c r="HHX33" s="233"/>
      <c r="HHY33" s="233"/>
      <c r="HHZ33" s="233"/>
      <c r="HIA33" s="233"/>
      <c r="HIB33" s="233"/>
      <c r="HIC33" s="233"/>
      <c r="HID33" s="233"/>
      <c r="HIE33" s="233"/>
      <c r="HIF33" s="233"/>
      <c r="HIG33" s="233"/>
      <c r="HIH33" s="233"/>
      <c r="HII33" s="233"/>
      <c r="HIJ33" s="233"/>
      <c r="HIK33" s="233"/>
      <c r="HIL33" s="233"/>
      <c r="HIM33" s="233"/>
      <c r="HIN33" s="233"/>
      <c r="HIO33" s="233"/>
      <c r="HIP33" s="233"/>
      <c r="HIQ33" s="233"/>
      <c r="HIR33" s="233"/>
      <c r="HIS33" s="233"/>
      <c r="HIT33" s="233"/>
      <c r="HIU33" s="233"/>
      <c r="HIV33" s="233"/>
      <c r="HIW33" s="233"/>
      <c r="HIX33" s="233"/>
      <c r="HIY33" s="233"/>
      <c r="HIZ33" s="233"/>
      <c r="HJA33" s="233"/>
      <c r="HJB33" s="233"/>
      <c r="HJC33" s="233"/>
      <c r="HJD33" s="233"/>
      <c r="HJE33" s="233"/>
      <c r="HJF33" s="233"/>
      <c r="HJG33" s="233"/>
      <c r="HJH33" s="233"/>
      <c r="HJI33" s="233"/>
      <c r="HJJ33" s="233"/>
      <c r="HJK33" s="233"/>
      <c r="HJL33" s="233"/>
      <c r="HJM33" s="233"/>
      <c r="HJN33" s="233"/>
      <c r="HJO33" s="233"/>
      <c r="HJP33" s="233"/>
      <c r="HJQ33" s="233"/>
      <c r="HJR33" s="233"/>
      <c r="HJS33" s="233"/>
      <c r="HJT33" s="233"/>
      <c r="HJU33" s="233"/>
      <c r="HJV33" s="233"/>
      <c r="HJW33" s="233"/>
      <c r="HJX33" s="233"/>
      <c r="HJY33" s="233"/>
      <c r="HJZ33" s="233"/>
      <c r="HKA33" s="233"/>
      <c r="HKB33" s="233"/>
      <c r="HKC33" s="233"/>
      <c r="HKD33" s="233"/>
      <c r="HKE33" s="233"/>
      <c r="HKF33" s="233"/>
      <c r="HKG33" s="233"/>
      <c r="HKH33" s="233"/>
      <c r="HKI33" s="233"/>
      <c r="HKJ33" s="233"/>
      <c r="HKK33" s="233"/>
      <c r="HKL33" s="233"/>
      <c r="HKM33" s="233"/>
      <c r="HKN33" s="233"/>
      <c r="HKO33" s="233"/>
      <c r="HKP33" s="233"/>
      <c r="HKQ33" s="233"/>
      <c r="HKR33" s="233"/>
      <c r="HKS33" s="233"/>
      <c r="HKT33" s="233"/>
      <c r="HKU33" s="233"/>
      <c r="HKV33" s="233"/>
      <c r="HKW33" s="233"/>
      <c r="HKX33" s="233"/>
      <c r="HKY33" s="233"/>
      <c r="HKZ33" s="233"/>
      <c r="HLA33" s="233"/>
      <c r="HLB33" s="233"/>
      <c r="HLC33" s="233"/>
      <c r="HLD33" s="233"/>
      <c r="HLE33" s="233"/>
      <c r="HLF33" s="233"/>
      <c r="HLG33" s="233"/>
      <c r="HLH33" s="233"/>
      <c r="HLI33" s="233"/>
      <c r="HLJ33" s="233"/>
      <c r="HLK33" s="233"/>
      <c r="HLL33" s="233"/>
      <c r="HLM33" s="233"/>
      <c r="HLN33" s="233"/>
      <c r="HLO33" s="233"/>
      <c r="HLP33" s="233"/>
      <c r="HLQ33" s="233"/>
      <c r="HLR33" s="233"/>
      <c r="HLS33" s="233"/>
      <c r="HLT33" s="233"/>
      <c r="HLU33" s="233"/>
      <c r="HLV33" s="233"/>
      <c r="HLW33" s="233"/>
      <c r="HLX33" s="233"/>
      <c r="HLY33" s="233"/>
      <c r="HLZ33" s="233"/>
      <c r="HMA33" s="233"/>
      <c r="HMB33" s="233"/>
      <c r="HMC33" s="233"/>
      <c r="HMD33" s="233"/>
      <c r="HME33" s="233"/>
      <c r="HMF33" s="233"/>
      <c r="HMG33" s="233"/>
      <c r="HMH33" s="233"/>
      <c r="HMI33" s="233"/>
      <c r="HMJ33" s="233"/>
      <c r="HMK33" s="233"/>
      <c r="HML33" s="233"/>
      <c r="HMM33" s="233"/>
      <c r="HMN33" s="233"/>
      <c r="HMO33" s="233"/>
      <c r="HMP33" s="233"/>
      <c r="HMQ33" s="233"/>
      <c r="HMR33" s="233"/>
      <c r="HMS33" s="233"/>
      <c r="HMT33" s="233"/>
      <c r="HMU33" s="233"/>
      <c r="HMV33" s="233"/>
      <c r="HMW33" s="233"/>
      <c r="HMX33" s="233"/>
      <c r="HMY33" s="233"/>
      <c r="HMZ33" s="233"/>
      <c r="HNA33" s="233"/>
      <c r="HNB33" s="233"/>
      <c r="HNC33" s="233"/>
      <c r="HND33" s="233"/>
      <c r="HNE33" s="233"/>
      <c r="HNF33" s="233"/>
      <c r="HNG33" s="233"/>
      <c r="HNH33" s="233"/>
      <c r="HNI33" s="233"/>
      <c r="HNJ33" s="233"/>
      <c r="HNK33" s="233"/>
      <c r="HNL33" s="233"/>
      <c r="HNM33" s="233"/>
      <c r="HNN33" s="233"/>
      <c r="HNO33" s="233"/>
      <c r="HNP33" s="233"/>
      <c r="HNQ33" s="233"/>
      <c r="HNR33" s="233"/>
      <c r="HNS33" s="233"/>
      <c r="HNT33" s="233"/>
      <c r="HNU33" s="233"/>
      <c r="HNV33" s="233"/>
      <c r="HNW33" s="233"/>
      <c r="HNX33" s="233"/>
      <c r="HNY33" s="233"/>
      <c r="HNZ33" s="233"/>
      <c r="HOA33" s="233"/>
      <c r="HOB33" s="233"/>
      <c r="HOC33" s="233"/>
      <c r="HOD33" s="233"/>
      <c r="HOE33" s="233"/>
      <c r="HOF33" s="233"/>
      <c r="HOG33" s="233"/>
      <c r="HOH33" s="233"/>
      <c r="HOI33" s="233"/>
      <c r="HOJ33" s="233"/>
      <c r="HOK33" s="233"/>
      <c r="HOL33" s="233"/>
      <c r="HOM33" s="233"/>
      <c r="HON33" s="233"/>
      <c r="HOO33" s="233"/>
      <c r="HOP33" s="233"/>
      <c r="HOQ33" s="233"/>
      <c r="HOR33" s="233"/>
      <c r="HOS33" s="233"/>
      <c r="HOT33" s="233"/>
      <c r="HOU33" s="233"/>
      <c r="HOV33" s="233"/>
      <c r="HOW33" s="233"/>
      <c r="HOX33" s="233"/>
      <c r="HOY33" s="233"/>
      <c r="HOZ33" s="233"/>
      <c r="HPA33" s="233"/>
      <c r="HPB33" s="233"/>
      <c r="HPC33" s="233"/>
      <c r="HPD33" s="233"/>
      <c r="HPE33" s="233"/>
      <c r="HPF33" s="233"/>
      <c r="HPG33" s="233"/>
      <c r="HPH33" s="233"/>
      <c r="HPI33" s="233"/>
      <c r="HPJ33" s="233"/>
      <c r="HPK33" s="233"/>
      <c r="HPL33" s="233"/>
      <c r="HPM33" s="233"/>
      <c r="HPN33" s="233"/>
      <c r="HPO33" s="233"/>
      <c r="HPP33" s="233"/>
      <c r="HPQ33" s="233"/>
      <c r="HPR33" s="233"/>
      <c r="HPS33" s="233"/>
      <c r="HPT33" s="233"/>
      <c r="HPU33" s="233"/>
      <c r="HPV33" s="233"/>
      <c r="HPW33" s="233"/>
      <c r="HPX33" s="233"/>
      <c r="HPY33" s="233"/>
      <c r="HPZ33" s="233"/>
      <c r="HQA33" s="233"/>
      <c r="HQB33" s="233"/>
      <c r="HQC33" s="233"/>
      <c r="HQD33" s="233"/>
      <c r="HQE33" s="233"/>
      <c r="HQF33" s="233"/>
      <c r="HQG33" s="233"/>
      <c r="HQH33" s="233"/>
      <c r="HQI33" s="233"/>
      <c r="HQJ33" s="233"/>
      <c r="HQK33" s="233"/>
      <c r="HQL33" s="233"/>
      <c r="HQM33" s="233"/>
      <c r="HQN33" s="233"/>
      <c r="HQO33" s="233"/>
      <c r="HQP33" s="233"/>
      <c r="HQQ33" s="233"/>
      <c r="HQR33" s="233"/>
      <c r="HQS33" s="233"/>
      <c r="HQT33" s="233"/>
      <c r="HQU33" s="233"/>
      <c r="HQV33" s="233"/>
      <c r="HQW33" s="233"/>
      <c r="HQX33" s="233"/>
      <c r="HQY33" s="233"/>
      <c r="HQZ33" s="233"/>
      <c r="HRA33" s="233"/>
      <c r="HRB33" s="233"/>
      <c r="HRC33" s="233"/>
      <c r="HRD33" s="233"/>
      <c r="HRE33" s="233"/>
      <c r="HRF33" s="233"/>
      <c r="HRG33" s="233"/>
      <c r="HRH33" s="233"/>
      <c r="HRI33" s="233"/>
      <c r="HRJ33" s="233"/>
      <c r="HRK33" s="233"/>
      <c r="HRL33" s="233"/>
      <c r="HRM33" s="233"/>
      <c r="HRN33" s="233"/>
      <c r="HRO33" s="233"/>
      <c r="HRP33" s="233"/>
      <c r="HRQ33" s="233"/>
      <c r="HRR33" s="233"/>
      <c r="HRS33" s="233"/>
      <c r="HRT33" s="233"/>
      <c r="HRU33" s="233"/>
      <c r="HRV33" s="233"/>
      <c r="HRW33" s="233"/>
      <c r="HRX33" s="233"/>
      <c r="HRY33" s="233"/>
      <c r="HRZ33" s="233"/>
      <c r="HSA33" s="233"/>
      <c r="HSB33" s="233"/>
      <c r="HSC33" s="233"/>
      <c r="HSD33" s="233"/>
      <c r="HSE33" s="233"/>
      <c r="HSF33" s="233"/>
      <c r="HSG33" s="233"/>
      <c r="HSH33" s="233"/>
      <c r="HSI33" s="233"/>
      <c r="HSJ33" s="233"/>
      <c r="HSK33" s="233"/>
      <c r="HSL33" s="233"/>
      <c r="HSM33" s="233"/>
      <c r="HSN33" s="233"/>
      <c r="HSO33" s="233"/>
      <c r="HSP33" s="233"/>
      <c r="HSQ33" s="233"/>
      <c r="HSR33" s="233"/>
      <c r="HSS33" s="233"/>
      <c r="HST33" s="233"/>
      <c r="HSU33" s="233"/>
      <c r="HSV33" s="233"/>
      <c r="HSW33" s="233"/>
      <c r="HSX33" s="233"/>
      <c r="HSY33" s="233"/>
      <c r="HSZ33" s="233"/>
      <c r="HTA33" s="233"/>
      <c r="HTB33" s="233"/>
      <c r="HTC33" s="233"/>
      <c r="HTD33" s="233"/>
      <c r="HTE33" s="233"/>
      <c r="HTF33" s="233"/>
      <c r="HTG33" s="233"/>
      <c r="HTH33" s="233"/>
      <c r="HTI33" s="233"/>
      <c r="HTJ33" s="233"/>
      <c r="HTK33" s="233"/>
      <c r="HTL33" s="233"/>
      <c r="HTM33" s="233"/>
      <c r="HTN33" s="233"/>
      <c r="HTO33" s="233"/>
      <c r="HTP33" s="233"/>
      <c r="HTQ33" s="233"/>
      <c r="HTR33" s="233"/>
      <c r="HTS33" s="233"/>
      <c r="HTT33" s="233"/>
      <c r="HTU33" s="233"/>
      <c r="HTV33" s="233"/>
      <c r="HTW33" s="233"/>
      <c r="HTX33" s="233"/>
      <c r="HTY33" s="233"/>
      <c r="HTZ33" s="233"/>
      <c r="HUA33" s="233"/>
      <c r="HUB33" s="233"/>
      <c r="HUC33" s="233"/>
      <c r="HUD33" s="233"/>
      <c r="HUE33" s="233"/>
      <c r="HUF33" s="233"/>
      <c r="HUG33" s="233"/>
      <c r="HUH33" s="233"/>
      <c r="HUI33" s="233"/>
      <c r="HUJ33" s="233"/>
      <c r="HUK33" s="233"/>
      <c r="HUL33" s="233"/>
      <c r="HUM33" s="233"/>
      <c r="HUN33" s="233"/>
      <c r="HUO33" s="233"/>
      <c r="HUP33" s="233"/>
      <c r="HUQ33" s="233"/>
      <c r="HUR33" s="233"/>
      <c r="HUS33" s="233"/>
      <c r="HUT33" s="233"/>
      <c r="HUU33" s="233"/>
      <c r="HUV33" s="233"/>
      <c r="HUW33" s="233"/>
      <c r="HUX33" s="233"/>
      <c r="HUY33" s="233"/>
      <c r="HUZ33" s="233"/>
      <c r="HVA33" s="233"/>
      <c r="HVB33" s="233"/>
      <c r="HVC33" s="233"/>
      <c r="HVD33" s="233"/>
      <c r="HVE33" s="233"/>
      <c r="HVF33" s="233"/>
      <c r="HVG33" s="233"/>
      <c r="HVH33" s="233"/>
      <c r="HVI33" s="233"/>
      <c r="HVJ33" s="233"/>
      <c r="HVK33" s="233"/>
      <c r="HVL33" s="233"/>
      <c r="HVM33" s="233"/>
      <c r="HVN33" s="233"/>
      <c r="HVO33" s="233"/>
      <c r="HVP33" s="233"/>
      <c r="HVQ33" s="233"/>
      <c r="HVR33" s="233"/>
      <c r="HVS33" s="233"/>
      <c r="HVT33" s="233"/>
      <c r="HVU33" s="233"/>
      <c r="HVV33" s="233"/>
      <c r="HVW33" s="233"/>
      <c r="HVX33" s="233"/>
      <c r="HVY33" s="233"/>
      <c r="HVZ33" s="233"/>
      <c r="HWA33" s="233"/>
      <c r="HWB33" s="233"/>
      <c r="HWC33" s="233"/>
      <c r="HWD33" s="233"/>
      <c r="HWE33" s="233"/>
      <c r="HWF33" s="233"/>
      <c r="HWG33" s="233"/>
      <c r="HWH33" s="233"/>
      <c r="HWI33" s="233"/>
      <c r="HWJ33" s="233"/>
      <c r="HWK33" s="233"/>
      <c r="HWL33" s="233"/>
      <c r="HWM33" s="233"/>
      <c r="HWN33" s="233"/>
      <c r="HWO33" s="233"/>
      <c r="HWP33" s="233"/>
      <c r="HWQ33" s="233"/>
      <c r="HWR33" s="233"/>
      <c r="HWS33" s="233"/>
      <c r="HWT33" s="233"/>
      <c r="HWU33" s="233"/>
      <c r="HWV33" s="233"/>
      <c r="HWW33" s="233"/>
      <c r="HWX33" s="233"/>
      <c r="HWY33" s="233"/>
      <c r="HWZ33" s="233"/>
      <c r="HXA33" s="233"/>
      <c r="HXB33" s="233"/>
      <c r="HXC33" s="233"/>
      <c r="HXD33" s="233"/>
      <c r="HXE33" s="233"/>
      <c r="HXF33" s="233"/>
      <c r="HXG33" s="233"/>
      <c r="HXH33" s="233"/>
      <c r="HXI33" s="233"/>
      <c r="HXJ33" s="233"/>
      <c r="HXK33" s="233"/>
      <c r="HXL33" s="233"/>
      <c r="HXM33" s="233"/>
      <c r="HXN33" s="233"/>
      <c r="HXO33" s="233"/>
      <c r="HXP33" s="233"/>
      <c r="HXQ33" s="233"/>
      <c r="HXR33" s="233"/>
      <c r="HXS33" s="233"/>
      <c r="HXT33" s="233"/>
      <c r="HXU33" s="233"/>
      <c r="HXV33" s="233"/>
      <c r="HXW33" s="233"/>
      <c r="HXX33" s="233"/>
      <c r="HXY33" s="233"/>
      <c r="HXZ33" s="233"/>
      <c r="HYA33" s="233"/>
      <c r="HYB33" s="233"/>
      <c r="HYC33" s="233"/>
      <c r="HYD33" s="233"/>
      <c r="HYE33" s="233"/>
      <c r="HYF33" s="233"/>
      <c r="HYG33" s="233"/>
      <c r="HYH33" s="233"/>
      <c r="HYI33" s="233"/>
      <c r="HYJ33" s="233"/>
      <c r="HYK33" s="233"/>
      <c r="HYL33" s="233"/>
      <c r="HYM33" s="233"/>
      <c r="HYN33" s="233"/>
      <c r="HYO33" s="233"/>
      <c r="HYP33" s="233"/>
      <c r="HYQ33" s="233"/>
      <c r="HYR33" s="233"/>
      <c r="HYS33" s="233"/>
      <c r="HYT33" s="233"/>
      <c r="HYU33" s="233"/>
      <c r="HYV33" s="233"/>
      <c r="HYW33" s="233"/>
      <c r="HYX33" s="233"/>
      <c r="HYY33" s="233"/>
      <c r="HYZ33" s="233"/>
      <c r="HZA33" s="233"/>
      <c r="HZB33" s="233"/>
      <c r="HZC33" s="233"/>
      <c r="HZD33" s="233"/>
      <c r="HZE33" s="233"/>
      <c r="HZF33" s="233"/>
      <c r="HZG33" s="233"/>
      <c r="HZH33" s="233"/>
      <c r="HZI33" s="233"/>
      <c r="HZJ33" s="233"/>
      <c r="HZK33" s="233"/>
      <c r="HZL33" s="233"/>
      <c r="HZM33" s="233"/>
      <c r="HZN33" s="233"/>
      <c r="HZO33" s="233"/>
      <c r="HZP33" s="233"/>
      <c r="HZQ33" s="233"/>
      <c r="HZR33" s="233"/>
      <c r="HZS33" s="233"/>
      <c r="HZT33" s="233"/>
      <c r="HZU33" s="233"/>
      <c r="HZV33" s="233"/>
      <c r="HZW33" s="233"/>
      <c r="HZX33" s="233"/>
      <c r="HZY33" s="233"/>
      <c r="HZZ33" s="233"/>
      <c r="IAA33" s="233"/>
      <c r="IAB33" s="233"/>
      <c r="IAC33" s="233"/>
      <c r="IAD33" s="233"/>
      <c r="IAE33" s="233"/>
      <c r="IAF33" s="233"/>
      <c r="IAG33" s="233"/>
      <c r="IAH33" s="233"/>
      <c r="IAI33" s="233"/>
      <c r="IAJ33" s="233"/>
      <c r="IAK33" s="233"/>
      <c r="IAL33" s="233"/>
      <c r="IAM33" s="233"/>
      <c r="IAN33" s="233"/>
      <c r="IAO33" s="233"/>
      <c r="IAP33" s="233"/>
      <c r="IAQ33" s="233"/>
      <c r="IAR33" s="233"/>
      <c r="IAS33" s="233"/>
      <c r="IAT33" s="233"/>
      <c r="IAU33" s="233"/>
      <c r="IAV33" s="233"/>
      <c r="IAW33" s="233"/>
      <c r="IAX33" s="233"/>
      <c r="IAY33" s="233"/>
      <c r="IAZ33" s="233"/>
      <c r="IBA33" s="233"/>
      <c r="IBB33" s="233"/>
      <c r="IBC33" s="233"/>
      <c r="IBD33" s="233"/>
      <c r="IBE33" s="233"/>
      <c r="IBF33" s="233"/>
      <c r="IBG33" s="233"/>
      <c r="IBH33" s="233"/>
      <c r="IBI33" s="233"/>
      <c r="IBJ33" s="233"/>
      <c r="IBK33" s="233"/>
      <c r="IBL33" s="233"/>
      <c r="IBM33" s="233"/>
      <c r="IBN33" s="233"/>
      <c r="IBO33" s="233"/>
      <c r="IBP33" s="233"/>
      <c r="IBQ33" s="233"/>
      <c r="IBR33" s="233"/>
      <c r="IBS33" s="233"/>
      <c r="IBT33" s="233"/>
      <c r="IBU33" s="233"/>
      <c r="IBV33" s="233"/>
      <c r="IBW33" s="233"/>
      <c r="IBX33" s="233"/>
      <c r="IBY33" s="233"/>
      <c r="IBZ33" s="233"/>
      <c r="ICA33" s="233"/>
      <c r="ICB33" s="233"/>
      <c r="ICC33" s="233"/>
      <c r="ICD33" s="233"/>
      <c r="ICE33" s="233"/>
      <c r="ICF33" s="233"/>
      <c r="ICG33" s="233"/>
      <c r="ICH33" s="233"/>
      <c r="ICI33" s="233"/>
      <c r="ICJ33" s="233"/>
      <c r="ICK33" s="233"/>
      <c r="ICL33" s="233"/>
      <c r="ICM33" s="233"/>
      <c r="ICN33" s="233"/>
      <c r="ICO33" s="233"/>
      <c r="ICP33" s="233"/>
      <c r="ICQ33" s="233"/>
      <c r="ICR33" s="233"/>
      <c r="ICS33" s="233"/>
      <c r="ICT33" s="233"/>
      <c r="ICU33" s="233"/>
      <c r="ICV33" s="233"/>
      <c r="ICW33" s="233"/>
      <c r="ICX33" s="233"/>
      <c r="ICY33" s="233"/>
      <c r="ICZ33" s="233"/>
      <c r="IDA33" s="233"/>
      <c r="IDB33" s="233"/>
      <c r="IDC33" s="233"/>
      <c r="IDD33" s="233"/>
      <c r="IDE33" s="233"/>
      <c r="IDF33" s="233"/>
      <c r="IDG33" s="233"/>
      <c r="IDH33" s="233"/>
      <c r="IDI33" s="233"/>
      <c r="IDJ33" s="233"/>
      <c r="IDK33" s="233"/>
      <c r="IDL33" s="233"/>
      <c r="IDM33" s="233"/>
      <c r="IDN33" s="233"/>
      <c r="IDO33" s="233"/>
      <c r="IDP33" s="233"/>
      <c r="IDQ33" s="233"/>
      <c r="IDR33" s="233"/>
      <c r="IDS33" s="233"/>
      <c r="IDT33" s="233"/>
      <c r="IDU33" s="233"/>
      <c r="IDV33" s="233"/>
      <c r="IDW33" s="233"/>
      <c r="IDX33" s="233"/>
      <c r="IDY33" s="233"/>
      <c r="IDZ33" s="233"/>
      <c r="IEA33" s="233"/>
      <c r="IEB33" s="233"/>
      <c r="IEC33" s="233"/>
      <c r="IED33" s="233"/>
      <c r="IEE33" s="233"/>
      <c r="IEF33" s="233"/>
      <c r="IEG33" s="233"/>
      <c r="IEH33" s="233"/>
      <c r="IEI33" s="233"/>
      <c r="IEJ33" s="233"/>
      <c r="IEK33" s="233"/>
      <c r="IEL33" s="233"/>
      <c r="IEM33" s="233"/>
      <c r="IEN33" s="233"/>
      <c r="IEO33" s="233"/>
      <c r="IEP33" s="233"/>
      <c r="IEQ33" s="233"/>
      <c r="IER33" s="233"/>
      <c r="IES33" s="233"/>
      <c r="IET33" s="233"/>
      <c r="IEU33" s="233"/>
      <c r="IEV33" s="233"/>
      <c r="IEW33" s="233"/>
      <c r="IEX33" s="233"/>
      <c r="IEY33" s="233"/>
      <c r="IEZ33" s="233"/>
      <c r="IFA33" s="233"/>
      <c r="IFB33" s="233"/>
      <c r="IFC33" s="233"/>
      <c r="IFD33" s="233"/>
      <c r="IFE33" s="233"/>
      <c r="IFF33" s="233"/>
      <c r="IFG33" s="233"/>
      <c r="IFH33" s="233"/>
      <c r="IFI33" s="233"/>
      <c r="IFJ33" s="233"/>
      <c r="IFK33" s="233"/>
      <c r="IFL33" s="233"/>
      <c r="IFM33" s="233"/>
      <c r="IFN33" s="233"/>
      <c r="IFO33" s="233"/>
      <c r="IFP33" s="233"/>
      <c r="IFQ33" s="233"/>
      <c r="IFR33" s="233"/>
      <c r="IFS33" s="233"/>
      <c r="IFT33" s="233"/>
      <c r="IFU33" s="233"/>
      <c r="IFV33" s="233"/>
      <c r="IFW33" s="233"/>
      <c r="IFX33" s="233"/>
      <c r="IFY33" s="233"/>
      <c r="IFZ33" s="233"/>
      <c r="IGA33" s="233"/>
      <c r="IGB33" s="233"/>
      <c r="IGC33" s="233"/>
      <c r="IGD33" s="233"/>
      <c r="IGE33" s="233"/>
      <c r="IGF33" s="233"/>
      <c r="IGG33" s="233"/>
      <c r="IGH33" s="233"/>
      <c r="IGI33" s="233"/>
      <c r="IGJ33" s="233"/>
      <c r="IGK33" s="233"/>
      <c r="IGL33" s="233"/>
      <c r="IGM33" s="233"/>
      <c r="IGN33" s="233"/>
      <c r="IGO33" s="233"/>
      <c r="IGP33" s="233"/>
      <c r="IGQ33" s="233"/>
      <c r="IGR33" s="233"/>
      <c r="IGS33" s="233"/>
      <c r="IGT33" s="233"/>
      <c r="IGU33" s="233"/>
      <c r="IGV33" s="233"/>
      <c r="IGW33" s="233"/>
      <c r="IGX33" s="233"/>
      <c r="IGY33" s="233"/>
      <c r="IGZ33" s="233"/>
      <c r="IHA33" s="233"/>
      <c r="IHB33" s="233"/>
      <c r="IHC33" s="233"/>
      <c r="IHD33" s="233"/>
      <c r="IHE33" s="233"/>
      <c r="IHF33" s="233"/>
      <c r="IHG33" s="233"/>
      <c r="IHH33" s="233"/>
      <c r="IHI33" s="233"/>
      <c r="IHJ33" s="233"/>
      <c r="IHK33" s="233"/>
      <c r="IHL33" s="233"/>
      <c r="IHM33" s="233"/>
      <c r="IHN33" s="233"/>
      <c r="IHO33" s="233"/>
      <c r="IHP33" s="233"/>
      <c r="IHQ33" s="233"/>
      <c r="IHR33" s="233"/>
      <c r="IHS33" s="233"/>
      <c r="IHT33" s="233"/>
      <c r="IHU33" s="233"/>
      <c r="IHV33" s="233"/>
      <c r="IHW33" s="233"/>
      <c r="IHX33" s="233"/>
      <c r="IHY33" s="233"/>
      <c r="IHZ33" s="233"/>
      <c r="IIA33" s="233"/>
      <c r="IIB33" s="233"/>
      <c r="IIC33" s="233"/>
      <c r="IID33" s="233"/>
      <c r="IIE33" s="233"/>
      <c r="IIF33" s="233"/>
      <c r="IIG33" s="233"/>
      <c r="IIH33" s="233"/>
      <c r="III33" s="233"/>
      <c r="IIJ33" s="233"/>
      <c r="IIK33" s="233"/>
      <c r="IIL33" s="233"/>
      <c r="IIM33" s="233"/>
      <c r="IIN33" s="233"/>
      <c r="IIO33" s="233"/>
      <c r="IIP33" s="233"/>
      <c r="IIQ33" s="233"/>
      <c r="IIR33" s="233"/>
      <c r="IIS33" s="233"/>
      <c r="IIT33" s="233"/>
      <c r="IIU33" s="233"/>
      <c r="IIV33" s="233"/>
      <c r="IIW33" s="233"/>
      <c r="IIX33" s="233"/>
      <c r="IIY33" s="233"/>
      <c r="IIZ33" s="233"/>
      <c r="IJA33" s="233"/>
      <c r="IJB33" s="233"/>
      <c r="IJC33" s="233"/>
      <c r="IJD33" s="233"/>
      <c r="IJE33" s="233"/>
      <c r="IJF33" s="233"/>
      <c r="IJG33" s="233"/>
      <c r="IJH33" s="233"/>
      <c r="IJI33" s="233"/>
      <c r="IJJ33" s="233"/>
      <c r="IJK33" s="233"/>
      <c r="IJL33" s="233"/>
      <c r="IJM33" s="233"/>
      <c r="IJN33" s="233"/>
      <c r="IJO33" s="233"/>
      <c r="IJP33" s="233"/>
      <c r="IJQ33" s="233"/>
      <c r="IJR33" s="233"/>
      <c r="IJS33" s="233"/>
      <c r="IJT33" s="233"/>
      <c r="IJU33" s="233"/>
      <c r="IJV33" s="233"/>
      <c r="IJW33" s="233"/>
      <c r="IJX33" s="233"/>
      <c r="IJY33" s="233"/>
      <c r="IJZ33" s="233"/>
      <c r="IKA33" s="233"/>
      <c r="IKB33" s="233"/>
      <c r="IKC33" s="233"/>
      <c r="IKD33" s="233"/>
      <c r="IKE33" s="233"/>
      <c r="IKF33" s="233"/>
      <c r="IKG33" s="233"/>
      <c r="IKH33" s="233"/>
      <c r="IKI33" s="233"/>
      <c r="IKJ33" s="233"/>
      <c r="IKK33" s="233"/>
      <c r="IKL33" s="233"/>
      <c r="IKM33" s="233"/>
      <c r="IKN33" s="233"/>
      <c r="IKO33" s="233"/>
      <c r="IKP33" s="233"/>
      <c r="IKQ33" s="233"/>
      <c r="IKR33" s="233"/>
      <c r="IKS33" s="233"/>
      <c r="IKT33" s="233"/>
      <c r="IKU33" s="233"/>
      <c r="IKV33" s="233"/>
      <c r="IKW33" s="233"/>
      <c r="IKX33" s="233"/>
      <c r="IKY33" s="233"/>
      <c r="IKZ33" s="233"/>
      <c r="ILA33" s="233"/>
      <c r="ILB33" s="233"/>
      <c r="ILC33" s="233"/>
      <c r="ILD33" s="233"/>
      <c r="ILE33" s="233"/>
      <c r="ILF33" s="233"/>
      <c r="ILG33" s="233"/>
      <c r="ILH33" s="233"/>
      <c r="ILI33" s="233"/>
      <c r="ILJ33" s="233"/>
      <c r="ILK33" s="233"/>
      <c r="ILL33" s="233"/>
      <c r="ILM33" s="233"/>
      <c r="ILN33" s="233"/>
      <c r="ILO33" s="233"/>
      <c r="ILP33" s="233"/>
      <c r="ILQ33" s="233"/>
      <c r="ILR33" s="233"/>
      <c r="ILS33" s="233"/>
      <c r="ILT33" s="233"/>
      <c r="ILU33" s="233"/>
      <c r="ILV33" s="233"/>
      <c r="ILW33" s="233"/>
      <c r="ILX33" s="233"/>
      <c r="ILY33" s="233"/>
      <c r="ILZ33" s="233"/>
      <c r="IMA33" s="233"/>
      <c r="IMB33" s="233"/>
      <c r="IMC33" s="233"/>
      <c r="IMD33" s="233"/>
      <c r="IME33" s="233"/>
      <c r="IMF33" s="233"/>
      <c r="IMG33" s="233"/>
      <c r="IMH33" s="233"/>
      <c r="IMI33" s="233"/>
      <c r="IMJ33" s="233"/>
      <c r="IMK33" s="233"/>
      <c r="IML33" s="233"/>
      <c r="IMM33" s="233"/>
      <c r="IMN33" s="233"/>
      <c r="IMO33" s="233"/>
      <c r="IMP33" s="233"/>
      <c r="IMQ33" s="233"/>
      <c r="IMR33" s="233"/>
      <c r="IMS33" s="233"/>
      <c r="IMT33" s="233"/>
      <c r="IMU33" s="233"/>
      <c r="IMV33" s="233"/>
      <c r="IMW33" s="233"/>
      <c r="IMX33" s="233"/>
      <c r="IMY33" s="233"/>
      <c r="IMZ33" s="233"/>
      <c r="INA33" s="233"/>
      <c r="INB33" s="233"/>
      <c r="INC33" s="233"/>
      <c r="IND33" s="233"/>
      <c r="INE33" s="233"/>
      <c r="INF33" s="233"/>
      <c r="ING33" s="233"/>
      <c r="INH33" s="233"/>
      <c r="INI33" s="233"/>
      <c r="INJ33" s="233"/>
      <c r="INK33" s="233"/>
      <c r="INL33" s="233"/>
      <c r="INM33" s="233"/>
      <c r="INN33" s="233"/>
      <c r="INO33" s="233"/>
      <c r="INP33" s="233"/>
      <c r="INQ33" s="233"/>
      <c r="INR33" s="233"/>
      <c r="INS33" s="233"/>
      <c r="INT33" s="233"/>
      <c r="INU33" s="233"/>
      <c r="INV33" s="233"/>
      <c r="INW33" s="233"/>
      <c r="INX33" s="233"/>
      <c r="INY33" s="233"/>
      <c r="INZ33" s="233"/>
      <c r="IOA33" s="233"/>
      <c r="IOB33" s="233"/>
      <c r="IOC33" s="233"/>
      <c r="IOD33" s="233"/>
      <c r="IOE33" s="233"/>
      <c r="IOF33" s="233"/>
      <c r="IOG33" s="233"/>
      <c r="IOH33" s="233"/>
      <c r="IOI33" s="233"/>
      <c r="IOJ33" s="233"/>
      <c r="IOK33" s="233"/>
      <c r="IOL33" s="233"/>
      <c r="IOM33" s="233"/>
      <c r="ION33" s="233"/>
      <c r="IOO33" s="233"/>
      <c r="IOP33" s="233"/>
      <c r="IOQ33" s="233"/>
      <c r="IOR33" s="233"/>
      <c r="IOS33" s="233"/>
      <c r="IOT33" s="233"/>
      <c r="IOU33" s="233"/>
      <c r="IOV33" s="233"/>
      <c r="IOW33" s="233"/>
      <c r="IOX33" s="233"/>
      <c r="IOY33" s="233"/>
      <c r="IOZ33" s="233"/>
      <c r="IPA33" s="233"/>
      <c r="IPB33" s="233"/>
      <c r="IPC33" s="233"/>
      <c r="IPD33" s="233"/>
      <c r="IPE33" s="233"/>
      <c r="IPF33" s="233"/>
      <c r="IPG33" s="233"/>
      <c r="IPH33" s="233"/>
      <c r="IPI33" s="233"/>
      <c r="IPJ33" s="233"/>
      <c r="IPK33" s="233"/>
      <c r="IPL33" s="233"/>
      <c r="IPM33" s="233"/>
      <c r="IPN33" s="233"/>
      <c r="IPO33" s="233"/>
      <c r="IPP33" s="233"/>
      <c r="IPQ33" s="233"/>
      <c r="IPR33" s="233"/>
      <c r="IPS33" s="233"/>
      <c r="IPT33" s="233"/>
      <c r="IPU33" s="233"/>
      <c r="IPV33" s="233"/>
      <c r="IPW33" s="233"/>
      <c r="IPX33" s="233"/>
      <c r="IPY33" s="233"/>
      <c r="IPZ33" s="233"/>
      <c r="IQA33" s="233"/>
      <c r="IQB33" s="233"/>
      <c r="IQC33" s="233"/>
      <c r="IQD33" s="233"/>
      <c r="IQE33" s="233"/>
      <c r="IQF33" s="233"/>
      <c r="IQG33" s="233"/>
      <c r="IQH33" s="233"/>
      <c r="IQI33" s="233"/>
      <c r="IQJ33" s="233"/>
      <c r="IQK33" s="233"/>
      <c r="IQL33" s="233"/>
      <c r="IQM33" s="233"/>
      <c r="IQN33" s="233"/>
      <c r="IQO33" s="233"/>
      <c r="IQP33" s="233"/>
      <c r="IQQ33" s="233"/>
      <c r="IQR33" s="233"/>
      <c r="IQS33" s="233"/>
      <c r="IQT33" s="233"/>
      <c r="IQU33" s="233"/>
      <c r="IQV33" s="233"/>
      <c r="IQW33" s="233"/>
      <c r="IQX33" s="233"/>
      <c r="IQY33" s="233"/>
      <c r="IQZ33" s="233"/>
      <c r="IRA33" s="233"/>
      <c r="IRB33" s="233"/>
      <c r="IRC33" s="233"/>
      <c r="IRD33" s="233"/>
      <c r="IRE33" s="233"/>
      <c r="IRF33" s="233"/>
      <c r="IRG33" s="233"/>
      <c r="IRH33" s="233"/>
      <c r="IRI33" s="233"/>
      <c r="IRJ33" s="233"/>
      <c r="IRK33" s="233"/>
      <c r="IRL33" s="233"/>
      <c r="IRM33" s="233"/>
      <c r="IRN33" s="233"/>
      <c r="IRO33" s="233"/>
      <c r="IRP33" s="233"/>
      <c r="IRQ33" s="233"/>
      <c r="IRR33" s="233"/>
      <c r="IRS33" s="233"/>
      <c r="IRT33" s="233"/>
      <c r="IRU33" s="233"/>
      <c r="IRV33" s="233"/>
      <c r="IRW33" s="233"/>
      <c r="IRX33" s="233"/>
      <c r="IRY33" s="233"/>
      <c r="IRZ33" s="233"/>
      <c r="ISA33" s="233"/>
      <c r="ISB33" s="233"/>
      <c r="ISC33" s="233"/>
      <c r="ISD33" s="233"/>
      <c r="ISE33" s="233"/>
      <c r="ISF33" s="233"/>
      <c r="ISG33" s="233"/>
      <c r="ISH33" s="233"/>
      <c r="ISI33" s="233"/>
      <c r="ISJ33" s="233"/>
      <c r="ISK33" s="233"/>
      <c r="ISL33" s="233"/>
      <c r="ISM33" s="233"/>
      <c r="ISN33" s="233"/>
      <c r="ISO33" s="233"/>
      <c r="ISP33" s="233"/>
      <c r="ISQ33" s="233"/>
      <c r="ISR33" s="233"/>
      <c r="ISS33" s="233"/>
      <c r="IST33" s="233"/>
      <c r="ISU33" s="233"/>
      <c r="ISV33" s="233"/>
      <c r="ISW33" s="233"/>
      <c r="ISX33" s="233"/>
      <c r="ISY33" s="233"/>
      <c r="ISZ33" s="233"/>
      <c r="ITA33" s="233"/>
      <c r="ITB33" s="233"/>
      <c r="ITC33" s="233"/>
      <c r="ITD33" s="233"/>
      <c r="ITE33" s="233"/>
      <c r="ITF33" s="233"/>
      <c r="ITG33" s="233"/>
      <c r="ITH33" s="233"/>
      <c r="ITI33" s="233"/>
      <c r="ITJ33" s="233"/>
      <c r="ITK33" s="233"/>
      <c r="ITL33" s="233"/>
      <c r="ITM33" s="233"/>
      <c r="ITN33" s="233"/>
      <c r="ITO33" s="233"/>
      <c r="ITP33" s="233"/>
      <c r="ITQ33" s="233"/>
      <c r="ITR33" s="233"/>
      <c r="ITS33" s="233"/>
      <c r="ITT33" s="233"/>
      <c r="ITU33" s="233"/>
      <c r="ITV33" s="233"/>
      <c r="ITW33" s="233"/>
      <c r="ITX33" s="233"/>
      <c r="ITY33" s="233"/>
      <c r="ITZ33" s="233"/>
      <c r="IUA33" s="233"/>
      <c r="IUB33" s="233"/>
      <c r="IUC33" s="233"/>
      <c r="IUD33" s="233"/>
      <c r="IUE33" s="233"/>
      <c r="IUF33" s="233"/>
      <c r="IUG33" s="233"/>
      <c r="IUH33" s="233"/>
      <c r="IUI33" s="233"/>
      <c r="IUJ33" s="233"/>
      <c r="IUK33" s="233"/>
      <c r="IUL33" s="233"/>
      <c r="IUM33" s="233"/>
      <c r="IUN33" s="233"/>
      <c r="IUO33" s="233"/>
      <c r="IUP33" s="233"/>
      <c r="IUQ33" s="233"/>
      <c r="IUR33" s="233"/>
      <c r="IUS33" s="233"/>
      <c r="IUT33" s="233"/>
      <c r="IUU33" s="233"/>
      <c r="IUV33" s="233"/>
      <c r="IUW33" s="233"/>
      <c r="IUX33" s="233"/>
      <c r="IUY33" s="233"/>
      <c r="IUZ33" s="233"/>
      <c r="IVA33" s="233"/>
      <c r="IVB33" s="233"/>
      <c r="IVC33" s="233"/>
      <c r="IVD33" s="233"/>
      <c r="IVE33" s="233"/>
      <c r="IVF33" s="233"/>
      <c r="IVG33" s="233"/>
      <c r="IVH33" s="233"/>
      <c r="IVI33" s="233"/>
      <c r="IVJ33" s="233"/>
      <c r="IVK33" s="233"/>
      <c r="IVL33" s="233"/>
      <c r="IVM33" s="233"/>
      <c r="IVN33" s="233"/>
      <c r="IVO33" s="233"/>
      <c r="IVP33" s="233"/>
      <c r="IVQ33" s="233"/>
      <c r="IVR33" s="233"/>
      <c r="IVS33" s="233"/>
      <c r="IVT33" s="233"/>
      <c r="IVU33" s="233"/>
      <c r="IVV33" s="233"/>
      <c r="IVW33" s="233"/>
      <c r="IVX33" s="233"/>
      <c r="IVY33" s="233"/>
      <c r="IVZ33" s="233"/>
      <c r="IWA33" s="233"/>
      <c r="IWB33" s="233"/>
      <c r="IWC33" s="233"/>
      <c r="IWD33" s="233"/>
      <c r="IWE33" s="233"/>
      <c r="IWF33" s="233"/>
      <c r="IWG33" s="233"/>
      <c r="IWH33" s="233"/>
      <c r="IWI33" s="233"/>
      <c r="IWJ33" s="233"/>
      <c r="IWK33" s="233"/>
      <c r="IWL33" s="233"/>
      <c r="IWM33" s="233"/>
      <c r="IWN33" s="233"/>
      <c r="IWO33" s="233"/>
      <c r="IWP33" s="233"/>
      <c r="IWQ33" s="233"/>
      <c r="IWR33" s="233"/>
      <c r="IWS33" s="233"/>
      <c r="IWT33" s="233"/>
      <c r="IWU33" s="233"/>
      <c r="IWV33" s="233"/>
      <c r="IWW33" s="233"/>
      <c r="IWX33" s="233"/>
      <c r="IWY33" s="233"/>
      <c r="IWZ33" s="233"/>
      <c r="IXA33" s="233"/>
      <c r="IXB33" s="233"/>
      <c r="IXC33" s="233"/>
      <c r="IXD33" s="233"/>
      <c r="IXE33" s="233"/>
      <c r="IXF33" s="233"/>
      <c r="IXG33" s="233"/>
      <c r="IXH33" s="233"/>
      <c r="IXI33" s="233"/>
      <c r="IXJ33" s="233"/>
      <c r="IXK33" s="233"/>
      <c r="IXL33" s="233"/>
      <c r="IXM33" s="233"/>
      <c r="IXN33" s="233"/>
      <c r="IXO33" s="233"/>
      <c r="IXP33" s="233"/>
      <c r="IXQ33" s="233"/>
      <c r="IXR33" s="233"/>
      <c r="IXS33" s="233"/>
      <c r="IXT33" s="233"/>
      <c r="IXU33" s="233"/>
      <c r="IXV33" s="233"/>
      <c r="IXW33" s="233"/>
      <c r="IXX33" s="233"/>
      <c r="IXY33" s="233"/>
      <c r="IXZ33" s="233"/>
      <c r="IYA33" s="233"/>
      <c r="IYB33" s="233"/>
      <c r="IYC33" s="233"/>
      <c r="IYD33" s="233"/>
      <c r="IYE33" s="233"/>
      <c r="IYF33" s="233"/>
      <c r="IYG33" s="233"/>
      <c r="IYH33" s="233"/>
      <c r="IYI33" s="233"/>
      <c r="IYJ33" s="233"/>
      <c r="IYK33" s="233"/>
      <c r="IYL33" s="233"/>
      <c r="IYM33" s="233"/>
      <c r="IYN33" s="233"/>
      <c r="IYO33" s="233"/>
      <c r="IYP33" s="233"/>
      <c r="IYQ33" s="233"/>
      <c r="IYR33" s="233"/>
      <c r="IYS33" s="233"/>
      <c r="IYT33" s="233"/>
      <c r="IYU33" s="233"/>
      <c r="IYV33" s="233"/>
      <c r="IYW33" s="233"/>
      <c r="IYX33" s="233"/>
      <c r="IYY33" s="233"/>
      <c r="IYZ33" s="233"/>
      <c r="IZA33" s="233"/>
      <c r="IZB33" s="233"/>
      <c r="IZC33" s="233"/>
      <c r="IZD33" s="233"/>
      <c r="IZE33" s="233"/>
      <c r="IZF33" s="233"/>
      <c r="IZG33" s="233"/>
      <c r="IZH33" s="233"/>
      <c r="IZI33" s="233"/>
      <c r="IZJ33" s="233"/>
      <c r="IZK33" s="233"/>
      <c r="IZL33" s="233"/>
      <c r="IZM33" s="233"/>
      <c r="IZN33" s="233"/>
      <c r="IZO33" s="233"/>
      <c r="IZP33" s="233"/>
      <c r="IZQ33" s="233"/>
      <c r="IZR33" s="233"/>
      <c r="IZS33" s="233"/>
      <c r="IZT33" s="233"/>
      <c r="IZU33" s="233"/>
      <c r="IZV33" s="233"/>
      <c r="IZW33" s="233"/>
      <c r="IZX33" s="233"/>
      <c r="IZY33" s="233"/>
      <c r="IZZ33" s="233"/>
      <c r="JAA33" s="233"/>
      <c r="JAB33" s="233"/>
      <c r="JAC33" s="233"/>
      <c r="JAD33" s="233"/>
      <c r="JAE33" s="233"/>
      <c r="JAF33" s="233"/>
      <c r="JAG33" s="233"/>
      <c r="JAH33" s="233"/>
      <c r="JAI33" s="233"/>
      <c r="JAJ33" s="233"/>
      <c r="JAK33" s="233"/>
      <c r="JAL33" s="233"/>
      <c r="JAM33" s="233"/>
      <c r="JAN33" s="233"/>
      <c r="JAO33" s="233"/>
      <c r="JAP33" s="233"/>
      <c r="JAQ33" s="233"/>
      <c r="JAR33" s="233"/>
      <c r="JAS33" s="233"/>
      <c r="JAT33" s="233"/>
      <c r="JAU33" s="233"/>
      <c r="JAV33" s="233"/>
      <c r="JAW33" s="233"/>
      <c r="JAX33" s="233"/>
      <c r="JAY33" s="233"/>
      <c r="JAZ33" s="233"/>
      <c r="JBA33" s="233"/>
      <c r="JBB33" s="233"/>
      <c r="JBC33" s="233"/>
      <c r="JBD33" s="233"/>
      <c r="JBE33" s="233"/>
      <c r="JBF33" s="233"/>
      <c r="JBG33" s="233"/>
      <c r="JBH33" s="233"/>
      <c r="JBI33" s="233"/>
      <c r="JBJ33" s="233"/>
      <c r="JBK33" s="233"/>
      <c r="JBL33" s="233"/>
      <c r="JBM33" s="233"/>
      <c r="JBN33" s="233"/>
      <c r="JBO33" s="233"/>
      <c r="JBP33" s="233"/>
      <c r="JBQ33" s="233"/>
      <c r="JBR33" s="233"/>
      <c r="JBS33" s="233"/>
      <c r="JBT33" s="233"/>
      <c r="JBU33" s="233"/>
      <c r="JBV33" s="233"/>
      <c r="JBW33" s="233"/>
      <c r="JBX33" s="233"/>
      <c r="JBY33" s="233"/>
      <c r="JBZ33" s="233"/>
      <c r="JCA33" s="233"/>
      <c r="JCB33" s="233"/>
      <c r="JCC33" s="233"/>
      <c r="JCD33" s="233"/>
      <c r="JCE33" s="233"/>
      <c r="JCF33" s="233"/>
      <c r="JCG33" s="233"/>
      <c r="JCH33" s="233"/>
      <c r="JCI33" s="233"/>
      <c r="JCJ33" s="233"/>
      <c r="JCK33" s="233"/>
      <c r="JCL33" s="233"/>
      <c r="JCM33" s="233"/>
      <c r="JCN33" s="233"/>
      <c r="JCO33" s="233"/>
      <c r="JCP33" s="233"/>
      <c r="JCQ33" s="233"/>
      <c r="JCR33" s="233"/>
      <c r="JCS33" s="233"/>
      <c r="JCT33" s="233"/>
      <c r="JCU33" s="233"/>
      <c r="JCV33" s="233"/>
      <c r="JCW33" s="233"/>
      <c r="JCX33" s="233"/>
      <c r="JCY33" s="233"/>
      <c r="JCZ33" s="233"/>
      <c r="JDA33" s="233"/>
      <c r="JDB33" s="233"/>
      <c r="JDC33" s="233"/>
      <c r="JDD33" s="233"/>
      <c r="JDE33" s="233"/>
      <c r="JDF33" s="233"/>
      <c r="JDG33" s="233"/>
      <c r="JDH33" s="233"/>
      <c r="JDI33" s="233"/>
      <c r="JDJ33" s="233"/>
      <c r="JDK33" s="233"/>
      <c r="JDL33" s="233"/>
      <c r="JDM33" s="233"/>
      <c r="JDN33" s="233"/>
      <c r="JDO33" s="233"/>
      <c r="JDP33" s="233"/>
      <c r="JDQ33" s="233"/>
      <c r="JDR33" s="233"/>
      <c r="JDS33" s="233"/>
      <c r="JDT33" s="233"/>
      <c r="JDU33" s="233"/>
      <c r="JDV33" s="233"/>
      <c r="JDW33" s="233"/>
      <c r="JDX33" s="233"/>
      <c r="JDY33" s="233"/>
      <c r="JDZ33" s="233"/>
      <c r="JEA33" s="233"/>
      <c r="JEB33" s="233"/>
      <c r="JEC33" s="233"/>
      <c r="JED33" s="233"/>
      <c r="JEE33" s="233"/>
      <c r="JEF33" s="233"/>
      <c r="JEG33" s="233"/>
      <c r="JEH33" s="233"/>
      <c r="JEI33" s="233"/>
      <c r="JEJ33" s="233"/>
      <c r="JEK33" s="233"/>
      <c r="JEL33" s="233"/>
      <c r="JEM33" s="233"/>
      <c r="JEN33" s="233"/>
      <c r="JEO33" s="233"/>
      <c r="JEP33" s="233"/>
      <c r="JEQ33" s="233"/>
      <c r="JER33" s="233"/>
      <c r="JES33" s="233"/>
      <c r="JET33" s="233"/>
      <c r="JEU33" s="233"/>
      <c r="JEV33" s="233"/>
      <c r="JEW33" s="233"/>
      <c r="JEX33" s="233"/>
      <c r="JEY33" s="233"/>
      <c r="JEZ33" s="233"/>
      <c r="JFA33" s="233"/>
      <c r="JFB33" s="233"/>
      <c r="JFC33" s="233"/>
      <c r="JFD33" s="233"/>
      <c r="JFE33" s="233"/>
      <c r="JFF33" s="233"/>
      <c r="JFG33" s="233"/>
      <c r="JFH33" s="233"/>
      <c r="JFI33" s="233"/>
      <c r="JFJ33" s="233"/>
      <c r="JFK33" s="233"/>
      <c r="JFL33" s="233"/>
      <c r="JFM33" s="233"/>
      <c r="JFN33" s="233"/>
      <c r="JFO33" s="233"/>
      <c r="JFP33" s="233"/>
      <c r="JFQ33" s="233"/>
      <c r="JFR33" s="233"/>
      <c r="JFS33" s="233"/>
      <c r="JFT33" s="233"/>
      <c r="JFU33" s="233"/>
      <c r="JFV33" s="233"/>
      <c r="JFW33" s="233"/>
      <c r="JFX33" s="233"/>
      <c r="JFY33" s="233"/>
      <c r="JFZ33" s="233"/>
      <c r="JGA33" s="233"/>
      <c r="JGB33" s="233"/>
      <c r="JGC33" s="233"/>
      <c r="JGD33" s="233"/>
      <c r="JGE33" s="233"/>
      <c r="JGF33" s="233"/>
      <c r="JGG33" s="233"/>
      <c r="JGH33" s="233"/>
      <c r="JGI33" s="233"/>
      <c r="JGJ33" s="233"/>
      <c r="JGK33" s="233"/>
      <c r="JGL33" s="233"/>
      <c r="JGM33" s="233"/>
      <c r="JGN33" s="233"/>
      <c r="JGO33" s="233"/>
      <c r="JGP33" s="233"/>
      <c r="JGQ33" s="233"/>
      <c r="JGR33" s="233"/>
      <c r="JGS33" s="233"/>
      <c r="JGT33" s="233"/>
      <c r="JGU33" s="233"/>
      <c r="JGV33" s="233"/>
      <c r="JGW33" s="233"/>
      <c r="JGX33" s="233"/>
      <c r="JGY33" s="233"/>
      <c r="JGZ33" s="233"/>
      <c r="JHA33" s="233"/>
      <c r="JHB33" s="233"/>
      <c r="JHC33" s="233"/>
      <c r="JHD33" s="233"/>
      <c r="JHE33" s="233"/>
      <c r="JHF33" s="233"/>
      <c r="JHG33" s="233"/>
      <c r="JHH33" s="233"/>
      <c r="JHI33" s="233"/>
      <c r="JHJ33" s="233"/>
      <c r="JHK33" s="233"/>
      <c r="JHL33" s="233"/>
      <c r="JHM33" s="233"/>
      <c r="JHN33" s="233"/>
      <c r="JHO33" s="233"/>
      <c r="JHP33" s="233"/>
      <c r="JHQ33" s="233"/>
      <c r="JHR33" s="233"/>
      <c r="JHS33" s="233"/>
      <c r="JHT33" s="233"/>
      <c r="JHU33" s="233"/>
      <c r="JHV33" s="233"/>
      <c r="JHW33" s="233"/>
      <c r="JHX33" s="233"/>
      <c r="JHY33" s="233"/>
      <c r="JHZ33" s="233"/>
      <c r="JIA33" s="233"/>
      <c r="JIB33" s="233"/>
      <c r="JIC33" s="233"/>
      <c r="JID33" s="233"/>
      <c r="JIE33" s="233"/>
      <c r="JIF33" s="233"/>
      <c r="JIG33" s="233"/>
      <c r="JIH33" s="233"/>
      <c r="JII33" s="233"/>
      <c r="JIJ33" s="233"/>
      <c r="JIK33" s="233"/>
      <c r="JIL33" s="233"/>
      <c r="JIM33" s="233"/>
      <c r="JIN33" s="233"/>
      <c r="JIO33" s="233"/>
      <c r="JIP33" s="233"/>
      <c r="JIQ33" s="233"/>
      <c r="JIR33" s="233"/>
      <c r="JIS33" s="233"/>
      <c r="JIT33" s="233"/>
      <c r="JIU33" s="233"/>
      <c r="JIV33" s="233"/>
      <c r="JIW33" s="233"/>
      <c r="JIX33" s="233"/>
      <c r="JIY33" s="233"/>
      <c r="JIZ33" s="233"/>
      <c r="JJA33" s="233"/>
      <c r="JJB33" s="233"/>
      <c r="JJC33" s="233"/>
      <c r="JJD33" s="233"/>
      <c r="JJE33" s="233"/>
      <c r="JJF33" s="233"/>
      <c r="JJG33" s="233"/>
      <c r="JJH33" s="233"/>
      <c r="JJI33" s="233"/>
      <c r="JJJ33" s="233"/>
      <c r="JJK33" s="233"/>
      <c r="JJL33" s="233"/>
      <c r="JJM33" s="233"/>
      <c r="JJN33" s="233"/>
      <c r="JJO33" s="233"/>
      <c r="JJP33" s="233"/>
      <c r="JJQ33" s="233"/>
      <c r="JJR33" s="233"/>
      <c r="JJS33" s="233"/>
      <c r="JJT33" s="233"/>
      <c r="JJU33" s="233"/>
      <c r="JJV33" s="233"/>
      <c r="JJW33" s="233"/>
      <c r="JJX33" s="233"/>
      <c r="JJY33" s="233"/>
      <c r="JJZ33" s="233"/>
      <c r="JKA33" s="233"/>
      <c r="JKB33" s="233"/>
      <c r="JKC33" s="233"/>
      <c r="JKD33" s="233"/>
      <c r="JKE33" s="233"/>
      <c r="JKF33" s="233"/>
      <c r="JKG33" s="233"/>
      <c r="JKH33" s="233"/>
      <c r="JKI33" s="233"/>
      <c r="JKJ33" s="233"/>
      <c r="JKK33" s="233"/>
      <c r="JKL33" s="233"/>
      <c r="JKM33" s="233"/>
      <c r="JKN33" s="233"/>
      <c r="JKO33" s="233"/>
      <c r="JKP33" s="233"/>
      <c r="JKQ33" s="233"/>
      <c r="JKR33" s="233"/>
      <c r="JKS33" s="233"/>
      <c r="JKT33" s="233"/>
      <c r="JKU33" s="233"/>
      <c r="JKV33" s="233"/>
      <c r="JKW33" s="233"/>
      <c r="JKX33" s="233"/>
      <c r="JKY33" s="233"/>
      <c r="JKZ33" s="233"/>
      <c r="JLA33" s="233"/>
      <c r="JLB33" s="233"/>
      <c r="JLC33" s="233"/>
      <c r="JLD33" s="233"/>
      <c r="JLE33" s="233"/>
      <c r="JLF33" s="233"/>
      <c r="JLG33" s="233"/>
      <c r="JLH33" s="233"/>
      <c r="JLI33" s="233"/>
      <c r="JLJ33" s="233"/>
      <c r="JLK33" s="233"/>
      <c r="JLL33" s="233"/>
      <c r="JLM33" s="233"/>
      <c r="JLN33" s="233"/>
      <c r="JLO33" s="233"/>
      <c r="JLP33" s="233"/>
      <c r="JLQ33" s="233"/>
      <c r="JLR33" s="233"/>
      <c r="JLS33" s="233"/>
      <c r="JLT33" s="233"/>
      <c r="JLU33" s="233"/>
      <c r="JLV33" s="233"/>
      <c r="JLW33" s="233"/>
      <c r="JLX33" s="233"/>
      <c r="JLY33" s="233"/>
      <c r="JLZ33" s="233"/>
      <c r="JMA33" s="233"/>
      <c r="JMB33" s="233"/>
      <c r="JMC33" s="233"/>
      <c r="JMD33" s="233"/>
      <c r="JME33" s="233"/>
      <c r="JMF33" s="233"/>
      <c r="JMG33" s="233"/>
      <c r="JMH33" s="233"/>
      <c r="JMI33" s="233"/>
      <c r="JMJ33" s="233"/>
      <c r="JMK33" s="233"/>
      <c r="JML33" s="233"/>
      <c r="JMM33" s="233"/>
      <c r="JMN33" s="233"/>
      <c r="JMO33" s="233"/>
      <c r="JMP33" s="233"/>
      <c r="JMQ33" s="233"/>
      <c r="JMR33" s="233"/>
      <c r="JMS33" s="233"/>
      <c r="JMT33" s="233"/>
      <c r="JMU33" s="233"/>
      <c r="JMV33" s="233"/>
      <c r="JMW33" s="233"/>
      <c r="JMX33" s="233"/>
      <c r="JMY33" s="233"/>
      <c r="JMZ33" s="233"/>
      <c r="JNA33" s="233"/>
      <c r="JNB33" s="233"/>
      <c r="JNC33" s="233"/>
      <c r="JND33" s="233"/>
      <c r="JNE33" s="233"/>
      <c r="JNF33" s="233"/>
      <c r="JNG33" s="233"/>
      <c r="JNH33" s="233"/>
      <c r="JNI33" s="233"/>
      <c r="JNJ33" s="233"/>
      <c r="JNK33" s="233"/>
      <c r="JNL33" s="233"/>
      <c r="JNM33" s="233"/>
      <c r="JNN33" s="233"/>
      <c r="JNO33" s="233"/>
      <c r="JNP33" s="233"/>
      <c r="JNQ33" s="233"/>
      <c r="JNR33" s="233"/>
      <c r="JNS33" s="233"/>
      <c r="JNT33" s="233"/>
      <c r="JNU33" s="233"/>
      <c r="JNV33" s="233"/>
      <c r="JNW33" s="233"/>
      <c r="JNX33" s="233"/>
      <c r="JNY33" s="233"/>
      <c r="JNZ33" s="233"/>
      <c r="JOA33" s="233"/>
      <c r="JOB33" s="233"/>
      <c r="JOC33" s="233"/>
      <c r="JOD33" s="233"/>
      <c r="JOE33" s="233"/>
      <c r="JOF33" s="233"/>
      <c r="JOG33" s="233"/>
      <c r="JOH33" s="233"/>
      <c r="JOI33" s="233"/>
      <c r="JOJ33" s="233"/>
      <c r="JOK33" s="233"/>
      <c r="JOL33" s="233"/>
      <c r="JOM33" s="233"/>
      <c r="JON33" s="233"/>
      <c r="JOO33" s="233"/>
      <c r="JOP33" s="233"/>
      <c r="JOQ33" s="233"/>
      <c r="JOR33" s="233"/>
      <c r="JOS33" s="233"/>
      <c r="JOT33" s="233"/>
      <c r="JOU33" s="233"/>
      <c r="JOV33" s="233"/>
      <c r="JOW33" s="233"/>
      <c r="JOX33" s="233"/>
      <c r="JOY33" s="233"/>
      <c r="JOZ33" s="233"/>
      <c r="JPA33" s="233"/>
      <c r="JPB33" s="233"/>
      <c r="JPC33" s="233"/>
      <c r="JPD33" s="233"/>
      <c r="JPE33" s="233"/>
      <c r="JPF33" s="233"/>
      <c r="JPG33" s="233"/>
      <c r="JPH33" s="233"/>
      <c r="JPI33" s="233"/>
      <c r="JPJ33" s="233"/>
      <c r="JPK33" s="233"/>
      <c r="JPL33" s="233"/>
      <c r="JPM33" s="233"/>
      <c r="JPN33" s="233"/>
      <c r="JPO33" s="233"/>
      <c r="JPP33" s="233"/>
      <c r="JPQ33" s="233"/>
      <c r="JPR33" s="233"/>
      <c r="JPS33" s="233"/>
      <c r="JPT33" s="233"/>
      <c r="JPU33" s="233"/>
      <c r="JPV33" s="233"/>
      <c r="JPW33" s="233"/>
      <c r="JPX33" s="233"/>
      <c r="JPY33" s="233"/>
      <c r="JPZ33" s="233"/>
      <c r="JQA33" s="233"/>
      <c r="JQB33" s="233"/>
      <c r="JQC33" s="233"/>
      <c r="JQD33" s="233"/>
      <c r="JQE33" s="233"/>
      <c r="JQF33" s="233"/>
      <c r="JQG33" s="233"/>
      <c r="JQH33" s="233"/>
      <c r="JQI33" s="233"/>
      <c r="JQJ33" s="233"/>
      <c r="JQK33" s="233"/>
      <c r="JQL33" s="233"/>
      <c r="JQM33" s="233"/>
      <c r="JQN33" s="233"/>
      <c r="JQO33" s="233"/>
      <c r="JQP33" s="233"/>
      <c r="JQQ33" s="233"/>
      <c r="JQR33" s="233"/>
      <c r="JQS33" s="233"/>
      <c r="JQT33" s="233"/>
      <c r="JQU33" s="233"/>
      <c r="JQV33" s="233"/>
      <c r="JQW33" s="233"/>
      <c r="JQX33" s="233"/>
      <c r="JQY33" s="233"/>
      <c r="JQZ33" s="233"/>
      <c r="JRA33" s="233"/>
      <c r="JRB33" s="233"/>
      <c r="JRC33" s="233"/>
      <c r="JRD33" s="233"/>
      <c r="JRE33" s="233"/>
      <c r="JRF33" s="233"/>
      <c r="JRG33" s="233"/>
      <c r="JRH33" s="233"/>
      <c r="JRI33" s="233"/>
      <c r="JRJ33" s="233"/>
      <c r="JRK33" s="233"/>
      <c r="JRL33" s="233"/>
      <c r="JRM33" s="233"/>
      <c r="JRN33" s="233"/>
      <c r="JRO33" s="233"/>
      <c r="JRP33" s="233"/>
      <c r="JRQ33" s="233"/>
      <c r="JRR33" s="233"/>
      <c r="JRS33" s="233"/>
      <c r="JRT33" s="233"/>
      <c r="JRU33" s="233"/>
      <c r="JRV33" s="233"/>
      <c r="JRW33" s="233"/>
      <c r="JRX33" s="233"/>
      <c r="JRY33" s="233"/>
      <c r="JRZ33" s="233"/>
      <c r="JSA33" s="233"/>
      <c r="JSB33" s="233"/>
      <c r="JSC33" s="233"/>
      <c r="JSD33" s="233"/>
      <c r="JSE33" s="233"/>
      <c r="JSF33" s="233"/>
      <c r="JSG33" s="233"/>
      <c r="JSH33" s="233"/>
      <c r="JSI33" s="233"/>
      <c r="JSJ33" s="233"/>
      <c r="JSK33" s="233"/>
      <c r="JSL33" s="233"/>
      <c r="JSM33" s="233"/>
      <c r="JSN33" s="233"/>
      <c r="JSO33" s="233"/>
      <c r="JSP33" s="233"/>
      <c r="JSQ33" s="233"/>
      <c r="JSR33" s="233"/>
      <c r="JSS33" s="233"/>
      <c r="JST33" s="233"/>
      <c r="JSU33" s="233"/>
      <c r="JSV33" s="233"/>
      <c r="JSW33" s="233"/>
      <c r="JSX33" s="233"/>
      <c r="JSY33" s="233"/>
      <c r="JSZ33" s="233"/>
      <c r="JTA33" s="233"/>
      <c r="JTB33" s="233"/>
      <c r="JTC33" s="233"/>
      <c r="JTD33" s="233"/>
      <c r="JTE33" s="233"/>
      <c r="JTF33" s="233"/>
      <c r="JTG33" s="233"/>
      <c r="JTH33" s="233"/>
      <c r="JTI33" s="233"/>
      <c r="JTJ33" s="233"/>
      <c r="JTK33" s="233"/>
      <c r="JTL33" s="233"/>
      <c r="JTM33" s="233"/>
      <c r="JTN33" s="233"/>
      <c r="JTO33" s="233"/>
      <c r="JTP33" s="233"/>
      <c r="JTQ33" s="233"/>
      <c r="JTR33" s="233"/>
      <c r="JTS33" s="233"/>
      <c r="JTT33" s="233"/>
      <c r="JTU33" s="233"/>
      <c r="JTV33" s="233"/>
      <c r="JTW33" s="233"/>
      <c r="JTX33" s="233"/>
      <c r="JTY33" s="233"/>
      <c r="JTZ33" s="233"/>
      <c r="JUA33" s="233"/>
      <c r="JUB33" s="233"/>
      <c r="JUC33" s="233"/>
      <c r="JUD33" s="233"/>
      <c r="JUE33" s="233"/>
      <c r="JUF33" s="233"/>
      <c r="JUG33" s="233"/>
      <c r="JUH33" s="233"/>
      <c r="JUI33" s="233"/>
      <c r="JUJ33" s="233"/>
      <c r="JUK33" s="233"/>
      <c r="JUL33" s="233"/>
      <c r="JUM33" s="233"/>
      <c r="JUN33" s="233"/>
      <c r="JUO33" s="233"/>
      <c r="JUP33" s="233"/>
      <c r="JUQ33" s="233"/>
      <c r="JUR33" s="233"/>
      <c r="JUS33" s="233"/>
      <c r="JUT33" s="233"/>
      <c r="JUU33" s="233"/>
      <c r="JUV33" s="233"/>
      <c r="JUW33" s="233"/>
      <c r="JUX33" s="233"/>
      <c r="JUY33" s="233"/>
      <c r="JUZ33" s="233"/>
      <c r="JVA33" s="233"/>
      <c r="JVB33" s="233"/>
      <c r="JVC33" s="233"/>
      <c r="JVD33" s="233"/>
      <c r="JVE33" s="233"/>
      <c r="JVF33" s="233"/>
      <c r="JVG33" s="233"/>
      <c r="JVH33" s="233"/>
      <c r="JVI33" s="233"/>
      <c r="JVJ33" s="233"/>
      <c r="JVK33" s="233"/>
      <c r="JVL33" s="233"/>
      <c r="JVM33" s="233"/>
      <c r="JVN33" s="233"/>
      <c r="JVO33" s="233"/>
      <c r="JVP33" s="233"/>
      <c r="JVQ33" s="233"/>
      <c r="JVR33" s="233"/>
      <c r="JVS33" s="233"/>
      <c r="JVT33" s="233"/>
      <c r="JVU33" s="233"/>
      <c r="JVV33" s="233"/>
      <c r="JVW33" s="233"/>
      <c r="JVX33" s="233"/>
      <c r="JVY33" s="233"/>
      <c r="JVZ33" s="233"/>
      <c r="JWA33" s="233"/>
      <c r="JWB33" s="233"/>
      <c r="JWC33" s="233"/>
      <c r="JWD33" s="233"/>
      <c r="JWE33" s="233"/>
      <c r="JWF33" s="233"/>
      <c r="JWG33" s="233"/>
      <c r="JWH33" s="233"/>
      <c r="JWI33" s="233"/>
      <c r="JWJ33" s="233"/>
      <c r="JWK33" s="233"/>
      <c r="JWL33" s="233"/>
      <c r="JWM33" s="233"/>
      <c r="JWN33" s="233"/>
      <c r="JWO33" s="233"/>
      <c r="JWP33" s="233"/>
      <c r="JWQ33" s="233"/>
      <c r="JWR33" s="233"/>
      <c r="JWS33" s="233"/>
      <c r="JWT33" s="233"/>
      <c r="JWU33" s="233"/>
      <c r="JWV33" s="233"/>
      <c r="JWW33" s="233"/>
      <c r="JWX33" s="233"/>
      <c r="JWY33" s="233"/>
      <c r="JWZ33" s="233"/>
      <c r="JXA33" s="233"/>
      <c r="JXB33" s="233"/>
      <c r="JXC33" s="233"/>
      <c r="JXD33" s="233"/>
      <c r="JXE33" s="233"/>
      <c r="JXF33" s="233"/>
      <c r="JXG33" s="233"/>
      <c r="JXH33" s="233"/>
      <c r="JXI33" s="233"/>
      <c r="JXJ33" s="233"/>
      <c r="JXK33" s="233"/>
      <c r="JXL33" s="233"/>
      <c r="JXM33" s="233"/>
      <c r="JXN33" s="233"/>
      <c r="JXO33" s="233"/>
      <c r="JXP33" s="233"/>
      <c r="JXQ33" s="233"/>
      <c r="JXR33" s="233"/>
      <c r="JXS33" s="233"/>
      <c r="JXT33" s="233"/>
      <c r="JXU33" s="233"/>
      <c r="JXV33" s="233"/>
      <c r="JXW33" s="233"/>
      <c r="JXX33" s="233"/>
      <c r="JXY33" s="233"/>
      <c r="JXZ33" s="233"/>
      <c r="JYA33" s="233"/>
      <c r="JYB33" s="233"/>
      <c r="JYC33" s="233"/>
      <c r="JYD33" s="233"/>
      <c r="JYE33" s="233"/>
      <c r="JYF33" s="233"/>
      <c r="JYG33" s="233"/>
      <c r="JYH33" s="233"/>
      <c r="JYI33" s="233"/>
      <c r="JYJ33" s="233"/>
      <c r="JYK33" s="233"/>
      <c r="JYL33" s="233"/>
      <c r="JYM33" s="233"/>
      <c r="JYN33" s="233"/>
      <c r="JYO33" s="233"/>
      <c r="JYP33" s="233"/>
      <c r="JYQ33" s="233"/>
      <c r="JYR33" s="233"/>
      <c r="JYS33" s="233"/>
      <c r="JYT33" s="233"/>
      <c r="JYU33" s="233"/>
      <c r="JYV33" s="233"/>
      <c r="JYW33" s="233"/>
      <c r="JYX33" s="233"/>
      <c r="JYY33" s="233"/>
      <c r="JYZ33" s="233"/>
      <c r="JZA33" s="233"/>
      <c r="JZB33" s="233"/>
      <c r="JZC33" s="233"/>
      <c r="JZD33" s="233"/>
      <c r="JZE33" s="233"/>
      <c r="JZF33" s="233"/>
      <c r="JZG33" s="233"/>
      <c r="JZH33" s="233"/>
      <c r="JZI33" s="233"/>
      <c r="JZJ33" s="233"/>
      <c r="JZK33" s="233"/>
      <c r="JZL33" s="233"/>
      <c r="JZM33" s="233"/>
      <c r="JZN33" s="233"/>
      <c r="JZO33" s="233"/>
      <c r="JZP33" s="233"/>
      <c r="JZQ33" s="233"/>
      <c r="JZR33" s="233"/>
      <c r="JZS33" s="233"/>
      <c r="JZT33" s="233"/>
      <c r="JZU33" s="233"/>
      <c r="JZV33" s="233"/>
      <c r="JZW33" s="233"/>
      <c r="JZX33" s="233"/>
      <c r="JZY33" s="233"/>
      <c r="JZZ33" s="233"/>
      <c r="KAA33" s="233"/>
      <c r="KAB33" s="233"/>
      <c r="KAC33" s="233"/>
      <c r="KAD33" s="233"/>
      <c r="KAE33" s="233"/>
      <c r="KAF33" s="233"/>
      <c r="KAG33" s="233"/>
      <c r="KAH33" s="233"/>
      <c r="KAI33" s="233"/>
      <c r="KAJ33" s="233"/>
      <c r="KAK33" s="233"/>
      <c r="KAL33" s="233"/>
      <c r="KAM33" s="233"/>
      <c r="KAN33" s="233"/>
      <c r="KAO33" s="233"/>
      <c r="KAP33" s="233"/>
      <c r="KAQ33" s="233"/>
      <c r="KAR33" s="233"/>
      <c r="KAS33" s="233"/>
      <c r="KAT33" s="233"/>
      <c r="KAU33" s="233"/>
      <c r="KAV33" s="233"/>
      <c r="KAW33" s="233"/>
      <c r="KAX33" s="233"/>
      <c r="KAY33" s="233"/>
      <c r="KAZ33" s="233"/>
      <c r="KBA33" s="233"/>
      <c r="KBB33" s="233"/>
      <c r="KBC33" s="233"/>
      <c r="KBD33" s="233"/>
      <c r="KBE33" s="233"/>
      <c r="KBF33" s="233"/>
      <c r="KBG33" s="233"/>
      <c r="KBH33" s="233"/>
      <c r="KBI33" s="233"/>
      <c r="KBJ33" s="233"/>
      <c r="KBK33" s="233"/>
      <c r="KBL33" s="233"/>
      <c r="KBM33" s="233"/>
      <c r="KBN33" s="233"/>
      <c r="KBO33" s="233"/>
      <c r="KBP33" s="233"/>
      <c r="KBQ33" s="233"/>
      <c r="KBR33" s="233"/>
      <c r="KBS33" s="233"/>
      <c r="KBT33" s="233"/>
      <c r="KBU33" s="233"/>
      <c r="KBV33" s="233"/>
      <c r="KBW33" s="233"/>
      <c r="KBX33" s="233"/>
      <c r="KBY33" s="233"/>
      <c r="KBZ33" s="233"/>
      <c r="KCA33" s="233"/>
      <c r="KCB33" s="233"/>
      <c r="KCC33" s="233"/>
      <c r="KCD33" s="233"/>
      <c r="KCE33" s="233"/>
      <c r="KCF33" s="233"/>
      <c r="KCG33" s="233"/>
      <c r="KCH33" s="233"/>
      <c r="KCI33" s="233"/>
      <c r="KCJ33" s="233"/>
      <c r="KCK33" s="233"/>
      <c r="KCL33" s="233"/>
      <c r="KCM33" s="233"/>
      <c r="KCN33" s="233"/>
      <c r="KCO33" s="233"/>
      <c r="KCP33" s="233"/>
      <c r="KCQ33" s="233"/>
      <c r="KCR33" s="233"/>
      <c r="KCS33" s="233"/>
      <c r="KCT33" s="233"/>
      <c r="KCU33" s="233"/>
      <c r="KCV33" s="233"/>
      <c r="KCW33" s="233"/>
      <c r="KCX33" s="233"/>
      <c r="KCY33" s="233"/>
      <c r="KCZ33" s="233"/>
      <c r="KDA33" s="233"/>
      <c r="KDB33" s="233"/>
      <c r="KDC33" s="233"/>
      <c r="KDD33" s="233"/>
      <c r="KDE33" s="233"/>
      <c r="KDF33" s="233"/>
      <c r="KDG33" s="233"/>
      <c r="KDH33" s="233"/>
      <c r="KDI33" s="233"/>
      <c r="KDJ33" s="233"/>
      <c r="KDK33" s="233"/>
      <c r="KDL33" s="233"/>
      <c r="KDM33" s="233"/>
      <c r="KDN33" s="233"/>
      <c r="KDO33" s="233"/>
      <c r="KDP33" s="233"/>
      <c r="KDQ33" s="233"/>
      <c r="KDR33" s="233"/>
      <c r="KDS33" s="233"/>
      <c r="KDT33" s="233"/>
      <c r="KDU33" s="233"/>
      <c r="KDV33" s="233"/>
      <c r="KDW33" s="233"/>
      <c r="KDX33" s="233"/>
      <c r="KDY33" s="233"/>
      <c r="KDZ33" s="233"/>
      <c r="KEA33" s="233"/>
      <c r="KEB33" s="233"/>
      <c r="KEC33" s="233"/>
      <c r="KED33" s="233"/>
      <c r="KEE33" s="233"/>
      <c r="KEF33" s="233"/>
      <c r="KEG33" s="233"/>
      <c r="KEH33" s="233"/>
      <c r="KEI33" s="233"/>
      <c r="KEJ33" s="233"/>
      <c r="KEK33" s="233"/>
      <c r="KEL33" s="233"/>
      <c r="KEM33" s="233"/>
      <c r="KEN33" s="233"/>
      <c r="KEO33" s="233"/>
      <c r="KEP33" s="233"/>
      <c r="KEQ33" s="233"/>
      <c r="KER33" s="233"/>
      <c r="KES33" s="233"/>
      <c r="KET33" s="233"/>
      <c r="KEU33" s="233"/>
      <c r="KEV33" s="233"/>
      <c r="KEW33" s="233"/>
      <c r="KEX33" s="233"/>
      <c r="KEY33" s="233"/>
      <c r="KEZ33" s="233"/>
      <c r="KFA33" s="233"/>
      <c r="KFB33" s="233"/>
      <c r="KFC33" s="233"/>
      <c r="KFD33" s="233"/>
      <c r="KFE33" s="233"/>
      <c r="KFF33" s="233"/>
      <c r="KFG33" s="233"/>
      <c r="KFH33" s="233"/>
      <c r="KFI33" s="233"/>
      <c r="KFJ33" s="233"/>
      <c r="KFK33" s="233"/>
      <c r="KFL33" s="233"/>
      <c r="KFM33" s="233"/>
      <c r="KFN33" s="233"/>
      <c r="KFO33" s="233"/>
      <c r="KFP33" s="233"/>
      <c r="KFQ33" s="233"/>
      <c r="KFR33" s="233"/>
      <c r="KFS33" s="233"/>
      <c r="KFT33" s="233"/>
      <c r="KFU33" s="233"/>
      <c r="KFV33" s="233"/>
      <c r="KFW33" s="233"/>
      <c r="KFX33" s="233"/>
      <c r="KFY33" s="233"/>
      <c r="KFZ33" s="233"/>
      <c r="KGA33" s="233"/>
      <c r="KGB33" s="233"/>
      <c r="KGC33" s="233"/>
      <c r="KGD33" s="233"/>
      <c r="KGE33" s="233"/>
      <c r="KGF33" s="233"/>
      <c r="KGG33" s="233"/>
      <c r="KGH33" s="233"/>
      <c r="KGI33" s="233"/>
      <c r="KGJ33" s="233"/>
      <c r="KGK33" s="233"/>
      <c r="KGL33" s="233"/>
      <c r="KGM33" s="233"/>
      <c r="KGN33" s="233"/>
      <c r="KGO33" s="233"/>
      <c r="KGP33" s="233"/>
      <c r="KGQ33" s="233"/>
      <c r="KGR33" s="233"/>
      <c r="KGS33" s="233"/>
      <c r="KGT33" s="233"/>
      <c r="KGU33" s="233"/>
      <c r="KGV33" s="233"/>
      <c r="KGW33" s="233"/>
      <c r="KGX33" s="233"/>
      <c r="KGY33" s="233"/>
      <c r="KGZ33" s="233"/>
      <c r="KHA33" s="233"/>
      <c r="KHB33" s="233"/>
      <c r="KHC33" s="233"/>
      <c r="KHD33" s="233"/>
      <c r="KHE33" s="233"/>
      <c r="KHF33" s="233"/>
      <c r="KHG33" s="233"/>
      <c r="KHH33" s="233"/>
      <c r="KHI33" s="233"/>
      <c r="KHJ33" s="233"/>
      <c r="KHK33" s="233"/>
      <c r="KHL33" s="233"/>
      <c r="KHM33" s="233"/>
      <c r="KHN33" s="233"/>
      <c r="KHO33" s="233"/>
      <c r="KHP33" s="233"/>
      <c r="KHQ33" s="233"/>
      <c r="KHR33" s="233"/>
      <c r="KHS33" s="233"/>
      <c r="KHT33" s="233"/>
      <c r="KHU33" s="233"/>
      <c r="KHV33" s="233"/>
      <c r="KHW33" s="233"/>
      <c r="KHX33" s="233"/>
      <c r="KHY33" s="233"/>
      <c r="KHZ33" s="233"/>
      <c r="KIA33" s="233"/>
      <c r="KIB33" s="233"/>
      <c r="KIC33" s="233"/>
      <c r="KID33" s="233"/>
      <c r="KIE33" s="233"/>
      <c r="KIF33" s="233"/>
      <c r="KIG33" s="233"/>
      <c r="KIH33" s="233"/>
      <c r="KII33" s="233"/>
      <c r="KIJ33" s="233"/>
      <c r="KIK33" s="233"/>
      <c r="KIL33" s="233"/>
      <c r="KIM33" s="233"/>
      <c r="KIN33" s="233"/>
      <c r="KIO33" s="233"/>
      <c r="KIP33" s="233"/>
      <c r="KIQ33" s="233"/>
      <c r="KIR33" s="233"/>
      <c r="KIS33" s="233"/>
      <c r="KIT33" s="233"/>
      <c r="KIU33" s="233"/>
      <c r="KIV33" s="233"/>
      <c r="KIW33" s="233"/>
      <c r="KIX33" s="233"/>
      <c r="KIY33" s="233"/>
      <c r="KIZ33" s="233"/>
      <c r="KJA33" s="233"/>
      <c r="KJB33" s="233"/>
      <c r="KJC33" s="233"/>
      <c r="KJD33" s="233"/>
      <c r="KJE33" s="233"/>
      <c r="KJF33" s="233"/>
      <c r="KJG33" s="233"/>
      <c r="KJH33" s="233"/>
      <c r="KJI33" s="233"/>
      <c r="KJJ33" s="233"/>
      <c r="KJK33" s="233"/>
      <c r="KJL33" s="233"/>
      <c r="KJM33" s="233"/>
      <c r="KJN33" s="233"/>
      <c r="KJO33" s="233"/>
      <c r="KJP33" s="233"/>
      <c r="KJQ33" s="233"/>
      <c r="KJR33" s="233"/>
      <c r="KJS33" s="233"/>
      <c r="KJT33" s="233"/>
      <c r="KJU33" s="233"/>
      <c r="KJV33" s="233"/>
      <c r="KJW33" s="233"/>
      <c r="KJX33" s="233"/>
      <c r="KJY33" s="233"/>
      <c r="KJZ33" s="233"/>
      <c r="KKA33" s="233"/>
      <c r="KKB33" s="233"/>
      <c r="KKC33" s="233"/>
      <c r="KKD33" s="233"/>
      <c r="KKE33" s="233"/>
      <c r="KKF33" s="233"/>
      <c r="KKG33" s="233"/>
      <c r="KKH33" s="233"/>
      <c r="KKI33" s="233"/>
      <c r="KKJ33" s="233"/>
      <c r="KKK33" s="233"/>
      <c r="KKL33" s="233"/>
      <c r="KKM33" s="233"/>
      <c r="KKN33" s="233"/>
      <c r="KKO33" s="233"/>
      <c r="KKP33" s="233"/>
      <c r="KKQ33" s="233"/>
      <c r="KKR33" s="233"/>
      <c r="KKS33" s="233"/>
      <c r="KKT33" s="233"/>
      <c r="KKU33" s="233"/>
      <c r="KKV33" s="233"/>
      <c r="KKW33" s="233"/>
      <c r="KKX33" s="233"/>
      <c r="KKY33" s="233"/>
      <c r="KKZ33" s="233"/>
      <c r="KLA33" s="233"/>
      <c r="KLB33" s="233"/>
      <c r="KLC33" s="233"/>
      <c r="KLD33" s="233"/>
      <c r="KLE33" s="233"/>
      <c r="KLF33" s="233"/>
      <c r="KLG33" s="233"/>
      <c r="KLH33" s="233"/>
      <c r="KLI33" s="233"/>
      <c r="KLJ33" s="233"/>
      <c r="KLK33" s="233"/>
      <c r="KLL33" s="233"/>
      <c r="KLM33" s="233"/>
      <c r="KLN33" s="233"/>
      <c r="KLO33" s="233"/>
      <c r="KLP33" s="233"/>
      <c r="KLQ33" s="233"/>
      <c r="KLR33" s="233"/>
      <c r="KLS33" s="233"/>
      <c r="KLT33" s="233"/>
      <c r="KLU33" s="233"/>
      <c r="KLV33" s="233"/>
      <c r="KLW33" s="233"/>
      <c r="KLX33" s="233"/>
      <c r="KLY33" s="233"/>
      <c r="KLZ33" s="233"/>
      <c r="KMA33" s="233"/>
      <c r="KMB33" s="233"/>
      <c r="KMC33" s="233"/>
      <c r="KMD33" s="233"/>
      <c r="KME33" s="233"/>
      <c r="KMF33" s="233"/>
      <c r="KMG33" s="233"/>
      <c r="KMH33" s="233"/>
      <c r="KMI33" s="233"/>
      <c r="KMJ33" s="233"/>
      <c r="KMK33" s="233"/>
      <c r="KML33" s="233"/>
      <c r="KMM33" s="233"/>
      <c r="KMN33" s="233"/>
      <c r="KMO33" s="233"/>
      <c r="KMP33" s="233"/>
      <c r="KMQ33" s="233"/>
      <c r="KMR33" s="233"/>
      <c r="KMS33" s="233"/>
      <c r="KMT33" s="233"/>
      <c r="KMU33" s="233"/>
      <c r="KMV33" s="233"/>
      <c r="KMW33" s="233"/>
      <c r="KMX33" s="233"/>
      <c r="KMY33" s="233"/>
      <c r="KMZ33" s="233"/>
      <c r="KNA33" s="233"/>
      <c r="KNB33" s="233"/>
      <c r="KNC33" s="233"/>
      <c r="KND33" s="233"/>
      <c r="KNE33" s="233"/>
      <c r="KNF33" s="233"/>
      <c r="KNG33" s="233"/>
      <c r="KNH33" s="233"/>
      <c r="KNI33" s="233"/>
      <c r="KNJ33" s="233"/>
      <c r="KNK33" s="233"/>
      <c r="KNL33" s="233"/>
      <c r="KNM33" s="233"/>
      <c r="KNN33" s="233"/>
      <c r="KNO33" s="233"/>
      <c r="KNP33" s="233"/>
      <c r="KNQ33" s="233"/>
      <c r="KNR33" s="233"/>
      <c r="KNS33" s="233"/>
      <c r="KNT33" s="233"/>
      <c r="KNU33" s="233"/>
      <c r="KNV33" s="233"/>
      <c r="KNW33" s="233"/>
      <c r="KNX33" s="233"/>
      <c r="KNY33" s="233"/>
      <c r="KNZ33" s="233"/>
      <c r="KOA33" s="233"/>
      <c r="KOB33" s="233"/>
      <c r="KOC33" s="233"/>
      <c r="KOD33" s="233"/>
      <c r="KOE33" s="233"/>
      <c r="KOF33" s="233"/>
      <c r="KOG33" s="233"/>
      <c r="KOH33" s="233"/>
      <c r="KOI33" s="233"/>
      <c r="KOJ33" s="233"/>
      <c r="KOK33" s="233"/>
      <c r="KOL33" s="233"/>
      <c r="KOM33" s="233"/>
      <c r="KON33" s="233"/>
      <c r="KOO33" s="233"/>
      <c r="KOP33" s="233"/>
      <c r="KOQ33" s="233"/>
      <c r="KOR33" s="233"/>
      <c r="KOS33" s="233"/>
      <c r="KOT33" s="233"/>
      <c r="KOU33" s="233"/>
      <c r="KOV33" s="233"/>
      <c r="KOW33" s="233"/>
      <c r="KOX33" s="233"/>
      <c r="KOY33" s="233"/>
      <c r="KOZ33" s="233"/>
      <c r="KPA33" s="233"/>
      <c r="KPB33" s="233"/>
      <c r="KPC33" s="233"/>
      <c r="KPD33" s="233"/>
      <c r="KPE33" s="233"/>
      <c r="KPF33" s="233"/>
      <c r="KPG33" s="233"/>
      <c r="KPH33" s="233"/>
      <c r="KPI33" s="233"/>
      <c r="KPJ33" s="233"/>
      <c r="KPK33" s="233"/>
      <c r="KPL33" s="233"/>
      <c r="KPM33" s="233"/>
      <c r="KPN33" s="233"/>
      <c r="KPO33" s="233"/>
      <c r="KPP33" s="233"/>
      <c r="KPQ33" s="233"/>
      <c r="KPR33" s="233"/>
      <c r="KPS33" s="233"/>
      <c r="KPT33" s="233"/>
      <c r="KPU33" s="233"/>
      <c r="KPV33" s="233"/>
      <c r="KPW33" s="233"/>
      <c r="KPX33" s="233"/>
      <c r="KPY33" s="233"/>
      <c r="KPZ33" s="233"/>
      <c r="KQA33" s="233"/>
      <c r="KQB33" s="233"/>
      <c r="KQC33" s="233"/>
      <c r="KQD33" s="233"/>
      <c r="KQE33" s="233"/>
      <c r="KQF33" s="233"/>
      <c r="KQG33" s="233"/>
      <c r="KQH33" s="233"/>
      <c r="KQI33" s="233"/>
      <c r="KQJ33" s="233"/>
      <c r="KQK33" s="233"/>
      <c r="KQL33" s="233"/>
      <c r="KQM33" s="233"/>
      <c r="KQN33" s="233"/>
      <c r="KQO33" s="233"/>
      <c r="KQP33" s="233"/>
      <c r="KQQ33" s="233"/>
      <c r="KQR33" s="233"/>
      <c r="KQS33" s="233"/>
      <c r="KQT33" s="233"/>
      <c r="KQU33" s="233"/>
      <c r="KQV33" s="233"/>
      <c r="KQW33" s="233"/>
      <c r="KQX33" s="233"/>
      <c r="KQY33" s="233"/>
      <c r="KQZ33" s="233"/>
      <c r="KRA33" s="233"/>
      <c r="KRB33" s="233"/>
      <c r="KRC33" s="233"/>
      <c r="KRD33" s="233"/>
      <c r="KRE33" s="233"/>
      <c r="KRF33" s="233"/>
      <c r="KRG33" s="233"/>
      <c r="KRH33" s="233"/>
      <c r="KRI33" s="233"/>
      <c r="KRJ33" s="233"/>
      <c r="KRK33" s="233"/>
      <c r="KRL33" s="233"/>
      <c r="KRM33" s="233"/>
      <c r="KRN33" s="233"/>
      <c r="KRO33" s="233"/>
      <c r="KRP33" s="233"/>
      <c r="KRQ33" s="233"/>
      <c r="KRR33" s="233"/>
      <c r="KRS33" s="233"/>
      <c r="KRT33" s="233"/>
      <c r="KRU33" s="233"/>
      <c r="KRV33" s="233"/>
      <c r="KRW33" s="233"/>
      <c r="KRX33" s="233"/>
      <c r="KRY33" s="233"/>
      <c r="KRZ33" s="233"/>
      <c r="KSA33" s="233"/>
      <c r="KSB33" s="233"/>
      <c r="KSC33" s="233"/>
      <c r="KSD33" s="233"/>
      <c r="KSE33" s="233"/>
      <c r="KSF33" s="233"/>
      <c r="KSG33" s="233"/>
      <c r="KSH33" s="233"/>
      <c r="KSI33" s="233"/>
      <c r="KSJ33" s="233"/>
      <c r="KSK33" s="233"/>
      <c r="KSL33" s="233"/>
      <c r="KSM33" s="233"/>
      <c r="KSN33" s="233"/>
      <c r="KSO33" s="233"/>
      <c r="KSP33" s="233"/>
      <c r="KSQ33" s="233"/>
      <c r="KSR33" s="233"/>
      <c r="KSS33" s="233"/>
      <c r="KST33" s="233"/>
      <c r="KSU33" s="233"/>
      <c r="KSV33" s="233"/>
      <c r="KSW33" s="233"/>
      <c r="KSX33" s="233"/>
      <c r="KSY33" s="233"/>
      <c r="KSZ33" s="233"/>
      <c r="KTA33" s="233"/>
      <c r="KTB33" s="233"/>
      <c r="KTC33" s="233"/>
      <c r="KTD33" s="233"/>
      <c r="KTE33" s="233"/>
      <c r="KTF33" s="233"/>
      <c r="KTG33" s="233"/>
      <c r="KTH33" s="233"/>
      <c r="KTI33" s="233"/>
      <c r="KTJ33" s="233"/>
      <c r="KTK33" s="233"/>
      <c r="KTL33" s="233"/>
      <c r="KTM33" s="233"/>
      <c r="KTN33" s="233"/>
      <c r="KTO33" s="233"/>
      <c r="KTP33" s="233"/>
      <c r="KTQ33" s="233"/>
      <c r="KTR33" s="233"/>
      <c r="KTS33" s="233"/>
      <c r="KTT33" s="233"/>
      <c r="KTU33" s="233"/>
      <c r="KTV33" s="233"/>
      <c r="KTW33" s="233"/>
      <c r="KTX33" s="233"/>
      <c r="KTY33" s="233"/>
      <c r="KTZ33" s="233"/>
      <c r="KUA33" s="233"/>
      <c r="KUB33" s="233"/>
      <c r="KUC33" s="233"/>
      <c r="KUD33" s="233"/>
      <c r="KUE33" s="233"/>
      <c r="KUF33" s="233"/>
      <c r="KUG33" s="233"/>
      <c r="KUH33" s="233"/>
      <c r="KUI33" s="233"/>
      <c r="KUJ33" s="233"/>
      <c r="KUK33" s="233"/>
      <c r="KUL33" s="233"/>
      <c r="KUM33" s="233"/>
      <c r="KUN33" s="233"/>
      <c r="KUO33" s="233"/>
      <c r="KUP33" s="233"/>
      <c r="KUQ33" s="233"/>
      <c r="KUR33" s="233"/>
      <c r="KUS33" s="233"/>
      <c r="KUT33" s="233"/>
      <c r="KUU33" s="233"/>
      <c r="KUV33" s="233"/>
      <c r="KUW33" s="233"/>
      <c r="KUX33" s="233"/>
      <c r="KUY33" s="233"/>
      <c r="KUZ33" s="233"/>
      <c r="KVA33" s="233"/>
      <c r="KVB33" s="233"/>
      <c r="KVC33" s="233"/>
      <c r="KVD33" s="233"/>
      <c r="KVE33" s="233"/>
      <c r="KVF33" s="233"/>
      <c r="KVG33" s="233"/>
      <c r="KVH33" s="233"/>
      <c r="KVI33" s="233"/>
      <c r="KVJ33" s="233"/>
      <c r="KVK33" s="233"/>
      <c r="KVL33" s="233"/>
      <c r="KVM33" s="233"/>
      <c r="KVN33" s="233"/>
      <c r="KVO33" s="233"/>
      <c r="KVP33" s="233"/>
      <c r="KVQ33" s="233"/>
      <c r="KVR33" s="233"/>
      <c r="KVS33" s="233"/>
      <c r="KVT33" s="233"/>
      <c r="KVU33" s="233"/>
      <c r="KVV33" s="233"/>
      <c r="KVW33" s="233"/>
      <c r="KVX33" s="233"/>
      <c r="KVY33" s="233"/>
      <c r="KVZ33" s="233"/>
      <c r="KWA33" s="233"/>
      <c r="KWB33" s="233"/>
      <c r="KWC33" s="233"/>
      <c r="KWD33" s="233"/>
      <c r="KWE33" s="233"/>
      <c r="KWF33" s="233"/>
      <c r="KWG33" s="233"/>
      <c r="KWH33" s="233"/>
      <c r="KWI33" s="233"/>
      <c r="KWJ33" s="233"/>
      <c r="KWK33" s="233"/>
      <c r="KWL33" s="233"/>
      <c r="KWM33" s="233"/>
      <c r="KWN33" s="233"/>
      <c r="KWO33" s="233"/>
      <c r="KWP33" s="233"/>
      <c r="KWQ33" s="233"/>
      <c r="KWR33" s="233"/>
      <c r="KWS33" s="233"/>
      <c r="KWT33" s="233"/>
      <c r="KWU33" s="233"/>
      <c r="KWV33" s="233"/>
      <c r="KWW33" s="233"/>
      <c r="KWX33" s="233"/>
      <c r="KWY33" s="233"/>
      <c r="KWZ33" s="233"/>
      <c r="KXA33" s="233"/>
      <c r="KXB33" s="233"/>
      <c r="KXC33" s="233"/>
      <c r="KXD33" s="233"/>
      <c r="KXE33" s="233"/>
      <c r="KXF33" s="233"/>
      <c r="KXG33" s="233"/>
      <c r="KXH33" s="233"/>
      <c r="KXI33" s="233"/>
      <c r="KXJ33" s="233"/>
      <c r="KXK33" s="233"/>
      <c r="KXL33" s="233"/>
      <c r="KXM33" s="233"/>
      <c r="KXN33" s="233"/>
      <c r="KXO33" s="233"/>
      <c r="KXP33" s="233"/>
      <c r="KXQ33" s="233"/>
      <c r="KXR33" s="233"/>
      <c r="KXS33" s="233"/>
      <c r="KXT33" s="233"/>
      <c r="KXU33" s="233"/>
      <c r="KXV33" s="233"/>
      <c r="KXW33" s="233"/>
      <c r="KXX33" s="233"/>
      <c r="KXY33" s="233"/>
      <c r="KXZ33" s="233"/>
      <c r="KYA33" s="233"/>
      <c r="KYB33" s="233"/>
      <c r="KYC33" s="233"/>
      <c r="KYD33" s="233"/>
      <c r="KYE33" s="233"/>
      <c r="KYF33" s="233"/>
      <c r="KYG33" s="233"/>
      <c r="KYH33" s="233"/>
      <c r="KYI33" s="233"/>
      <c r="KYJ33" s="233"/>
      <c r="KYK33" s="233"/>
      <c r="KYL33" s="233"/>
      <c r="KYM33" s="233"/>
      <c r="KYN33" s="233"/>
      <c r="KYO33" s="233"/>
      <c r="KYP33" s="233"/>
      <c r="KYQ33" s="233"/>
      <c r="KYR33" s="233"/>
      <c r="KYS33" s="233"/>
      <c r="KYT33" s="233"/>
      <c r="KYU33" s="233"/>
      <c r="KYV33" s="233"/>
      <c r="KYW33" s="233"/>
      <c r="KYX33" s="233"/>
      <c r="KYY33" s="233"/>
      <c r="KYZ33" s="233"/>
      <c r="KZA33" s="233"/>
      <c r="KZB33" s="233"/>
      <c r="KZC33" s="233"/>
      <c r="KZD33" s="233"/>
      <c r="KZE33" s="233"/>
      <c r="KZF33" s="233"/>
      <c r="KZG33" s="233"/>
      <c r="KZH33" s="233"/>
      <c r="KZI33" s="233"/>
      <c r="KZJ33" s="233"/>
      <c r="KZK33" s="233"/>
      <c r="KZL33" s="233"/>
      <c r="KZM33" s="233"/>
      <c r="KZN33" s="233"/>
      <c r="KZO33" s="233"/>
      <c r="KZP33" s="233"/>
      <c r="KZQ33" s="233"/>
      <c r="KZR33" s="233"/>
      <c r="KZS33" s="233"/>
      <c r="KZT33" s="233"/>
      <c r="KZU33" s="233"/>
      <c r="KZV33" s="233"/>
      <c r="KZW33" s="233"/>
      <c r="KZX33" s="233"/>
      <c r="KZY33" s="233"/>
      <c r="KZZ33" s="233"/>
      <c r="LAA33" s="233"/>
      <c r="LAB33" s="233"/>
      <c r="LAC33" s="233"/>
      <c r="LAD33" s="233"/>
      <c r="LAE33" s="233"/>
      <c r="LAF33" s="233"/>
      <c r="LAG33" s="233"/>
      <c r="LAH33" s="233"/>
      <c r="LAI33" s="233"/>
      <c r="LAJ33" s="233"/>
      <c r="LAK33" s="233"/>
      <c r="LAL33" s="233"/>
      <c r="LAM33" s="233"/>
      <c r="LAN33" s="233"/>
      <c r="LAO33" s="233"/>
      <c r="LAP33" s="233"/>
      <c r="LAQ33" s="233"/>
      <c r="LAR33" s="233"/>
      <c r="LAS33" s="233"/>
      <c r="LAT33" s="233"/>
      <c r="LAU33" s="233"/>
      <c r="LAV33" s="233"/>
      <c r="LAW33" s="233"/>
      <c r="LAX33" s="233"/>
      <c r="LAY33" s="233"/>
      <c r="LAZ33" s="233"/>
      <c r="LBA33" s="233"/>
      <c r="LBB33" s="233"/>
      <c r="LBC33" s="233"/>
      <c r="LBD33" s="233"/>
      <c r="LBE33" s="233"/>
      <c r="LBF33" s="233"/>
      <c r="LBG33" s="233"/>
      <c r="LBH33" s="233"/>
      <c r="LBI33" s="233"/>
      <c r="LBJ33" s="233"/>
      <c r="LBK33" s="233"/>
      <c r="LBL33" s="233"/>
      <c r="LBM33" s="233"/>
      <c r="LBN33" s="233"/>
      <c r="LBO33" s="233"/>
      <c r="LBP33" s="233"/>
      <c r="LBQ33" s="233"/>
      <c r="LBR33" s="233"/>
      <c r="LBS33" s="233"/>
      <c r="LBT33" s="233"/>
      <c r="LBU33" s="233"/>
      <c r="LBV33" s="233"/>
      <c r="LBW33" s="233"/>
      <c r="LBX33" s="233"/>
      <c r="LBY33" s="233"/>
      <c r="LBZ33" s="233"/>
      <c r="LCA33" s="233"/>
      <c r="LCB33" s="233"/>
      <c r="LCC33" s="233"/>
      <c r="LCD33" s="233"/>
      <c r="LCE33" s="233"/>
      <c r="LCF33" s="233"/>
      <c r="LCG33" s="233"/>
      <c r="LCH33" s="233"/>
      <c r="LCI33" s="233"/>
      <c r="LCJ33" s="233"/>
      <c r="LCK33" s="233"/>
      <c r="LCL33" s="233"/>
      <c r="LCM33" s="233"/>
      <c r="LCN33" s="233"/>
      <c r="LCO33" s="233"/>
      <c r="LCP33" s="233"/>
      <c r="LCQ33" s="233"/>
      <c r="LCR33" s="233"/>
      <c r="LCS33" s="233"/>
      <c r="LCT33" s="233"/>
      <c r="LCU33" s="233"/>
      <c r="LCV33" s="233"/>
      <c r="LCW33" s="233"/>
      <c r="LCX33" s="233"/>
      <c r="LCY33" s="233"/>
      <c r="LCZ33" s="233"/>
      <c r="LDA33" s="233"/>
      <c r="LDB33" s="233"/>
      <c r="LDC33" s="233"/>
      <c r="LDD33" s="233"/>
      <c r="LDE33" s="233"/>
      <c r="LDF33" s="233"/>
      <c r="LDG33" s="233"/>
      <c r="LDH33" s="233"/>
      <c r="LDI33" s="233"/>
      <c r="LDJ33" s="233"/>
      <c r="LDK33" s="233"/>
      <c r="LDL33" s="233"/>
      <c r="LDM33" s="233"/>
      <c r="LDN33" s="233"/>
      <c r="LDO33" s="233"/>
      <c r="LDP33" s="233"/>
      <c r="LDQ33" s="233"/>
      <c r="LDR33" s="233"/>
      <c r="LDS33" s="233"/>
      <c r="LDT33" s="233"/>
      <c r="LDU33" s="233"/>
      <c r="LDV33" s="233"/>
      <c r="LDW33" s="233"/>
      <c r="LDX33" s="233"/>
      <c r="LDY33" s="233"/>
      <c r="LDZ33" s="233"/>
      <c r="LEA33" s="233"/>
      <c r="LEB33" s="233"/>
      <c r="LEC33" s="233"/>
      <c r="LED33" s="233"/>
      <c r="LEE33" s="233"/>
      <c r="LEF33" s="233"/>
      <c r="LEG33" s="233"/>
      <c r="LEH33" s="233"/>
      <c r="LEI33" s="233"/>
      <c r="LEJ33" s="233"/>
      <c r="LEK33" s="233"/>
      <c r="LEL33" s="233"/>
      <c r="LEM33" s="233"/>
      <c r="LEN33" s="233"/>
      <c r="LEO33" s="233"/>
      <c r="LEP33" s="233"/>
      <c r="LEQ33" s="233"/>
      <c r="LER33" s="233"/>
      <c r="LES33" s="233"/>
      <c r="LET33" s="233"/>
      <c r="LEU33" s="233"/>
      <c r="LEV33" s="233"/>
      <c r="LEW33" s="233"/>
      <c r="LEX33" s="233"/>
      <c r="LEY33" s="233"/>
      <c r="LEZ33" s="233"/>
      <c r="LFA33" s="233"/>
      <c r="LFB33" s="233"/>
      <c r="LFC33" s="233"/>
      <c r="LFD33" s="233"/>
      <c r="LFE33" s="233"/>
      <c r="LFF33" s="233"/>
      <c r="LFG33" s="233"/>
      <c r="LFH33" s="233"/>
      <c r="LFI33" s="233"/>
      <c r="LFJ33" s="233"/>
      <c r="LFK33" s="233"/>
      <c r="LFL33" s="233"/>
      <c r="LFM33" s="233"/>
      <c r="LFN33" s="233"/>
      <c r="LFO33" s="233"/>
      <c r="LFP33" s="233"/>
      <c r="LFQ33" s="233"/>
      <c r="LFR33" s="233"/>
      <c r="LFS33" s="233"/>
      <c r="LFT33" s="233"/>
      <c r="LFU33" s="233"/>
      <c r="LFV33" s="233"/>
      <c r="LFW33" s="233"/>
      <c r="LFX33" s="233"/>
      <c r="LFY33" s="233"/>
      <c r="LFZ33" s="233"/>
      <c r="LGA33" s="233"/>
      <c r="LGB33" s="233"/>
      <c r="LGC33" s="233"/>
      <c r="LGD33" s="233"/>
      <c r="LGE33" s="233"/>
      <c r="LGF33" s="233"/>
      <c r="LGG33" s="233"/>
      <c r="LGH33" s="233"/>
      <c r="LGI33" s="233"/>
      <c r="LGJ33" s="233"/>
      <c r="LGK33" s="233"/>
      <c r="LGL33" s="233"/>
      <c r="LGM33" s="233"/>
      <c r="LGN33" s="233"/>
      <c r="LGO33" s="233"/>
      <c r="LGP33" s="233"/>
      <c r="LGQ33" s="233"/>
      <c r="LGR33" s="233"/>
      <c r="LGS33" s="233"/>
      <c r="LGT33" s="233"/>
      <c r="LGU33" s="233"/>
      <c r="LGV33" s="233"/>
      <c r="LGW33" s="233"/>
      <c r="LGX33" s="233"/>
      <c r="LGY33" s="233"/>
      <c r="LGZ33" s="233"/>
      <c r="LHA33" s="233"/>
      <c r="LHB33" s="233"/>
      <c r="LHC33" s="233"/>
      <c r="LHD33" s="233"/>
      <c r="LHE33" s="233"/>
      <c r="LHF33" s="233"/>
      <c r="LHG33" s="233"/>
      <c r="LHH33" s="233"/>
      <c r="LHI33" s="233"/>
      <c r="LHJ33" s="233"/>
      <c r="LHK33" s="233"/>
      <c r="LHL33" s="233"/>
      <c r="LHM33" s="233"/>
      <c r="LHN33" s="233"/>
      <c r="LHO33" s="233"/>
      <c r="LHP33" s="233"/>
      <c r="LHQ33" s="233"/>
      <c r="LHR33" s="233"/>
      <c r="LHS33" s="233"/>
      <c r="LHT33" s="233"/>
      <c r="LHU33" s="233"/>
      <c r="LHV33" s="233"/>
      <c r="LHW33" s="233"/>
      <c r="LHX33" s="233"/>
      <c r="LHY33" s="233"/>
      <c r="LHZ33" s="233"/>
      <c r="LIA33" s="233"/>
      <c r="LIB33" s="233"/>
      <c r="LIC33" s="233"/>
      <c r="LID33" s="233"/>
      <c r="LIE33" s="233"/>
      <c r="LIF33" s="233"/>
      <c r="LIG33" s="233"/>
      <c r="LIH33" s="233"/>
      <c r="LII33" s="233"/>
      <c r="LIJ33" s="233"/>
      <c r="LIK33" s="233"/>
      <c r="LIL33" s="233"/>
      <c r="LIM33" s="233"/>
      <c r="LIN33" s="233"/>
      <c r="LIO33" s="233"/>
      <c r="LIP33" s="233"/>
      <c r="LIQ33" s="233"/>
      <c r="LIR33" s="233"/>
      <c r="LIS33" s="233"/>
      <c r="LIT33" s="233"/>
      <c r="LIU33" s="233"/>
      <c r="LIV33" s="233"/>
      <c r="LIW33" s="233"/>
      <c r="LIX33" s="233"/>
      <c r="LIY33" s="233"/>
      <c r="LIZ33" s="233"/>
      <c r="LJA33" s="233"/>
      <c r="LJB33" s="233"/>
      <c r="LJC33" s="233"/>
      <c r="LJD33" s="233"/>
      <c r="LJE33" s="233"/>
      <c r="LJF33" s="233"/>
      <c r="LJG33" s="233"/>
      <c r="LJH33" s="233"/>
      <c r="LJI33" s="233"/>
      <c r="LJJ33" s="233"/>
      <c r="LJK33" s="233"/>
      <c r="LJL33" s="233"/>
      <c r="LJM33" s="233"/>
      <c r="LJN33" s="233"/>
      <c r="LJO33" s="233"/>
      <c r="LJP33" s="233"/>
      <c r="LJQ33" s="233"/>
      <c r="LJR33" s="233"/>
      <c r="LJS33" s="233"/>
      <c r="LJT33" s="233"/>
      <c r="LJU33" s="233"/>
      <c r="LJV33" s="233"/>
      <c r="LJW33" s="233"/>
      <c r="LJX33" s="233"/>
      <c r="LJY33" s="233"/>
      <c r="LJZ33" s="233"/>
      <c r="LKA33" s="233"/>
      <c r="LKB33" s="233"/>
      <c r="LKC33" s="233"/>
      <c r="LKD33" s="233"/>
      <c r="LKE33" s="233"/>
      <c r="LKF33" s="233"/>
      <c r="LKG33" s="233"/>
      <c r="LKH33" s="233"/>
      <c r="LKI33" s="233"/>
      <c r="LKJ33" s="233"/>
      <c r="LKK33" s="233"/>
      <c r="LKL33" s="233"/>
      <c r="LKM33" s="233"/>
      <c r="LKN33" s="233"/>
      <c r="LKO33" s="233"/>
      <c r="LKP33" s="233"/>
      <c r="LKQ33" s="233"/>
      <c r="LKR33" s="233"/>
      <c r="LKS33" s="233"/>
      <c r="LKT33" s="233"/>
      <c r="LKU33" s="233"/>
      <c r="LKV33" s="233"/>
      <c r="LKW33" s="233"/>
      <c r="LKX33" s="233"/>
      <c r="LKY33" s="233"/>
      <c r="LKZ33" s="233"/>
      <c r="LLA33" s="233"/>
      <c r="LLB33" s="233"/>
      <c r="LLC33" s="233"/>
      <c r="LLD33" s="233"/>
      <c r="LLE33" s="233"/>
      <c r="LLF33" s="233"/>
      <c r="LLG33" s="233"/>
      <c r="LLH33" s="233"/>
      <c r="LLI33" s="233"/>
      <c r="LLJ33" s="233"/>
      <c r="LLK33" s="233"/>
      <c r="LLL33" s="233"/>
      <c r="LLM33" s="233"/>
      <c r="LLN33" s="233"/>
      <c r="LLO33" s="233"/>
      <c r="LLP33" s="233"/>
      <c r="LLQ33" s="233"/>
      <c r="LLR33" s="233"/>
      <c r="LLS33" s="233"/>
      <c r="LLT33" s="233"/>
      <c r="LLU33" s="233"/>
      <c r="LLV33" s="233"/>
      <c r="LLW33" s="233"/>
      <c r="LLX33" s="233"/>
      <c r="LLY33" s="233"/>
      <c r="LLZ33" s="233"/>
      <c r="LMA33" s="233"/>
      <c r="LMB33" s="233"/>
      <c r="LMC33" s="233"/>
      <c r="LMD33" s="233"/>
      <c r="LME33" s="233"/>
      <c r="LMF33" s="233"/>
      <c r="LMG33" s="233"/>
      <c r="LMH33" s="233"/>
      <c r="LMI33" s="233"/>
      <c r="LMJ33" s="233"/>
      <c r="LMK33" s="233"/>
      <c r="LML33" s="233"/>
      <c r="LMM33" s="233"/>
      <c r="LMN33" s="233"/>
      <c r="LMO33" s="233"/>
      <c r="LMP33" s="233"/>
      <c r="LMQ33" s="233"/>
      <c r="LMR33" s="233"/>
      <c r="LMS33" s="233"/>
      <c r="LMT33" s="233"/>
      <c r="LMU33" s="233"/>
      <c r="LMV33" s="233"/>
      <c r="LMW33" s="233"/>
      <c r="LMX33" s="233"/>
      <c r="LMY33" s="233"/>
      <c r="LMZ33" s="233"/>
      <c r="LNA33" s="233"/>
      <c r="LNB33" s="233"/>
      <c r="LNC33" s="233"/>
      <c r="LND33" s="233"/>
      <c r="LNE33" s="233"/>
      <c r="LNF33" s="233"/>
      <c r="LNG33" s="233"/>
      <c r="LNH33" s="233"/>
      <c r="LNI33" s="233"/>
      <c r="LNJ33" s="233"/>
      <c r="LNK33" s="233"/>
      <c r="LNL33" s="233"/>
      <c r="LNM33" s="233"/>
      <c r="LNN33" s="233"/>
      <c r="LNO33" s="233"/>
      <c r="LNP33" s="233"/>
      <c r="LNQ33" s="233"/>
      <c r="LNR33" s="233"/>
      <c r="LNS33" s="233"/>
      <c r="LNT33" s="233"/>
      <c r="LNU33" s="233"/>
      <c r="LNV33" s="233"/>
      <c r="LNW33" s="233"/>
      <c r="LNX33" s="233"/>
      <c r="LNY33" s="233"/>
      <c r="LNZ33" s="233"/>
      <c r="LOA33" s="233"/>
      <c r="LOB33" s="233"/>
      <c r="LOC33" s="233"/>
      <c r="LOD33" s="233"/>
      <c r="LOE33" s="233"/>
      <c r="LOF33" s="233"/>
      <c r="LOG33" s="233"/>
      <c r="LOH33" s="233"/>
      <c r="LOI33" s="233"/>
      <c r="LOJ33" s="233"/>
      <c r="LOK33" s="233"/>
      <c r="LOL33" s="233"/>
      <c r="LOM33" s="233"/>
      <c r="LON33" s="233"/>
      <c r="LOO33" s="233"/>
      <c r="LOP33" s="233"/>
      <c r="LOQ33" s="233"/>
      <c r="LOR33" s="233"/>
      <c r="LOS33" s="233"/>
      <c r="LOT33" s="233"/>
      <c r="LOU33" s="233"/>
      <c r="LOV33" s="233"/>
      <c r="LOW33" s="233"/>
      <c r="LOX33" s="233"/>
      <c r="LOY33" s="233"/>
      <c r="LOZ33" s="233"/>
      <c r="LPA33" s="233"/>
      <c r="LPB33" s="233"/>
      <c r="LPC33" s="233"/>
      <c r="LPD33" s="233"/>
      <c r="LPE33" s="233"/>
      <c r="LPF33" s="233"/>
      <c r="LPG33" s="233"/>
      <c r="LPH33" s="233"/>
      <c r="LPI33" s="233"/>
      <c r="LPJ33" s="233"/>
      <c r="LPK33" s="233"/>
      <c r="LPL33" s="233"/>
      <c r="LPM33" s="233"/>
      <c r="LPN33" s="233"/>
      <c r="LPO33" s="233"/>
      <c r="LPP33" s="233"/>
      <c r="LPQ33" s="233"/>
      <c r="LPR33" s="233"/>
      <c r="LPS33" s="233"/>
      <c r="LPT33" s="233"/>
      <c r="LPU33" s="233"/>
      <c r="LPV33" s="233"/>
      <c r="LPW33" s="233"/>
      <c r="LPX33" s="233"/>
      <c r="LPY33" s="233"/>
      <c r="LPZ33" s="233"/>
      <c r="LQA33" s="233"/>
      <c r="LQB33" s="233"/>
      <c r="LQC33" s="233"/>
      <c r="LQD33" s="233"/>
      <c r="LQE33" s="233"/>
      <c r="LQF33" s="233"/>
      <c r="LQG33" s="233"/>
      <c r="LQH33" s="233"/>
      <c r="LQI33" s="233"/>
      <c r="LQJ33" s="233"/>
      <c r="LQK33" s="233"/>
      <c r="LQL33" s="233"/>
      <c r="LQM33" s="233"/>
      <c r="LQN33" s="233"/>
      <c r="LQO33" s="233"/>
      <c r="LQP33" s="233"/>
      <c r="LQQ33" s="233"/>
      <c r="LQR33" s="233"/>
      <c r="LQS33" s="233"/>
      <c r="LQT33" s="233"/>
      <c r="LQU33" s="233"/>
      <c r="LQV33" s="233"/>
      <c r="LQW33" s="233"/>
      <c r="LQX33" s="233"/>
      <c r="LQY33" s="233"/>
      <c r="LQZ33" s="233"/>
      <c r="LRA33" s="233"/>
      <c r="LRB33" s="233"/>
      <c r="LRC33" s="233"/>
      <c r="LRD33" s="233"/>
      <c r="LRE33" s="233"/>
      <c r="LRF33" s="233"/>
      <c r="LRG33" s="233"/>
      <c r="LRH33" s="233"/>
      <c r="LRI33" s="233"/>
      <c r="LRJ33" s="233"/>
      <c r="LRK33" s="233"/>
      <c r="LRL33" s="233"/>
      <c r="LRM33" s="233"/>
      <c r="LRN33" s="233"/>
      <c r="LRO33" s="233"/>
      <c r="LRP33" s="233"/>
      <c r="LRQ33" s="233"/>
      <c r="LRR33" s="233"/>
      <c r="LRS33" s="233"/>
      <c r="LRT33" s="233"/>
      <c r="LRU33" s="233"/>
      <c r="LRV33" s="233"/>
      <c r="LRW33" s="233"/>
      <c r="LRX33" s="233"/>
      <c r="LRY33" s="233"/>
      <c r="LRZ33" s="233"/>
      <c r="LSA33" s="233"/>
      <c r="LSB33" s="233"/>
      <c r="LSC33" s="233"/>
      <c r="LSD33" s="233"/>
      <c r="LSE33" s="233"/>
      <c r="LSF33" s="233"/>
      <c r="LSG33" s="233"/>
      <c r="LSH33" s="233"/>
      <c r="LSI33" s="233"/>
      <c r="LSJ33" s="233"/>
      <c r="LSK33" s="233"/>
      <c r="LSL33" s="233"/>
      <c r="LSM33" s="233"/>
      <c r="LSN33" s="233"/>
      <c r="LSO33" s="233"/>
      <c r="LSP33" s="233"/>
      <c r="LSQ33" s="233"/>
      <c r="LSR33" s="233"/>
      <c r="LSS33" s="233"/>
      <c r="LST33" s="233"/>
      <c r="LSU33" s="233"/>
      <c r="LSV33" s="233"/>
      <c r="LSW33" s="233"/>
      <c r="LSX33" s="233"/>
      <c r="LSY33" s="233"/>
      <c r="LSZ33" s="233"/>
      <c r="LTA33" s="233"/>
      <c r="LTB33" s="233"/>
      <c r="LTC33" s="233"/>
      <c r="LTD33" s="233"/>
      <c r="LTE33" s="233"/>
      <c r="LTF33" s="233"/>
      <c r="LTG33" s="233"/>
      <c r="LTH33" s="233"/>
      <c r="LTI33" s="233"/>
      <c r="LTJ33" s="233"/>
      <c r="LTK33" s="233"/>
      <c r="LTL33" s="233"/>
      <c r="LTM33" s="233"/>
      <c r="LTN33" s="233"/>
      <c r="LTO33" s="233"/>
      <c r="LTP33" s="233"/>
      <c r="LTQ33" s="233"/>
      <c r="LTR33" s="233"/>
      <c r="LTS33" s="233"/>
      <c r="LTT33" s="233"/>
      <c r="LTU33" s="233"/>
      <c r="LTV33" s="233"/>
      <c r="LTW33" s="233"/>
      <c r="LTX33" s="233"/>
      <c r="LTY33" s="233"/>
      <c r="LTZ33" s="233"/>
      <c r="LUA33" s="233"/>
      <c r="LUB33" s="233"/>
      <c r="LUC33" s="233"/>
      <c r="LUD33" s="233"/>
      <c r="LUE33" s="233"/>
      <c r="LUF33" s="233"/>
      <c r="LUG33" s="233"/>
      <c r="LUH33" s="233"/>
      <c r="LUI33" s="233"/>
      <c r="LUJ33" s="233"/>
      <c r="LUK33" s="233"/>
      <c r="LUL33" s="233"/>
      <c r="LUM33" s="233"/>
      <c r="LUN33" s="233"/>
      <c r="LUO33" s="233"/>
      <c r="LUP33" s="233"/>
      <c r="LUQ33" s="233"/>
      <c r="LUR33" s="233"/>
      <c r="LUS33" s="233"/>
      <c r="LUT33" s="233"/>
      <c r="LUU33" s="233"/>
      <c r="LUV33" s="233"/>
      <c r="LUW33" s="233"/>
      <c r="LUX33" s="233"/>
      <c r="LUY33" s="233"/>
      <c r="LUZ33" s="233"/>
      <c r="LVA33" s="233"/>
      <c r="LVB33" s="233"/>
      <c r="LVC33" s="233"/>
      <c r="LVD33" s="233"/>
      <c r="LVE33" s="233"/>
      <c r="LVF33" s="233"/>
      <c r="LVG33" s="233"/>
      <c r="LVH33" s="233"/>
      <c r="LVI33" s="233"/>
      <c r="LVJ33" s="233"/>
      <c r="LVK33" s="233"/>
      <c r="LVL33" s="233"/>
      <c r="LVM33" s="233"/>
      <c r="LVN33" s="233"/>
      <c r="LVO33" s="233"/>
      <c r="LVP33" s="233"/>
      <c r="LVQ33" s="233"/>
      <c r="LVR33" s="233"/>
      <c r="LVS33" s="233"/>
      <c r="LVT33" s="233"/>
      <c r="LVU33" s="233"/>
      <c r="LVV33" s="233"/>
      <c r="LVW33" s="233"/>
      <c r="LVX33" s="233"/>
      <c r="LVY33" s="233"/>
      <c r="LVZ33" s="233"/>
      <c r="LWA33" s="233"/>
      <c r="LWB33" s="233"/>
      <c r="LWC33" s="233"/>
      <c r="LWD33" s="233"/>
      <c r="LWE33" s="233"/>
      <c r="LWF33" s="233"/>
      <c r="LWG33" s="233"/>
      <c r="LWH33" s="233"/>
      <c r="LWI33" s="233"/>
      <c r="LWJ33" s="233"/>
      <c r="LWK33" s="233"/>
      <c r="LWL33" s="233"/>
      <c r="LWM33" s="233"/>
      <c r="LWN33" s="233"/>
      <c r="LWO33" s="233"/>
      <c r="LWP33" s="233"/>
      <c r="LWQ33" s="233"/>
      <c r="LWR33" s="233"/>
      <c r="LWS33" s="233"/>
      <c r="LWT33" s="233"/>
      <c r="LWU33" s="233"/>
      <c r="LWV33" s="233"/>
      <c r="LWW33" s="233"/>
      <c r="LWX33" s="233"/>
      <c r="LWY33" s="233"/>
      <c r="LWZ33" s="233"/>
      <c r="LXA33" s="233"/>
      <c r="LXB33" s="233"/>
      <c r="LXC33" s="233"/>
      <c r="LXD33" s="233"/>
      <c r="LXE33" s="233"/>
      <c r="LXF33" s="233"/>
      <c r="LXG33" s="233"/>
      <c r="LXH33" s="233"/>
      <c r="LXI33" s="233"/>
      <c r="LXJ33" s="233"/>
      <c r="LXK33" s="233"/>
      <c r="LXL33" s="233"/>
      <c r="LXM33" s="233"/>
      <c r="LXN33" s="233"/>
      <c r="LXO33" s="233"/>
      <c r="LXP33" s="233"/>
      <c r="LXQ33" s="233"/>
      <c r="LXR33" s="233"/>
      <c r="LXS33" s="233"/>
      <c r="LXT33" s="233"/>
      <c r="LXU33" s="233"/>
      <c r="LXV33" s="233"/>
      <c r="LXW33" s="233"/>
      <c r="LXX33" s="233"/>
      <c r="LXY33" s="233"/>
      <c r="LXZ33" s="233"/>
      <c r="LYA33" s="233"/>
      <c r="LYB33" s="233"/>
      <c r="LYC33" s="233"/>
      <c r="LYD33" s="233"/>
      <c r="LYE33" s="233"/>
      <c r="LYF33" s="233"/>
      <c r="LYG33" s="233"/>
      <c r="LYH33" s="233"/>
      <c r="LYI33" s="233"/>
      <c r="LYJ33" s="233"/>
      <c r="LYK33" s="233"/>
      <c r="LYL33" s="233"/>
      <c r="LYM33" s="233"/>
      <c r="LYN33" s="233"/>
      <c r="LYO33" s="233"/>
      <c r="LYP33" s="233"/>
      <c r="LYQ33" s="233"/>
      <c r="LYR33" s="233"/>
      <c r="LYS33" s="233"/>
      <c r="LYT33" s="233"/>
      <c r="LYU33" s="233"/>
      <c r="LYV33" s="233"/>
      <c r="LYW33" s="233"/>
      <c r="LYX33" s="233"/>
      <c r="LYY33" s="233"/>
      <c r="LYZ33" s="233"/>
      <c r="LZA33" s="233"/>
      <c r="LZB33" s="233"/>
      <c r="LZC33" s="233"/>
      <c r="LZD33" s="233"/>
      <c r="LZE33" s="233"/>
      <c r="LZF33" s="233"/>
      <c r="LZG33" s="233"/>
      <c r="LZH33" s="233"/>
      <c r="LZI33" s="233"/>
      <c r="LZJ33" s="233"/>
      <c r="LZK33" s="233"/>
      <c r="LZL33" s="233"/>
      <c r="LZM33" s="233"/>
      <c r="LZN33" s="233"/>
      <c r="LZO33" s="233"/>
      <c r="LZP33" s="233"/>
      <c r="LZQ33" s="233"/>
      <c r="LZR33" s="233"/>
      <c r="LZS33" s="233"/>
      <c r="LZT33" s="233"/>
      <c r="LZU33" s="233"/>
      <c r="LZV33" s="233"/>
      <c r="LZW33" s="233"/>
      <c r="LZX33" s="233"/>
      <c r="LZY33" s="233"/>
      <c r="LZZ33" s="233"/>
      <c r="MAA33" s="233"/>
      <c r="MAB33" s="233"/>
      <c r="MAC33" s="233"/>
      <c r="MAD33" s="233"/>
      <c r="MAE33" s="233"/>
      <c r="MAF33" s="233"/>
      <c r="MAG33" s="233"/>
      <c r="MAH33" s="233"/>
      <c r="MAI33" s="233"/>
      <c r="MAJ33" s="233"/>
      <c r="MAK33" s="233"/>
      <c r="MAL33" s="233"/>
      <c r="MAM33" s="233"/>
      <c r="MAN33" s="233"/>
      <c r="MAO33" s="233"/>
      <c r="MAP33" s="233"/>
      <c r="MAQ33" s="233"/>
      <c r="MAR33" s="233"/>
      <c r="MAS33" s="233"/>
      <c r="MAT33" s="233"/>
      <c r="MAU33" s="233"/>
      <c r="MAV33" s="233"/>
      <c r="MAW33" s="233"/>
      <c r="MAX33" s="233"/>
      <c r="MAY33" s="233"/>
      <c r="MAZ33" s="233"/>
      <c r="MBA33" s="233"/>
      <c r="MBB33" s="233"/>
      <c r="MBC33" s="233"/>
      <c r="MBD33" s="233"/>
      <c r="MBE33" s="233"/>
      <c r="MBF33" s="233"/>
      <c r="MBG33" s="233"/>
      <c r="MBH33" s="233"/>
      <c r="MBI33" s="233"/>
      <c r="MBJ33" s="233"/>
      <c r="MBK33" s="233"/>
      <c r="MBL33" s="233"/>
      <c r="MBM33" s="233"/>
      <c r="MBN33" s="233"/>
      <c r="MBO33" s="233"/>
      <c r="MBP33" s="233"/>
      <c r="MBQ33" s="233"/>
      <c r="MBR33" s="233"/>
      <c r="MBS33" s="233"/>
      <c r="MBT33" s="233"/>
      <c r="MBU33" s="233"/>
      <c r="MBV33" s="233"/>
      <c r="MBW33" s="233"/>
      <c r="MBX33" s="233"/>
      <c r="MBY33" s="233"/>
      <c r="MBZ33" s="233"/>
      <c r="MCA33" s="233"/>
      <c r="MCB33" s="233"/>
      <c r="MCC33" s="233"/>
      <c r="MCD33" s="233"/>
      <c r="MCE33" s="233"/>
      <c r="MCF33" s="233"/>
      <c r="MCG33" s="233"/>
      <c r="MCH33" s="233"/>
      <c r="MCI33" s="233"/>
      <c r="MCJ33" s="233"/>
      <c r="MCK33" s="233"/>
      <c r="MCL33" s="233"/>
      <c r="MCM33" s="233"/>
      <c r="MCN33" s="233"/>
      <c r="MCO33" s="233"/>
      <c r="MCP33" s="233"/>
      <c r="MCQ33" s="233"/>
      <c r="MCR33" s="233"/>
      <c r="MCS33" s="233"/>
      <c r="MCT33" s="233"/>
      <c r="MCU33" s="233"/>
      <c r="MCV33" s="233"/>
      <c r="MCW33" s="233"/>
      <c r="MCX33" s="233"/>
      <c r="MCY33" s="233"/>
      <c r="MCZ33" s="233"/>
      <c r="MDA33" s="233"/>
      <c r="MDB33" s="233"/>
      <c r="MDC33" s="233"/>
      <c r="MDD33" s="233"/>
      <c r="MDE33" s="233"/>
      <c r="MDF33" s="233"/>
      <c r="MDG33" s="233"/>
      <c r="MDH33" s="233"/>
      <c r="MDI33" s="233"/>
      <c r="MDJ33" s="233"/>
      <c r="MDK33" s="233"/>
      <c r="MDL33" s="233"/>
      <c r="MDM33" s="233"/>
      <c r="MDN33" s="233"/>
      <c r="MDO33" s="233"/>
      <c r="MDP33" s="233"/>
      <c r="MDQ33" s="233"/>
      <c r="MDR33" s="233"/>
      <c r="MDS33" s="233"/>
      <c r="MDT33" s="233"/>
      <c r="MDU33" s="233"/>
      <c r="MDV33" s="233"/>
      <c r="MDW33" s="233"/>
      <c r="MDX33" s="233"/>
      <c r="MDY33" s="233"/>
      <c r="MDZ33" s="233"/>
      <c r="MEA33" s="233"/>
      <c r="MEB33" s="233"/>
      <c r="MEC33" s="233"/>
      <c r="MED33" s="233"/>
      <c r="MEE33" s="233"/>
      <c r="MEF33" s="233"/>
      <c r="MEG33" s="233"/>
      <c r="MEH33" s="233"/>
      <c r="MEI33" s="233"/>
      <c r="MEJ33" s="233"/>
      <c r="MEK33" s="233"/>
      <c r="MEL33" s="233"/>
      <c r="MEM33" s="233"/>
      <c r="MEN33" s="233"/>
      <c r="MEO33" s="233"/>
      <c r="MEP33" s="233"/>
      <c r="MEQ33" s="233"/>
      <c r="MER33" s="233"/>
      <c r="MES33" s="233"/>
      <c r="MET33" s="233"/>
      <c r="MEU33" s="233"/>
      <c r="MEV33" s="233"/>
      <c r="MEW33" s="233"/>
      <c r="MEX33" s="233"/>
      <c r="MEY33" s="233"/>
      <c r="MEZ33" s="233"/>
      <c r="MFA33" s="233"/>
      <c r="MFB33" s="233"/>
      <c r="MFC33" s="233"/>
      <c r="MFD33" s="233"/>
      <c r="MFE33" s="233"/>
      <c r="MFF33" s="233"/>
      <c r="MFG33" s="233"/>
      <c r="MFH33" s="233"/>
      <c r="MFI33" s="233"/>
      <c r="MFJ33" s="233"/>
      <c r="MFK33" s="233"/>
      <c r="MFL33" s="233"/>
      <c r="MFM33" s="233"/>
      <c r="MFN33" s="233"/>
      <c r="MFO33" s="233"/>
      <c r="MFP33" s="233"/>
      <c r="MFQ33" s="233"/>
      <c r="MFR33" s="233"/>
      <c r="MFS33" s="233"/>
      <c r="MFT33" s="233"/>
      <c r="MFU33" s="233"/>
      <c r="MFV33" s="233"/>
      <c r="MFW33" s="233"/>
      <c r="MFX33" s="233"/>
      <c r="MFY33" s="233"/>
      <c r="MFZ33" s="233"/>
      <c r="MGA33" s="233"/>
      <c r="MGB33" s="233"/>
      <c r="MGC33" s="233"/>
      <c r="MGD33" s="233"/>
      <c r="MGE33" s="233"/>
      <c r="MGF33" s="233"/>
      <c r="MGG33" s="233"/>
      <c r="MGH33" s="233"/>
      <c r="MGI33" s="233"/>
      <c r="MGJ33" s="233"/>
      <c r="MGK33" s="233"/>
      <c r="MGL33" s="233"/>
      <c r="MGM33" s="233"/>
      <c r="MGN33" s="233"/>
      <c r="MGO33" s="233"/>
      <c r="MGP33" s="233"/>
      <c r="MGQ33" s="233"/>
      <c r="MGR33" s="233"/>
      <c r="MGS33" s="233"/>
      <c r="MGT33" s="233"/>
      <c r="MGU33" s="233"/>
      <c r="MGV33" s="233"/>
      <c r="MGW33" s="233"/>
      <c r="MGX33" s="233"/>
      <c r="MGY33" s="233"/>
      <c r="MGZ33" s="233"/>
      <c r="MHA33" s="233"/>
      <c r="MHB33" s="233"/>
      <c r="MHC33" s="233"/>
      <c r="MHD33" s="233"/>
      <c r="MHE33" s="233"/>
      <c r="MHF33" s="233"/>
      <c r="MHG33" s="233"/>
      <c r="MHH33" s="233"/>
      <c r="MHI33" s="233"/>
      <c r="MHJ33" s="233"/>
      <c r="MHK33" s="233"/>
      <c r="MHL33" s="233"/>
      <c r="MHM33" s="233"/>
      <c r="MHN33" s="233"/>
      <c r="MHO33" s="233"/>
      <c r="MHP33" s="233"/>
      <c r="MHQ33" s="233"/>
      <c r="MHR33" s="233"/>
      <c r="MHS33" s="233"/>
      <c r="MHT33" s="233"/>
      <c r="MHU33" s="233"/>
      <c r="MHV33" s="233"/>
      <c r="MHW33" s="233"/>
      <c r="MHX33" s="233"/>
      <c r="MHY33" s="233"/>
      <c r="MHZ33" s="233"/>
      <c r="MIA33" s="233"/>
      <c r="MIB33" s="233"/>
      <c r="MIC33" s="233"/>
      <c r="MID33" s="233"/>
      <c r="MIE33" s="233"/>
      <c r="MIF33" s="233"/>
      <c r="MIG33" s="233"/>
      <c r="MIH33" s="233"/>
      <c r="MII33" s="233"/>
      <c r="MIJ33" s="233"/>
      <c r="MIK33" s="233"/>
      <c r="MIL33" s="233"/>
      <c r="MIM33" s="233"/>
      <c r="MIN33" s="233"/>
      <c r="MIO33" s="233"/>
      <c r="MIP33" s="233"/>
      <c r="MIQ33" s="233"/>
      <c r="MIR33" s="233"/>
      <c r="MIS33" s="233"/>
      <c r="MIT33" s="233"/>
      <c r="MIU33" s="233"/>
      <c r="MIV33" s="233"/>
      <c r="MIW33" s="233"/>
      <c r="MIX33" s="233"/>
      <c r="MIY33" s="233"/>
      <c r="MIZ33" s="233"/>
      <c r="MJA33" s="233"/>
      <c r="MJB33" s="233"/>
      <c r="MJC33" s="233"/>
      <c r="MJD33" s="233"/>
      <c r="MJE33" s="233"/>
      <c r="MJF33" s="233"/>
      <c r="MJG33" s="233"/>
      <c r="MJH33" s="233"/>
      <c r="MJI33" s="233"/>
      <c r="MJJ33" s="233"/>
      <c r="MJK33" s="233"/>
      <c r="MJL33" s="233"/>
      <c r="MJM33" s="233"/>
      <c r="MJN33" s="233"/>
      <c r="MJO33" s="233"/>
      <c r="MJP33" s="233"/>
      <c r="MJQ33" s="233"/>
      <c r="MJR33" s="233"/>
      <c r="MJS33" s="233"/>
      <c r="MJT33" s="233"/>
      <c r="MJU33" s="233"/>
      <c r="MJV33" s="233"/>
      <c r="MJW33" s="233"/>
      <c r="MJX33" s="233"/>
      <c r="MJY33" s="233"/>
      <c r="MJZ33" s="233"/>
      <c r="MKA33" s="233"/>
      <c r="MKB33" s="233"/>
      <c r="MKC33" s="233"/>
      <c r="MKD33" s="233"/>
      <c r="MKE33" s="233"/>
      <c r="MKF33" s="233"/>
      <c r="MKG33" s="233"/>
      <c r="MKH33" s="233"/>
      <c r="MKI33" s="233"/>
      <c r="MKJ33" s="233"/>
      <c r="MKK33" s="233"/>
      <c r="MKL33" s="233"/>
      <c r="MKM33" s="233"/>
      <c r="MKN33" s="233"/>
      <c r="MKO33" s="233"/>
      <c r="MKP33" s="233"/>
      <c r="MKQ33" s="233"/>
      <c r="MKR33" s="233"/>
      <c r="MKS33" s="233"/>
      <c r="MKT33" s="233"/>
      <c r="MKU33" s="233"/>
      <c r="MKV33" s="233"/>
      <c r="MKW33" s="233"/>
      <c r="MKX33" s="233"/>
      <c r="MKY33" s="233"/>
      <c r="MKZ33" s="233"/>
      <c r="MLA33" s="233"/>
      <c r="MLB33" s="233"/>
      <c r="MLC33" s="233"/>
      <c r="MLD33" s="233"/>
      <c r="MLE33" s="233"/>
      <c r="MLF33" s="233"/>
      <c r="MLG33" s="233"/>
      <c r="MLH33" s="233"/>
      <c r="MLI33" s="233"/>
      <c r="MLJ33" s="233"/>
      <c r="MLK33" s="233"/>
      <c r="MLL33" s="233"/>
      <c r="MLM33" s="233"/>
      <c r="MLN33" s="233"/>
      <c r="MLO33" s="233"/>
      <c r="MLP33" s="233"/>
      <c r="MLQ33" s="233"/>
      <c r="MLR33" s="233"/>
      <c r="MLS33" s="233"/>
      <c r="MLT33" s="233"/>
      <c r="MLU33" s="233"/>
      <c r="MLV33" s="233"/>
      <c r="MLW33" s="233"/>
      <c r="MLX33" s="233"/>
      <c r="MLY33" s="233"/>
      <c r="MLZ33" s="233"/>
      <c r="MMA33" s="233"/>
      <c r="MMB33" s="233"/>
      <c r="MMC33" s="233"/>
      <c r="MMD33" s="233"/>
      <c r="MME33" s="233"/>
      <c r="MMF33" s="233"/>
      <c r="MMG33" s="233"/>
      <c r="MMH33" s="233"/>
      <c r="MMI33" s="233"/>
      <c r="MMJ33" s="233"/>
      <c r="MMK33" s="233"/>
      <c r="MML33" s="233"/>
      <c r="MMM33" s="233"/>
      <c r="MMN33" s="233"/>
      <c r="MMO33" s="233"/>
      <c r="MMP33" s="233"/>
      <c r="MMQ33" s="233"/>
      <c r="MMR33" s="233"/>
      <c r="MMS33" s="233"/>
      <c r="MMT33" s="233"/>
      <c r="MMU33" s="233"/>
      <c r="MMV33" s="233"/>
      <c r="MMW33" s="233"/>
      <c r="MMX33" s="233"/>
      <c r="MMY33" s="233"/>
      <c r="MMZ33" s="233"/>
      <c r="MNA33" s="233"/>
      <c r="MNB33" s="233"/>
      <c r="MNC33" s="233"/>
      <c r="MND33" s="233"/>
      <c r="MNE33" s="233"/>
      <c r="MNF33" s="233"/>
      <c r="MNG33" s="233"/>
      <c r="MNH33" s="233"/>
      <c r="MNI33" s="233"/>
      <c r="MNJ33" s="233"/>
      <c r="MNK33" s="233"/>
      <c r="MNL33" s="233"/>
      <c r="MNM33" s="233"/>
      <c r="MNN33" s="233"/>
      <c r="MNO33" s="233"/>
      <c r="MNP33" s="233"/>
      <c r="MNQ33" s="233"/>
      <c r="MNR33" s="233"/>
      <c r="MNS33" s="233"/>
      <c r="MNT33" s="233"/>
      <c r="MNU33" s="233"/>
      <c r="MNV33" s="233"/>
      <c r="MNW33" s="233"/>
      <c r="MNX33" s="233"/>
      <c r="MNY33" s="233"/>
      <c r="MNZ33" s="233"/>
      <c r="MOA33" s="233"/>
      <c r="MOB33" s="233"/>
      <c r="MOC33" s="233"/>
      <c r="MOD33" s="233"/>
      <c r="MOE33" s="233"/>
      <c r="MOF33" s="233"/>
      <c r="MOG33" s="233"/>
      <c r="MOH33" s="233"/>
      <c r="MOI33" s="233"/>
      <c r="MOJ33" s="233"/>
      <c r="MOK33" s="233"/>
      <c r="MOL33" s="233"/>
      <c r="MOM33" s="233"/>
      <c r="MON33" s="233"/>
      <c r="MOO33" s="233"/>
      <c r="MOP33" s="233"/>
      <c r="MOQ33" s="233"/>
      <c r="MOR33" s="233"/>
      <c r="MOS33" s="233"/>
      <c r="MOT33" s="233"/>
      <c r="MOU33" s="233"/>
      <c r="MOV33" s="233"/>
      <c r="MOW33" s="233"/>
      <c r="MOX33" s="233"/>
      <c r="MOY33" s="233"/>
      <c r="MOZ33" s="233"/>
      <c r="MPA33" s="233"/>
      <c r="MPB33" s="233"/>
      <c r="MPC33" s="233"/>
      <c r="MPD33" s="233"/>
      <c r="MPE33" s="233"/>
      <c r="MPF33" s="233"/>
      <c r="MPG33" s="233"/>
      <c r="MPH33" s="233"/>
      <c r="MPI33" s="233"/>
      <c r="MPJ33" s="233"/>
      <c r="MPK33" s="233"/>
      <c r="MPL33" s="233"/>
      <c r="MPM33" s="233"/>
      <c r="MPN33" s="233"/>
      <c r="MPO33" s="233"/>
      <c r="MPP33" s="233"/>
      <c r="MPQ33" s="233"/>
      <c r="MPR33" s="233"/>
      <c r="MPS33" s="233"/>
      <c r="MPT33" s="233"/>
      <c r="MPU33" s="233"/>
      <c r="MPV33" s="233"/>
      <c r="MPW33" s="233"/>
      <c r="MPX33" s="233"/>
      <c r="MPY33" s="233"/>
      <c r="MPZ33" s="233"/>
      <c r="MQA33" s="233"/>
      <c r="MQB33" s="233"/>
      <c r="MQC33" s="233"/>
      <c r="MQD33" s="233"/>
      <c r="MQE33" s="233"/>
      <c r="MQF33" s="233"/>
      <c r="MQG33" s="233"/>
      <c r="MQH33" s="233"/>
      <c r="MQI33" s="233"/>
      <c r="MQJ33" s="233"/>
      <c r="MQK33" s="233"/>
      <c r="MQL33" s="233"/>
      <c r="MQM33" s="233"/>
      <c r="MQN33" s="233"/>
      <c r="MQO33" s="233"/>
      <c r="MQP33" s="233"/>
      <c r="MQQ33" s="233"/>
      <c r="MQR33" s="233"/>
      <c r="MQS33" s="233"/>
      <c r="MQT33" s="233"/>
      <c r="MQU33" s="233"/>
      <c r="MQV33" s="233"/>
      <c r="MQW33" s="233"/>
      <c r="MQX33" s="233"/>
      <c r="MQY33" s="233"/>
      <c r="MQZ33" s="233"/>
      <c r="MRA33" s="233"/>
      <c r="MRB33" s="233"/>
      <c r="MRC33" s="233"/>
      <c r="MRD33" s="233"/>
      <c r="MRE33" s="233"/>
      <c r="MRF33" s="233"/>
      <c r="MRG33" s="233"/>
      <c r="MRH33" s="233"/>
      <c r="MRI33" s="233"/>
      <c r="MRJ33" s="233"/>
      <c r="MRK33" s="233"/>
      <c r="MRL33" s="233"/>
      <c r="MRM33" s="233"/>
      <c r="MRN33" s="233"/>
      <c r="MRO33" s="233"/>
      <c r="MRP33" s="233"/>
      <c r="MRQ33" s="233"/>
      <c r="MRR33" s="233"/>
      <c r="MRS33" s="233"/>
      <c r="MRT33" s="233"/>
      <c r="MRU33" s="233"/>
      <c r="MRV33" s="233"/>
      <c r="MRW33" s="233"/>
      <c r="MRX33" s="233"/>
      <c r="MRY33" s="233"/>
      <c r="MRZ33" s="233"/>
      <c r="MSA33" s="233"/>
      <c r="MSB33" s="233"/>
      <c r="MSC33" s="233"/>
      <c r="MSD33" s="233"/>
      <c r="MSE33" s="233"/>
      <c r="MSF33" s="233"/>
      <c r="MSG33" s="233"/>
      <c r="MSH33" s="233"/>
      <c r="MSI33" s="233"/>
      <c r="MSJ33" s="233"/>
      <c r="MSK33" s="233"/>
      <c r="MSL33" s="233"/>
      <c r="MSM33" s="233"/>
      <c r="MSN33" s="233"/>
      <c r="MSO33" s="233"/>
      <c r="MSP33" s="233"/>
      <c r="MSQ33" s="233"/>
      <c r="MSR33" s="233"/>
      <c r="MSS33" s="233"/>
      <c r="MST33" s="233"/>
      <c r="MSU33" s="233"/>
      <c r="MSV33" s="233"/>
      <c r="MSW33" s="233"/>
      <c r="MSX33" s="233"/>
      <c r="MSY33" s="233"/>
      <c r="MSZ33" s="233"/>
      <c r="MTA33" s="233"/>
      <c r="MTB33" s="233"/>
      <c r="MTC33" s="233"/>
      <c r="MTD33" s="233"/>
      <c r="MTE33" s="233"/>
      <c r="MTF33" s="233"/>
      <c r="MTG33" s="233"/>
      <c r="MTH33" s="233"/>
      <c r="MTI33" s="233"/>
      <c r="MTJ33" s="233"/>
      <c r="MTK33" s="233"/>
      <c r="MTL33" s="233"/>
      <c r="MTM33" s="233"/>
      <c r="MTN33" s="233"/>
      <c r="MTO33" s="233"/>
      <c r="MTP33" s="233"/>
      <c r="MTQ33" s="233"/>
      <c r="MTR33" s="233"/>
      <c r="MTS33" s="233"/>
      <c r="MTT33" s="233"/>
      <c r="MTU33" s="233"/>
      <c r="MTV33" s="233"/>
      <c r="MTW33" s="233"/>
      <c r="MTX33" s="233"/>
      <c r="MTY33" s="233"/>
      <c r="MTZ33" s="233"/>
      <c r="MUA33" s="233"/>
      <c r="MUB33" s="233"/>
      <c r="MUC33" s="233"/>
      <c r="MUD33" s="233"/>
      <c r="MUE33" s="233"/>
      <c r="MUF33" s="233"/>
      <c r="MUG33" s="233"/>
      <c r="MUH33" s="233"/>
      <c r="MUI33" s="233"/>
      <c r="MUJ33" s="233"/>
      <c r="MUK33" s="233"/>
      <c r="MUL33" s="233"/>
      <c r="MUM33" s="233"/>
      <c r="MUN33" s="233"/>
      <c r="MUO33" s="233"/>
      <c r="MUP33" s="233"/>
      <c r="MUQ33" s="233"/>
      <c r="MUR33" s="233"/>
      <c r="MUS33" s="233"/>
      <c r="MUT33" s="233"/>
      <c r="MUU33" s="233"/>
      <c r="MUV33" s="233"/>
      <c r="MUW33" s="233"/>
      <c r="MUX33" s="233"/>
      <c r="MUY33" s="233"/>
      <c r="MUZ33" s="233"/>
      <c r="MVA33" s="233"/>
      <c r="MVB33" s="233"/>
      <c r="MVC33" s="233"/>
      <c r="MVD33" s="233"/>
      <c r="MVE33" s="233"/>
      <c r="MVF33" s="233"/>
      <c r="MVG33" s="233"/>
      <c r="MVH33" s="233"/>
      <c r="MVI33" s="233"/>
      <c r="MVJ33" s="233"/>
      <c r="MVK33" s="233"/>
      <c r="MVL33" s="233"/>
      <c r="MVM33" s="233"/>
      <c r="MVN33" s="233"/>
      <c r="MVO33" s="233"/>
      <c r="MVP33" s="233"/>
      <c r="MVQ33" s="233"/>
      <c r="MVR33" s="233"/>
      <c r="MVS33" s="233"/>
      <c r="MVT33" s="233"/>
      <c r="MVU33" s="233"/>
      <c r="MVV33" s="233"/>
      <c r="MVW33" s="233"/>
      <c r="MVX33" s="233"/>
      <c r="MVY33" s="233"/>
      <c r="MVZ33" s="233"/>
      <c r="MWA33" s="233"/>
      <c r="MWB33" s="233"/>
      <c r="MWC33" s="233"/>
      <c r="MWD33" s="233"/>
      <c r="MWE33" s="233"/>
      <c r="MWF33" s="233"/>
      <c r="MWG33" s="233"/>
      <c r="MWH33" s="233"/>
      <c r="MWI33" s="233"/>
      <c r="MWJ33" s="233"/>
      <c r="MWK33" s="233"/>
      <c r="MWL33" s="233"/>
      <c r="MWM33" s="233"/>
      <c r="MWN33" s="233"/>
      <c r="MWO33" s="233"/>
      <c r="MWP33" s="233"/>
      <c r="MWQ33" s="233"/>
      <c r="MWR33" s="233"/>
      <c r="MWS33" s="233"/>
      <c r="MWT33" s="233"/>
      <c r="MWU33" s="233"/>
      <c r="MWV33" s="233"/>
      <c r="MWW33" s="233"/>
      <c r="MWX33" s="233"/>
      <c r="MWY33" s="233"/>
      <c r="MWZ33" s="233"/>
      <c r="MXA33" s="233"/>
      <c r="MXB33" s="233"/>
      <c r="MXC33" s="233"/>
      <c r="MXD33" s="233"/>
      <c r="MXE33" s="233"/>
      <c r="MXF33" s="233"/>
      <c r="MXG33" s="233"/>
      <c r="MXH33" s="233"/>
      <c r="MXI33" s="233"/>
      <c r="MXJ33" s="233"/>
      <c r="MXK33" s="233"/>
      <c r="MXL33" s="233"/>
      <c r="MXM33" s="233"/>
      <c r="MXN33" s="233"/>
      <c r="MXO33" s="233"/>
      <c r="MXP33" s="233"/>
      <c r="MXQ33" s="233"/>
      <c r="MXR33" s="233"/>
      <c r="MXS33" s="233"/>
      <c r="MXT33" s="233"/>
      <c r="MXU33" s="233"/>
      <c r="MXV33" s="233"/>
      <c r="MXW33" s="233"/>
      <c r="MXX33" s="233"/>
      <c r="MXY33" s="233"/>
      <c r="MXZ33" s="233"/>
      <c r="MYA33" s="233"/>
      <c r="MYB33" s="233"/>
      <c r="MYC33" s="233"/>
      <c r="MYD33" s="233"/>
      <c r="MYE33" s="233"/>
      <c r="MYF33" s="233"/>
      <c r="MYG33" s="233"/>
      <c r="MYH33" s="233"/>
      <c r="MYI33" s="233"/>
      <c r="MYJ33" s="233"/>
      <c r="MYK33" s="233"/>
      <c r="MYL33" s="233"/>
      <c r="MYM33" s="233"/>
      <c r="MYN33" s="233"/>
      <c r="MYO33" s="233"/>
      <c r="MYP33" s="233"/>
      <c r="MYQ33" s="233"/>
      <c r="MYR33" s="233"/>
      <c r="MYS33" s="233"/>
      <c r="MYT33" s="233"/>
      <c r="MYU33" s="233"/>
      <c r="MYV33" s="233"/>
      <c r="MYW33" s="233"/>
      <c r="MYX33" s="233"/>
      <c r="MYY33" s="233"/>
      <c r="MYZ33" s="233"/>
      <c r="MZA33" s="233"/>
      <c r="MZB33" s="233"/>
      <c r="MZC33" s="233"/>
      <c r="MZD33" s="233"/>
      <c r="MZE33" s="233"/>
      <c r="MZF33" s="233"/>
      <c r="MZG33" s="233"/>
      <c r="MZH33" s="233"/>
      <c r="MZI33" s="233"/>
      <c r="MZJ33" s="233"/>
      <c r="MZK33" s="233"/>
      <c r="MZL33" s="233"/>
      <c r="MZM33" s="233"/>
      <c r="MZN33" s="233"/>
      <c r="MZO33" s="233"/>
      <c r="MZP33" s="233"/>
      <c r="MZQ33" s="233"/>
      <c r="MZR33" s="233"/>
      <c r="MZS33" s="233"/>
      <c r="MZT33" s="233"/>
      <c r="MZU33" s="233"/>
      <c r="MZV33" s="233"/>
      <c r="MZW33" s="233"/>
      <c r="MZX33" s="233"/>
      <c r="MZY33" s="233"/>
      <c r="MZZ33" s="233"/>
      <c r="NAA33" s="233"/>
      <c r="NAB33" s="233"/>
      <c r="NAC33" s="233"/>
      <c r="NAD33" s="233"/>
      <c r="NAE33" s="233"/>
      <c r="NAF33" s="233"/>
      <c r="NAG33" s="233"/>
      <c r="NAH33" s="233"/>
      <c r="NAI33" s="233"/>
      <c r="NAJ33" s="233"/>
      <c r="NAK33" s="233"/>
      <c r="NAL33" s="233"/>
      <c r="NAM33" s="233"/>
      <c r="NAN33" s="233"/>
      <c r="NAO33" s="233"/>
      <c r="NAP33" s="233"/>
      <c r="NAQ33" s="233"/>
      <c r="NAR33" s="233"/>
      <c r="NAS33" s="233"/>
      <c r="NAT33" s="233"/>
      <c r="NAU33" s="233"/>
      <c r="NAV33" s="233"/>
      <c r="NAW33" s="233"/>
      <c r="NAX33" s="233"/>
      <c r="NAY33" s="233"/>
      <c r="NAZ33" s="233"/>
      <c r="NBA33" s="233"/>
      <c r="NBB33" s="233"/>
      <c r="NBC33" s="233"/>
      <c r="NBD33" s="233"/>
      <c r="NBE33" s="233"/>
      <c r="NBF33" s="233"/>
      <c r="NBG33" s="233"/>
      <c r="NBH33" s="233"/>
      <c r="NBI33" s="233"/>
      <c r="NBJ33" s="233"/>
      <c r="NBK33" s="233"/>
      <c r="NBL33" s="233"/>
      <c r="NBM33" s="233"/>
      <c r="NBN33" s="233"/>
      <c r="NBO33" s="233"/>
      <c r="NBP33" s="233"/>
      <c r="NBQ33" s="233"/>
      <c r="NBR33" s="233"/>
      <c r="NBS33" s="233"/>
      <c r="NBT33" s="233"/>
      <c r="NBU33" s="233"/>
      <c r="NBV33" s="233"/>
      <c r="NBW33" s="233"/>
      <c r="NBX33" s="233"/>
      <c r="NBY33" s="233"/>
      <c r="NBZ33" s="233"/>
      <c r="NCA33" s="233"/>
      <c r="NCB33" s="233"/>
      <c r="NCC33" s="233"/>
      <c r="NCD33" s="233"/>
      <c r="NCE33" s="233"/>
      <c r="NCF33" s="233"/>
      <c r="NCG33" s="233"/>
      <c r="NCH33" s="233"/>
      <c r="NCI33" s="233"/>
      <c r="NCJ33" s="233"/>
      <c r="NCK33" s="233"/>
      <c r="NCL33" s="233"/>
      <c r="NCM33" s="233"/>
      <c r="NCN33" s="233"/>
      <c r="NCO33" s="233"/>
      <c r="NCP33" s="233"/>
      <c r="NCQ33" s="233"/>
      <c r="NCR33" s="233"/>
      <c r="NCS33" s="233"/>
      <c r="NCT33" s="233"/>
      <c r="NCU33" s="233"/>
      <c r="NCV33" s="233"/>
      <c r="NCW33" s="233"/>
      <c r="NCX33" s="233"/>
      <c r="NCY33" s="233"/>
      <c r="NCZ33" s="233"/>
      <c r="NDA33" s="233"/>
      <c r="NDB33" s="233"/>
      <c r="NDC33" s="233"/>
      <c r="NDD33" s="233"/>
      <c r="NDE33" s="233"/>
      <c r="NDF33" s="233"/>
      <c r="NDG33" s="233"/>
      <c r="NDH33" s="233"/>
      <c r="NDI33" s="233"/>
      <c r="NDJ33" s="233"/>
      <c r="NDK33" s="233"/>
      <c r="NDL33" s="233"/>
      <c r="NDM33" s="233"/>
      <c r="NDN33" s="233"/>
      <c r="NDO33" s="233"/>
      <c r="NDP33" s="233"/>
      <c r="NDQ33" s="233"/>
      <c r="NDR33" s="233"/>
      <c r="NDS33" s="233"/>
      <c r="NDT33" s="233"/>
      <c r="NDU33" s="233"/>
      <c r="NDV33" s="233"/>
      <c r="NDW33" s="233"/>
      <c r="NDX33" s="233"/>
      <c r="NDY33" s="233"/>
      <c r="NDZ33" s="233"/>
      <c r="NEA33" s="233"/>
      <c r="NEB33" s="233"/>
      <c r="NEC33" s="233"/>
      <c r="NED33" s="233"/>
      <c r="NEE33" s="233"/>
      <c r="NEF33" s="233"/>
      <c r="NEG33" s="233"/>
      <c r="NEH33" s="233"/>
      <c r="NEI33" s="233"/>
      <c r="NEJ33" s="233"/>
      <c r="NEK33" s="233"/>
      <c r="NEL33" s="233"/>
      <c r="NEM33" s="233"/>
      <c r="NEN33" s="233"/>
      <c r="NEO33" s="233"/>
      <c r="NEP33" s="233"/>
      <c r="NEQ33" s="233"/>
      <c r="NER33" s="233"/>
      <c r="NES33" s="233"/>
      <c r="NET33" s="233"/>
      <c r="NEU33" s="233"/>
      <c r="NEV33" s="233"/>
      <c r="NEW33" s="233"/>
      <c r="NEX33" s="233"/>
      <c r="NEY33" s="233"/>
      <c r="NEZ33" s="233"/>
      <c r="NFA33" s="233"/>
      <c r="NFB33" s="233"/>
      <c r="NFC33" s="233"/>
      <c r="NFD33" s="233"/>
      <c r="NFE33" s="233"/>
      <c r="NFF33" s="233"/>
      <c r="NFG33" s="233"/>
      <c r="NFH33" s="233"/>
      <c r="NFI33" s="233"/>
      <c r="NFJ33" s="233"/>
      <c r="NFK33" s="233"/>
      <c r="NFL33" s="233"/>
      <c r="NFM33" s="233"/>
      <c r="NFN33" s="233"/>
      <c r="NFO33" s="233"/>
      <c r="NFP33" s="233"/>
      <c r="NFQ33" s="233"/>
      <c r="NFR33" s="233"/>
      <c r="NFS33" s="233"/>
      <c r="NFT33" s="233"/>
      <c r="NFU33" s="233"/>
      <c r="NFV33" s="233"/>
      <c r="NFW33" s="233"/>
      <c r="NFX33" s="233"/>
      <c r="NFY33" s="233"/>
      <c r="NFZ33" s="233"/>
      <c r="NGA33" s="233"/>
      <c r="NGB33" s="233"/>
      <c r="NGC33" s="233"/>
      <c r="NGD33" s="233"/>
      <c r="NGE33" s="233"/>
      <c r="NGF33" s="233"/>
      <c r="NGG33" s="233"/>
      <c r="NGH33" s="233"/>
      <c r="NGI33" s="233"/>
      <c r="NGJ33" s="233"/>
      <c r="NGK33" s="233"/>
      <c r="NGL33" s="233"/>
      <c r="NGM33" s="233"/>
      <c r="NGN33" s="233"/>
      <c r="NGO33" s="233"/>
      <c r="NGP33" s="233"/>
      <c r="NGQ33" s="233"/>
      <c r="NGR33" s="233"/>
      <c r="NGS33" s="233"/>
      <c r="NGT33" s="233"/>
      <c r="NGU33" s="233"/>
      <c r="NGV33" s="233"/>
      <c r="NGW33" s="233"/>
      <c r="NGX33" s="233"/>
      <c r="NGY33" s="233"/>
      <c r="NGZ33" s="233"/>
      <c r="NHA33" s="233"/>
      <c r="NHB33" s="233"/>
      <c r="NHC33" s="233"/>
      <c r="NHD33" s="233"/>
      <c r="NHE33" s="233"/>
      <c r="NHF33" s="233"/>
      <c r="NHG33" s="233"/>
      <c r="NHH33" s="233"/>
      <c r="NHI33" s="233"/>
      <c r="NHJ33" s="233"/>
      <c r="NHK33" s="233"/>
      <c r="NHL33" s="233"/>
      <c r="NHM33" s="233"/>
      <c r="NHN33" s="233"/>
      <c r="NHO33" s="233"/>
      <c r="NHP33" s="233"/>
      <c r="NHQ33" s="233"/>
      <c r="NHR33" s="233"/>
      <c r="NHS33" s="233"/>
      <c r="NHT33" s="233"/>
      <c r="NHU33" s="233"/>
      <c r="NHV33" s="233"/>
      <c r="NHW33" s="233"/>
      <c r="NHX33" s="233"/>
      <c r="NHY33" s="233"/>
      <c r="NHZ33" s="233"/>
      <c r="NIA33" s="233"/>
      <c r="NIB33" s="233"/>
      <c r="NIC33" s="233"/>
      <c r="NID33" s="233"/>
      <c r="NIE33" s="233"/>
      <c r="NIF33" s="233"/>
      <c r="NIG33" s="233"/>
      <c r="NIH33" s="233"/>
      <c r="NII33" s="233"/>
      <c r="NIJ33" s="233"/>
      <c r="NIK33" s="233"/>
      <c r="NIL33" s="233"/>
      <c r="NIM33" s="233"/>
      <c r="NIN33" s="233"/>
      <c r="NIO33" s="233"/>
      <c r="NIP33" s="233"/>
      <c r="NIQ33" s="233"/>
      <c r="NIR33" s="233"/>
      <c r="NIS33" s="233"/>
      <c r="NIT33" s="233"/>
      <c r="NIU33" s="233"/>
      <c r="NIV33" s="233"/>
      <c r="NIW33" s="233"/>
      <c r="NIX33" s="233"/>
      <c r="NIY33" s="233"/>
      <c r="NIZ33" s="233"/>
      <c r="NJA33" s="233"/>
      <c r="NJB33" s="233"/>
      <c r="NJC33" s="233"/>
      <c r="NJD33" s="233"/>
      <c r="NJE33" s="233"/>
      <c r="NJF33" s="233"/>
      <c r="NJG33" s="233"/>
      <c r="NJH33" s="233"/>
      <c r="NJI33" s="233"/>
      <c r="NJJ33" s="233"/>
      <c r="NJK33" s="233"/>
      <c r="NJL33" s="233"/>
      <c r="NJM33" s="233"/>
      <c r="NJN33" s="233"/>
      <c r="NJO33" s="233"/>
      <c r="NJP33" s="233"/>
      <c r="NJQ33" s="233"/>
      <c r="NJR33" s="233"/>
      <c r="NJS33" s="233"/>
      <c r="NJT33" s="233"/>
      <c r="NJU33" s="233"/>
      <c r="NJV33" s="233"/>
      <c r="NJW33" s="233"/>
      <c r="NJX33" s="233"/>
      <c r="NJY33" s="233"/>
      <c r="NJZ33" s="233"/>
      <c r="NKA33" s="233"/>
      <c r="NKB33" s="233"/>
      <c r="NKC33" s="233"/>
      <c r="NKD33" s="233"/>
      <c r="NKE33" s="233"/>
      <c r="NKF33" s="233"/>
      <c r="NKG33" s="233"/>
      <c r="NKH33" s="233"/>
      <c r="NKI33" s="233"/>
      <c r="NKJ33" s="233"/>
      <c r="NKK33" s="233"/>
      <c r="NKL33" s="233"/>
      <c r="NKM33" s="233"/>
      <c r="NKN33" s="233"/>
      <c r="NKO33" s="233"/>
      <c r="NKP33" s="233"/>
      <c r="NKQ33" s="233"/>
      <c r="NKR33" s="233"/>
      <c r="NKS33" s="233"/>
      <c r="NKT33" s="233"/>
      <c r="NKU33" s="233"/>
      <c r="NKV33" s="233"/>
      <c r="NKW33" s="233"/>
      <c r="NKX33" s="233"/>
      <c r="NKY33" s="233"/>
      <c r="NKZ33" s="233"/>
      <c r="NLA33" s="233"/>
      <c r="NLB33" s="233"/>
      <c r="NLC33" s="233"/>
      <c r="NLD33" s="233"/>
      <c r="NLE33" s="233"/>
      <c r="NLF33" s="233"/>
      <c r="NLG33" s="233"/>
      <c r="NLH33" s="233"/>
      <c r="NLI33" s="233"/>
      <c r="NLJ33" s="233"/>
      <c r="NLK33" s="233"/>
      <c r="NLL33" s="233"/>
      <c r="NLM33" s="233"/>
      <c r="NLN33" s="233"/>
      <c r="NLO33" s="233"/>
      <c r="NLP33" s="233"/>
      <c r="NLQ33" s="233"/>
      <c r="NLR33" s="233"/>
      <c r="NLS33" s="233"/>
      <c r="NLT33" s="233"/>
      <c r="NLU33" s="233"/>
      <c r="NLV33" s="233"/>
      <c r="NLW33" s="233"/>
      <c r="NLX33" s="233"/>
      <c r="NLY33" s="233"/>
      <c r="NLZ33" s="233"/>
      <c r="NMA33" s="233"/>
      <c r="NMB33" s="233"/>
      <c r="NMC33" s="233"/>
      <c r="NMD33" s="233"/>
      <c r="NME33" s="233"/>
      <c r="NMF33" s="233"/>
      <c r="NMG33" s="233"/>
      <c r="NMH33" s="233"/>
      <c r="NMI33" s="233"/>
      <c r="NMJ33" s="233"/>
      <c r="NMK33" s="233"/>
      <c r="NML33" s="233"/>
      <c r="NMM33" s="233"/>
      <c r="NMN33" s="233"/>
      <c r="NMO33" s="233"/>
      <c r="NMP33" s="233"/>
      <c r="NMQ33" s="233"/>
      <c r="NMR33" s="233"/>
      <c r="NMS33" s="233"/>
      <c r="NMT33" s="233"/>
      <c r="NMU33" s="233"/>
      <c r="NMV33" s="233"/>
      <c r="NMW33" s="233"/>
      <c r="NMX33" s="233"/>
      <c r="NMY33" s="233"/>
      <c r="NMZ33" s="233"/>
      <c r="NNA33" s="233"/>
      <c r="NNB33" s="233"/>
      <c r="NNC33" s="233"/>
      <c r="NND33" s="233"/>
      <c r="NNE33" s="233"/>
      <c r="NNF33" s="233"/>
      <c r="NNG33" s="233"/>
      <c r="NNH33" s="233"/>
      <c r="NNI33" s="233"/>
      <c r="NNJ33" s="233"/>
      <c r="NNK33" s="233"/>
      <c r="NNL33" s="233"/>
      <c r="NNM33" s="233"/>
      <c r="NNN33" s="233"/>
      <c r="NNO33" s="233"/>
      <c r="NNP33" s="233"/>
      <c r="NNQ33" s="233"/>
      <c r="NNR33" s="233"/>
      <c r="NNS33" s="233"/>
      <c r="NNT33" s="233"/>
      <c r="NNU33" s="233"/>
      <c r="NNV33" s="233"/>
      <c r="NNW33" s="233"/>
      <c r="NNX33" s="233"/>
      <c r="NNY33" s="233"/>
      <c r="NNZ33" s="233"/>
      <c r="NOA33" s="233"/>
      <c r="NOB33" s="233"/>
      <c r="NOC33" s="233"/>
      <c r="NOD33" s="233"/>
      <c r="NOE33" s="233"/>
      <c r="NOF33" s="233"/>
      <c r="NOG33" s="233"/>
      <c r="NOH33" s="233"/>
      <c r="NOI33" s="233"/>
      <c r="NOJ33" s="233"/>
      <c r="NOK33" s="233"/>
      <c r="NOL33" s="233"/>
      <c r="NOM33" s="233"/>
      <c r="NON33" s="233"/>
      <c r="NOO33" s="233"/>
      <c r="NOP33" s="233"/>
      <c r="NOQ33" s="233"/>
      <c r="NOR33" s="233"/>
      <c r="NOS33" s="233"/>
      <c r="NOT33" s="233"/>
      <c r="NOU33" s="233"/>
      <c r="NOV33" s="233"/>
      <c r="NOW33" s="233"/>
      <c r="NOX33" s="233"/>
      <c r="NOY33" s="233"/>
      <c r="NOZ33" s="233"/>
      <c r="NPA33" s="233"/>
      <c r="NPB33" s="233"/>
      <c r="NPC33" s="233"/>
      <c r="NPD33" s="233"/>
      <c r="NPE33" s="233"/>
      <c r="NPF33" s="233"/>
      <c r="NPG33" s="233"/>
      <c r="NPH33" s="233"/>
      <c r="NPI33" s="233"/>
      <c r="NPJ33" s="233"/>
      <c r="NPK33" s="233"/>
      <c r="NPL33" s="233"/>
      <c r="NPM33" s="233"/>
      <c r="NPN33" s="233"/>
      <c r="NPO33" s="233"/>
      <c r="NPP33" s="233"/>
      <c r="NPQ33" s="233"/>
      <c r="NPR33" s="233"/>
      <c r="NPS33" s="233"/>
      <c r="NPT33" s="233"/>
      <c r="NPU33" s="233"/>
      <c r="NPV33" s="233"/>
      <c r="NPW33" s="233"/>
      <c r="NPX33" s="233"/>
      <c r="NPY33" s="233"/>
      <c r="NPZ33" s="233"/>
      <c r="NQA33" s="233"/>
      <c r="NQB33" s="233"/>
      <c r="NQC33" s="233"/>
      <c r="NQD33" s="233"/>
      <c r="NQE33" s="233"/>
      <c r="NQF33" s="233"/>
      <c r="NQG33" s="233"/>
      <c r="NQH33" s="233"/>
      <c r="NQI33" s="233"/>
      <c r="NQJ33" s="233"/>
      <c r="NQK33" s="233"/>
      <c r="NQL33" s="233"/>
      <c r="NQM33" s="233"/>
      <c r="NQN33" s="233"/>
      <c r="NQO33" s="233"/>
      <c r="NQP33" s="233"/>
      <c r="NQQ33" s="233"/>
      <c r="NQR33" s="233"/>
      <c r="NQS33" s="233"/>
      <c r="NQT33" s="233"/>
      <c r="NQU33" s="233"/>
      <c r="NQV33" s="233"/>
      <c r="NQW33" s="233"/>
      <c r="NQX33" s="233"/>
      <c r="NQY33" s="233"/>
      <c r="NQZ33" s="233"/>
      <c r="NRA33" s="233"/>
      <c r="NRB33" s="233"/>
      <c r="NRC33" s="233"/>
      <c r="NRD33" s="233"/>
      <c r="NRE33" s="233"/>
      <c r="NRF33" s="233"/>
      <c r="NRG33" s="233"/>
      <c r="NRH33" s="233"/>
      <c r="NRI33" s="233"/>
      <c r="NRJ33" s="233"/>
      <c r="NRK33" s="233"/>
      <c r="NRL33" s="233"/>
      <c r="NRM33" s="233"/>
      <c r="NRN33" s="233"/>
      <c r="NRO33" s="233"/>
      <c r="NRP33" s="233"/>
      <c r="NRQ33" s="233"/>
      <c r="NRR33" s="233"/>
      <c r="NRS33" s="233"/>
      <c r="NRT33" s="233"/>
      <c r="NRU33" s="233"/>
      <c r="NRV33" s="233"/>
      <c r="NRW33" s="233"/>
      <c r="NRX33" s="233"/>
      <c r="NRY33" s="233"/>
      <c r="NRZ33" s="233"/>
      <c r="NSA33" s="233"/>
      <c r="NSB33" s="233"/>
      <c r="NSC33" s="233"/>
      <c r="NSD33" s="233"/>
      <c r="NSE33" s="233"/>
      <c r="NSF33" s="233"/>
      <c r="NSG33" s="233"/>
      <c r="NSH33" s="233"/>
      <c r="NSI33" s="233"/>
      <c r="NSJ33" s="233"/>
      <c r="NSK33" s="233"/>
      <c r="NSL33" s="233"/>
      <c r="NSM33" s="233"/>
      <c r="NSN33" s="233"/>
      <c r="NSO33" s="233"/>
      <c r="NSP33" s="233"/>
      <c r="NSQ33" s="233"/>
      <c r="NSR33" s="233"/>
      <c r="NSS33" s="233"/>
      <c r="NST33" s="233"/>
      <c r="NSU33" s="233"/>
      <c r="NSV33" s="233"/>
      <c r="NSW33" s="233"/>
      <c r="NSX33" s="233"/>
      <c r="NSY33" s="233"/>
      <c r="NSZ33" s="233"/>
      <c r="NTA33" s="233"/>
      <c r="NTB33" s="233"/>
      <c r="NTC33" s="233"/>
      <c r="NTD33" s="233"/>
      <c r="NTE33" s="233"/>
      <c r="NTF33" s="233"/>
      <c r="NTG33" s="233"/>
      <c r="NTH33" s="233"/>
      <c r="NTI33" s="233"/>
      <c r="NTJ33" s="233"/>
      <c r="NTK33" s="233"/>
      <c r="NTL33" s="233"/>
      <c r="NTM33" s="233"/>
      <c r="NTN33" s="233"/>
      <c r="NTO33" s="233"/>
      <c r="NTP33" s="233"/>
      <c r="NTQ33" s="233"/>
      <c r="NTR33" s="233"/>
      <c r="NTS33" s="233"/>
      <c r="NTT33" s="233"/>
      <c r="NTU33" s="233"/>
      <c r="NTV33" s="233"/>
      <c r="NTW33" s="233"/>
      <c r="NTX33" s="233"/>
      <c r="NTY33" s="233"/>
      <c r="NTZ33" s="233"/>
      <c r="NUA33" s="233"/>
      <c r="NUB33" s="233"/>
      <c r="NUC33" s="233"/>
      <c r="NUD33" s="233"/>
      <c r="NUE33" s="233"/>
      <c r="NUF33" s="233"/>
      <c r="NUG33" s="233"/>
      <c r="NUH33" s="233"/>
      <c r="NUI33" s="233"/>
      <c r="NUJ33" s="233"/>
      <c r="NUK33" s="233"/>
      <c r="NUL33" s="233"/>
      <c r="NUM33" s="233"/>
      <c r="NUN33" s="233"/>
      <c r="NUO33" s="233"/>
      <c r="NUP33" s="233"/>
      <c r="NUQ33" s="233"/>
      <c r="NUR33" s="233"/>
      <c r="NUS33" s="233"/>
      <c r="NUT33" s="233"/>
      <c r="NUU33" s="233"/>
      <c r="NUV33" s="233"/>
      <c r="NUW33" s="233"/>
      <c r="NUX33" s="233"/>
      <c r="NUY33" s="233"/>
      <c r="NUZ33" s="233"/>
      <c r="NVA33" s="233"/>
      <c r="NVB33" s="233"/>
      <c r="NVC33" s="233"/>
      <c r="NVD33" s="233"/>
      <c r="NVE33" s="233"/>
      <c r="NVF33" s="233"/>
      <c r="NVG33" s="233"/>
      <c r="NVH33" s="233"/>
      <c r="NVI33" s="233"/>
      <c r="NVJ33" s="233"/>
      <c r="NVK33" s="233"/>
      <c r="NVL33" s="233"/>
      <c r="NVM33" s="233"/>
      <c r="NVN33" s="233"/>
      <c r="NVO33" s="233"/>
      <c r="NVP33" s="233"/>
      <c r="NVQ33" s="233"/>
      <c r="NVR33" s="233"/>
      <c r="NVS33" s="233"/>
      <c r="NVT33" s="233"/>
      <c r="NVU33" s="233"/>
      <c r="NVV33" s="233"/>
      <c r="NVW33" s="233"/>
      <c r="NVX33" s="233"/>
      <c r="NVY33" s="233"/>
      <c r="NVZ33" s="233"/>
      <c r="NWA33" s="233"/>
      <c r="NWB33" s="233"/>
      <c r="NWC33" s="233"/>
      <c r="NWD33" s="233"/>
      <c r="NWE33" s="233"/>
      <c r="NWF33" s="233"/>
      <c r="NWG33" s="233"/>
      <c r="NWH33" s="233"/>
      <c r="NWI33" s="233"/>
      <c r="NWJ33" s="233"/>
      <c r="NWK33" s="233"/>
      <c r="NWL33" s="233"/>
      <c r="NWM33" s="233"/>
      <c r="NWN33" s="233"/>
      <c r="NWO33" s="233"/>
      <c r="NWP33" s="233"/>
      <c r="NWQ33" s="233"/>
      <c r="NWR33" s="233"/>
      <c r="NWS33" s="233"/>
      <c r="NWT33" s="233"/>
      <c r="NWU33" s="233"/>
      <c r="NWV33" s="233"/>
      <c r="NWW33" s="233"/>
      <c r="NWX33" s="233"/>
      <c r="NWY33" s="233"/>
      <c r="NWZ33" s="233"/>
      <c r="NXA33" s="233"/>
      <c r="NXB33" s="233"/>
      <c r="NXC33" s="233"/>
      <c r="NXD33" s="233"/>
      <c r="NXE33" s="233"/>
      <c r="NXF33" s="233"/>
      <c r="NXG33" s="233"/>
      <c r="NXH33" s="233"/>
      <c r="NXI33" s="233"/>
      <c r="NXJ33" s="233"/>
      <c r="NXK33" s="233"/>
      <c r="NXL33" s="233"/>
      <c r="NXM33" s="233"/>
      <c r="NXN33" s="233"/>
      <c r="NXO33" s="233"/>
      <c r="NXP33" s="233"/>
      <c r="NXQ33" s="233"/>
      <c r="NXR33" s="233"/>
      <c r="NXS33" s="233"/>
      <c r="NXT33" s="233"/>
      <c r="NXU33" s="233"/>
      <c r="NXV33" s="233"/>
      <c r="NXW33" s="233"/>
      <c r="NXX33" s="233"/>
      <c r="NXY33" s="233"/>
      <c r="NXZ33" s="233"/>
      <c r="NYA33" s="233"/>
      <c r="NYB33" s="233"/>
      <c r="NYC33" s="233"/>
      <c r="NYD33" s="233"/>
      <c r="NYE33" s="233"/>
      <c r="NYF33" s="233"/>
      <c r="NYG33" s="233"/>
      <c r="NYH33" s="233"/>
      <c r="NYI33" s="233"/>
      <c r="NYJ33" s="233"/>
      <c r="NYK33" s="233"/>
      <c r="NYL33" s="233"/>
      <c r="NYM33" s="233"/>
      <c r="NYN33" s="233"/>
      <c r="NYO33" s="233"/>
      <c r="NYP33" s="233"/>
      <c r="NYQ33" s="233"/>
      <c r="NYR33" s="233"/>
      <c r="NYS33" s="233"/>
      <c r="NYT33" s="233"/>
      <c r="NYU33" s="233"/>
      <c r="NYV33" s="233"/>
      <c r="NYW33" s="233"/>
      <c r="NYX33" s="233"/>
      <c r="NYY33" s="233"/>
      <c r="NYZ33" s="233"/>
      <c r="NZA33" s="233"/>
      <c r="NZB33" s="233"/>
      <c r="NZC33" s="233"/>
      <c r="NZD33" s="233"/>
      <c r="NZE33" s="233"/>
      <c r="NZF33" s="233"/>
      <c r="NZG33" s="233"/>
      <c r="NZH33" s="233"/>
      <c r="NZI33" s="233"/>
      <c r="NZJ33" s="233"/>
      <c r="NZK33" s="233"/>
      <c r="NZL33" s="233"/>
      <c r="NZM33" s="233"/>
      <c r="NZN33" s="233"/>
      <c r="NZO33" s="233"/>
      <c r="NZP33" s="233"/>
      <c r="NZQ33" s="233"/>
      <c r="NZR33" s="233"/>
      <c r="NZS33" s="233"/>
      <c r="NZT33" s="233"/>
      <c r="NZU33" s="233"/>
      <c r="NZV33" s="233"/>
      <c r="NZW33" s="233"/>
      <c r="NZX33" s="233"/>
      <c r="NZY33" s="233"/>
      <c r="NZZ33" s="233"/>
      <c r="OAA33" s="233"/>
      <c r="OAB33" s="233"/>
      <c r="OAC33" s="233"/>
      <c r="OAD33" s="233"/>
      <c r="OAE33" s="233"/>
      <c r="OAF33" s="233"/>
      <c r="OAG33" s="233"/>
      <c r="OAH33" s="233"/>
      <c r="OAI33" s="233"/>
      <c r="OAJ33" s="233"/>
      <c r="OAK33" s="233"/>
      <c r="OAL33" s="233"/>
      <c r="OAM33" s="233"/>
      <c r="OAN33" s="233"/>
      <c r="OAO33" s="233"/>
      <c r="OAP33" s="233"/>
      <c r="OAQ33" s="233"/>
      <c r="OAR33" s="233"/>
      <c r="OAS33" s="233"/>
      <c r="OAT33" s="233"/>
      <c r="OAU33" s="233"/>
      <c r="OAV33" s="233"/>
      <c r="OAW33" s="233"/>
      <c r="OAX33" s="233"/>
      <c r="OAY33" s="233"/>
      <c r="OAZ33" s="233"/>
      <c r="OBA33" s="233"/>
      <c r="OBB33" s="233"/>
      <c r="OBC33" s="233"/>
      <c r="OBD33" s="233"/>
      <c r="OBE33" s="233"/>
      <c r="OBF33" s="233"/>
      <c r="OBG33" s="233"/>
      <c r="OBH33" s="233"/>
      <c r="OBI33" s="233"/>
      <c r="OBJ33" s="233"/>
      <c r="OBK33" s="233"/>
      <c r="OBL33" s="233"/>
      <c r="OBM33" s="233"/>
      <c r="OBN33" s="233"/>
      <c r="OBO33" s="233"/>
      <c r="OBP33" s="233"/>
      <c r="OBQ33" s="233"/>
      <c r="OBR33" s="233"/>
      <c r="OBS33" s="233"/>
      <c r="OBT33" s="233"/>
      <c r="OBU33" s="233"/>
      <c r="OBV33" s="233"/>
      <c r="OBW33" s="233"/>
      <c r="OBX33" s="233"/>
      <c r="OBY33" s="233"/>
      <c r="OBZ33" s="233"/>
      <c r="OCA33" s="233"/>
      <c r="OCB33" s="233"/>
      <c r="OCC33" s="233"/>
      <c r="OCD33" s="233"/>
      <c r="OCE33" s="233"/>
      <c r="OCF33" s="233"/>
      <c r="OCG33" s="233"/>
      <c r="OCH33" s="233"/>
      <c r="OCI33" s="233"/>
      <c r="OCJ33" s="233"/>
      <c r="OCK33" s="233"/>
      <c r="OCL33" s="233"/>
      <c r="OCM33" s="233"/>
      <c r="OCN33" s="233"/>
      <c r="OCO33" s="233"/>
      <c r="OCP33" s="233"/>
      <c r="OCQ33" s="233"/>
      <c r="OCR33" s="233"/>
      <c r="OCS33" s="233"/>
      <c r="OCT33" s="233"/>
      <c r="OCU33" s="233"/>
      <c r="OCV33" s="233"/>
      <c r="OCW33" s="233"/>
      <c r="OCX33" s="233"/>
      <c r="OCY33" s="233"/>
      <c r="OCZ33" s="233"/>
      <c r="ODA33" s="233"/>
      <c r="ODB33" s="233"/>
      <c r="ODC33" s="233"/>
      <c r="ODD33" s="233"/>
      <c r="ODE33" s="233"/>
      <c r="ODF33" s="233"/>
      <c r="ODG33" s="233"/>
      <c r="ODH33" s="233"/>
      <c r="ODI33" s="233"/>
      <c r="ODJ33" s="233"/>
      <c r="ODK33" s="233"/>
      <c r="ODL33" s="233"/>
      <c r="ODM33" s="233"/>
      <c r="ODN33" s="233"/>
      <c r="ODO33" s="233"/>
      <c r="ODP33" s="233"/>
      <c r="ODQ33" s="233"/>
      <c r="ODR33" s="233"/>
      <c r="ODS33" s="233"/>
      <c r="ODT33" s="233"/>
      <c r="ODU33" s="233"/>
      <c r="ODV33" s="233"/>
      <c r="ODW33" s="233"/>
      <c r="ODX33" s="233"/>
      <c r="ODY33" s="233"/>
      <c r="ODZ33" s="233"/>
      <c r="OEA33" s="233"/>
      <c r="OEB33" s="233"/>
      <c r="OEC33" s="233"/>
      <c r="OED33" s="233"/>
      <c r="OEE33" s="233"/>
      <c r="OEF33" s="233"/>
      <c r="OEG33" s="233"/>
      <c r="OEH33" s="233"/>
      <c r="OEI33" s="233"/>
      <c r="OEJ33" s="233"/>
      <c r="OEK33" s="233"/>
      <c r="OEL33" s="233"/>
      <c r="OEM33" s="233"/>
      <c r="OEN33" s="233"/>
      <c r="OEO33" s="233"/>
      <c r="OEP33" s="233"/>
      <c r="OEQ33" s="233"/>
      <c r="OER33" s="233"/>
      <c r="OES33" s="233"/>
      <c r="OET33" s="233"/>
      <c r="OEU33" s="233"/>
      <c r="OEV33" s="233"/>
      <c r="OEW33" s="233"/>
      <c r="OEX33" s="233"/>
      <c r="OEY33" s="233"/>
      <c r="OEZ33" s="233"/>
      <c r="OFA33" s="233"/>
      <c r="OFB33" s="233"/>
      <c r="OFC33" s="233"/>
      <c r="OFD33" s="233"/>
      <c r="OFE33" s="233"/>
      <c r="OFF33" s="233"/>
      <c r="OFG33" s="233"/>
      <c r="OFH33" s="233"/>
      <c r="OFI33" s="233"/>
      <c r="OFJ33" s="233"/>
      <c r="OFK33" s="233"/>
      <c r="OFL33" s="233"/>
      <c r="OFM33" s="233"/>
      <c r="OFN33" s="233"/>
      <c r="OFO33" s="233"/>
      <c r="OFP33" s="233"/>
      <c r="OFQ33" s="233"/>
      <c r="OFR33" s="233"/>
      <c r="OFS33" s="233"/>
      <c r="OFT33" s="233"/>
      <c r="OFU33" s="233"/>
      <c r="OFV33" s="233"/>
      <c r="OFW33" s="233"/>
      <c r="OFX33" s="233"/>
      <c r="OFY33" s="233"/>
      <c r="OFZ33" s="233"/>
      <c r="OGA33" s="233"/>
      <c r="OGB33" s="233"/>
      <c r="OGC33" s="233"/>
      <c r="OGD33" s="233"/>
      <c r="OGE33" s="233"/>
      <c r="OGF33" s="233"/>
      <c r="OGG33" s="233"/>
      <c r="OGH33" s="233"/>
      <c r="OGI33" s="233"/>
      <c r="OGJ33" s="233"/>
      <c r="OGK33" s="233"/>
      <c r="OGL33" s="233"/>
      <c r="OGM33" s="233"/>
      <c r="OGN33" s="233"/>
      <c r="OGO33" s="233"/>
      <c r="OGP33" s="233"/>
      <c r="OGQ33" s="233"/>
      <c r="OGR33" s="233"/>
      <c r="OGS33" s="233"/>
      <c r="OGT33" s="233"/>
      <c r="OGU33" s="233"/>
      <c r="OGV33" s="233"/>
      <c r="OGW33" s="233"/>
      <c r="OGX33" s="233"/>
      <c r="OGY33" s="233"/>
      <c r="OGZ33" s="233"/>
      <c r="OHA33" s="233"/>
      <c r="OHB33" s="233"/>
      <c r="OHC33" s="233"/>
      <c r="OHD33" s="233"/>
      <c r="OHE33" s="233"/>
      <c r="OHF33" s="233"/>
      <c r="OHG33" s="233"/>
      <c r="OHH33" s="233"/>
      <c r="OHI33" s="233"/>
      <c r="OHJ33" s="233"/>
      <c r="OHK33" s="233"/>
      <c r="OHL33" s="233"/>
      <c r="OHM33" s="233"/>
      <c r="OHN33" s="233"/>
      <c r="OHO33" s="233"/>
      <c r="OHP33" s="233"/>
      <c r="OHQ33" s="233"/>
      <c r="OHR33" s="233"/>
      <c r="OHS33" s="233"/>
      <c r="OHT33" s="233"/>
      <c r="OHU33" s="233"/>
      <c r="OHV33" s="233"/>
      <c r="OHW33" s="233"/>
      <c r="OHX33" s="233"/>
      <c r="OHY33" s="233"/>
      <c r="OHZ33" s="233"/>
      <c r="OIA33" s="233"/>
      <c r="OIB33" s="233"/>
      <c r="OIC33" s="233"/>
      <c r="OID33" s="233"/>
      <c r="OIE33" s="233"/>
      <c r="OIF33" s="233"/>
      <c r="OIG33" s="233"/>
      <c r="OIH33" s="233"/>
      <c r="OII33" s="233"/>
      <c r="OIJ33" s="233"/>
      <c r="OIK33" s="233"/>
      <c r="OIL33" s="233"/>
      <c r="OIM33" s="233"/>
      <c r="OIN33" s="233"/>
      <c r="OIO33" s="233"/>
      <c r="OIP33" s="233"/>
      <c r="OIQ33" s="233"/>
      <c r="OIR33" s="233"/>
      <c r="OIS33" s="233"/>
      <c r="OIT33" s="233"/>
      <c r="OIU33" s="233"/>
      <c r="OIV33" s="233"/>
      <c r="OIW33" s="233"/>
      <c r="OIX33" s="233"/>
      <c r="OIY33" s="233"/>
      <c r="OIZ33" s="233"/>
      <c r="OJA33" s="233"/>
      <c r="OJB33" s="233"/>
      <c r="OJC33" s="233"/>
      <c r="OJD33" s="233"/>
      <c r="OJE33" s="233"/>
      <c r="OJF33" s="233"/>
      <c r="OJG33" s="233"/>
      <c r="OJH33" s="233"/>
      <c r="OJI33" s="233"/>
      <c r="OJJ33" s="233"/>
      <c r="OJK33" s="233"/>
      <c r="OJL33" s="233"/>
      <c r="OJM33" s="233"/>
      <c r="OJN33" s="233"/>
      <c r="OJO33" s="233"/>
      <c r="OJP33" s="233"/>
      <c r="OJQ33" s="233"/>
      <c r="OJR33" s="233"/>
      <c r="OJS33" s="233"/>
      <c r="OJT33" s="233"/>
      <c r="OJU33" s="233"/>
      <c r="OJV33" s="233"/>
      <c r="OJW33" s="233"/>
      <c r="OJX33" s="233"/>
      <c r="OJY33" s="233"/>
      <c r="OJZ33" s="233"/>
      <c r="OKA33" s="233"/>
      <c r="OKB33" s="233"/>
      <c r="OKC33" s="233"/>
      <c r="OKD33" s="233"/>
      <c r="OKE33" s="233"/>
      <c r="OKF33" s="233"/>
      <c r="OKG33" s="233"/>
      <c r="OKH33" s="233"/>
      <c r="OKI33" s="233"/>
      <c r="OKJ33" s="233"/>
      <c r="OKK33" s="233"/>
      <c r="OKL33" s="233"/>
      <c r="OKM33" s="233"/>
      <c r="OKN33" s="233"/>
      <c r="OKO33" s="233"/>
      <c r="OKP33" s="233"/>
      <c r="OKQ33" s="233"/>
      <c r="OKR33" s="233"/>
      <c r="OKS33" s="233"/>
      <c r="OKT33" s="233"/>
      <c r="OKU33" s="233"/>
      <c r="OKV33" s="233"/>
      <c r="OKW33" s="233"/>
      <c r="OKX33" s="233"/>
      <c r="OKY33" s="233"/>
      <c r="OKZ33" s="233"/>
      <c r="OLA33" s="233"/>
      <c r="OLB33" s="233"/>
      <c r="OLC33" s="233"/>
      <c r="OLD33" s="233"/>
      <c r="OLE33" s="233"/>
      <c r="OLF33" s="233"/>
      <c r="OLG33" s="233"/>
      <c r="OLH33" s="233"/>
      <c r="OLI33" s="233"/>
      <c r="OLJ33" s="233"/>
      <c r="OLK33" s="233"/>
      <c r="OLL33" s="233"/>
      <c r="OLM33" s="233"/>
      <c r="OLN33" s="233"/>
      <c r="OLO33" s="233"/>
      <c r="OLP33" s="233"/>
      <c r="OLQ33" s="233"/>
      <c r="OLR33" s="233"/>
      <c r="OLS33" s="233"/>
      <c r="OLT33" s="233"/>
      <c r="OLU33" s="233"/>
      <c r="OLV33" s="233"/>
      <c r="OLW33" s="233"/>
      <c r="OLX33" s="233"/>
      <c r="OLY33" s="233"/>
      <c r="OLZ33" s="233"/>
      <c r="OMA33" s="233"/>
      <c r="OMB33" s="233"/>
      <c r="OMC33" s="233"/>
      <c r="OMD33" s="233"/>
      <c r="OME33" s="233"/>
      <c r="OMF33" s="233"/>
      <c r="OMG33" s="233"/>
      <c r="OMH33" s="233"/>
      <c r="OMI33" s="233"/>
      <c r="OMJ33" s="233"/>
      <c r="OMK33" s="233"/>
      <c r="OML33" s="233"/>
      <c r="OMM33" s="233"/>
      <c r="OMN33" s="233"/>
      <c r="OMO33" s="233"/>
      <c r="OMP33" s="233"/>
      <c r="OMQ33" s="233"/>
      <c r="OMR33" s="233"/>
      <c r="OMS33" s="233"/>
      <c r="OMT33" s="233"/>
      <c r="OMU33" s="233"/>
      <c r="OMV33" s="233"/>
      <c r="OMW33" s="233"/>
      <c r="OMX33" s="233"/>
      <c r="OMY33" s="233"/>
      <c r="OMZ33" s="233"/>
      <c r="ONA33" s="233"/>
      <c r="ONB33" s="233"/>
      <c r="ONC33" s="233"/>
      <c r="OND33" s="233"/>
      <c r="ONE33" s="233"/>
      <c r="ONF33" s="233"/>
      <c r="ONG33" s="233"/>
      <c r="ONH33" s="233"/>
      <c r="ONI33" s="233"/>
      <c r="ONJ33" s="233"/>
      <c r="ONK33" s="233"/>
      <c r="ONL33" s="233"/>
      <c r="ONM33" s="233"/>
      <c r="ONN33" s="233"/>
      <c r="ONO33" s="233"/>
      <c r="ONP33" s="233"/>
      <c r="ONQ33" s="233"/>
      <c r="ONR33" s="233"/>
      <c r="ONS33" s="233"/>
      <c r="ONT33" s="233"/>
      <c r="ONU33" s="233"/>
      <c r="ONV33" s="233"/>
      <c r="ONW33" s="233"/>
      <c r="ONX33" s="233"/>
      <c r="ONY33" s="233"/>
      <c r="ONZ33" s="233"/>
      <c r="OOA33" s="233"/>
      <c r="OOB33" s="233"/>
      <c r="OOC33" s="233"/>
      <c r="OOD33" s="233"/>
      <c r="OOE33" s="233"/>
      <c r="OOF33" s="233"/>
      <c r="OOG33" s="233"/>
      <c r="OOH33" s="233"/>
      <c r="OOI33" s="233"/>
      <c r="OOJ33" s="233"/>
      <c r="OOK33" s="233"/>
      <c r="OOL33" s="233"/>
      <c r="OOM33" s="233"/>
      <c r="OON33" s="233"/>
      <c r="OOO33" s="233"/>
      <c r="OOP33" s="233"/>
      <c r="OOQ33" s="233"/>
      <c r="OOR33" s="233"/>
      <c r="OOS33" s="233"/>
      <c r="OOT33" s="233"/>
      <c r="OOU33" s="233"/>
      <c r="OOV33" s="233"/>
      <c r="OOW33" s="233"/>
      <c r="OOX33" s="233"/>
      <c r="OOY33" s="233"/>
      <c r="OOZ33" s="233"/>
      <c r="OPA33" s="233"/>
      <c r="OPB33" s="233"/>
      <c r="OPC33" s="233"/>
      <c r="OPD33" s="233"/>
      <c r="OPE33" s="233"/>
      <c r="OPF33" s="233"/>
      <c r="OPG33" s="233"/>
      <c r="OPH33" s="233"/>
      <c r="OPI33" s="233"/>
      <c r="OPJ33" s="233"/>
      <c r="OPK33" s="233"/>
      <c r="OPL33" s="233"/>
      <c r="OPM33" s="233"/>
      <c r="OPN33" s="233"/>
      <c r="OPO33" s="233"/>
      <c r="OPP33" s="233"/>
      <c r="OPQ33" s="233"/>
      <c r="OPR33" s="233"/>
      <c r="OPS33" s="233"/>
      <c r="OPT33" s="233"/>
      <c r="OPU33" s="233"/>
      <c r="OPV33" s="233"/>
      <c r="OPW33" s="233"/>
      <c r="OPX33" s="233"/>
      <c r="OPY33" s="233"/>
      <c r="OPZ33" s="233"/>
      <c r="OQA33" s="233"/>
      <c r="OQB33" s="233"/>
      <c r="OQC33" s="233"/>
      <c r="OQD33" s="233"/>
      <c r="OQE33" s="233"/>
      <c r="OQF33" s="233"/>
      <c r="OQG33" s="233"/>
      <c r="OQH33" s="233"/>
      <c r="OQI33" s="233"/>
      <c r="OQJ33" s="233"/>
      <c r="OQK33" s="233"/>
      <c r="OQL33" s="233"/>
      <c r="OQM33" s="233"/>
      <c r="OQN33" s="233"/>
      <c r="OQO33" s="233"/>
      <c r="OQP33" s="233"/>
      <c r="OQQ33" s="233"/>
      <c r="OQR33" s="233"/>
      <c r="OQS33" s="233"/>
      <c r="OQT33" s="233"/>
      <c r="OQU33" s="233"/>
      <c r="OQV33" s="233"/>
      <c r="OQW33" s="233"/>
      <c r="OQX33" s="233"/>
      <c r="OQY33" s="233"/>
      <c r="OQZ33" s="233"/>
      <c r="ORA33" s="233"/>
      <c r="ORB33" s="233"/>
      <c r="ORC33" s="233"/>
      <c r="ORD33" s="233"/>
      <c r="ORE33" s="233"/>
      <c r="ORF33" s="233"/>
      <c r="ORG33" s="233"/>
      <c r="ORH33" s="233"/>
      <c r="ORI33" s="233"/>
      <c r="ORJ33" s="233"/>
      <c r="ORK33" s="233"/>
      <c r="ORL33" s="233"/>
      <c r="ORM33" s="233"/>
      <c r="ORN33" s="233"/>
      <c r="ORO33" s="233"/>
      <c r="ORP33" s="233"/>
      <c r="ORQ33" s="233"/>
      <c r="ORR33" s="233"/>
      <c r="ORS33" s="233"/>
      <c r="ORT33" s="233"/>
      <c r="ORU33" s="233"/>
      <c r="ORV33" s="233"/>
      <c r="ORW33" s="233"/>
      <c r="ORX33" s="233"/>
      <c r="ORY33" s="233"/>
      <c r="ORZ33" s="233"/>
      <c r="OSA33" s="233"/>
      <c r="OSB33" s="233"/>
      <c r="OSC33" s="233"/>
      <c r="OSD33" s="233"/>
      <c r="OSE33" s="233"/>
      <c r="OSF33" s="233"/>
      <c r="OSG33" s="233"/>
      <c r="OSH33" s="233"/>
      <c r="OSI33" s="233"/>
      <c r="OSJ33" s="233"/>
      <c r="OSK33" s="233"/>
      <c r="OSL33" s="233"/>
      <c r="OSM33" s="233"/>
      <c r="OSN33" s="233"/>
      <c r="OSO33" s="233"/>
      <c r="OSP33" s="233"/>
      <c r="OSQ33" s="233"/>
      <c r="OSR33" s="233"/>
      <c r="OSS33" s="233"/>
      <c r="OST33" s="233"/>
      <c r="OSU33" s="233"/>
      <c r="OSV33" s="233"/>
      <c r="OSW33" s="233"/>
      <c r="OSX33" s="233"/>
      <c r="OSY33" s="233"/>
      <c r="OSZ33" s="233"/>
      <c r="OTA33" s="233"/>
      <c r="OTB33" s="233"/>
      <c r="OTC33" s="233"/>
      <c r="OTD33" s="233"/>
      <c r="OTE33" s="233"/>
      <c r="OTF33" s="233"/>
      <c r="OTG33" s="233"/>
      <c r="OTH33" s="233"/>
      <c r="OTI33" s="233"/>
      <c r="OTJ33" s="233"/>
      <c r="OTK33" s="233"/>
      <c r="OTL33" s="233"/>
      <c r="OTM33" s="233"/>
      <c r="OTN33" s="233"/>
      <c r="OTO33" s="233"/>
      <c r="OTP33" s="233"/>
      <c r="OTQ33" s="233"/>
      <c r="OTR33" s="233"/>
      <c r="OTS33" s="233"/>
      <c r="OTT33" s="233"/>
      <c r="OTU33" s="233"/>
      <c r="OTV33" s="233"/>
      <c r="OTW33" s="233"/>
      <c r="OTX33" s="233"/>
      <c r="OTY33" s="233"/>
      <c r="OTZ33" s="233"/>
      <c r="OUA33" s="233"/>
      <c r="OUB33" s="233"/>
      <c r="OUC33" s="233"/>
      <c r="OUD33" s="233"/>
      <c r="OUE33" s="233"/>
      <c r="OUF33" s="233"/>
      <c r="OUG33" s="233"/>
      <c r="OUH33" s="233"/>
      <c r="OUI33" s="233"/>
      <c r="OUJ33" s="233"/>
      <c r="OUK33" s="233"/>
      <c r="OUL33" s="233"/>
      <c r="OUM33" s="233"/>
      <c r="OUN33" s="233"/>
      <c r="OUO33" s="233"/>
      <c r="OUP33" s="233"/>
      <c r="OUQ33" s="233"/>
      <c r="OUR33" s="233"/>
      <c r="OUS33" s="233"/>
      <c r="OUT33" s="233"/>
      <c r="OUU33" s="233"/>
      <c r="OUV33" s="233"/>
      <c r="OUW33" s="233"/>
      <c r="OUX33" s="233"/>
      <c r="OUY33" s="233"/>
      <c r="OUZ33" s="233"/>
      <c r="OVA33" s="233"/>
      <c r="OVB33" s="233"/>
      <c r="OVC33" s="233"/>
      <c r="OVD33" s="233"/>
      <c r="OVE33" s="233"/>
      <c r="OVF33" s="233"/>
      <c r="OVG33" s="233"/>
      <c r="OVH33" s="233"/>
      <c r="OVI33" s="233"/>
      <c r="OVJ33" s="233"/>
      <c r="OVK33" s="233"/>
      <c r="OVL33" s="233"/>
      <c r="OVM33" s="233"/>
      <c r="OVN33" s="233"/>
      <c r="OVO33" s="233"/>
      <c r="OVP33" s="233"/>
      <c r="OVQ33" s="233"/>
      <c r="OVR33" s="233"/>
      <c r="OVS33" s="233"/>
      <c r="OVT33" s="233"/>
      <c r="OVU33" s="233"/>
      <c r="OVV33" s="233"/>
      <c r="OVW33" s="233"/>
      <c r="OVX33" s="233"/>
      <c r="OVY33" s="233"/>
      <c r="OVZ33" s="233"/>
      <c r="OWA33" s="233"/>
      <c r="OWB33" s="233"/>
      <c r="OWC33" s="233"/>
      <c r="OWD33" s="233"/>
      <c r="OWE33" s="233"/>
      <c r="OWF33" s="233"/>
      <c r="OWG33" s="233"/>
      <c r="OWH33" s="233"/>
      <c r="OWI33" s="233"/>
      <c r="OWJ33" s="233"/>
      <c r="OWK33" s="233"/>
      <c r="OWL33" s="233"/>
      <c r="OWM33" s="233"/>
      <c r="OWN33" s="233"/>
      <c r="OWO33" s="233"/>
      <c r="OWP33" s="233"/>
      <c r="OWQ33" s="233"/>
      <c r="OWR33" s="233"/>
      <c r="OWS33" s="233"/>
      <c r="OWT33" s="233"/>
      <c r="OWU33" s="233"/>
      <c r="OWV33" s="233"/>
      <c r="OWW33" s="233"/>
      <c r="OWX33" s="233"/>
      <c r="OWY33" s="233"/>
      <c r="OWZ33" s="233"/>
      <c r="OXA33" s="233"/>
      <c r="OXB33" s="233"/>
      <c r="OXC33" s="233"/>
      <c r="OXD33" s="233"/>
      <c r="OXE33" s="233"/>
      <c r="OXF33" s="233"/>
      <c r="OXG33" s="233"/>
      <c r="OXH33" s="233"/>
      <c r="OXI33" s="233"/>
      <c r="OXJ33" s="233"/>
      <c r="OXK33" s="233"/>
      <c r="OXL33" s="233"/>
      <c r="OXM33" s="233"/>
      <c r="OXN33" s="233"/>
      <c r="OXO33" s="233"/>
      <c r="OXP33" s="233"/>
      <c r="OXQ33" s="233"/>
      <c r="OXR33" s="233"/>
      <c r="OXS33" s="233"/>
      <c r="OXT33" s="233"/>
      <c r="OXU33" s="233"/>
      <c r="OXV33" s="233"/>
      <c r="OXW33" s="233"/>
      <c r="OXX33" s="233"/>
      <c r="OXY33" s="233"/>
      <c r="OXZ33" s="233"/>
      <c r="OYA33" s="233"/>
      <c r="OYB33" s="233"/>
      <c r="OYC33" s="233"/>
      <c r="OYD33" s="233"/>
      <c r="OYE33" s="233"/>
      <c r="OYF33" s="233"/>
      <c r="OYG33" s="233"/>
      <c r="OYH33" s="233"/>
      <c r="OYI33" s="233"/>
      <c r="OYJ33" s="233"/>
      <c r="OYK33" s="233"/>
      <c r="OYL33" s="233"/>
      <c r="OYM33" s="233"/>
      <c r="OYN33" s="233"/>
      <c r="OYO33" s="233"/>
      <c r="OYP33" s="233"/>
      <c r="OYQ33" s="233"/>
      <c r="OYR33" s="233"/>
      <c r="OYS33" s="233"/>
      <c r="OYT33" s="233"/>
      <c r="OYU33" s="233"/>
      <c r="OYV33" s="233"/>
      <c r="OYW33" s="233"/>
      <c r="OYX33" s="233"/>
      <c r="OYY33" s="233"/>
      <c r="OYZ33" s="233"/>
      <c r="OZA33" s="233"/>
      <c r="OZB33" s="233"/>
      <c r="OZC33" s="233"/>
      <c r="OZD33" s="233"/>
      <c r="OZE33" s="233"/>
      <c r="OZF33" s="233"/>
      <c r="OZG33" s="233"/>
      <c r="OZH33" s="233"/>
      <c r="OZI33" s="233"/>
      <c r="OZJ33" s="233"/>
      <c r="OZK33" s="233"/>
      <c r="OZL33" s="233"/>
      <c r="OZM33" s="233"/>
      <c r="OZN33" s="233"/>
      <c r="OZO33" s="233"/>
      <c r="OZP33" s="233"/>
      <c r="OZQ33" s="233"/>
      <c r="OZR33" s="233"/>
      <c r="OZS33" s="233"/>
      <c r="OZT33" s="233"/>
      <c r="OZU33" s="233"/>
      <c r="OZV33" s="233"/>
      <c r="OZW33" s="233"/>
      <c r="OZX33" s="233"/>
      <c r="OZY33" s="233"/>
      <c r="OZZ33" s="233"/>
      <c r="PAA33" s="233"/>
      <c r="PAB33" s="233"/>
      <c r="PAC33" s="233"/>
      <c r="PAD33" s="233"/>
      <c r="PAE33" s="233"/>
      <c r="PAF33" s="233"/>
      <c r="PAG33" s="233"/>
      <c r="PAH33" s="233"/>
      <c r="PAI33" s="233"/>
      <c r="PAJ33" s="233"/>
      <c r="PAK33" s="233"/>
      <c r="PAL33" s="233"/>
      <c r="PAM33" s="233"/>
      <c r="PAN33" s="233"/>
      <c r="PAO33" s="233"/>
      <c r="PAP33" s="233"/>
      <c r="PAQ33" s="233"/>
      <c r="PAR33" s="233"/>
      <c r="PAS33" s="233"/>
      <c r="PAT33" s="233"/>
      <c r="PAU33" s="233"/>
      <c r="PAV33" s="233"/>
      <c r="PAW33" s="233"/>
      <c r="PAX33" s="233"/>
      <c r="PAY33" s="233"/>
      <c r="PAZ33" s="233"/>
      <c r="PBA33" s="233"/>
      <c r="PBB33" s="233"/>
      <c r="PBC33" s="233"/>
      <c r="PBD33" s="233"/>
      <c r="PBE33" s="233"/>
      <c r="PBF33" s="233"/>
      <c r="PBG33" s="233"/>
      <c r="PBH33" s="233"/>
      <c r="PBI33" s="233"/>
      <c r="PBJ33" s="233"/>
      <c r="PBK33" s="233"/>
      <c r="PBL33" s="233"/>
      <c r="PBM33" s="233"/>
      <c r="PBN33" s="233"/>
      <c r="PBO33" s="233"/>
      <c r="PBP33" s="233"/>
      <c r="PBQ33" s="233"/>
      <c r="PBR33" s="233"/>
      <c r="PBS33" s="233"/>
      <c r="PBT33" s="233"/>
      <c r="PBU33" s="233"/>
      <c r="PBV33" s="233"/>
      <c r="PBW33" s="233"/>
      <c r="PBX33" s="233"/>
      <c r="PBY33" s="233"/>
      <c r="PBZ33" s="233"/>
      <c r="PCA33" s="233"/>
      <c r="PCB33" s="233"/>
      <c r="PCC33" s="233"/>
      <c r="PCD33" s="233"/>
      <c r="PCE33" s="233"/>
      <c r="PCF33" s="233"/>
      <c r="PCG33" s="233"/>
      <c r="PCH33" s="233"/>
      <c r="PCI33" s="233"/>
      <c r="PCJ33" s="233"/>
      <c r="PCK33" s="233"/>
      <c r="PCL33" s="233"/>
      <c r="PCM33" s="233"/>
      <c r="PCN33" s="233"/>
      <c r="PCO33" s="233"/>
      <c r="PCP33" s="233"/>
      <c r="PCQ33" s="233"/>
      <c r="PCR33" s="233"/>
      <c r="PCS33" s="233"/>
      <c r="PCT33" s="233"/>
      <c r="PCU33" s="233"/>
      <c r="PCV33" s="233"/>
      <c r="PCW33" s="233"/>
      <c r="PCX33" s="233"/>
      <c r="PCY33" s="233"/>
      <c r="PCZ33" s="233"/>
      <c r="PDA33" s="233"/>
      <c r="PDB33" s="233"/>
      <c r="PDC33" s="233"/>
      <c r="PDD33" s="233"/>
      <c r="PDE33" s="233"/>
      <c r="PDF33" s="233"/>
      <c r="PDG33" s="233"/>
      <c r="PDH33" s="233"/>
      <c r="PDI33" s="233"/>
      <c r="PDJ33" s="233"/>
      <c r="PDK33" s="233"/>
      <c r="PDL33" s="233"/>
      <c r="PDM33" s="233"/>
      <c r="PDN33" s="233"/>
      <c r="PDO33" s="233"/>
      <c r="PDP33" s="233"/>
      <c r="PDQ33" s="233"/>
      <c r="PDR33" s="233"/>
      <c r="PDS33" s="233"/>
      <c r="PDT33" s="233"/>
      <c r="PDU33" s="233"/>
      <c r="PDV33" s="233"/>
      <c r="PDW33" s="233"/>
      <c r="PDX33" s="233"/>
      <c r="PDY33" s="233"/>
      <c r="PDZ33" s="233"/>
      <c r="PEA33" s="233"/>
      <c r="PEB33" s="233"/>
      <c r="PEC33" s="233"/>
      <c r="PED33" s="233"/>
      <c r="PEE33" s="233"/>
      <c r="PEF33" s="233"/>
      <c r="PEG33" s="233"/>
      <c r="PEH33" s="233"/>
      <c r="PEI33" s="233"/>
      <c r="PEJ33" s="233"/>
      <c r="PEK33" s="233"/>
      <c r="PEL33" s="233"/>
      <c r="PEM33" s="233"/>
      <c r="PEN33" s="233"/>
      <c r="PEO33" s="233"/>
      <c r="PEP33" s="233"/>
      <c r="PEQ33" s="233"/>
      <c r="PER33" s="233"/>
      <c r="PES33" s="233"/>
      <c r="PET33" s="233"/>
      <c r="PEU33" s="233"/>
      <c r="PEV33" s="233"/>
      <c r="PEW33" s="233"/>
      <c r="PEX33" s="233"/>
      <c r="PEY33" s="233"/>
      <c r="PEZ33" s="233"/>
      <c r="PFA33" s="233"/>
      <c r="PFB33" s="233"/>
      <c r="PFC33" s="233"/>
      <c r="PFD33" s="233"/>
      <c r="PFE33" s="233"/>
      <c r="PFF33" s="233"/>
      <c r="PFG33" s="233"/>
      <c r="PFH33" s="233"/>
      <c r="PFI33" s="233"/>
      <c r="PFJ33" s="233"/>
      <c r="PFK33" s="233"/>
      <c r="PFL33" s="233"/>
      <c r="PFM33" s="233"/>
      <c r="PFN33" s="233"/>
      <c r="PFO33" s="233"/>
      <c r="PFP33" s="233"/>
      <c r="PFQ33" s="233"/>
      <c r="PFR33" s="233"/>
      <c r="PFS33" s="233"/>
      <c r="PFT33" s="233"/>
      <c r="PFU33" s="233"/>
      <c r="PFV33" s="233"/>
      <c r="PFW33" s="233"/>
      <c r="PFX33" s="233"/>
      <c r="PFY33" s="233"/>
      <c r="PFZ33" s="233"/>
      <c r="PGA33" s="233"/>
      <c r="PGB33" s="233"/>
      <c r="PGC33" s="233"/>
      <c r="PGD33" s="233"/>
      <c r="PGE33" s="233"/>
      <c r="PGF33" s="233"/>
      <c r="PGG33" s="233"/>
      <c r="PGH33" s="233"/>
      <c r="PGI33" s="233"/>
      <c r="PGJ33" s="233"/>
      <c r="PGK33" s="233"/>
      <c r="PGL33" s="233"/>
      <c r="PGM33" s="233"/>
      <c r="PGN33" s="233"/>
      <c r="PGO33" s="233"/>
      <c r="PGP33" s="233"/>
      <c r="PGQ33" s="233"/>
      <c r="PGR33" s="233"/>
      <c r="PGS33" s="233"/>
      <c r="PGT33" s="233"/>
      <c r="PGU33" s="233"/>
      <c r="PGV33" s="233"/>
      <c r="PGW33" s="233"/>
      <c r="PGX33" s="233"/>
      <c r="PGY33" s="233"/>
      <c r="PGZ33" s="233"/>
      <c r="PHA33" s="233"/>
      <c r="PHB33" s="233"/>
      <c r="PHC33" s="233"/>
      <c r="PHD33" s="233"/>
      <c r="PHE33" s="233"/>
      <c r="PHF33" s="233"/>
      <c r="PHG33" s="233"/>
      <c r="PHH33" s="233"/>
      <c r="PHI33" s="233"/>
      <c r="PHJ33" s="233"/>
      <c r="PHK33" s="233"/>
      <c r="PHL33" s="233"/>
      <c r="PHM33" s="233"/>
      <c r="PHN33" s="233"/>
      <c r="PHO33" s="233"/>
      <c r="PHP33" s="233"/>
      <c r="PHQ33" s="233"/>
      <c r="PHR33" s="233"/>
      <c r="PHS33" s="233"/>
      <c r="PHT33" s="233"/>
      <c r="PHU33" s="233"/>
      <c r="PHV33" s="233"/>
      <c r="PHW33" s="233"/>
      <c r="PHX33" s="233"/>
      <c r="PHY33" s="233"/>
      <c r="PHZ33" s="233"/>
      <c r="PIA33" s="233"/>
      <c r="PIB33" s="233"/>
      <c r="PIC33" s="233"/>
      <c r="PID33" s="233"/>
      <c r="PIE33" s="233"/>
      <c r="PIF33" s="233"/>
      <c r="PIG33" s="233"/>
      <c r="PIH33" s="233"/>
      <c r="PII33" s="233"/>
      <c r="PIJ33" s="233"/>
      <c r="PIK33" s="233"/>
      <c r="PIL33" s="233"/>
      <c r="PIM33" s="233"/>
      <c r="PIN33" s="233"/>
      <c r="PIO33" s="233"/>
      <c r="PIP33" s="233"/>
      <c r="PIQ33" s="233"/>
      <c r="PIR33" s="233"/>
      <c r="PIS33" s="233"/>
      <c r="PIT33" s="233"/>
      <c r="PIU33" s="233"/>
      <c r="PIV33" s="233"/>
      <c r="PIW33" s="233"/>
      <c r="PIX33" s="233"/>
      <c r="PIY33" s="233"/>
      <c r="PIZ33" s="233"/>
      <c r="PJA33" s="233"/>
      <c r="PJB33" s="233"/>
      <c r="PJC33" s="233"/>
      <c r="PJD33" s="233"/>
      <c r="PJE33" s="233"/>
      <c r="PJF33" s="233"/>
      <c r="PJG33" s="233"/>
      <c r="PJH33" s="233"/>
      <c r="PJI33" s="233"/>
      <c r="PJJ33" s="233"/>
      <c r="PJK33" s="233"/>
      <c r="PJL33" s="233"/>
      <c r="PJM33" s="233"/>
      <c r="PJN33" s="233"/>
      <c r="PJO33" s="233"/>
      <c r="PJP33" s="233"/>
      <c r="PJQ33" s="233"/>
      <c r="PJR33" s="233"/>
      <c r="PJS33" s="233"/>
      <c r="PJT33" s="233"/>
      <c r="PJU33" s="233"/>
      <c r="PJV33" s="233"/>
      <c r="PJW33" s="233"/>
      <c r="PJX33" s="233"/>
      <c r="PJY33" s="233"/>
      <c r="PJZ33" s="233"/>
      <c r="PKA33" s="233"/>
      <c r="PKB33" s="233"/>
      <c r="PKC33" s="233"/>
      <c r="PKD33" s="233"/>
      <c r="PKE33" s="233"/>
      <c r="PKF33" s="233"/>
      <c r="PKG33" s="233"/>
      <c r="PKH33" s="233"/>
      <c r="PKI33" s="233"/>
      <c r="PKJ33" s="233"/>
      <c r="PKK33" s="233"/>
      <c r="PKL33" s="233"/>
      <c r="PKM33" s="233"/>
      <c r="PKN33" s="233"/>
      <c r="PKO33" s="233"/>
      <c r="PKP33" s="233"/>
      <c r="PKQ33" s="233"/>
      <c r="PKR33" s="233"/>
      <c r="PKS33" s="233"/>
      <c r="PKT33" s="233"/>
      <c r="PKU33" s="233"/>
      <c r="PKV33" s="233"/>
      <c r="PKW33" s="233"/>
      <c r="PKX33" s="233"/>
      <c r="PKY33" s="233"/>
      <c r="PKZ33" s="233"/>
      <c r="PLA33" s="233"/>
      <c r="PLB33" s="233"/>
      <c r="PLC33" s="233"/>
      <c r="PLD33" s="233"/>
      <c r="PLE33" s="233"/>
      <c r="PLF33" s="233"/>
      <c r="PLG33" s="233"/>
      <c r="PLH33" s="233"/>
      <c r="PLI33" s="233"/>
      <c r="PLJ33" s="233"/>
      <c r="PLK33" s="233"/>
      <c r="PLL33" s="233"/>
      <c r="PLM33" s="233"/>
      <c r="PLN33" s="233"/>
      <c r="PLO33" s="233"/>
      <c r="PLP33" s="233"/>
      <c r="PLQ33" s="233"/>
      <c r="PLR33" s="233"/>
      <c r="PLS33" s="233"/>
      <c r="PLT33" s="233"/>
      <c r="PLU33" s="233"/>
      <c r="PLV33" s="233"/>
      <c r="PLW33" s="233"/>
      <c r="PLX33" s="233"/>
      <c r="PLY33" s="233"/>
      <c r="PLZ33" s="233"/>
      <c r="PMA33" s="233"/>
      <c r="PMB33" s="233"/>
      <c r="PMC33" s="233"/>
      <c r="PMD33" s="233"/>
      <c r="PME33" s="233"/>
      <c r="PMF33" s="233"/>
      <c r="PMG33" s="233"/>
      <c r="PMH33" s="233"/>
      <c r="PMI33" s="233"/>
      <c r="PMJ33" s="233"/>
      <c r="PMK33" s="233"/>
      <c r="PML33" s="233"/>
      <c r="PMM33" s="233"/>
      <c r="PMN33" s="233"/>
      <c r="PMO33" s="233"/>
      <c r="PMP33" s="233"/>
      <c r="PMQ33" s="233"/>
      <c r="PMR33" s="233"/>
      <c r="PMS33" s="233"/>
      <c r="PMT33" s="233"/>
      <c r="PMU33" s="233"/>
      <c r="PMV33" s="233"/>
      <c r="PMW33" s="233"/>
      <c r="PMX33" s="233"/>
      <c r="PMY33" s="233"/>
      <c r="PMZ33" s="233"/>
      <c r="PNA33" s="233"/>
      <c r="PNB33" s="233"/>
      <c r="PNC33" s="233"/>
      <c r="PND33" s="233"/>
      <c r="PNE33" s="233"/>
      <c r="PNF33" s="233"/>
      <c r="PNG33" s="233"/>
      <c r="PNH33" s="233"/>
      <c r="PNI33" s="233"/>
      <c r="PNJ33" s="233"/>
      <c r="PNK33" s="233"/>
      <c r="PNL33" s="233"/>
      <c r="PNM33" s="233"/>
      <c r="PNN33" s="233"/>
      <c r="PNO33" s="233"/>
      <c r="PNP33" s="233"/>
      <c r="PNQ33" s="233"/>
      <c r="PNR33" s="233"/>
      <c r="PNS33" s="233"/>
      <c r="PNT33" s="233"/>
      <c r="PNU33" s="233"/>
      <c r="PNV33" s="233"/>
      <c r="PNW33" s="233"/>
      <c r="PNX33" s="233"/>
      <c r="PNY33" s="233"/>
      <c r="PNZ33" s="233"/>
      <c r="POA33" s="233"/>
      <c r="POB33" s="233"/>
      <c r="POC33" s="233"/>
      <c r="POD33" s="233"/>
      <c r="POE33" s="233"/>
      <c r="POF33" s="233"/>
      <c r="POG33" s="233"/>
      <c r="POH33" s="233"/>
      <c r="POI33" s="233"/>
      <c r="POJ33" s="233"/>
      <c r="POK33" s="233"/>
      <c r="POL33" s="233"/>
      <c r="POM33" s="233"/>
      <c r="PON33" s="233"/>
      <c r="POO33" s="233"/>
      <c r="POP33" s="233"/>
      <c r="POQ33" s="233"/>
      <c r="POR33" s="233"/>
      <c r="POS33" s="233"/>
      <c r="POT33" s="233"/>
      <c r="POU33" s="233"/>
      <c r="POV33" s="233"/>
      <c r="POW33" s="233"/>
      <c r="POX33" s="233"/>
      <c r="POY33" s="233"/>
      <c r="POZ33" s="233"/>
      <c r="PPA33" s="233"/>
      <c r="PPB33" s="233"/>
      <c r="PPC33" s="233"/>
      <c r="PPD33" s="233"/>
      <c r="PPE33" s="233"/>
      <c r="PPF33" s="233"/>
      <c r="PPG33" s="233"/>
      <c r="PPH33" s="233"/>
      <c r="PPI33" s="233"/>
      <c r="PPJ33" s="233"/>
      <c r="PPK33" s="233"/>
      <c r="PPL33" s="233"/>
      <c r="PPM33" s="233"/>
      <c r="PPN33" s="233"/>
      <c r="PPO33" s="233"/>
      <c r="PPP33" s="233"/>
      <c r="PPQ33" s="233"/>
      <c r="PPR33" s="233"/>
      <c r="PPS33" s="233"/>
      <c r="PPT33" s="233"/>
      <c r="PPU33" s="233"/>
      <c r="PPV33" s="233"/>
      <c r="PPW33" s="233"/>
      <c r="PPX33" s="233"/>
      <c r="PPY33" s="233"/>
      <c r="PPZ33" s="233"/>
      <c r="PQA33" s="233"/>
      <c r="PQB33" s="233"/>
      <c r="PQC33" s="233"/>
      <c r="PQD33" s="233"/>
      <c r="PQE33" s="233"/>
      <c r="PQF33" s="233"/>
      <c r="PQG33" s="233"/>
      <c r="PQH33" s="233"/>
      <c r="PQI33" s="233"/>
      <c r="PQJ33" s="233"/>
      <c r="PQK33" s="233"/>
      <c r="PQL33" s="233"/>
      <c r="PQM33" s="233"/>
      <c r="PQN33" s="233"/>
      <c r="PQO33" s="233"/>
      <c r="PQP33" s="233"/>
      <c r="PQQ33" s="233"/>
      <c r="PQR33" s="233"/>
      <c r="PQS33" s="233"/>
      <c r="PQT33" s="233"/>
      <c r="PQU33" s="233"/>
      <c r="PQV33" s="233"/>
      <c r="PQW33" s="233"/>
      <c r="PQX33" s="233"/>
      <c r="PQY33" s="233"/>
      <c r="PQZ33" s="233"/>
      <c r="PRA33" s="233"/>
      <c r="PRB33" s="233"/>
      <c r="PRC33" s="233"/>
      <c r="PRD33" s="233"/>
      <c r="PRE33" s="233"/>
      <c r="PRF33" s="233"/>
      <c r="PRG33" s="233"/>
      <c r="PRH33" s="233"/>
      <c r="PRI33" s="233"/>
      <c r="PRJ33" s="233"/>
      <c r="PRK33" s="233"/>
      <c r="PRL33" s="233"/>
      <c r="PRM33" s="233"/>
      <c r="PRN33" s="233"/>
      <c r="PRO33" s="233"/>
      <c r="PRP33" s="233"/>
      <c r="PRQ33" s="233"/>
      <c r="PRR33" s="233"/>
      <c r="PRS33" s="233"/>
      <c r="PRT33" s="233"/>
      <c r="PRU33" s="233"/>
      <c r="PRV33" s="233"/>
      <c r="PRW33" s="233"/>
      <c r="PRX33" s="233"/>
      <c r="PRY33" s="233"/>
      <c r="PRZ33" s="233"/>
      <c r="PSA33" s="233"/>
      <c r="PSB33" s="233"/>
      <c r="PSC33" s="233"/>
      <c r="PSD33" s="233"/>
      <c r="PSE33" s="233"/>
      <c r="PSF33" s="233"/>
      <c r="PSG33" s="233"/>
      <c r="PSH33" s="233"/>
      <c r="PSI33" s="233"/>
      <c r="PSJ33" s="233"/>
      <c r="PSK33" s="233"/>
      <c r="PSL33" s="233"/>
      <c r="PSM33" s="233"/>
      <c r="PSN33" s="233"/>
      <c r="PSO33" s="233"/>
      <c r="PSP33" s="233"/>
      <c r="PSQ33" s="233"/>
      <c r="PSR33" s="233"/>
      <c r="PSS33" s="233"/>
      <c r="PST33" s="233"/>
      <c r="PSU33" s="233"/>
      <c r="PSV33" s="233"/>
      <c r="PSW33" s="233"/>
      <c r="PSX33" s="233"/>
      <c r="PSY33" s="233"/>
      <c r="PSZ33" s="233"/>
      <c r="PTA33" s="233"/>
      <c r="PTB33" s="233"/>
      <c r="PTC33" s="233"/>
      <c r="PTD33" s="233"/>
      <c r="PTE33" s="233"/>
      <c r="PTF33" s="233"/>
      <c r="PTG33" s="233"/>
      <c r="PTH33" s="233"/>
      <c r="PTI33" s="233"/>
      <c r="PTJ33" s="233"/>
      <c r="PTK33" s="233"/>
      <c r="PTL33" s="233"/>
      <c r="PTM33" s="233"/>
      <c r="PTN33" s="233"/>
      <c r="PTO33" s="233"/>
      <c r="PTP33" s="233"/>
      <c r="PTQ33" s="233"/>
      <c r="PTR33" s="233"/>
      <c r="PTS33" s="233"/>
      <c r="PTT33" s="233"/>
      <c r="PTU33" s="233"/>
      <c r="PTV33" s="233"/>
      <c r="PTW33" s="233"/>
      <c r="PTX33" s="233"/>
      <c r="PTY33" s="233"/>
      <c r="PTZ33" s="233"/>
      <c r="PUA33" s="233"/>
      <c r="PUB33" s="233"/>
      <c r="PUC33" s="233"/>
      <c r="PUD33" s="233"/>
      <c r="PUE33" s="233"/>
      <c r="PUF33" s="233"/>
      <c r="PUG33" s="233"/>
      <c r="PUH33" s="233"/>
      <c r="PUI33" s="233"/>
      <c r="PUJ33" s="233"/>
      <c r="PUK33" s="233"/>
      <c r="PUL33" s="233"/>
      <c r="PUM33" s="233"/>
      <c r="PUN33" s="233"/>
      <c r="PUO33" s="233"/>
      <c r="PUP33" s="233"/>
      <c r="PUQ33" s="233"/>
      <c r="PUR33" s="233"/>
      <c r="PUS33" s="233"/>
      <c r="PUT33" s="233"/>
      <c r="PUU33" s="233"/>
      <c r="PUV33" s="233"/>
      <c r="PUW33" s="233"/>
      <c r="PUX33" s="233"/>
      <c r="PUY33" s="233"/>
      <c r="PUZ33" s="233"/>
      <c r="PVA33" s="233"/>
      <c r="PVB33" s="233"/>
      <c r="PVC33" s="233"/>
      <c r="PVD33" s="233"/>
      <c r="PVE33" s="233"/>
      <c r="PVF33" s="233"/>
      <c r="PVG33" s="233"/>
      <c r="PVH33" s="233"/>
      <c r="PVI33" s="233"/>
      <c r="PVJ33" s="233"/>
      <c r="PVK33" s="233"/>
      <c r="PVL33" s="233"/>
      <c r="PVM33" s="233"/>
      <c r="PVN33" s="233"/>
      <c r="PVO33" s="233"/>
      <c r="PVP33" s="233"/>
      <c r="PVQ33" s="233"/>
      <c r="PVR33" s="233"/>
      <c r="PVS33" s="233"/>
      <c r="PVT33" s="233"/>
      <c r="PVU33" s="233"/>
      <c r="PVV33" s="233"/>
      <c r="PVW33" s="233"/>
      <c r="PVX33" s="233"/>
      <c r="PVY33" s="233"/>
      <c r="PVZ33" s="233"/>
      <c r="PWA33" s="233"/>
      <c r="PWB33" s="233"/>
      <c r="PWC33" s="233"/>
      <c r="PWD33" s="233"/>
      <c r="PWE33" s="233"/>
      <c r="PWF33" s="233"/>
      <c r="PWG33" s="233"/>
      <c r="PWH33" s="233"/>
      <c r="PWI33" s="233"/>
      <c r="PWJ33" s="233"/>
      <c r="PWK33" s="233"/>
      <c r="PWL33" s="233"/>
      <c r="PWM33" s="233"/>
      <c r="PWN33" s="233"/>
      <c r="PWO33" s="233"/>
      <c r="PWP33" s="233"/>
      <c r="PWQ33" s="233"/>
      <c r="PWR33" s="233"/>
      <c r="PWS33" s="233"/>
      <c r="PWT33" s="233"/>
      <c r="PWU33" s="233"/>
      <c r="PWV33" s="233"/>
      <c r="PWW33" s="233"/>
      <c r="PWX33" s="233"/>
      <c r="PWY33" s="233"/>
      <c r="PWZ33" s="233"/>
      <c r="PXA33" s="233"/>
      <c r="PXB33" s="233"/>
      <c r="PXC33" s="233"/>
      <c r="PXD33" s="233"/>
      <c r="PXE33" s="233"/>
      <c r="PXF33" s="233"/>
      <c r="PXG33" s="233"/>
      <c r="PXH33" s="233"/>
      <c r="PXI33" s="233"/>
      <c r="PXJ33" s="233"/>
      <c r="PXK33" s="233"/>
      <c r="PXL33" s="233"/>
      <c r="PXM33" s="233"/>
      <c r="PXN33" s="233"/>
      <c r="PXO33" s="233"/>
      <c r="PXP33" s="233"/>
      <c r="PXQ33" s="233"/>
      <c r="PXR33" s="233"/>
      <c r="PXS33" s="233"/>
      <c r="PXT33" s="233"/>
      <c r="PXU33" s="233"/>
      <c r="PXV33" s="233"/>
      <c r="PXW33" s="233"/>
      <c r="PXX33" s="233"/>
      <c r="PXY33" s="233"/>
      <c r="PXZ33" s="233"/>
      <c r="PYA33" s="233"/>
      <c r="PYB33" s="233"/>
      <c r="PYC33" s="233"/>
      <c r="PYD33" s="233"/>
      <c r="PYE33" s="233"/>
      <c r="PYF33" s="233"/>
      <c r="PYG33" s="233"/>
      <c r="PYH33" s="233"/>
      <c r="PYI33" s="233"/>
      <c r="PYJ33" s="233"/>
      <c r="PYK33" s="233"/>
      <c r="PYL33" s="233"/>
      <c r="PYM33" s="233"/>
      <c r="PYN33" s="233"/>
      <c r="PYO33" s="233"/>
      <c r="PYP33" s="233"/>
      <c r="PYQ33" s="233"/>
      <c r="PYR33" s="233"/>
      <c r="PYS33" s="233"/>
      <c r="PYT33" s="233"/>
      <c r="PYU33" s="233"/>
      <c r="PYV33" s="233"/>
      <c r="PYW33" s="233"/>
      <c r="PYX33" s="233"/>
      <c r="PYY33" s="233"/>
      <c r="PYZ33" s="233"/>
      <c r="PZA33" s="233"/>
      <c r="PZB33" s="233"/>
      <c r="PZC33" s="233"/>
      <c r="PZD33" s="233"/>
      <c r="PZE33" s="233"/>
      <c r="PZF33" s="233"/>
      <c r="PZG33" s="233"/>
      <c r="PZH33" s="233"/>
      <c r="PZI33" s="233"/>
      <c r="PZJ33" s="233"/>
      <c r="PZK33" s="233"/>
      <c r="PZL33" s="233"/>
      <c r="PZM33" s="233"/>
      <c r="PZN33" s="233"/>
      <c r="PZO33" s="233"/>
      <c r="PZP33" s="233"/>
      <c r="PZQ33" s="233"/>
      <c r="PZR33" s="233"/>
      <c r="PZS33" s="233"/>
      <c r="PZT33" s="233"/>
      <c r="PZU33" s="233"/>
      <c r="PZV33" s="233"/>
      <c r="PZW33" s="233"/>
      <c r="PZX33" s="233"/>
      <c r="PZY33" s="233"/>
      <c r="PZZ33" s="233"/>
      <c r="QAA33" s="233"/>
      <c r="QAB33" s="233"/>
      <c r="QAC33" s="233"/>
      <c r="QAD33" s="233"/>
      <c r="QAE33" s="233"/>
      <c r="QAF33" s="233"/>
      <c r="QAG33" s="233"/>
      <c r="QAH33" s="233"/>
      <c r="QAI33" s="233"/>
      <c r="QAJ33" s="233"/>
      <c r="QAK33" s="233"/>
      <c r="QAL33" s="233"/>
      <c r="QAM33" s="233"/>
      <c r="QAN33" s="233"/>
      <c r="QAO33" s="233"/>
      <c r="QAP33" s="233"/>
      <c r="QAQ33" s="233"/>
      <c r="QAR33" s="233"/>
      <c r="QAS33" s="233"/>
      <c r="QAT33" s="233"/>
      <c r="QAU33" s="233"/>
      <c r="QAV33" s="233"/>
      <c r="QAW33" s="233"/>
      <c r="QAX33" s="233"/>
      <c r="QAY33" s="233"/>
      <c r="QAZ33" s="233"/>
      <c r="QBA33" s="233"/>
      <c r="QBB33" s="233"/>
      <c r="QBC33" s="233"/>
      <c r="QBD33" s="233"/>
      <c r="QBE33" s="233"/>
      <c r="QBF33" s="233"/>
      <c r="QBG33" s="233"/>
      <c r="QBH33" s="233"/>
      <c r="QBI33" s="233"/>
      <c r="QBJ33" s="233"/>
      <c r="QBK33" s="233"/>
      <c r="QBL33" s="233"/>
      <c r="QBM33" s="233"/>
      <c r="QBN33" s="233"/>
      <c r="QBO33" s="233"/>
      <c r="QBP33" s="233"/>
      <c r="QBQ33" s="233"/>
      <c r="QBR33" s="233"/>
      <c r="QBS33" s="233"/>
      <c r="QBT33" s="233"/>
      <c r="QBU33" s="233"/>
      <c r="QBV33" s="233"/>
      <c r="QBW33" s="233"/>
      <c r="QBX33" s="233"/>
      <c r="QBY33" s="233"/>
      <c r="QBZ33" s="233"/>
      <c r="QCA33" s="233"/>
      <c r="QCB33" s="233"/>
      <c r="QCC33" s="233"/>
      <c r="QCD33" s="233"/>
      <c r="QCE33" s="233"/>
      <c r="QCF33" s="233"/>
      <c r="QCG33" s="233"/>
      <c r="QCH33" s="233"/>
      <c r="QCI33" s="233"/>
      <c r="QCJ33" s="233"/>
      <c r="QCK33" s="233"/>
      <c r="QCL33" s="233"/>
      <c r="QCM33" s="233"/>
      <c r="QCN33" s="233"/>
      <c r="QCO33" s="233"/>
      <c r="QCP33" s="233"/>
      <c r="QCQ33" s="233"/>
      <c r="QCR33" s="233"/>
      <c r="QCS33" s="233"/>
      <c r="QCT33" s="233"/>
      <c r="QCU33" s="233"/>
      <c r="QCV33" s="233"/>
      <c r="QCW33" s="233"/>
      <c r="QCX33" s="233"/>
      <c r="QCY33" s="233"/>
      <c r="QCZ33" s="233"/>
      <c r="QDA33" s="233"/>
      <c r="QDB33" s="233"/>
      <c r="QDC33" s="233"/>
      <c r="QDD33" s="233"/>
      <c r="QDE33" s="233"/>
      <c r="QDF33" s="233"/>
      <c r="QDG33" s="233"/>
      <c r="QDH33" s="233"/>
      <c r="QDI33" s="233"/>
      <c r="QDJ33" s="233"/>
      <c r="QDK33" s="233"/>
      <c r="QDL33" s="233"/>
      <c r="QDM33" s="233"/>
      <c r="QDN33" s="233"/>
      <c r="QDO33" s="233"/>
      <c r="QDP33" s="233"/>
      <c r="QDQ33" s="233"/>
      <c r="QDR33" s="233"/>
      <c r="QDS33" s="233"/>
      <c r="QDT33" s="233"/>
      <c r="QDU33" s="233"/>
      <c r="QDV33" s="233"/>
      <c r="QDW33" s="233"/>
      <c r="QDX33" s="233"/>
      <c r="QDY33" s="233"/>
      <c r="QDZ33" s="233"/>
      <c r="QEA33" s="233"/>
      <c r="QEB33" s="233"/>
      <c r="QEC33" s="233"/>
      <c r="QED33" s="233"/>
      <c r="QEE33" s="233"/>
      <c r="QEF33" s="233"/>
      <c r="QEG33" s="233"/>
      <c r="QEH33" s="233"/>
      <c r="QEI33" s="233"/>
      <c r="QEJ33" s="233"/>
      <c r="QEK33" s="233"/>
      <c r="QEL33" s="233"/>
      <c r="QEM33" s="233"/>
      <c r="QEN33" s="233"/>
      <c r="QEO33" s="233"/>
      <c r="QEP33" s="233"/>
      <c r="QEQ33" s="233"/>
      <c r="QER33" s="233"/>
      <c r="QES33" s="233"/>
      <c r="QET33" s="233"/>
      <c r="QEU33" s="233"/>
      <c r="QEV33" s="233"/>
      <c r="QEW33" s="233"/>
      <c r="QEX33" s="233"/>
      <c r="QEY33" s="233"/>
      <c r="QEZ33" s="233"/>
      <c r="QFA33" s="233"/>
      <c r="QFB33" s="233"/>
      <c r="QFC33" s="233"/>
      <c r="QFD33" s="233"/>
      <c r="QFE33" s="233"/>
      <c r="QFF33" s="233"/>
      <c r="QFG33" s="233"/>
      <c r="QFH33" s="233"/>
      <c r="QFI33" s="233"/>
      <c r="QFJ33" s="233"/>
      <c r="QFK33" s="233"/>
      <c r="QFL33" s="233"/>
      <c r="QFM33" s="233"/>
      <c r="QFN33" s="233"/>
      <c r="QFO33" s="233"/>
      <c r="QFP33" s="233"/>
      <c r="QFQ33" s="233"/>
      <c r="QFR33" s="233"/>
      <c r="QFS33" s="233"/>
      <c r="QFT33" s="233"/>
      <c r="QFU33" s="233"/>
      <c r="QFV33" s="233"/>
      <c r="QFW33" s="233"/>
      <c r="QFX33" s="233"/>
      <c r="QFY33" s="233"/>
      <c r="QFZ33" s="233"/>
      <c r="QGA33" s="233"/>
      <c r="QGB33" s="233"/>
      <c r="QGC33" s="233"/>
      <c r="QGD33" s="233"/>
      <c r="QGE33" s="233"/>
      <c r="QGF33" s="233"/>
      <c r="QGG33" s="233"/>
      <c r="QGH33" s="233"/>
      <c r="QGI33" s="233"/>
      <c r="QGJ33" s="233"/>
      <c r="QGK33" s="233"/>
      <c r="QGL33" s="233"/>
      <c r="QGM33" s="233"/>
      <c r="QGN33" s="233"/>
      <c r="QGO33" s="233"/>
      <c r="QGP33" s="233"/>
      <c r="QGQ33" s="233"/>
      <c r="QGR33" s="233"/>
      <c r="QGS33" s="233"/>
      <c r="QGT33" s="233"/>
      <c r="QGU33" s="233"/>
      <c r="QGV33" s="233"/>
      <c r="QGW33" s="233"/>
      <c r="QGX33" s="233"/>
      <c r="QGY33" s="233"/>
      <c r="QGZ33" s="233"/>
      <c r="QHA33" s="233"/>
      <c r="QHB33" s="233"/>
      <c r="QHC33" s="233"/>
      <c r="QHD33" s="233"/>
      <c r="QHE33" s="233"/>
      <c r="QHF33" s="233"/>
      <c r="QHG33" s="233"/>
      <c r="QHH33" s="233"/>
      <c r="QHI33" s="233"/>
      <c r="QHJ33" s="233"/>
      <c r="QHK33" s="233"/>
      <c r="QHL33" s="233"/>
      <c r="QHM33" s="233"/>
      <c r="QHN33" s="233"/>
      <c r="QHO33" s="233"/>
      <c r="QHP33" s="233"/>
      <c r="QHQ33" s="233"/>
      <c r="QHR33" s="233"/>
      <c r="QHS33" s="233"/>
      <c r="QHT33" s="233"/>
      <c r="QHU33" s="233"/>
      <c r="QHV33" s="233"/>
      <c r="QHW33" s="233"/>
      <c r="QHX33" s="233"/>
      <c r="QHY33" s="233"/>
      <c r="QHZ33" s="233"/>
      <c r="QIA33" s="233"/>
      <c r="QIB33" s="233"/>
      <c r="QIC33" s="233"/>
      <c r="QID33" s="233"/>
      <c r="QIE33" s="233"/>
      <c r="QIF33" s="233"/>
      <c r="QIG33" s="233"/>
      <c r="QIH33" s="233"/>
      <c r="QII33" s="233"/>
      <c r="QIJ33" s="233"/>
      <c r="QIK33" s="233"/>
      <c r="QIL33" s="233"/>
      <c r="QIM33" s="233"/>
      <c r="QIN33" s="233"/>
      <c r="QIO33" s="233"/>
      <c r="QIP33" s="233"/>
      <c r="QIQ33" s="233"/>
      <c r="QIR33" s="233"/>
      <c r="QIS33" s="233"/>
      <c r="QIT33" s="233"/>
      <c r="QIU33" s="233"/>
      <c r="QIV33" s="233"/>
      <c r="QIW33" s="233"/>
      <c r="QIX33" s="233"/>
      <c r="QIY33" s="233"/>
      <c r="QIZ33" s="233"/>
      <c r="QJA33" s="233"/>
      <c r="QJB33" s="233"/>
      <c r="QJC33" s="233"/>
      <c r="QJD33" s="233"/>
      <c r="QJE33" s="233"/>
      <c r="QJF33" s="233"/>
      <c r="QJG33" s="233"/>
      <c r="QJH33" s="233"/>
      <c r="QJI33" s="233"/>
      <c r="QJJ33" s="233"/>
      <c r="QJK33" s="233"/>
      <c r="QJL33" s="233"/>
      <c r="QJM33" s="233"/>
      <c r="QJN33" s="233"/>
      <c r="QJO33" s="233"/>
      <c r="QJP33" s="233"/>
      <c r="QJQ33" s="233"/>
      <c r="QJR33" s="233"/>
      <c r="QJS33" s="233"/>
      <c r="QJT33" s="233"/>
      <c r="QJU33" s="233"/>
      <c r="QJV33" s="233"/>
      <c r="QJW33" s="233"/>
      <c r="QJX33" s="233"/>
      <c r="QJY33" s="233"/>
      <c r="QJZ33" s="233"/>
      <c r="QKA33" s="233"/>
      <c r="QKB33" s="233"/>
      <c r="QKC33" s="233"/>
      <c r="QKD33" s="233"/>
      <c r="QKE33" s="233"/>
      <c r="QKF33" s="233"/>
      <c r="QKG33" s="233"/>
      <c r="QKH33" s="233"/>
      <c r="QKI33" s="233"/>
      <c r="QKJ33" s="233"/>
      <c r="QKK33" s="233"/>
      <c r="QKL33" s="233"/>
      <c r="QKM33" s="233"/>
      <c r="QKN33" s="233"/>
      <c r="QKO33" s="233"/>
      <c r="QKP33" s="233"/>
      <c r="QKQ33" s="233"/>
      <c r="QKR33" s="233"/>
      <c r="QKS33" s="233"/>
      <c r="QKT33" s="233"/>
      <c r="QKU33" s="233"/>
      <c r="QKV33" s="233"/>
      <c r="QKW33" s="233"/>
      <c r="QKX33" s="233"/>
      <c r="QKY33" s="233"/>
      <c r="QKZ33" s="233"/>
      <c r="QLA33" s="233"/>
      <c r="QLB33" s="233"/>
      <c r="QLC33" s="233"/>
      <c r="QLD33" s="233"/>
      <c r="QLE33" s="233"/>
      <c r="QLF33" s="233"/>
      <c r="QLG33" s="233"/>
      <c r="QLH33" s="233"/>
      <c r="QLI33" s="233"/>
      <c r="QLJ33" s="233"/>
      <c r="QLK33" s="233"/>
      <c r="QLL33" s="233"/>
      <c r="QLM33" s="233"/>
      <c r="QLN33" s="233"/>
      <c r="QLO33" s="233"/>
      <c r="QLP33" s="233"/>
      <c r="QLQ33" s="233"/>
      <c r="QLR33" s="233"/>
      <c r="QLS33" s="233"/>
      <c r="QLT33" s="233"/>
      <c r="QLU33" s="233"/>
      <c r="QLV33" s="233"/>
      <c r="QLW33" s="233"/>
      <c r="QLX33" s="233"/>
      <c r="QLY33" s="233"/>
      <c r="QLZ33" s="233"/>
      <c r="QMA33" s="233"/>
      <c r="QMB33" s="233"/>
      <c r="QMC33" s="233"/>
      <c r="QMD33" s="233"/>
      <c r="QME33" s="233"/>
      <c r="QMF33" s="233"/>
      <c r="QMG33" s="233"/>
      <c r="QMH33" s="233"/>
      <c r="QMI33" s="233"/>
      <c r="QMJ33" s="233"/>
      <c r="QMK33" s="233"/>
      <c r="QML33" s="233"/>
      <c r="QMM33" s="233"/>
      <c r="QMN33" s="233"/>
      <c r="QMO33" s="233"/>
      <c r="QMP33" s="233"/>
      <c r="QMQ33" s="233"/>
      <c r="QMR33" s="233"/>
      <c r="QMS33" s="233"/>
      <c r="QMT33" s="233"/>
      <c r="QMU33" s="233"/>
      <c r="QMV33" s="233"/>
      <c r="QMW33" s="233"/>
      <c r="QMX33" s="233"/>
      <c r="QMY33" s="233"/>
      <c r="QMZ33" s="233"/>
      <c r="QNA33" s="233"/>
      <c r="QNB33" s="233"/>
      <c r="QNC33" s="233"/>
      <c r="QND33" s="233"/>
      <c r="QNE33" s="233"/>
      <c r="QNF33" s="233"/>
      <c r="QNG33" s="233"/>
      <c r="QNH33" s="233"/>
      <c r="QNI33" s="233"/>
      <c r="QNJ33" s="233"/>
      <c r="QNK33" s="233"/>
      <c r="QNL33" s="233"/>
      <c r="QNM33" s="233"/>
      <c r="QNN33" s="233"/>
      <c r="QNO33" s="233"/>
      <c r="QNP33" s="233"/>
      <c r="QNQ33" s="233"/>
      <c r="QNR33" s="233"/>
      <c r="QNS33" s="233"/>
      <c r="QNT33" s="233"/>
      <c r="QNU33" s="233"/>
      <c r="QNV33" s="233"/>
      <c r="QNW33" s="233"/>
      <c r="QNX33" s="233"/>
      <c r="QNY33" s="233"/>
      <c r="QNZ33" s="233"/>
      <c r="QOA33" s="233"/>
      <c r="QOB33" s="233"/>
      <c r="QOC33" s="233"/>
      <c r="QOD33" s="233"/>
      <c r="QOE33" s="233"/>
      <c r="QOF33" s="233"/>
      <c r="QOG33" s="233"/>
      <c r="QOH33" s="233"/>
      <c r="QOI33" s="233"/>
      <c r="QOJ33" s="233"/>
      <c r="QOK33" s="233"/>
      <c r="QOL33" s="233"/>
      <c r="QOM33" s="233"/>
      <c r="QON33" s="233"/>
      <c r="QOO33" s="233"/>
      <c r="QOP33" s="233"/>
      <c r="QOQ33" s="233"/>
      <c r="QOR33" s="233"/>
      <c r="QOS33" s="233"/>
      <c r="QOT33" s="233"/>
      <c r="QOU33" s="233"/>
      <c r="QOV33" s="233"/>
      <c r="QOW33" s="233"/>
      <c r="QOX33" s="233"/>
      <c r="QOY33" s="233"/>
      <c r="QOZ33" s="233"/>
      <c r="QPA33" s="233"/>
      <c r="QPB33" s="233"/>
      <c r="QPC33" s="233"/>
      <c r="QPD33" s="233"/>
      <c r="QPE33" s="233"/>
      <c r="QPF33" s="233"/>
      <c r="QPG33" s="233"/>
      <c r="QPH33" s="233"/>
      <c r="QPI33" s="233"/>
      <c r="QPJ33" s="233"/>
      <c r="QPK33" s="233"/>
      <c r="QPL33" s="233"/>
      <c r="QPM33" s="233"/>
      <c r="QPN33" s="233"/>
      <c r="QPO33" s="233"/>
      <c r="QPP33" s="233"/>
      <c r="QPQ33" s="233"/>
      <c r="QPR33" s="233"/>
      <c r="QPS33" s="233"/>
      <c r="QPT33" s="233"/>
      <c r="QPU33" s="233"/>
      <c r="QPV33" s="233"/>
      <c r="QPW33" s="233"/>
      <c r="QPX33" s="233"/>
      <c r="QPY33" s="233"/>
      <c r="QPZ33" s="233"/>
      <c r="QQA33" s="233"/>
      <c r="QQB33" s="233"/>
      <c r="QQC33" s="233"/>
      <c r="QQD33" s="233"/>
      <c r="QQE33" s="233"/>
      <c r="QQF33" s="233"/>
      <c r="QQG33" s="233"/>
      <c r="QQH33" s="233"/>
      <c r="QQI33" s="233"/>
      <c r="QQJ33" s="233"/>
      <c r="QQK33" s="233"/>
      <c r="QQL33" s="233"/>
      <c r="QQM33" s="233"/>
      <c r="QQN33" s="233"/>
      <c r="QQO33" s="233"/>
      <c r="QQP33" s="233"/>
      <c r="QQQ33" s="233"/>
      <c r="QQR33" s="233"/>
      <c r="QQS33" s="233"/>
      <c r="QQT33" s="233"/>
      <c r="QQU33" s="233"/>
      <c r="QQV33" s="233"/>
      <c r="QQW33" s="233"/>
      <c r="QQX33" s="233"/>
      <c r="QQY33" s="233"/>
      <c r="QQZ33" s="233"/>
      <c r="QRA33" s="233"/>
      <c r="QRB33" s="233"/>
      <c r="QRC33" s="233"/>
      <c r="QRD33" s="233"/>
      <c r="QRE33" s="233"/>
      <c r="QRF33" s="233"/>
      <c r="QRG33" s="233"/>
      <c r="QRH33" s="233"/>
      <c r="QRI33" s="233"/>
      <c r="QRJ33" s="233"/>
      <c r="QRK33" s="233"/>
      <c r="QRL33" s="233"/>
      <c r="QRM33" s="233"/>
      <c r="QRN33" s="233"/>
      <c r="QRO33" s="233"/>
      <c r="QRP33" s="233"/>
      <c r="QRQ33" s="233"/>
      <c r="QRR33" s="233"/>
      <c r="QRS33" s="233"/>
      <c r="QRT33" s="233"/>
      <c r="QRU33" s="233"/>
      <c r="QRV33" s="233"/>
      <c r="QRW33" s="233"/>
      <c r="QRX33" s="233"/>
      <c r="QRY33" s="233"/>
      <c r="QRZ33" s="233"/>
      <c r="QSA33" s="233"/>
      <c r="QSB33" s="233"/>
      <c r="QSC33" s="233"/>
      <c r="QSD33" s="233"/>
      <c r="QSE33" s="233"/>
      <c r="QSF33" s="233"/>
      <c r="QSG33" s="233"/>
      <c r="QSH33" s="233"/>
      <c r="QSI33" s="233"/>
      <c r="QSJ33" s="233"/>
      <c r="QSK33" s="233"/>
      <c r="QSL33" s="233"/>
      <c r="QSM33" s="233"/>
      <c r="QSN33" s="233"/>
      <c r="QSO33" s="233"/>
      <c r="QSP33" s="233"/>
      <c r="QSQ33" s="233"/>
      <c r="QSR33" s="233"/>
      <c r="QSS33" s="233"/>
      <c r="QST33" s="233"/>
      <c r="QSU33" s="233"/>
      <c r="QSV33" s="233"/>
      <c r="QSW33" s="233"/>
      <c r="QSX33" s="233"/>
      <c r="QSY33" s="233"/>
      <c r="QSZ33" s="233"/>
      <c r="QTA33" s="233"/>
      <c r="QTB33" s="233"/>
      <c r="QTC33" s="233"/>
      <c r="QTD33" s="233"/>
      <c r="QTE33" s="233"/>
      <c r="QTF33" s="233"/>
      <c r="QTG33" s="233"/>
      <c r="QTH33" s="233"/>
      <c r="QTI33" s="233"/>
      <c r="QTJ33" s="233"/>
      <c r="QTK33" s="233"/>
      <c r="QTL33" s="233"/>
      <c r="QTM33" s="233"/>
      <c r="QTN33" s="233"/>
      <c r="QTO33" s="233"/>
      <c r="QTP33" s="233"/>
      <c r="QTQ33" s="233"/>
      <c r="QTR33" s="233"/>
      <c r="QTS33" s="233"/>
      <c r="QTT33" s="233"/>
      <c r="QTU33" s="233"/>
      <c r="QTV33" s="233"/>
      <c r="QTW33" s="233"/>
      <c r="QTX33" s="233"/>
      <c r="QTY33" s="233"/>
      <c r="QTZ33" s="233"/>
      <c r="QUA33" s="233"/>
      <c r="QUB33" s="233"/>
      <c r="QUC33" s="233"/>
      <c r="QUD33" s="233"/>
      <c r="QUE33" s="233"/>
      <c r="QUF33" s="233"/>
      <c r="QUG33" s="233"/>
      <c r="QUH33" s="233"/>
      <c r="QUI33" s="233"/>
      <c r="QUJ33" s="233"/>
      <c r="QUK33" s="233"/>
      <c r="QUL33" s="233"/>
      <c r="QUM33" s="233"/>
      <c r="QUN33" s="233"/>
      <c r="QUO33" s="233"/>
      <c r="QUP33" s="233"/>
      <c r="QUQ33" s="233"/>
      <c r="QUR33" s="233"/>
      <c r="QUS33" s="233"/>
      <c r="QUT33" s="233"/>
      <c r="QUU33" s="233"/>
      <c r="QUV33" s="233"/>
      <c r="QUW33" s="233"/>
      <c r="QUX33" s="233"/>
      <c r="QUY33" s="233"/>
      <c r="QUZ33" s="233"/>
      <c r="QVA33" s="233"/>
      <c r="QVB33" s="233"/>
      <c r="QVC33" s="233"/>
      <c r="QVD33" s="233"/>
      <c r="QVE33" s="233"/>
      <c r="QVF33" s="233"/>
      <c r="QVG33" s="233"/>
      <c r="QVH33" s="233"/>
      <c r="QVI33" s="233"/>
      <c r="QVJ33" s="233"/>
      <c r="QVK33" s="233"/>
      <c r="QVL33" s="233"/>
      <c r="QVM33" s="233"/>
      <c r="QVN33" s="233"/>
      <c r="QVO33" s="233"/>
      <c r="QVP33" s="233"/>
      <c r="QVQ33" s="233"/>
      <c r="QVR33" s="233"/>
      <c r="QVS33" s="233"/>
      <c r="QVT33" s="233"/>
      <c r="QVU33" s="233"/>
      <c r="QVV33" s="233"/>
      <c r="QVW33" s="233"/>
      <c r="QVX33" s="233"/>
      <c r="QVY33" s="233"/>
      <c r="QVZ33" s="233"/>
      <c r="QWA33" s="233"/>
      <c r="QWB33" s="233"/>
      <c r="QWC33" s="233"/>
      <c r="QWD33" s="233"/>
      <c r="QWE33" s="233"/>
      <c r="QWF33" s="233"/>
      <c r="QWG33" s="233"/>
      <c r="QWH33" s="233"/>
      <c r="QWI33" s="233"/>
      <c r="QWJ33" s="233"/>
      <c r="QWK33" s="233"/>
      <c r="QWL33" s="233"/>
      <c r="QWM33" s="233"/>
      <c r="QWN33" s="233"/>
      <c r="QWO33" s="233"/>
      <c r="QWP33" s="233"/>
      <c r="QWQ33" s="233"/>
      <c r="QWR33" s="233"/>
      <c r="QWS33" s="233"/>
      <c r="QWT33" s="233"/>
      <c r="QWU33" s="233"/>
      <c r="QWV33" s="233"/>
      <c r="QWW33" s="233"/>
      <c r="QWX33" s="233"/>
      <c r="QWY33" s="233"/>
      <c r="QWZ33" s="233"/>
      <c r="QXA33" s="233"/>
      <c r="QXB33" s="233"/>
      <c r="QXC33" s="233"/>
      <c r="QXD33" s="233"/>
      <c r="QXE33" s="233"/>
      <c r="QXF33" s="233"/>
      <c r="QXG33" s="233"/>
      <c r="QXH33" s="233"/>
      <c r="QXI33" s="233"/>
      <c r="QXJ33" s="233"/>
      <c r="QXK33" s="233"/>
      <c r="QXL33" s="233"/>
      <c r="QXM33" s="233"/>
      <c r="QXN33" s="233"/>
      <c r="QXO33" s="233"/>
      <c r="QXP33" s="233"/>
      <c r="QXQ33" s="233"/>
      <c r="QXR33" s="233"/>
      <c r="QXS33" s="233"/>
      <c r="QXT33" s="233"/>
      <c r="QXU33" s="233"/>
      <c r="QXV33" s="233"/>
      <c r="QXW33" s="233"/>
      <c r="QXX33" s="233"/>
      <c r="QXY33" s="233"/>
      <c r="QXZ33" s="233"/>
      <c r="QYA33" s="233"/>
      <c r="QYB33" s="233"/>
      <c r="QYC33" s="233"/>
      <c r="QYD33" s="233"/>
      <c r="QYE33" s="233"/>
      <c r="QYF33" s="233"/>
      <c r="QYG33" s="233"/>
      <c r="QYH33" s="233"/>
      <c r="QYI33" s="233"/>
      <c r="QYJ33" s="233"/>
      <c r="QYK33" s="233"/>
      <c r="QYL33" s="233"/>
      <c r="QYM33" s="233"/>
      <c r="QYN33" s="233"/>
      <c r="QYO33" s="233"/>
      <c r="QYP33" s="233"/>
      <c r="QYQ33" s="233"/>
      <c r="QYR33" s="233"/>
      <c r="QYS33" s="233"/>
      <c r="QYT33" s="233"/>
      <c r="QYU33" s="233"/>
      <c r="QYV33" s="233"/>
      <c r="QYW33" s="233"/>
      <c r="QYX33" s="233"/>
      <c r="QYY33" s="233"/>
      <c r="QYZ33" s="233"/>
      <c r="QZA33" s="233"/>
      <c r="QZB33" s="233"/>
      <c r="QZC33" s="233"/>
      <c r="QZD33" s="233"/>
      <c r="QZE33" s="233"/>
      <c r="QZF33" s="233"/>
      <c r="QZG33" s="233"/>
      <c r="QZH33" s="233"/>
      <c r="QZI33" s="233"/>
      <c r="QZJ33" s="233"/>
      <c r="QZK33" s="233"/>
      <c r="QZL33" s="233"/>
      <c r="QZM33" s="233"/>
      <c r="QZN33" s="233"/>
      <c r="QZO33" s="233"/>
      <c r="QZP33" s="233"/>
      <c r="QZQ33" s="233"/>
      <c r="QZR33" s="233"/>
      <c r="QZS33" s="233"/>
      <c r="QZT33" s="233"/>
      <c r="QZU33" s="233"/>
      <c r="QZV33" s="233"/>
      <c r="QZW33" s="233"/>
      <c r="QZX33" s="233"/>
      <c r="QZY33" s="233"/>
      <c r="QZZ33" s="233"/>
      <c r="RAA33" s="233"/>
      <c r="RAB33" s="233"/>
      <c r="RAC33" s="233"/>
      <c r="RAD33" s="233"/>
      <c r="RAE33" s="233"/>
      <c r="RAF33" s="233"/>
      <c r="RAG33" s="233"/>
      <c r="RAH33" s="233"/>
      <c r="RAI33" s="233"/>
      <c r="RAJ33" s="233"/>
      <c r="RAK33" s="233"/>
      <c r="RAL33" s="233"/>
      <c r="RAM33" s="233"/>
      <c r="RAN33" s="233"/>
      <c r="RAO33" s="233"/>
      <c r="RAP33" s="233"/>
      <c r="RAQ33" s="233"/>
      <c r="RAR33" s="233"/>
      <c r="RAS33" s="233"/>
      <c r="RAT33" s="233"/>
      <c r="RAU33" s="233"/>
      <c r="RAV33" s="233"/>
      <c r="RAW33" s="233"/>
      <c r="RAX33" s="233"/>
      <c r="RAY33" s="233"/>
      <c r="RAZ33" s="233"/>
      <c r="RBA33" s="233"/>
      <c r="RBB33" s="233"/>
      <c r="RBC33" s="233"/>
      <c r="RBD33" s="233"/>
      <c r="RBE33" s="233"/>
      <c r="RBF33" s="233"/>
      <c r="RBG33" s="233"/>
      <c r="RBH33" s="233"/>
      <c r="RBI33" s="233"/>
      <c r="RBJ33" s="233"/>
      <c r="RBK33" s="233"/>
      <c r="RBL33" s="233"/>
      <c r="RBM33" s="233"/>
      <c r="RBN33" s="233"/>
      <c r="RBO33" s="233"/>
      <c r="RBP33" s="233"/>
      <c r="RBQ33" s="233"/>
      <c r="RBR33" s="233"/>
      <c r="RBS33" s="233"/>
      <c r="RBT33" s="233"/>
      <c r="RBU33" s="233"/>
      <c r="RBV33" s="233"/>
      <c r="RBW33" s="233"/>
      <c r="RBX33" s="233"/>
      <c r="RBY33" s="233"/>
      <c r="RBZ33" s="233"/>
      <c r="RCA33" s="233"/>
      <c r="RCB33" s="233"/>
      <c r="RCC33" s="233"/>
      <c r="RCD33" s="233"/>
      <c r="RCE33" s="233"/>
      <c r="RCF33" s="233"/>
      <c r="RCG33" s="233"/>
      <c r="RCH33" s="233"/>
      <c r="RCI33" s="233"/>
      <c r="RCJ33" s="233"/>
      <c r="RCK33" s="233"/>
      <c r="RCL33" s="233"/>
      <c r="RCM33" s="233"/>
      <c r="RCN33" s="233"/>
      <c r="RCO33" s="233"/>
      <c r="RCP33" s="233"/>
      <c r="RCQ33" s="233"/>
      <c r="RCR33" s="233"/>
      <c r="RCS33" s="233"/>
      <c r="RCT33" s="233"/>
      <c r="RCU33" s="233"/>
      <c r="RCV33" s="233"/>
      <c r="RCW33" s="233"/>
      <c r="RCX33" s="233"/>
      <c r="RCY33" s="233"/>
      <c r="RCZ33" s="233"/>
      <c r="RDA33" s="233"/>
      <c r="RDB33" s="233"/>
      <c r="RDC33" s="233"/>
      <c r="RDD33" s="233"/>
      <c r="RDE33" s="233"/>
      <c r="RDF33" s="233"/>
      <c r="RDG33" s="233"/>
      <c r="RDH33" s="233"/>
      <c r="RDI33" s="233"/>
      <c r="RDJ33" s="233"/>
      <c r="RDK33" s="233"/>
      <c r="RDL33" s="233"/>
      <c r="RDM33" s="233"/>
      <c r="RDN33" s="233"/>
      <c r="RDO33" s="233"/>
      <c r="RDP33" s="233"/>
      <c r="RDQ33" s="233"/>
      <c r="RDR33" s="233"/>
      <c r="RDS33" s="233"/>
      <c r="RDT33" s="233"/>
      <c r="RDU33" s="233"/>
      <c r="RDV33" s="233"/>
      <c r="RDW33" s="233"/>
      <c r="RDX33" s="233"/>
      <c r="RDY33" s="233"/>
      <c r="RDZ33" s="233"/>
      <c r="REA33" s="233"/>
      <c r="REB33" s="233"/>
      <c r="REC33" s="233"/>
      <c r="RED33" s="233"/>
      <c r="REE33" s="233"/>
      <c r="REF33" s="233"/>
      <c r="REG33" s="233"/>
      <c r="REH33" s="233"/>
      <c r="REI33" s="233"/>
      <c r="REJ33" s="233"/>
      <c r="REK33" s="233"/>
      <c r="REL33" s="233"/>
      <c r="REM33" s="233"/>
      <c r="REN33" s="233"/>
      <c r="REO33" s="233"/>
      <c r="REP33" s="233"/>
      <c r="REQ33" s="233"/>
      <c r="RER33" s="233"/>
      <c r="RES33" s="233"/>
      <c r="RET33" s="233"/>
      <c r="REU33" s="233"/>
      <c r="REV33" s="233"/>
      <c r="REW33" s="233"/>
      <c r="REX33" s="233"/>
      <c r="REY33" s="233"/>
      <c r="REZ33" s="233"/>
      <c r="RFA33" s="233"/>
      <c r="RFB33" s="233"/>
      <c r="RFC33" s="233"/>
      <c r="RFD33" s="233"/>
      <c r="RFE33" s="233"/>
      <c r="RFF33" s="233"/>
      <c r="RFG33" s="233"/>
      <c r="RFH33" s="233"/>
      <c r="RFI33" s="233"/>
      <c r="RFJ33" s="233"/>
      <c r="RFK33" s="233"/>
      <c r="RFL33" s="233"/>
      <c r="RFM33" s="233"/>
      <c r="RFN33" s="233"/>
      <c r="RFO33" s="233"/>
      <c r="RFP33" s="233"/>
      <c r="RFQ33" s="233"/>
      <c r="RFR33" s="233"/>
      <c r="RFS33" s="233"/>
      <c r="RFT33" s="233"/>
      <c r="RFU33" s="233"/>
      <c r="RFV33" s="233"/>
      <c r="RFW33" s="233"/>
      <c r="RFX33" s="233"/>
      <c r="RFY33" s="233"/>
      <c r="RFZ33" s="233"/>
      <c r="RGA33" s="233"/>
      <c r="RGB33" s="233"/>
      <c r="RGC33" s="233"/>
      <c r="RGD33" s="233"/>
      <c r="RGE33" s="233"/>
      <c r="RGF33" s="233"/>
      <c r="RGG33" s="233"/>
      <c r="RGH33" s="233"/>
      <c r="RGI33" s="233"/>
      <c r="RGJ33" s="233"/>
      <c r="RGK33" s="233"/>
      <c r="RGL33" s="233"/>
      <c r="RGM33" s="233"/>
      <c r="RGN33" s="233"/>
      <c r="RGO33" s="233"/>
      <c r="RGP33" s="233"/>
      <c r="RGQ33" s="233"/>
      <c r="RGR33" s="233"/>
      <c r="RGS33" s="233"/>
      <c r="RGT33" s="233"/>
      <c r="RGU33" s="233"/>
      <c r="RGV33" s="233"/>
      <c r="RGW33" s="233"/>
      <c r="RGX33" s="233"/>
      <c r="RGY33" s="233"/>
      <c r="RGZ33" s="233"/>
      <c r="RHA33" s="233"/>
      <c r="RHB33" s="233"/>
      <c r="RHC33" s="233"/>
      <c r="RHD33" s="233"/>
      <c r="RHE33" s="233"/>
      <c r="RHF33" s="233"/>
      <c r="RHG33" s="233"/>
      <c r="RHH33" s="233"/>
      <c r="RHI33" s="233"/>
      <c r="RHJ33" s="233"/>
      <c r="RHK33" s="233"/>
      <c r="RHL33" s="233"/>
      <c r="RHM33" s="233"/>
      <c r="RHN33" s="233"/>
      <c r="RHO33" s="233"/>
      <c r="RHP33" s="233"/>
      <c r="RHQ33" s="233"/>
      <c r="RHR33" s="233"/>
      <c r="RHS33" s="233"/>
      <c r="RHT33" s="233"/>
      <c r="RHU33" s="233"/>
      <c r="RHV33" s="233"/>
      <c r="RHW33" s="233"/>
      <c r="RHX33" s="233"/>
      <c r="RHY33" s="233"/>
      <c r="RHZ33" s="233"/>
      <c r="RIA33" s="233"/>
      <c r="RIB33" s="233"/>
      <c r="RIC33" s="233"/>
      <c r="RID33" s="233"/>
      <c r="RIE33" s="233"/>
      <c r="RIF33" s="233"/>
      <c r="RIG33" s="233"/>
      <c r="RIH33" s="233"/>
      <c r="RII33" s="233"/>
      <c r="RIJ33" s="233"/>
      <c r="RIK33" s="233"/>
      <c r="RIL33" s="233"/>
      <c r="RIM33" s="233"/>
      <c r="RIN33" s="233"/>
      <c r="RIO33" s="233"/>
      <c r="RIP33" s="233"/>
      <c r="RIQ33" s="233"/>
      <c r="RIR33" s="233"/>
      <c r="RIS33" s="233"/>
      <c r="RIT33" s="233"/>
      <c r="RIU33" s="233"/>
      <c r="RIV33" s="233"/>
      <c r="RIW33" s="233"/>
      <c r="RIX33" s="233"/>
      <c r="RIY33" s="233"/>
      <c r="RIZ33" s="233"/>
      <c r="RJA33" s="233"/>
      <c r="RJB33" s="233"/>
      <c r="RJC33" s="233"/>
      <c r="RJD33" s="233"/>
      <c r="RJE33" s="233"/>
      <c r="RJF33" s="233"/>
      <c r="RJG33" s="233"/>
      <c r="RJH33" s="233"/>
      <c r="RJI33" s="233"/>
      <c r="RJJ33" s="233"/>
      <c r="RJK33" s="233"/>
      <c r="RJL33" s="233"/>
      <c r="RJM33" s="233"/>
      <c r="RJN33" s="233"/>
      <c r="RJO33" s="233"/>
      <c r="RJP33" s="233"/>
      <c r="RJQ33" s="233"/>
      <c r="RJR33" s="233"/>
      <c r="RJS33" s="233"/>
      <c r="RJT33" s="233"/>
      <c r="RJU33" s="233"/>
      <c r="RJV33" s="233"/>
      <c r="RJW33" s="233"/>
      <c r="RJX33" s="233"/>
      <c r="RJY33" s="233"/>
      <c r="RJZ33" s="233"/>
      <c r="RKA33" s="233"/>
      <c r="RKB33" s="233"/>
      <c r="RKC33" s="233"/>
      <c r="RKD33" s="233"/>
      <c r="RKE33" s="233"/>
      <c r="RKF33" s="233"/>
      <c r="RKG33" s="233"/>
      <c r="RKH33" s="233"/>
      <c r="RKI33" s="233"/>
      <c r="RKJ33" s="233"/>
      <c r="RKK33" s="233"/>
      <c r="RKL33" s="233"/>
      <c r="RKM33" s="233"/>
      <c r="RKN33" s="233"/>
      <c r="RKO33" s="233"/>
      <c r="RKP33" s="233"/>
      <c r="RKQ33" s="233"/>
      <c r="RKR33" s="233"/>
      <c r="RKS33" s="233"/>
      <c r="RKT33" s="233"/>
      <c r="RKU33" s="233"/>
      <c r="RKV33" s="233"/>
      <c r="RKW33" s="233"/>
      <c r="RKX33" s="233"/>
      <c r="RKY33" s="233"/>
      <c r="RKZ33" s="233"/>
      <c r="RLA33" s="233"/>
      <c r="RLB33" s="233"/>
      <c r="RLC33" s="233"/>
      <c r="RLD33" s="233"/>
      <c r="RLE33" s="233"/>
      <c r="RLF33" s="233"/>
      <c r="RLG33" s="233"/>
      <c r="RLH33" s="233"/>
      <c r="RLI33" s="233"/>
      <c r="RLJ33" s="233"/>
      <c r="RLK33" s="233"/>
      <c r="RLL33" s="233"/>
      <c r="RLM33" s="233"/>
      <c r="RLN33" s="233"/>
      <c r="RLO33" s="233"/>
      <c r="RLP33" s="233"/>
      <c r="RLQ33" s="233"/>
      <c r="RLR33" s="233"/>
      <c r="RLS33" s="233"/>
      <c r="RLT33" s="233"/>
      <c r="RLU33" s="233"/>
      <c r="RLV33" s="233"/>
      <c r="RLW33" s="233"/>
      <c r="RLX33" s="233"/>
      <c r="RLY33" s="233"/>
      <c r="RLZ33" s="233"/>
      <c r="RMA33" s="233"/>
      <c r="RMB33" s="233"/>
      <c r="RMC33" s="233"/>
      <c r="RMD33" s="233"/>
      <c r="RME33" s="233"/>
      <c r="RMF33" s="233"/>
      <c r="RMG33" s="233"/>
      <c r="RMH33" s="233"/>
      <c r="RMI33" s="233"/>
      <c r="RMJ33" s="233"/>
      <c r="RMK33" s="233"/>
      <c r="RML33" s="233"/>
      <c r="RMM33" s="233"/>
      <c r="RMN33" s="233"/>
      <c r="RMO33" s="233"/>
      <c r="RMP33" s="233"/>
      <c r="RMQ33" s="233"/>
      <c r="RMR33" s="233"/>
      <c r="RMS33" s="233"/>
      <c r="RMT33" s="233"/>
      <c r="RMU33" s="233"/>
      <c r="RMV33" s="233"/>
      <c r="RMW33" s="233"/>
      <c r="RMX33" s="233"/>
      <c r="RMY33" s="233"/>
      <c r="RMZ33" s="233"/>
      <c r="RNA33" s="233"/>
      <c r="RNB33" s="233"/>
      <c r="RNC33" s="233"/>
      <c r="RND33" s="233"/>
      <c r="RNE33" s="233"/>
      <c r="RNF33" s="233"/>
      <c r="RNG33" s="233"/>
      <c r="RNH33" s="233"/>
      <c r="RNI33" s="233"/>
      <c r="RNJ33" s="233"/>
      <c r="RNK33" s="233"/>
      <c r="RNL33" s="233"/>
      <c r="RNM33" s="233"/>
      <c r="RNN33" s="233"/>
      <c r="RNO33" s="233"/>
      <c r="RNP33" s="233"/>
      <c r="RNQ33" s="233"/>
      <c r="RNR33" s="233"/>
      <c r="RNS33" s="233"/>
      <c r="RNT33" s="233"/>
      <c r="RNU33" s="233"/>
      <c r="RNV33" s="233"/>
      <c r="RNW33" s="233"/>
      <c r="RNX33" s="233"/>
      <c r="RNY33" s="233"/>
      <c r="RNZ33" s="233"/>
      <c r="ROA33" s="233"/>
      <c r="ROB33" s="233"/>
      <c r="ROC33" s="233"/>
      <c r="ROD33" s="233"/>
      <c r="ROE33" s="233"/>
      <c r="ROF33" s="233"/>
      <c r="ROG33" s="233"/>
      <c r="ROH33" s="233"/>
      <c r="ROI33" s="233"/>
      <c r="ROJ33" s="233"/>
      <c r="ROK33" s="233"/>
      <c r="ROL33" s="233"/>
      <c r="ROM33" s="233"/>
      <c r="RON33" s="233"/>
      <c r="ROO33" s="233"/>
      <c r="ROP33" s="233"/>
      <c r="ROQ33" s="233"/>
      <c r="ROR33" s="233"/>
      <c r="ROS33" s="233"/>
      <c r="ROT33" s="233"/>
      <c r="ROU33" s="233"/>
      <c r="ROV33" s="233"/>
      <c r="ROW33" s="233"/>
      <c r="ROX33" s="233"/>
      <c r="ROY33" s="233"/>
      <c r="ROZ33" s="233"/>
      <c r="RPA33" s="233"/>
      <c r="RPB33" s="233"/>
      <c r="RPC33" s="233"/>
      <c r="RPD33" s="233"/>
      <c r="RPE33" s="233"/>
      <c r="RPF33" s="233"/>
      <c r="RPG33" s="233"/>
      <c r="RPH33" s="233"/>
      <c r="RPI33" s="233"/>
      <c r="RPJ33" s="233"/>
      <c r="RPK33" s="233"/>
      <c r="RPL33" s="233"/>
      <c r="RPM33" s="233"/>
      <c r="RPN33" s="233"/>
      <c r="RPO33" s="233"/>
      <c r="RPP33" s="233"/>
      <c r="RPQ33" s="233"/>
      <c r="RPR33" s="233"/>
      <c r="RPS33" s="233"/>
      <c r="RPT33" s="233"/>
      <c r="RPU33" s="233"/>
      <c r="RPV33" s="233"/>
      <c r="RPW33" s="233"/>
      <c r="RPX33" s="233"/>
      <c r="RPY33" s="233"/>
      <c r="RPZ33" s="233"/>
      <c r="RQA33" s="233"/>
      <c r="RQB33" s="233"/>
      <c r="RQC33" s="233"/>
      <c r="RQD33" s="233"/>
      <c r="RQE33" s="233"/>
      <c r="RQF33" s="233"/>
      <c r="RQG33" s="233"/>
      <c r="RQH33" s="233"/>
      <c r="RQI33" s="233"/>
      <c r="RQJ33" s="233"/>
      <c r="RQK33" s="233"/>
      <c r="RQL33" s="233"/>
      <c r="RQM33" s="233"/>
      <c r="RQN33" s="233"/>
      <c r="RQO33" s="233"/>
      <c r="RQP33" s="233"/>
      <c r="RQQ33" s="233"/>
      <c r="RQR33" s="233"/>
      <c r="RQS33" s="233"/>
      <c r="RQT33" s="233"/>
      <c r="RQU33" s="233"/>
      <c r="RQV33" s="233"/>
      <c r="RQW33" s="233"/>
      <c r="RQX33" s="233"/>
      <c r="RQY33" s="233"/>
      <c r="RQZ33" s="233"/>
      <c r="RRA33" s="233"/>
      <c r="RRB33" s="233"/>
      <c r="RRC33" s="233"/>
      <c r="RRD33" s="233"/>
      <c r="RRE33" s="233"/>
      <c r="RRF33" s="233"/>
      <c r="RRG33" s="233"/>
      <c r="RRH33" s="233"/>
      <c r="RRI33" s="233"/>
      <c r="RRJ33" s="233"/>
      <c r="RRK33" s="233"/>
      <c r="RRL33" s="233"/>
      <c r="RRM33" s="233"/>
      <c r="RRN33" s="233"/>
      <c r="RRO33" s="233"/>
      <c r="RRP33" s="233"/>
      <c r="RRQ33" s="233"/>
      <c r="RRR33" s="233"/>
      <c r="RRS33" s="233"/>
      <c r="RRT33" s="233"/>
      <c r="RRU33" s="233"/>
      <c r="RRV33" s="233"/>
      <c r="RRW33" s="233"/>
      <c r="RRX33" s="233"/>
      <c r="RRY33" s="233"/>
      <c r="RRZ33" s="233"/>
      <c r="RSA33" s="233"/>
      <c r="RSB33" s="233"/>
      <c r="RSC33" s="233"/>
      <c r="RSD33" s="233"/>
      <c r="RSE33" s="233"/>
      <c r="RSF33" s="233"/>
      <c r="RSG33" s="233"/>
      <c r="RSH33" s="233"/>
      <c r="RSI33" s="233"/>
      <c r="RSJ33" s="233"/>
      <c r="RSK33" s="233"/>
      <c r="RSL33" s="233"/>
      <c r="RSM33" s="233"/>
      <c r="RSN33" s="233"/>
      <c r="RSO33" s="233"/>
      <c r="RSP33" s="233"/>
      <c r="RSQ33" s="233"/>
      <c r="RSR33" s="233"/>
      <c r="RSS33" s="233"/>
      <c r="RST33" s="233"/>
      <c r="RSU33" s="233"/>
      <c r="RSV33" s="233"/>
      <c r="RSW33" s="233"/>
      <c r="RSX33" s="233"/>
      <c r="RSY33" s="233"/>
      <c r="RSZ33" s="233"/>
      <c r="RTA33" s="233"/>
      <c r="RTB33" s="233"/>
      <c r="RTC33" s="233"/>
      <c r="RTD33" s="233"/>
      <c r="RTE33" s="233"/>
      <c r="RTF33" s="233"/>
      <c r="RTG33" s="233"/>
      <c r="RTH33" s="233"/>
      <c r="RTI33" s="233"/>
      <c r="RTJ33" s="233"/>
      <c r="RTK33" s="233"/>
      <c r="RTL33" s="233"/>
      <c r="RTM33" s="233"/>
      <c r="RTN33" s="233"/>
      <c r="RTO33" s="233"/>
      <c r="RTP33" s="233"/>
      <c r="RTQ33" s="233"/>
      <c r="RTR33" s="233"/>
      <c r="RTS33" s="233"/>
      <c r="RTT33" s="233"/>
      <c r="RTU33" s="233"/>
      <c r="RTV33" s="233"/>
      <c r="RTW33" s="233"/>
      <c r="RTX33" s="233"/>
      <c r="RTY33" s="233"/>
      <c r="RTZ33" s="233"/>
      <c r="RUA33" s="233"/>
      <c r="RUB33" s="233"/>
      <c r="RUC33" s="233"/>
      <c r="RUD33" s="233"/>
      <c r="RUE33" s="233"/>
      <c r="RUF33" s="233"/>
      <c r="RUG33" s="233"/>
      <c r="RUH33" s="233"/>
      <c r="RUI33" s="233"/>
      <c r="RUJ33" s="233"/>
      <c r="RUK33" s="233"/>
      <c r="RUL33" s="233"/>
      <c r="RUM33" s="233"/>
      <c r="RUN33" s="233"/>
      <c r="RUO33" s="233"/>
      <c r="RUP33" s="233"/>
      <c r="RUQ33" s="233"/>
      <c r="RUR33" s="233"/>
      <c r="RUS33" s="233"/>
      <c r="RUT33" s="233"/>
      <c r="RUU33" s="233"/>
      <c r="RUV33" s="233"/>
      <c r="RUW33" s="233"/>
      <c r="RUX33" s="233"/>
      <c r="RUY33" s="233"/>
      <c r="RUZ33" s="233"/>
      <c r="RVA33" s="233"/>
      <c r="RVB33" s="233"/>
      <c r="RVC33" s="233"/>
      <c r="RVD33" s="233"/>
      <c r="RVE33" s="233"/>
      <c r="RVF33" s="233"/>
      <c r="RVG33" s="233"/>
      <c r="RVH33" s="233"/>
      <c r="RVI33" s="233"/>
      <c r="RVJ33" s="233"/>
      <c r="RVK33" s="233"/>
      <c r="RVL33" s="233"/>
      <c r="RVM33" s="233"/>
      <c r="RVN33" s="233"/>
      <c r="RVO33" s="233"/>
      <c r="RVP33" s="233"/>
      <c r="RVQ33" s="233"/>
      <c r="RVR33" s="233"/>
      <c r="RVS33" s="233"/>
      <c r="RVT33" s="233"/>
      <c r="RVU33" s="233"/>
      <c r="RVV33" s="233"/>
      <c r="RVW33" s="233"/>
      <c r="RVX33" s="233"/>
      <c r="RVY33" s="233"/>
      <c r="RVZ33" s="233"/>
      <c r="RWA33" s="233"/>
      <c r="RWB33" s="233"/>
      <c r="RWC33" s="233"/>
      <c r="RWD33" s="233"/>
      <c r="RWE33" s="233"/>
      <c r="RWF33" s="233"/>
      <c r="RWG33" s="233"/>
      <c r="RWH33" s="233"/>
      <c r="RWI33" s="233"/>
      <c r="RWJ33" s="233"/>
      <c r="RWK33" s="233"/>
      <c r="RWL33" s="233"/>
      <c r="RWM33" s="233"/>
      <c r="RWN33" s="233"/>
      <c r="RWO33" s="233"/>
      <c r="RWP33" s="233"/>
      <c r="RWQ33" s="233"/>
      <c r="RWR33" s="233"/>
      <c r="RWS33" s="233"/>
      <c r="RWT33" s="233"/>
      <c r="RWU33" s="233"/>
      <c r="RWV33" s="233"/>
      <c r="RWW33" s="233"/>
      <c r="RWX33" s="233"/>
      <c r="RWY33" s="233"/>
      <c r="RWZ33" s="233"/>
      <c r="RXA33" s="233"/>
      <c r="RXB33" s="233"/>
      <c r="RXC33" s="233"/>
      <c r="RXD33" s="233"/>
      <c r="RXE33" s="233"/>
      <c r="RXF33" s="233"/>
      <c r="RXG33" s="233"/>
      <c r="RXH33" s="233"/>
      <c r="RXI33" s="233"/>
      <c r="RXJ33" s="233"/>
      <c r="RXK33" s="233"/>
      <c r="RXL33" s="233"/>
      <c r="RXM33" s="233"/>
      <c r="RXN33" s="233"/>
      <c r="RXO33" s="233"/>
      <c r="RXP33" s="233"/>
      <c r="RXQ33" s="233"/>
      <c r="RXR33" s="233"/>
      <c r="RXS33" s="233"/>
      <c r="RXT33" s="233"/>
      <c r="RXU33" s="233"/>
      <c r="RXV33" s="233"/>
      <c r="RXW33" s="233"/>
      <c r="RXX33" s="233"/>
      <c r="RXY33" s="233"/>
      <c r="RXZ33" s="233"/>
      <c r="RYA33" s="233"/>
      <c r="RYB33" s="233"/>
      <c r="RYC33" s="233"/>
      <c r="RYD33" s="233"/>
      <c r="RYE33" s="233"/>
      <c r="RYF33" s="233"/>
      <c r="RYG33" s="233"/>
      <c r="RYH33" s="233"/>
      <c r="RYI33" s="233"/>
      <c r="RYJ33" s="233"/>
      <c r="RYK33" s="233"/>
      <c r="RYL33" s="233"/>
      <c r="RYM33" s="233"/>
      <c r="RYN33" s="233"/>
      <c r="RYO33" s="233"/>
      <c r="RYP33" s="233"/>
      <c r="RYQ33" s="233"/>
      <c r="RYR33" s="233"/>
      <c r="RYS33" s="233"/>
      <c r="RYT33" s="233"/>
      <c r="RYU33" s="233"/>
      <c r="RYV33" s="233"/>
      <c r="RYW33" s="233"/>
      <c r="RYX33" s="233"/>
      <c r="RYY33" s="233"/>
      <c r="RYZ33" s="233"/>
      <c r="RZA33" s="233"/>
      <c r="RZB33" s="233"/>
      <c r="RZC33" s="233"/>
      <c r="RZD33" s="233"/>
      <c r="RZE33" s="233"/>
      <c r="RZF33" s="233"/>
      <c r="RZG33" s="233"/>
      <c r="RZH33" s="233"/>
      <c r="RZI33" s="233"/>
      <c r="RZJ33" s="233"/>
      <c r="RZK33" s="233"/>
      <c r="RZL33" s="233"/>
      <c r="RZM33" s="233"/>
      <c r="RZN33" s="233"/>
      <c r="RZO33" s="233"/>
      <c r="RZP33" s="233"/>
      <c r="RZQ33" s="233"/>
      <c r="RZR33" s="233"/>
      <c r="RZS33" s="233"/>
      <c r="RZT33" s="233"/>
      <c r="RZU33" s="233"/>
      <c r="RZV33" s="233"/>
      <c r="RZW33" s="233"/>
      <c r="RZX33" s="233"/>
      <c r="RZY33" s="233"/>
      <c r="RZZ33" s="233"/>
      <c r="SAA33" s="233"/>
      <c r="SAB33" s="233"/>
      <c r="SAC33" s="233"/>
      <c r="SAD33" s="233"/>
      <c r="SAE33" s="233"/>
      <c r="SAF33" s="233"/>
      <c r="SAG33" s="233"/>
      <c r="SAH33" s="233"/>
      <c r="SAI33" s="233"/>
      <c r="SAJ33" s="233"/>
      <c r="SAK33" s="233"/>
      <c r="SAL33" s="233"/>
      <c r="SAM33" s="233"/>
      <c r="SAN33" s="233"/>
      <c r="SAO33" s="233"/>
      <c r="SAP33" s="233"/>
      <c r="SAQ33" s="233"/>
      <c r="SAR33" s="233"/>
      <c r="SAS33" s="233"/>
      <c r="SAT33" s="233"/>
      <c r="SAU33" s="233"/>
      <c r="SAV33" s="233"/>
      <c r="SAW33" s="233"/>
      <c r="SAX33" s="233"/>
      <c r="SAY33" s="233"/>
      <c r="SAZ33" s="233"/>
      <c r="SBA33" s="233"/>
      <c r="SBB33" s="233"/>
      <c r="SBC33" s="233"/>
      <c r="SBD33" s="233"/>
      <c r="SBE33" s="233"/>
      <c r="SBF33" s="233"/>
      <c r="SBG33" s="233"/>
      <c r="SBH33" s="233"/>
      <c r="SBI33" s="233"/>
      <c r="SBJ33" s="233"/>
      <c r="SBK33" s="233"/>
      <c r="SBL33" s="233"/>
      <c r="SBM33" s="233"/>
      <c r="SBN33" s="233"/>
      <c r="SBO33" s="233"/>
      <c r="SBP33" s="233"/>
      <c r="SBQ33" s="233"/>
      <c r="SBR33" s="233"/>
      <c r="SBS33" s="233"/>
      <c r="SBT33" s="233"/>
      <c r="SBU33" s="233"/>
      <c r="SBV33" s="233"/>
      <c r="SBW33" s="233"/>
      <c r="SBX33" s="233"/>
      <c r="SBY33" s="233"/>
      <c r="SBZ33" s="233"/>
      <c r="SCA33" s="233"/>
      <c r="SCB33" s="233"/>
      <c r="SCC33" s="233"/>
      <c r="SCD33" s="233"/>
      <c r="SCE33" s="233"/>
      <c r="SCF33" s="233"/>
      <c r="SCG33" s="233"/>
      <c r="SCH33" s="233"/>
      <c r="SCI33" s="233"/>
      <c r="SCJ33" s="233"/>
      <c r="SCK33" s="233"/>
      <c r="SCL33" s="233"/>
      <c r="SCM33" s="233"/>
      <c r="SCN33" s="233"/>
      <c r="SCO33" s="233"/>
      <c r="SCP33" s="233"/>
      <c r="SCQ33" s="233"/>
      <c r="SCR33" s="233"/>
      <c r="SCS33" s="233"/>
      <c r="SCT33" s="233"/>
      <c r="SCU33" s="233"/>
      <c r="SCV33" s="233"/>
      <c r="SCW33" s="233"/>
      <c r="SCX33" s="233"/>
      <c r="SCY33" s="233"/>
      <c r="SCZ33" s="233"/>
      <c r="SDA33" s="233"/>
      <c r="SDB33" s="233"/>
      <c r="SDC33" s="233"/>
      <c r="SDD33" s="233"/>
      <c r="SDE33" s="233"/>
      <c r="SDF33" s="233"/>
      <c r="SDG33" s="233"/>
      <c r="SDH33" s="233"/>
      <c r="SDI33" s="233"/>
      <c r="SDJ33" s="233"/>
      <c r="SDK33" s="233"/>
      <c r="SDL33" s="233"/>
      <c r="SDM33" s="233"/>
      <c r="SDN33" s="233"/>
      <c r="SDO33" s="233"/>
      <c r="SDP33" s="233"/>
      <c r="SDQ33" s="233"/>
      <c r="SDR33" s="233"/>
      <c r="SDS33" s="233"/>
      <c r="SDT33" s="233"/>
      <c r="SDU33" s="233"/>
      <c r="SDV33" s="233"/>
      <c r="SDW33" s="233"/>
      <c r="SDX33" s="233"/>
      <c r="SDY33" s="233"/>
      <c r="SDZ33" s="233"/>
      <c r="SEA33" s="233"/>
      <c r="SEB33" s="233"/>
      <c r="SEC33" s="233"/>
      <c r="SED33" s="233"/>
      <c r="SEE33" s="233"/>
      <c r="SEF33" s="233"/>
      <c r="SEG33" s="233"/>
      <c r="SEH33" s="233"/>
      <c r="SEI33" s="233"/>
      <c r="SEJ33" s="233"/>
      <c r="SEK33" s="233"/>
      <c r="SEL33" s="233"/>
      <c r="SEM33" s="233"/>
      <c r="SEN33" s="233"/>
      <c r="SEO33" s="233"/>
      <c r="SEP33" s="233"/>
      <c r="SEQ33" s="233"/>
      <c r="SER33" s="233"/>
      <c r="SES33" s="233"/>
      <c r="SET33" s="233"/>
      <c r="SEU33" s="233"/>
      <c r="SEV33" s="233"/>
      <c r="SEW33" s="233"/>
      <c r="SEX33" s="233"/>
      <c r="SEY33" s="233"/>
      <c r="SEZ33" s="233"/>
      <c r="SFA33" s="233"/>
      <c r="SFB33" s="233"/>
      <c r="SFC33" s="233"/>
      <c r="SFD33" s="233"/>
      <c r="SFE33" s="233"/>
      <c r="SFF33" s="233"/>
      <c r="SFG33" s="233"/>
      <c r="SFH33" s="233"/>
      <c r="SFI33" s="233"/>
      <c r="SFJ33" s="233"/>
      <c r="SFK33" s="233"/>
      <c r="SFL33" s="233"/>
      <c r="SFM33" s="233"/>
      <c r="SFN33" s="233"/>
      <c r="SFO33" s="233"/>
      <c r="SFP33" s="233"/>
      <c r="SFQ33" s="233"/>
      <c r="SFR33" s="233"/>
      <c r="SFS33" s="233"/>
      <c r="SFT33" s="233"/>
      <c r="SFU33" s="233"/>
      <c r="SFV33" s="233"/>
      <c r="SFW33" s="233"/>
      <c r="SFX33" s="233"/>
      <c r="SFY33" s="233"/>
      <c r="SFZ33" s="233"/>
      <c r="SGA33" s="233"/>
      <c r="SGB33" s="233"/>
      <c r="SGC33" s="233"/>
      <c r="SGD33" s="233"/>
      <c r="SGE33" s="233"/>
      <c r="SGF33" s="233"/>
      <c r="SGG33" s="233"/>
      <c r="SGH33" s="233"/>
      <c r="SGI33" s="233"/>
      <c r="SGJ33" s="233"/>
      <c r="SGK33" s="233"/>
      <c r="SGL33" s="233"/>
      <c r="SGM33" s="233"/>
      <c r="SGN33" s="233"/>
      <c r="SGO33" s="233"/>
      <c r="SGP33" s="233"/>
      <c r="SGQ33" s="233"/>
      <c r="SGR33" s="233"/>
      <c r="SGS33" s="233"/>
      <c r="SGT33" s="233"/>
      <c r="SGU33" s="233"/>
      <c r="SGV33" s="233"/>
      <c r="SGW33" s="233"/>
      <c r="SGX33" s="233"/>
      <c r="SGY33" s="233"/>
      <c r="SGZ33" s="233"/>
      <c r="SHA33" s="233"/>
      <c r="SHB33" s="233"/>
      <c r="SHC33" s="233"/>
      <c r="SHD33" s="233"/>
      <c r="SHE33" s="233"/>
      <c r="SHF33" s="233"/>
      <c r="SHG33" s="233"/>
      <c r="SHH33" s="233"/>
      <c r="SHI33" s="233"/>
      <c r="SHJ33" s="233"/>
      <c r="SHK33" s="233"/>
      <c r="SHL33" s="233"/>
      <c r="SHM33" s="233"/>
      <c r="SHN33" s="233"/>
      <c r="SHO33" s="233"/>
      <c r="SHP33" s="233"/>
      <c r="SHQ33" s="233"/>
      <c r="SHR33" s="233"/>
      <c r="SHS33" s="233"/>
      <c r="SHT33" s="233"/>
      <c r="SHU33" s="233"/>
      <c r="SHV33" s="233"/>
      <c r="SHW33" s="233"/>
      <c r="SHX33" s="233"/>
      <c r="SHY33" s="233"/>
      <c r="SHZ33" s="233"/>
      <c r="SIA33" s="233"/>
      <c r="SIB33" s="233"/>
      <c r="SIC33" s="233"/>
      <c r="SID33" s="233"/>
      <c r="SIE33" s="233"/>
      <c r="SIF33" s="233"/>
      <c r="SIG33" s="233"/>
      <c r="SIH33" s="233"/>
      <c r="SII33" s="233"/>
      <c r="SIJ33" s="233"/>
      <c r="SIK33" s="233"/>
      <c r="SIL33" s="233"/>
      <c r="SIM33" s="233"/>
      <c r="SIN33" s="233"/>
      <c r="SIO33" s="233"/>
      <c r="SIP33" s="233"/>
      <c r="SIQ33" s="233"/>
      <c r="SIR33" s="233"/>
      <c r="SIS33" s="233"/>
      <c r="SIT33" s="233"/>
      <c r="SIU33" s="233"/>
      <c r="SIV33" s="233"/>
      <c r="SIW33" s="233"/>
      <c r="SIX33" s="233"/>
      <c r="SIY33" s="233"/>
      <c r="SIZ33" s="233"/>
      <c r="SJA33" s="233"/>
      <c r="SJB33" s="233"/>
      <c r="SJC33" s="233"/>
      <c r="SJD33" s="233"/>
      <c r="SJE33" s="233"/>
      <c r="SJF33" s="233"/>
      <c r="SJG33" s="233"/>
      <c r="SJH33" s="233"/>
      <c r="SJI33" s="233"/>
      <c r="SJJ33" s="233"/>
      <c r="SJK33" s="233"/>
      <c r="SJL33" s="233"/>
      <c r="SJM33" s="233"/>
      <c r="SJN33" s="233"/>
      <c r="SJO33" s="233"/>
      <c r="SJP33" s="233"/>
      <c r="SJQ33" s="233"/>
      <c r="SJR33" s="233"/>
      <c r="SJS33" s="233"/>
      <c r="SJT33" s="233"/>
      <c r="SJU33" s="233"/>
      <c r="SJV33" s="233"/>
      <c r="SJW33" s="233"/>
      <c r="SJX33" s="233"/>
      <c r="SJY33" s="233"/>
      <c r="SJZ33" s="233"/>
      <c r="SKA33" s="233"/>
      <c r="SKB33" s="233"/>
      <c r="SKC33" s="233"/>
      <c r="SKD33" s="233"/>
      <c r="SKE33" s="233"/>
      <c r="SKF33" s="233"/>
      <c r="SKG33" s="233"/>
      <c r="SKH33" s="233"/>
      <c r="SKI33" s="233"/>
      <c r="SKJ33" s="233"/>
      <c r="SKK33" s="233"/>
      <c r="SKL33" s="233"/>
      <c r="SKM33" s="233"/>
      <c r="SKN33" s="233"/>
      <c r="SKO33" s="233"/>
      <c r="SKP33" s="233"/>
      <c r="SKQ33" s="233"/>
      <c r="SKR33" s="233"/>
      <c r="SKS33" s="233"/>
      <c r="SKT33" s="233"/>
      <c r="SKU33" s="233"/>
      <c r="SKV33" s="233"/>
      <c r="SKW33" s="233"/>
      <c r="SKX33" s="233"/>
      <c r="SKY33" s="233"/>
      <c r="SKZ33" s="233"/>
      <c r="SLA33" s="233"/>
      <c r="SLB33" s="233"/>
      <c r="SLC33" s="233"/>
      <c r="SLD33" s="233"/>
      <c r="SLE33" s="233"/>
      <c r="SLF33" s="233"/>
      <c r="SLG33" s="233"/>
      <c r="SLH33" s="233"/>
      <c r="SLI33" s="233"/>
      <c r="SLJ33" s="233"/>
      <c r="SLK33" s="233"/>
      <c r="SLL33" s="233"/>
      <c r="SLM33" s="233"/>
      <c r="SLN33" s="233"/>
      <c r="SLO33" s="233"/>
      <c r="SLP33" s="233"/>
      <c r="SLQ33" s="233"/>
      <c r="SLR33" s="233"/>
      <c r="SLS33" s="233"/>
      <c r="SLT33" s="233"/>
      <c r="SLU33" s="233"/>
      <c r="SLV33" s="233"/>
      <c r="SLW33" s="233"/>
      <c r="SLX33" s="233"/>
      <c r="SLY33" s="233"/>
      <c r="SLZ33" s="233"/>
      <c r="SMA33" s="233"/>
      <c r="SMB33" s="233"/>
      <c r="SMC33" s="233"/>
      <c r="SMD33" s="233"/>
      <c r="SME33" s="233"/>
      <c r="SMF33" s="233"/>
      <c r="SMG33" s="233"/>
      <c r="SMH33" s="233"/>
      <c r="SMI33" s="233"/>
      <c r="SMJ33" s="233"/>
      <c r="SMK33" s="233"/>
      <c r="SML33" s="233"/>
      <c r="SMM33" s="233"/>
      <c r="SMN33" s="233"/>
      <c r="SMO33" s="233"/>
      <c r="SMP33" s="233"/>
      <c r="SMQ33" s="233"/>
      <c r="SMR33" s="233"/>
      <c r="SMS33" s="233"/>
      <c r="SMT33" s="233"/>
      <c r="SMU33" s="233"/>
      <c r="SMV33" s="233"/>
      <c r="SMW33" s="233"/>
      <c r="SMX33" s="233"/>
      <c r="SMY33" s="233"/>
      <c r="SMZ33" s="233"/>
      <c r="SNA33" s="233"/>
      <c r="SNB33" s="233"/>
      <c r="SNC33" s="233"/>
      <c r="SND33" s="233"/>
      <c r="SNE33" s="233"/>
      <c r="SNF33" s="233"/>
      <c r="SNG33" s="233"/>
      <c r="SNH33" s="233"/>
      <c r="SNI33" s="233"/>
      <c r="SNJ33" s="233"/>
      <c r="SNK33" s="233"/>
      <c r="SNL33" s="233"/>
      <c r="SNM33" s="233"/>
      <c r="SNN33" s="233"/>
      <c r="SNO33" s="233"/>
      <c r="SNP33" s="233"/>
      <c r="SNQ33" s="233"/>
      <c r="SNR33" s="233"/>
      <c r="SNS33" s="233"/>
      <c r="SNT33" s="233"/>
      <c r="SNU33" s="233"/>
      <c r="SNV33" s="233"/>
      <c r="SNW33" s="233"/>
      <c r="SNX33" s="233"/>
      <c r="SNY33" s="233"/>
      <c r="SNZ33" s="233"/>
      <c r="SOA33" s="233"/>
      <c r="SOB33" s="233"/>
      <c r="SOC33" s="233"/>
      <c r="SOD33" s="233"/>
      <c r="SOE33" s="233"/>
      <c r="SOF33" s="233"/>
      <c r="SOG33" s="233"/>
      <c r="SOH33" s="233"/>
      <c r="SOI33" s="233"/>
      <c r="SOJ33" s="233"/>
      <c r="SOK33" s="233"/>
      <c r="SOL33" s="233"/>
      <c r="SOM33" s="233"/>
      <c r="SON33" s="233"/>
      <c r="SOO33" s="233"/>
      <c r="SOP33" s="233"/>
      <c r="SOQ33" s="233"/>
      <c r="SOR33" s="233"/>
      <c r="SOS33" s="233"/>
      <c r="SOT33" s="233"/>
      <c r="SOU33" s="233"/>
      <c r="SOV33" s="233"/>
      <c r="SOW33" s="233"/>
      <c r="SOX33" s="233"/>
      <c r="SOY33" s="233"/>
      <c r="SOZ33" s="233"/>
      <c r="SPA33" s="233"/>
      <c r="SPB33" s="233"/>
      <c r="SPC33" s="233"/>
      <c r="SPD33" s="233"/>
      <c r="SPE33" s="233"/>
      <c r="SPF33" s="233"/>
      <c r="SPG33" s="233"/>
      <c r="SPH33" s="233"/>
      <c r="SPI33" s="233"/>
      <c r="SPJ33" s="233"/>
      <c r="SPK33" s="233"/>
      <c r="SPL33" s="233"/>
      <c r="SPM33" s="233"/>
      <c r="SPN33" s="233"/>
      <c r="SPO33" s="233"/>
      <c r="SPP33" s="233"/>
      <c r="SPQ33" s="233"/>
      <c r="SPR33" s="233"/>
      <c r="SPS33" s="233"/>
      <c r="SPT33" s="233"/>
      <c r="SPU33" s="233"/>
      <c r="SPV33" s="233"/>
      <c r="SPW33" s="233"/>
      <c r="SPX33" s="233"/>
      <c r="SPY33" s="233"/>
      <c r="SPZ33" s="233"/>
      <c r="SQA33" s="233"/>
      <c r="SQB33" s="233"/>
      <c r="SQC33" s="233"/>
      <c r="SQD33" s="233"/>
      <c r="SQE33" s="233"/>
      <c r="SQF33" s="233"/>
      <c r="SQG33" s="233"/>
      <c r="SQH33" s="233"/>
      <c r="SQI33" s="233"/>
      <c r="SQJ33" s="233"/>
      <c r="SQK33" s="233"/>
      <c r="SQL33" s="233"/>
      <c r="SQM33" s="233"/>
      <c r="SQN33" s="233"/>
      <c r="SQO33" s="233"/>
      <c r="SQP33" s="233"/>
      <c r="SQQ33" s="233"/>
      <c r="SQR33" s="233"/>
      <c r="SQS33" s="233"/>
      <c r="SQT33" s="233"/>
      <c r="SQU33" s="233"/>
      <c r="SQV33" s="233"/>
      <c r="SQW33" s="233"/>
      <c r="SQX33" s="233"/>
      <c r="SQY33" s="233"/>
      <c r="SQZ33" s="233"/>
      <c r="SRA33" s="233"/>
      <c r="SRB33" s="233"/>
      <c r="SRC33" s="233"/>
      <c r="SRD33" s="233"/>
      <c r="SRE33" s="233"/>
      <c r="SRF33" s="233"/>
      <c r="SRG33" s="233"/>
      <c r="SRH33" s="233"/>
      <c r="SRI33" s="233"/>
      <c r="SRJ33" s="233"/>
      <c r="SRK33" s="233"/>
      <c r="SRL33" s="233"/>
      <c r="SRM33" s="233"/>
      <c r="SRN33" s="233"/>
      <c r="SRO33" s="233"/>
      <c r="SRP33" s="233"/>
      <c r="SRQ33" s="233"/>
      <c r="SRR33" s="233"/>
      <c r="SRS33" s="233"/>
      <c r="SRT33" s="233"/>
      <c r="SRU33" s="233"/>
      <c r="SRV33" s="233"/>
      <c r="SRW33" s="233"/>
      <c r="SRX33" s="233"/>
      <c r="SRY33" s="233"/>
      <c r="SRZ33" s="233"/>
      <c r="SSA33" s="233"/>
      <c r="SSB33" s="233"/>
      <c r="SSC33" s="233"/>
      <c r="SSD33" s="233"/>
      <c r="SSE33" s="233"/>
      <c r="SSF33" s="233"/>
      <c r="SSG33" s="233"/>
      <c r="SSH33" s="233"/>
      <c r="SSI33" s="233"/>
      <c r="SSJ33" s="233"/>
      <c r="SSK33" s="233"/>
      <c r="SSL33" s="233"/>
      <c r="SSM33" s="233"/>
      <c r="SSN33" s="233"/>
      <c r="SSO33" s="233"/>
      <c r="SSP33" s="233"/>
      <c r="SSQ33" s="233"/>
      <c r="SSR33" s="233"/>
      <c r="SSS33" s="233"/>
      <c r="SST33" s="233"/>
      <c r="SSU33" s="233"/>
      <c r="SSV33" s="233"/>
      <c r="SSW33" s="233"/>
      <c r="SSX33" s="233"/>
      <c r="SSY33" s="233"/>
      <c r="SSZ33" s="233"/>
      <c r="STA33" s="233"/>
      <c r="STB33" s="233"/>
      <c r="STC33" s="233"/>
      <c r="STD33" s="233"/>
      <c r="STE33" s="233"/>
      <c r="STF33" s="233"/>
      <c r="STG33" s="233"/>
      <c r="STH33" s="233"/>
      <c r="STI33" s="233"/>
      <c r="STJ33" s="233"/>
      <c r="STK33" s="233"/>
      <c r="STL33" s="233"/>
      <c r="STM33" s="233"/>
      <c r="STN33" s="233"/>
      <c r="STO33" s="233"/>
      <c r="STP33" s="233"/>
      <c r="STQ33" s="233"/>
      <c r="STR33" s="233"/>
      <c r="STS33" s="233"/>
      <c r="STT33" s="233"/>
      <c r="STU33" s="233"/>
      <c r="STV33" s="233"/>
      <c r="STW33" s="233"/>
      <c r="STX33" s="233"/>
      <c r="STY33" s="233"/>
      <c r="STZ33" s="233"/>
      <c r="SUA33" s="233"/>
      <c r="SUB33" s="233"/>
      <c r="SUC33" s="233"/>
      <c r="SUD33" s="233"/>
      <c r="SUE33" s="233"/>
      <c r="SUF33" s="233"/>
      <c r="SUG33" s="233"/>
      <c r="SUH33" s="233"/>
      <c r="SUI33" s="233"/>
      <c r="SUJ33" s="233"/>
      <c r="SUK33" s="233"/>
      <c r="SUL33" s="233"/>
      <c r="SUM33" s="233"/>
      <c r="SUN33" s="233"/>
      <c r="SUO33" s="233"/>
      <c r="SUP33" s="233"/>
      <c r="SUQ33" s="233"/>
      <c r="SUR33" s="233"/>
      <c r="SUS33" s="233"/>
      <c r="SUT33" s="233"/>
      <c r="SUU33" s="233"/>
      <c r="SUV33" s="233"/>
      <c r="SUW33" s="233"/>
      <c r="SUX33" s="233"/>
      <c r="SUY33" s="233"/>
      <c r="SUZ33" s="233"/>
      <c r="SVA33" s="233"/>
      <c r="SVB33" s="233"/>
      <c r="SVC33" s="233"/>
      <c r="SVD33" s="233"/>
      <c r="SVE33" s="233"/>
      <c r="SVF33" s="233"/>
      <c r="SVG33" s="233"/>
      <c r="SVH33" s="233"/>
      <c r="SVI33" s="233"/>
      <c r="SVJ33" s="233"/>
      <c r="SVK33" s="233"/>
      <c r="SVL33" s="233"/>
      <c r="SVM33" s="233"/>
      <c r="SVN33" s="233"/>
      <c r="SVO33" s="233"/>
      <c r="SVP33" s="233"/>
      <c r="SVQ33" s="233"/>
      <c r="SVR33" s="233"/>
      <c r="SVS33" s="233"/>
      <c r="SVT33" s="233"/>
      <c r="SVU33" s="233"/>
      <c r="SVV33" s="233"/>
      <c r="SVW33" s="233"/>
      <c r="SVX33" s="233"/>
      <c r="SVY33" s="233"/>
      <c r="SVZ33" s="233"/>
      <c r="SWA33" s="233"/>
      <c r="SWB33" s="233"/>
      <c r="SWC33" s="233"/>
      <c r="SWD33" s="233"/>
      <c r="SWE33" s="233"/>
      <c r="SWF33" s="233"/>
      <c r="SWG33" s="233"/>
      <c r="SWH33" s="233"/>
      <c r="SWI33" s="233"/>
      <c r="SWJ33" s="233"/>
      <c r="SWK33" s="233"/>
      <c r="SWL33" s="233"/>
      <c r="SWM33" s="233"/>
      <c r="SWN33" s="233"/>
      <c r="SWO33" s="233"/>
      <c r="SWP33" s="233"/>
      <c r="SWQ33" s="233"/>
      <c r="SWR33" s="233"/>
      <c r="SWS33" s="233"/>
      <c r="SWT33" s="233"/>
      <c r="SWU33" s="233"/>
      <c r="SWV33" s="233"/>
      <c r="SWW33" s="233"/>
      <c r="SWX33" s="233"/>
      <c r="SWY33" s="233"/>
      <c r="SWZ33" s="233"/>
      <c r="SXA33" s="233"/>
      <c r="SXB33" s="233"/>
      <c r="SXC33" s="233"/>
      <c r="SXD33" s="233"/>
      <c r="SXE33" s="233"/>
      <c r="SXF33" s="233"/>
      <c r="SXG33" s="233"/>
      <c r="SXH33" s="233"/>
      <c r="SXI33" s="233"/>
      <c r="SXJ33" s="233"/>
      <c r="SXK33" s="233"/>
      <c r="SXL33" s="233"/>
      <c r="SXM33" s="233"/>
      <c r="SXN33" s="233"/>
      <c r="SXO33" s="233"/>
      <c r="SXP33" s="233"/>
      <c r="SXQ33" s="233"/>
      <c r="SXR33" s="233"/>
      <c r="SXS33" s="233"/>
      <c r="SXT33" s="233"/>
      <c r="SXU33" s="233"/>
      <c r="SXV33" s="233"/>
      <c r="SXW33" s="233"/>
      <c r="SXX33" s="233"/>
      <c r="SXY33" s="233"/>
      <c r="SXZ33" s="233"/>
      <c r="SYA33" s="233"/>
      <c r="SYB33" s="233"/>
      <c r="SYC33" s="233"/>
      <c r="SYD33" s="233"/>
      <c r="SYE33" s="233"/>
      <c r="SYF33" s="233"/>
      <c r="SYG33" s="233"/>
      <c r="SYH33" s="233"/>
      <c r="SYI33" s="233"/>
      <c r="SYJ33" s="233"/>
      <c r="SYK33" s="233"/>
      <c r="SYL33" s="233"/>
      <c r="SYM33" s="233"/>
      <c r="SYN33" s="233"/>
      <c r="SYO33" s="233"/>
      <c r="SYP33" s="233"/>
      <c r="SYQ33" s="233"/>
      <c r="SYR33" s="233"/>
      <c r="SYS33" s="233"/>
      <c r="SYT33" s="233"/>
      <c r="SYU33" s="233"/>
      <c r="SYV33" s="233"/>
      <c r="SYW33" s="233"/>
      <c r="SYX33" s="233"/>
      <c r="SYY33" s="233"/>
      <c r="SYZ33" s="233"/>
      <c r="SZA33" s="233"/>
      <c r="SZB33" s="233"/>
      <c r="SZC33" s="233"/>
      <c r="SZD33" s="233"/>
      <c r="SZE33" s="233"/>
      <c r="SZF33" s="233"/>
      <c r="SZG33" s="233"/>
      <c r="SZH33" s="233"/>
      <c r="SZI33" s="233"/>
      <c r="SZJ33" s="233"/>
      <c r="SZK33" s="233"/>
      <c r="SZL33" s="233"/>
      <c r="SZM33" s="233"/>
      <c r="SZN33" s="233"/>
      <c r="SZO33" s="233"/>
      <c r="SZP33" s="233"/>
      <c r="SZQ33" s="233"/>
      <c r="SZR33" s="233"/>
      <c r="SZS33" s="233"/>
      <c r="SZT33" s="233"/>
      <c r="SZU33" s="233"/>
      <c r="SZV33" s="233"/>
      <c r="SZW33" s="233"/>
      <c r="SZX33" s="233"/>
      <c r="SZY33" s="233"/>
      <c r="SZZ33" s="233"/>
      <c r="TAA33" s="233"/>
      <c r="TAB33" s="233"/>
      <c r="TAC33" s="233"/>
      <c r="TAD33" s="233"/>
      <c r="TAE33" s="233"/>
      <c r="TAF33" s="233"/>
      <c r="TAG33" s="233"/>
      <c r="TAH33" s="233"/>
      <c r="TAI33" s="233"/>
      <c r="TAJ33" s="233"/>
      <c r="TAK33" s="233"/>
      <c r="TAL33" s="233"/>
      <c r="TAM33" s="233"/>
      <c r="TAN33" s="233"/>
      <c r="TAO33" s="233"/>
      <c r="TAP33" s="233"/>
      <c r="TAQ33" s="233"/>
      <c r="TAR33" s="233"/>
      <c r="TAS33" s="233"/>
      <c r="TAT33" s="233"/>
      <c r="TAU33" s="233"/>
      <c r="TAV33" s="233"/>
      <c r="TAW33" s="233"/>
      <c r="TAX33" s="233"/>
      <c r="TAY33" s="233"/>
      <c r="TAZ33" s="233"/>
      <c r="TBA33" s="233"/>
      <c r="TBB33" s="233"/>
      <c r="TBC33" s="233"/>
      <c r="TBD33" s="233"/>
      <c r="TBE33" s="233"/>
      <c r="TBF33" s="233"/>
      <c r="TBG33" s="233"/>
      <c r="TBH33" s="233"/>
      <c r="TBI33" s="233"/>
      <c r="TBJ33" s="233"/>
      <c r="TBK33" s="233"/>
      <c r="TBL33" s="233"/>
      <c r="TBM33" s="233"/>
      <c r="TBN33" s="233"/>
      <c r="TBO33" s="233"/>
      <c r="TBP33" s="233"/>
      <c r="TBQ33" s="233"/>
      <c r="TBR33" s="233"/>
      <c r="TBS33" s="233"/>
      <c r="TBT33" s="233"/>
      <c r="TBU33" s="233"/>
      <c r="TBV33" s="233"/>
      <c r="TBW33" s="233"/>
      <c r="TBX33" s="233"/>
      <c r="TBY33" s="233"/>
      <c r="TBZ33" s="233"/>
      <c r="TCA33" s="233"/>
      <c r="TCB33" s="233"/>
      <c r="TCC33" s="233"/>
      <c r="TCD33" s="233"/>
      <c r="TCE33" s="233"/>
      <c r="TCF33" s="233"/>
      <c r="TCG33" s="233"/>
      <c r="TCH33" s="233"/>
      <c r="TCI33" s="233"/>
      <c r="TCJ33" s="233"/>
      <c r="TCK33" s="233"/>
      <c r="TCL33" s="233"/>
      <c r="TCM33" s="233"/>
      <c r="TCN33" s="233"/>
      <c r="TCO33" s="233"/>
      <c r="TCP33" s="233"/>
      <c r="TCQ33" s="233"/>
      <c r="TCR33" s="233"/>
      <c r="TCS33" s="233"/>
      <c r="TCT33" s="233"/>
      <c r="TCU33" s="233"/>
      <c r="TCV33" s="233"/>
      <c r="TCW33" s="233"/>
      <c r="TCX33" s="233"/>
      <c r="TCY33" s="233"/>
      <c r="TCZ33" s="233"/>
      <c r="TDA33" s="233"/>
      <c r="TDB33" s="233"/>
      <c r="TDC33" s="233"/>
      <c r="TDD33" s="233"/>
      <c r="TDE33" s="233"/>
      <c r="TDF33" s="233"/>
      <c r="TDG33" s="233"/>
      <c r="TDH33" s="233"/>
      <c r="TDI33" s="233"/>
      <c r="TDJ33" s="233"/>
      <c r="TDK33" s="233"/>
      <c r="TDL33" s="233"/>
      <c r="TDM33" s="233"/>
      <c r="TDN33" s="233"/>
      <c r="TDO33" s="233"/>
      <c r="TDP33" s="233"/>
      <c r="TDQ33" s="233"/>
      <c r="TDR33" s="233"/>
      <c r="TDS33" s="233"/>
      <c r="TDT33" s="233"/>
      <c r="TDU33" s="233"/>
      <c r="TDV33" s="233"/>
      <c r="TDW33" s="233"/>
      <c r="TDX33" s="233"/>
      <c r="TDY33" s="233"/>
      <c r="TDZ33" s="233"/>
      <c r="TEA33" s="233"/>
      <c r="TEB33" s="233"/>
      <c r="TEC33" s="233"/>
      <c r="TED33" s="233"/>
      <c r="TEE33" s="233"/>
      <c r="TEF33" s="233"/>
      <c r="TEG33" s="233"/>
      <c r="TEH33" s="233"/>
      <c r="TEI33" s="233"/>
      <c r="TEJ33" s="233"/>
      <c r="TEK33" s="233"/>
      <c r="TEL33" s="233"/>
      <c r="TEM33" s="233"/>
      <c r="TEN33" s="233"/>
      <c r="TEO33" s="233"/>
      <c r="TEP33" s="233"/>
      <c r="TEQ33" s="233"/>
      <c r="TER33" s="233"/>
      <c r="TES33" s="233"/>
      <c r="TET33" s="233"/>
      <c r="TEU33" s="233"/>
      <c r="TEV33" s="233"/>
      <c r="TEW33" s="233"/>
      <c r="TEX33" s="233"/>
      <c r="TEY33" s="233"/>
      <c r="TEZ33" s="233"/>
      <c r="TFA33" s="233"/>
      <c r="TFB33" s="233"/>
      <c r="TFC33" s="233"/>
      <c r="TFD33" s="233"/>
      <c r="TFE33" s="233"/>
      <c r="TFF33" s="233"/>
      <c r="TFG33" s="233"/>
      <c r="TFH33" s="233"/>
      <c r="TFI33" s="233"/>
      <c r="TFJ33" s="233"/>
      <c r="TFK33" s="233"/>
      <c r="TFL33" s="233"/>
      <c r="TFM33" s="233"/>
      <c r="TFN33" s="233"/>
      <c r="TFO33" s="233"/>
      <c r="TFP33" s="233"/>
      <c r="TFQ33" s="233"/>
      <c r="TFR33" s="233"/>
      <c r="TFS33" s="233"/>
      <c r="TFT33" s="233"/>
      <c r="TFU33" s="233"/>
      <c r="TFV33" s="233"/>
      <c r="TFW33" s="233"/>
      <c r="TFX33" s="233"/>
      <c r="TFY33" s="233"/>
      <c r="TFZ33" s="233"/>
      <c r="TGA33" s="233"/>
      <c r="TGB33" s="233"/>
      <c r="TGC33" s="233"/>
      <c r="TGD33" s="233"/>
      <c r="TGE33" s="233"/>
      <c r="TGF33" s="233"/>
      <c r="TGG33" s="233"/>
      <c r="TGH33" s="233"/>
      <c r="TGI33" s="233"/>
      <c r="TGJ33" s="233"/>
      <c r="TGK33" s="233"/>
      <c r="TGL33" s="233"/>
      <c r="TGM33" s="233"/>
      <c r="TGN33" s="233"/>
      <c r="TGO33" s="233"/>
      <c r="TGP33" s="233"/>
      <c r="TGQ33" s="233"/>
      <c r="TGR33" s="233"/>
      <c r="TGS33" s="233"/>
      <c r="TGT33" s="233"/>
      <c r="TGU33" s="233"/>
      <c r="TGV33" s="233"/>
      <c r="TGW33" s="233"/>
      <c r="TGX33" s="233"/>
      <c r="TGY33" s="233"/>
      <c r="TGZ33" s="233"/>
      <c r="THA33" s="233"/>
      <c r="THB33" s="233"/>
      <c r="THC33" s="233"/>
      <c r="THD33" s="233"/>
      <c r="THE33" s="233"/>
      <c r="THF33" s="233"/>
      <c r="THG33" s="233"/>
      <c r="THH33" s="233"/>
      <c r="THI33" s="233"/>
      <c r="THJ33" s="233"/>
      <c r="THK33" s="233"/>
      <c r="THL33" s="233"/>
      <c r="THM33" s="233"/>
      <c r="THN33" s="233"/>
      <c r="THO33" s="233"/>
      <c r="THP33" s="233"/>
      <c r="THQ33" s="233"/>
      <c r="THR33" s="233"/>
      <c r="THS33" s="233"/>
      <c r="THT33" s="233"/>
      <c r="THU33" s="233"/>
      <c r="THV33" s="233"/>
      <c r="THW33" s="233"/>
      <c r="THX33" s="233"/>
      <c r="THY33" s="233"/>
      <c r="THZ33" s="233"/>
      <c r="TIA33" s="233"/>
      <c r="TIB33" s="233"/>
      <c r="TIC33" s="233"/>
      <c r="TID33" s="233"/>
      <c r="TIE33" s="233"/>
      <c r="TIF33" s="233"/>
      <c r="TIG33" s="233"/>
      <c r="TIH33" s="233"/>
      <c r="TII33" s="233"/>
      <c r="TIJ33" s="233"/>
      <c r="TIK33" s="233"/>
      <c r="TIL33" s="233"/>
      <c r="TIM33" s="233"/>
      <c r="TIN33" s="233"/>
      <c r="TIO33" s="233"/>
      <c r="TIP33" s="233"/>
      <c r="TIQ33" s="233"/>
      <c r="TIR33" s="233"/>
      <c r="TIS33" s="233"/>
      <c r="TIT33" s="233"/>
      <c r="TIU33" s="233"/>
      <c r="TIV33" s="233"/>
      <c r="TIW33" s="233"/>
      <c r="TIX33" s="233"/>
      <c r="TIY33" s="233"/>
      <c r="TIZ33" s="233"/>
      <c r="TJA33" s="233"/>
      <c r="TJB33" s="233"/>
      <c r="TJC33" s="233"/>
      <c r="TJD33" s="233"/>
      <c r="TJE33" s="233"/>
      <c r="TJF33" s="233"/>
      <c r="TJG33" s="233"/>
      <c r="TJH33" s="233"/>
      <c r="TJI33" s="233"/>
      <c r="TJJ33" s="233"/>
      <c r="TJK33" s="233"/>
      <c r="TJL33" s="233"/>
      <c r="TJM33" s="233"/>
      <c r="TJN33" s="233"/>
      <c r="TJO33" s="233"/>
      <c r="TJP33" s="233"/>
      <c r="TJQ33" s="233"/>
      <c r="TJR33" s="233"/>
      <c r="TJS33" s="233"/>
      <c r="TJT33" s="233"/>
      <c r="TJU33" s="233"/>
      <c r="TJV33" s="233"/>
      <c r="TJW33" s="233"/>
      <c r="TJX33" s="233"/>
      <c r="TJY33" s="233"/>
      <c r="TJZ33" s="233"/>
      <c r="TKA33" s="233"/>
      <c r="TKB33" s="233"/>
      <c r="TKC33" s="233"/>
      <c r="TKD33" s="233"/>
      <c r="TKE33" s="233"/>
      <c r="TKF33" s="233"/>
      <c r="TKG33" s="233"/>
      <c r="TKH33" s="233"/>
      <c r="TKI33" s="233"/>
      <c r="TKJ33" s="233"/>
      <c r="TKK33" s="233"/>
      <c r="TKL33" s="233"/>
      <c r="TKM33" s="233"/>
      <c r="TKN33" s="233"/>
      <c r="TKO33" s="233"/>
      <c r="TKP33" s="233"/>
      <c r="TKQ33" s="233"/>
      <c r="TKR33" s="233"/>
      <c r="TKS33" s="233"/>
      <c r="TKT33" s="233"/>
      <c r="TKU33" s="233"/>
      <c r="TKV33" s="233"/>
      <c r="TKW33" s="233"/>
      <c r="TKX33" s="233"/>
      <c r="TKY33" s="233"/>
      <c r="TKZ33" s="233"/>
      <c r="TLA33" s="233"/>
      <c r="TLB33" s="233"/>
      <c r="TLC33" s="233"/>
      <c r="TLD33" s="233"/>
      <c r="TLE33" s="233"/>
      <c r="TLF33" s="233"/>
      <c r="TLG33" s="233"/>
      <c r="TLH33" s="233"/>
      <c r="TLI33" s="233"/>
      <c r="TLJ33" s="233"/>
      <c r="TLK33" s="233"/>
      <c r="TLL33" s="233"/>
      <c r="TLM33" s="233"/>
      <c r="TLN33" s="233"/>
      <c r="TLO33" s="233"/>
      <c r="TLP33" s="233"/>
      <c r="TLQ33" s="233"/>
      <c r="TLR33" s="233"/>
      <c r="TLS33" s="233"/>
      <c r="TLT33" s="233"/>
      <c r="TLU33" s="233"/>
      <c r="TLV33" s="233"/>
      <c r="TLW33" s="233"/>
      <c r="TLX33" s="233"/>
      <c r="TLY33" s="233"/>
      <c r="TLZ33" s="233"/>
      <c r="TMA33" s="233"/>
      <c r="TMB33" s="233"/>
      <c r="TMC33" s="233"/>
      <c r="TMD33" s="233"/>
      <c r="TME33" s="233"/>
      <c r="TMF33" s="233"/>
      <c r="TMG33" s="233"/>
      <c r="TMH33" s="233"/>
      <c r="TMI33" s="233"/>
      <c r="TMJ33" s="233"/>
      <c r="TMK33" s="233"/>
      <c r="TML33" s="233"/>
      <c r="TMM33" s="233"/>
      <c r="TMN33" s="233"/>
      <c r="TMO33" s="233"/>
      <c r="TMP33" s="233"/>
      <c r="TMQ33" s="233"/>
      <c r="TMR33" s="233"/>
      <c r="TMS33" s="233"/>
      <c r="TMT33" s="233"/>
      <c r="TMU33" s="233"/>
      <c r="TMV33" s="233"/>
      <c r="TMW33" s="233"/>
      <c r="TMX33" s="233"/>
      <c r="TMY33" s="233"/>
      <c r="TMZ33" s="233"/>
      <c r="TNA33" s="233"/>
      <c r="TNB33" s="233"/>
      <c r="TNC33" s="233"/>
      <c r="TND33" s="233"/>
      <c r="TNE33" s="233"/>
      <c r="TNF33" s="233"/>
      <c r="TNG33" s="233"/>
      <c r="TNH33" s="233"/>
      <c r="TNI33" s="233"/>
      <c r="TNJ33" s="233"/>
      <c r="TNK33" s="233"/>
      <c r="TNL33" s="233"/>
      <c r="TNM33" s="233"/>
      <c r="TNN33" s="233"/>
      <c r="TNO33" s="233"/>
      <c r="TNP33" s="233"/>
      <c r="TNQ33" s="233"/>
      <c r="TNR33" s="233"/>
      <c r="TNS33" s="233"/>
      <c r="TNT33" s="233"/>
      <c r="TNU33" s="233"/>
      <c r="TNV33" s="233"/>
      <c r="TNW33" s="233"/>
      <c r="TNX33" s="233"/>
      <c r="TNY33" s="233"/>
      <c r="TNZ33" s="233"/>
      <c r="TOA33" s="233"/>
      <c r="TOB33" s="233"/>
      <c r="TOC33" s="233"/>
      <c r="TOD33" s="233"/>
      <c r="TOE33" s="233"/>
      <c r="TOF33" s="233"/>
      <c r="TOG33" s="233"/>
      <c r="TOH33" s="233"/>
      <c r="TOI33" s="233"/>
      <c r="TOJ33" s="233"/>
      <c r="TOK33" s="233"/>
      <c r="TOL33" s="233"/>
      <c r="TOM33" s="233"/>
      <c r="TON33" s="233"/>
      <c r="TOO33" s="233"/>
      <c r="TOP33" s="233"/>
      <c r="TOQ33" s="233"/>
      <c r="TOR33" s="233"/>
      <c r="TOS33" s="233"/>
      <c r="TOT33" s="233"/>
      <c r="TOU33" s="233"/>
      <c r="TOV33" s="233"/>
      <c r="TOW33" s="233"/>
      <c r="TOX33" s="233"/>
      <c r="TOY33" s="233"/>
      <c r="TOZ33" s="233"/>
      <c r="TPA33" s="233"/>
      <c r="TPB33" s="233"/>
      <c r="TPC33" s="233"/>
      <c r="TPD33" s="233"/>
      <c r="TPE33" s="233"/>
      <c r="TPF33" s="233"/>
      <c r="TPG33" s="233"/>
      <c r="TPH33" s="233"/>
      <c r="TPI33" s="233"/>
      <c r="TPJ33" s="233"/>
      <c r="TPK33" s="233"/>
      <c r="TPL33" s="233"/>
      <c r="TPM33" s="233"/>
      <c r="TPN33" s="233"/>
      <c r="TPO33" s="233"/>
      <c r="TPP33" s="233"/>
      <c r="TPQ33" s="233"/>
      <c r="TPR33" s="233"/>
      <c r="TPS33" s="233"/>
      <c r="TPT33" s="233"/>
      <c r="TPU33" s="233"/>
      <c r="TPV33" s="233"/>
      <c r="TPW33" s="233"/>
      <c r="TPX33" s="233"/>
      <c r="TPY33" s="233"/>
      <c r="TPZ33" s="233"/>
      <c r="TQA33" s="233"/>
      <c r="TQB33" s="233"/>
      <c r="TQC33" s="233"/>
      <c r="TQD33" s="233"/>
      <c r="TQE33" s="233"/>
      <c r="TQF33" s="233"/>
      <c r="TQG33" s="233"/>
      <c r="TQH33" s="233"/>
      <c r="TQI33" s="233"/>
      <c r="TQJ33" s="233"/>
      <c r="TQK33" s="233"/>
      <c r="TQL33" s="233"/>
      <c r="TQM33" s="233"/>
      <c r="TQN33" s="233"/>
      <c r="TQO33" s="233"/>
      <c r="TQP33" s="233"/>
      <c r="TQQ33" s="233"/>
      <c r="TQR33" s="233"/>
      <c r="TQS33" s="233"/>
      <c r="TQT33" s="233"/>
      <c r="TQU33" s="233"/>
      <c r="TQV33" s="233"/>
      <c r="TQW33" s="233"/>
      <c r="TQX33" s="233"/>
      <c r="TQY33" s="233"/>
      <c r="TQZ33" s="233"/>
      <c r="TRA33" s="233"/>
      <c r="TRB33" s="233"/>
      <c r="TRC33" s="233"/>
      <c r="TRD33" s="233"/>
      <c r="TRE33" s="233"/>
      <c r="TRF33" s="233"/>
      <c r="TRG33" s="233"/>
      <c r="TRH33" s="233"/>
      <c r="TRI33" s="233"/>
      <c r="TRJ33" s="233"/>
      <c r="TRK33" s="233"/>
      <c r="TRL33" s="233"/>
      <c r="TRM33" s="233"/>
      <c r="TRN33" s="233"/>
      <c r="TRO33" s="233"/>
      <c r="TRP33" s="233"/>
      <c r="TRQ33" s="233"/>
      <c r="TRR33" s="233"/>
      <c r="TRS33" s="233"/>
      <c r="TRT33" s="233"/>
      <c r="TRU33" s="233"/>
      <c r="TRV33" s="233"/>
      <c r="TRW33" s="233"/>
      <c r="TRX33" s="233"/>
      <c r="TRY33" s="233"/>
      <c r="TRZ33" s="233"/>
      <c r="TSA33" s="233"/>
      <c r="TSB33" s="233"/>
      <c r="TSC33" s="233"/>
      <c r="TSD33" s="233"/>
      <c r="TSE33" s="233"/>
      <c r="TSF33" s="233"/>
      <c r="TSG33" s="233"/>
      <c r="TSH33" s="233"/>
      <c r="TSI33" s="233"/>
      <c r="TSJ33" s="233"/>
      <c r="TSK33" s="233"/>
      <c r="TSL33" s="233"/>
      <c r="TSM33" s="233"/>
      <c r="TSN33" s="233"/>
      <c r="TSO33" s="233"/>
      <c r="TSP33" s="233"/>
      <c r="TSQ33" s="233"/>
      <c r="TSR33" s="233"/>
      <c r="TSS33" s="233"/>
      <c r="TST33" s="233"/>
      <c r="TSU33" s="233"/>
      <c r="TSV33" s="233"/>
      <c r="TSW33" s="233"/>
      <c r="TSX33" s="233"/>
      <c r="TSY33" s="233"/>
      <c r="TSZ33" s="233"/>
      <c r="TTA33" s="233"/>
      <c r="TTB33" s="233"/>
      <c r="TTC33" s="233"/>
      <c r="TTD33" s="233"/>
      <c r="TTE33" s="233"/>
      <c r="TTF33" s="233"/>
      <c r="TTG33" s="233"/>
      <c r="TTH33" s="233"/>
      <c r="TTI33" s="233"/>
      <c r="TTJ33" s="233"/>
      <c r="TTK33" s="233"/>
      <c r="TTL33" s="233"/>
      <c r="TTM33" s="233"/>
      <c r="TTN33" s="233"/>
      <c r="TTO33" s="233"/>
      <c r="TTP33" s="233"/>
      <c r="TTQ33" s="233"/>
      <c r="TTR33" s="233"/>
      <c r="TTS33" s="233"/>
      <c r="TTT33" s="233"/>
      <c r="TTU33" s="233"/>
      <c r="TTV33" s="233"/>
      <c r="TTW33" s="233"/>
      <c r="TTX33" s="233"/>
      <c r="TTY33" s="233"/>
      <c r="TTZ33" s="233"/>
      <c r="TUA33" s="233"/>
      <c r="TUB33" s="233"/>
      <c r="TUC33" s="233"/>
      <c r="TUD33" s="233"/>
      <c r="TUE33" s="233"/>
      <c r="TUF33" s="233"/>
      <c r="TUG33" s="233"/>
      <c r="TUH33" s="233"/>
      <c r="TUI33" s="233"/>
      <c r="TUJ33" s="233"/>
      <c r="TUK33" s="233"/>
      <c r="TUL33" s="233"/>
      <c r="TUM33" s="233"/>
      <c r="TUN33" s="233"/>
      <c r="TUO33" s="233"/>
      <c r="TUP33" s="233"/>
      <c r="TUQ33" s="233"/>
      <c r="TUR33" s="233"/>
      <c r="TUS33" s="233"/>
      <c r="TUT33" s="233"/>
      <c r="TUU33" s="233"/>
      <c r="TUV33" s="233"/>
      <c r="TUW33" s="233"/>
      <c r="TUX33" s="233"/>
      <c r="TUY33" s="233"/>
      <c r="TUZ33" s="233"/>
      <c r="TVA33" s="233"/>
      <c r="TVB33" s="233"/>
      <c r="TVC33" s="233"/>
      <c r="TVD33" s="233"/>
      <c r="TVE33" s="233"/>
      <c r="TVF33" s="233"/>
      <c r="TVG33" s="233"/>
      <c r="TVH33" s="233"/>
      <c r="TVI33" s="233"/>
      <c r="TVJ33" s="233"/>
      <c r="TVK33" s="233"/>
      <c r="TVL33" s="233"/>
      <c r="TVM33" s="233"/>
      <c r="TVN33" s="233"/>
      <c r="TVO33" s="233"/>
      <c r="TVP33" s="233"/>
      <c r="TVQ33" s="233"/>
      <c r="TVR33" s="233"/>
      <c r="TVS33" s="233"/>
      <c r="TVT33" s="233"/>
      <c r="TVU33" s="233"/>
      <c r="TVV33" s="233"/>
      <c r="TVW33" s="233"/>
      <c r="TVX33" s="233"/>
      <c r="TVY33" s="233"/>
      <c r="TVZ33" s="233"/>
      <c r="TWA33" s="233"/>
      <c r="TWB33" s="233"/>
      <c r="TWC33" s="233"/>
      <c r="TWD33" s="233"/>
      <c r="TWE33" s="233"/>
      <c r="TWF33" s="233"/>
      <c r="TWG33" s="233"/>
      <c r="TWH33" s="233"/>
      <c r="TWI33" s="233"/>
      <c r="TWJ33" s="233"/>
      <c r="TWK33" s="233"/>
      <c r="TWL33" s="233"/>
      <c r="TWM33" s="233"/>
      <c r="TWN33" s="233"/>
      <c r="TWO33" s="233"/>
      <c r="TWP33" s="233"/>
      <c r="TWQ33" s="233"/>
      <c r="TWR33" s="233"/>
      <c r="TWS33" s="233"/>
      <c r="TWT33" s="233"/>
      <c r="TWU33" s="233"/>
      <c r="TWV33" s="233"/>
      <c r="TWW33" s="233"/>
      <c r="TWX33" s="233"/>
      <c r="TWY33" s="233"/>
      <c r="TWZ33" s="233"/>
      <c r="TXA33" s="233"/>
      <c r="TXB33" s="233"/>
      <c r="TXC33" s="233"/>
      <c r="TXD33" s="233"/>
      <c r="TXE33" s="233"/>
      <c r="TXF33" s="233"/>
      <c r="TXG33" s="233"/>
      <c r="TXH33" s="233"/>
      <c r="TXI33" s="233"/>
      <c r="TXJ33" s="233"/>
      <c r="TXK33" s="233"/>
      <c r="TXL33" s="233"/>
      <c r="TXM33" s="233"/>
      <c r="TXN33" s="233"/>
      <c r="TXO33" s="233"/>
      <c r="TXP33" s="233"/>
      <c r="TXQ33" s="233"/>
      <c r="TXR33" s="233"/>
      <c r="TXS33" s="233"/>
      <c r="TXT33" s="233"/>
      <c r="TXU33" s="233"/>
      <c r="TXV33" s="233"/>
      <c r="TXW33" s="233"/>
      <c r="TXX33" s="233"/>
      <c r="TXY33" s="233"/>
      <c r="TXZ33" s="233"/>
      <c r="TYA33" s="233"/>
      <c r="TYB33" s="233"/>
      <c r="TYC33" s="233"/>
      <c r="TYD33" s="233"/>
      <c r="TYE33" s="233"/>
      <c r="TYF33" s="233"/>
      <c r="TYG33" s="233"/>
      <c r="TYH33" s="233"/>
      <c r="TYI33" s="233"/>
      <c r="TYJ33" s="233"/>
      <c r="TYK33" s="233"/>
      <c r="TYL33" s="233"/>
      <c r="TYM33" s="233"/>
      <c r="TYN33" s="233"/>
      <c r="TYO33" s="233"/>
      <c r="TYP33" s="233"/>
      <c r="TYQ33" s="233"/>
      <c r="TYR33" s="233"/>
      <c r="TYS33" s="233"/>
      <c r="TYT33" s="233"/>
      <c r="TYU33" s="233"/>
      <c r="TYV33" s="233"/>
      <c r="TYW33" s="233"/>
      <c r="TYX33" s="233"/>
      <c r="TYY33" s="233"/>
      <c r="TYZ33" s="233"/>
      <c r="TZA33" s="233"/>
      <c r="TZB33" s="233"/>
      <c r="TZC33" s="233"/>
      <c r="TZD33" s="233"/>
      <c r="TZE33" s="233"/>
      <c r="TZF33" s="233"/>
      <c r="TZG33" s="233"/>
      <c r="TZH33" s="233"/>
      <c r="TZI33" s="233"/>
      <c r="TZJ33" s="233"/>
      <c r="TZK33" s="233"/>
      <c r="TZL33" s="233"/>
      <c r="TZM33" s="233"/>
      <c r="TZN33" s="233"/>
      <c r="TZO33" s="233"/>
      <c r="TZP33" s="233"/>
      <c r="TZQ33" s="233"/>
      <c r="TZR33" s="233"/>
      <c r="TZS33" s="233"/>
      <c r="TZT33" s="233"/>
      <c r="TZU33" s="233"/>
      <c r="TZV33" s="233"/>
      <c r="TZW33" s="233"/>
      <c r="TZX33" s="233"/>
      <c r="TZY33" s="233"/>
      <c r="TZZ33" s="233"/>
      <c r="UAA33" s="233"/>
      <c r="UAB33" s="233"/>
      <c r="UAC33" s="233"/>
      <c r="UAD33" s="233"/>
      <c r="UAE33" s="233"/>
      <c r="UAF33" s="233"/>
      <c r="UAG33" s="233"/>
      <c r="UAH33" s="233"/>
      <c r="UAI33" s="233"/>
      <c r="UAJ33" s="233"/>
      <c r="UAK33" s="233"/>
      <c r="UAL33" s="233"/>
      <c r="UAM33" s="233"/>
      <c r="UAN33" s="233"/>
      <c r="UAO33" s="233"/>
      <c r="UAP33" s="233"/>
      <c r="UAQ33" s="233"/>
      <c r="UAR33" s="233"/>
      <c r="UAS33" s="233"/>
      <c r="UAT33" s="233"/>
      <c r="UAU33" s="233"/>
      <c r="UAV33" s="233"/>
      <c r="UAW33" s="233"/>
      <c r="UAX33" s="233"/>
      <c r="UAY33" s="233"/>
      <c r="UAZ33" s="233"/>
      <c r="UBA33" s="233"/>
      <c r="UBB33" s="233"/>
      <c r="UBC33" s="233"/>
      <c r="UBD33" s="233"/>
      <c r="UBE33" s="233"/>
      <c r="UBF33" s="233"/>
      <c r="UBG33" s="233"/>
      <c r="UBH33" s="233"/>
      <c r="UBI33" s="233"/>
      <c r="UBJ33" s="233"/>
      <c r="UBK33" s="233"/>
      <c r="UBL33" s="233"/>
      <c r="UBM33" s="233"/>
      <c r="UBN33" s="233"/>
      <c r="UBO33" s="233"/>
      <c r="UBP33" s="233"/>
      <c r="UBQ33" s="233"/>
      <c r="UBR33" s="233"/>
      <c r="UBS33" s="233"/>
      <c r="UBT33" s="233"/>
      <c r="UBU33" s="233"/>
      <c r="UBV33" s="233"/>
      <c r="UBW33" s="233"/>
      <c r="UBX33" s="233"/>
      <c r="UBY33" s="233"/>
      <c r="UBZ33" s="233"/>
      <c r="UCA33" s="233"/>
      <c r="UCB33" s="233"/>
      <c r="UCC33" s="233"/>
      <c r="UCD33" s="233"/>
      <c r="UCE33" s="233"/>
      <c r="UCF33" s="233"/>
      <c r="UCG33" s="233"/>
      <c r="UCH33" s="233"/>
      <c r="UCI33" s="233"/>
      <c r="UCJ33" s="233"/>
      <c r="UCK33" s="233"/>
      <c r="UCL33" s="233"/>
      <c r="UCM33" s="233"/>
      <c r="UCN33" s="233"/>
      <c r="UCO33" s="233"/>
      <c r="UCP33" s="233"/>
      <c r="UCQ33" s="233"/>
      <c r="UCR33" s="233"/>
      <c r="UCS33" s="233"/>
      <c r="UCT33" s="233"/>
      <c r="UCU33" s="233"/>
      <c r="UCV33" s="233"/>
      <c r="UCW33" s="233"/>
      <c r="UCX33" s="233"/>
      <c r="UCY33" s="233"/>
      <c r="UCZ33" s="233"/>
      <c r="UDA33" s="233"/>
      <c r="UDB33" s="233"/>
      <c r="UDC33" s="233"/>
      <c r="UDD33" s="233"/>
      <c r="UDE33" s="233"/>
      <c r="UDF33" s="233"/>
      <c r="UDG33" s="233"/>
      <c r="UDH33" s="233"/>
      <c r="UDI33" s="233"/>
      <c r="UDJ33" s="233"/>
      <c r="UDK33" s="233"/>
      <c r="UDL33" s="233"/>
      <c r="UDM33" s="233"/>
      <c r="UDN33" s="233"/>
      <c r="UDO33" s="233"/>
      <c r="UDP33" s="233"/>
      <c r="UDQ33" s="233"/>
      <c r="UDR33" s="233"/>
      <c r="UDS33" s="233"/>
      <c r="UDT33" s="233"/>
      <c r="UDU33" s="233"/>
      <c r="UDV33" s="233"/>
      <c r="UDW33" s="233"/>
      <c r="UDX33" s="233"/>
      <c r="UDY33" s="233"/>
      <c r="UDZ33" s="233"/>
      <c r="UEA33" s="233"/>
      <c r="UEB33" s="233"/>
      <c r="UEC33" s="233"/>
      <c r="UED33" s="233"/>
      <c r="UEE33" s="233"/>
      <c r="UEF33" s="233"/>
      <c r="UEG33" s="233"/>
      <c r="UEH33" s="233"/>
      <c r="UEI33" s="233"/>
      <c r="UEJ33" s="233"/>
      <c r="UEK33" s="233"/>
      <c r="UEL33" s="233"/>
      <c r="UEM33" s="233"/>
      <c r="UEN33" s="233"/>
      <c r="UEO33" s="233"/>
      <c r="UEP33" s="233"/>
      <c r="UEQ33" s="233"/>
      <c r="UER33" s="233"/>
      <c r="UES33" s="233"/>
      <c r="UET33" s="233"/>
      <c r="UEU33" s="233"/>
      <c r="UEV33" s="233"/>
      <c r="UEW33" s="233"/>
      <c r="UEX33" s="233"/>
      <c r="UEY33" s="233"/>
      <c r="UEZ33" s="233"/>
      <c r="UFA33" s="233"/>
      <c r="UFB33" s="233"/>
      <c r="UFC33" s="233"/>
      <c r="UFD33" s="233"/>
      <c r="UFE33" s="233"/>
      <c r="UFF33" s="233"/>
      <c r="UFG33" s="233"/>
      <c r="UFH33" s="233"/>
      <c r="UFI33" s="233"/>
      <c r="UFJ33" s="233"/>
      <c r="UFK33" s="233"/>
      <c r="UFL33" s="233"/>
      <c r="UFM33" s="233"/>
      <c r="UFN33" s="233"/>
      <c r="UFO33" s="233"/>
      <c r="UFP33" s="233"/>
      <c r="UFQ33" s="233"/>
      <c r="UFR33" s="233"/>
      <c r="UFS33" s="233"/>
      <c r="UFT33" s="233"/>
      <c r="UFU33" s="233"/>
      <c r="UFV33" s="233"/>
      <c r="UFW33" s="233"/>
      <c r="UFX33" s="233"/>
      <c r="UFY33" s="233"/>
      <c r="UFZ33" s="233"/>
      <c r="UGA33" s="233"/>
      <c r="UGB33" s="233"/>
      <c r="UGC33" s="233"/>
      <c r="UGD33" s="233"/>
      <c r="UGE33" s="233"/>
      <c r="UGF33" s="233"/>
      <c r="UGG33" s="233"/>
      <c r="UGH33" s="233"/>
      <c r="UGI33" s="233"/>
      <c r="UGJ33" s="233"/>
      <c r="UGK33" s="233"/>
      <c r="UGL33" s="233"/>
      <c r="UGM33" s="233"/>
      <c r="UGN33" s="233"/>
      <c r="UGO33" s="233"/>
      <c r="UGP33" s="233"/>
      <c r="UGQ33" s="233"/>
      <c r="UGR33" s="233"/>
      <c r="UGS33" s="233"/>
      <c r="UGT33" s="233"/>
      <c r="UGU33" s="233"/>
      <c r="UGV33" s="233"/>
      <c r="UGW33" s="233"/>
      <c r="UGX33" s="233"/>
      <c r="UGY33" s="233"/>
      <c r="UGZ33" s="233"/>
      <c r="UHA33" s="233"/>
      <c r="UHB33" s="233"/>
      <c r="UHC33" s="233"/>
      <c r="UHD33" s="233"/>
      <c r="UHE33" s="233"/>
      <c r="UHF33" s="233"/>
      <c r="UHG33" s="233"/>
      <c r="UHH33" s="233"/>
      <c r="UHI33" s="233"/>
      <c r="UHJ33" s="233"/>
      <c r="UHK33" s="233"/>
      <c r="UHL33" s="233"/>
      <c r="UHM33" s="233"/>
      <c r="UHN33" s="233"/>
      <c r="UHO33" s="233"/>
      <c r="UHP33" s="233"/>
      <c r="UHQ33" s="233"/>
      <c r="UHR33" s="233"/>
      <c r="UHS33" s="233"/>
      <c r="UHT33" s="233"/>
      <c r="UHU33" s="233"/>
      <c r="UHV33" s="233"/>
      <c r="UHW33" s="233"/>
      <c r="UHX33" s="233"/>
      <c r="UHY33" s="233"/>
      <c r="UHZ33" s="233"/>
      <c r="UIA33" s="233"/>
      <c r="UIB33" s="233"/>
      <c r="UIC33" s="233"/>
      <c r="UID33" s="233"/>
      <c r="UIE33" s="233"/>
      <c r="UIF33" s="233"/>
      <c r="UIG33" s="233"/>
      <c r="UIH33" s="233"/>
      <c r="UII33" s="233"/>
      <c r="UIJ33" s="233"/>
      <c r="UIK33" s="233"/>
      <c r="UIL33" s="233"/>
      <c r="UIM33" s="233"/>
      <c r="UIN33" s="233"/>
      <c r="UIO33" s="233"/>
      <c r="UIP33" s="233"/>
      <c r="UIQ33" s="233"/>
      <c r="UIR33" s="233"/>
      <c r="UIS33" s="233"/>
      <c r="UIT33" s="233"/>
      <c r="UIU33" s="233"/>
      <c r="UIV33" s="233"/>
      <c r="UIW33" s="233"/>
      <c r="UIX33" s="233"/>
      <c r="UIY33" s="233"/>
      <c r="UIZ33" s="233"/>
      <c r="UJA33" s="233"/>
      <c r="UJB33" s="233"/>
      <c r="UJC33" s="233"/>
      <c r="UJD33" s="233"/>
      <c r="UJE33" s="233"/>
      <c r="UJF33" s="233"/>
      <c r="UJG33" s="233"/>
      <c r="UJH33" s="233"/>
      <c r="UJI33" s="233"/>
      <c r="UJJ33" s="233"/>
      <c r="UJK33" s="233"/>
      <c r="UJL33" s="233"/>
      <c r="UJM33" s="233"/>
      <c r="UJN33" s="233"/>
      <c r="UJO33" s="233"/>
      <c r="UJP33" s="233"/>
      <c r="UJQ33" s="233"/>
      <c r="UJR33" s="233"/>
      <c r="UJS33" s="233"/>
      <c r="UJT33" s="233"/>
      <c r="UJU33" s="233"/>
      <c r="UJV33" s="233"/>
      <c r="UJW33" s="233"/>
      <c r="UJX33" s="233"/>
      <c r="UJY33" s="233"/>
      <c r="UJZ33" s="233"/>
      <c r="UKA33" s="233"/>
      <c r="UKB33" s="233"/>
      <c r="UKC33" s="233"/>
      <c r="UKD33" s="233"/>
      <c r="UKE33" s="233"/>
      <c r="UKF33" s="233"/>
      <c r="UKG33" s="233"/>
      <c r="UKH33" s="233"/>
      <c r="UKI33" s="233"/>
      <c r="UKJ33" s="233"/>
      <c r="UKK33" s="233"/>
      <c r="UKL33" s="233"/>
      <c r="UKM33" s="233"/>
      <c r="UKN33" s="233"/>
      <c r="UKO33" s="233"/>
      <c r="UKP33" s="233"/>
      <c r="UKQ33" s="233"/>
      <c r="UKR33" s="233"/>
      <c r="UKS33" s="233"/>
      <c r="UKT33" s="233"/>
      <c r="UKU33" s="233"/>
      <c r="UKV33" s="233"/>
      <c r="UKW33" s="233"/>
      <c r="UKX33" s="233"/>
      <c r="UKY33" s="233"/>
      <c r="UKZ33" s="233"/>
      <c r="ULA33" s="233"/>
      <c r="ULB33" s="233"/>
      <c r="ULC33" s="233"/>
      <c r="ULD33" s="233"/>
      <c r="ULE33" s="233"/>
      <c r="ULF33" s="233"/>
      <c r="ULG33" s="233"/>
      <c r="ULH33" s="233"/>
      <c r="ULI33" s="233"/>
      <c r="ULJ33" s="233"/>
      <c r="ULK33" s="233"/>
      <c r="ULL33" s="233"/>
      <c r="ULM33" s="233"/>
      <c r="ULN33" s="233"/>
      <c r="ULO33" s="233"/>
      <c r="ULP33" s="233"/>
      <c r="ULQ33" s="233"/>
      <c r="ULR33" s="233"/>
      <c r="ULS33" s="233"/>
      <c r="ULT33" s="233"/>
      <c r="ULU33" s="233"/>
      <c r="ULV33" s="233"/>
      <c r="ULW33" s="233"/>
      <c r="ULX33" s="233"/>
      <c r="ULY33" s="233"/>
      <c r="ULZ33" s="233"/>
      <c r="UMA33" s="233"/>
      <c r="UMB33" s="233"/>
      <c r="UMC33" s="233"/>
      <c r="UMD33" s="233"/>
      <c r="UME33" s="233"/>
      <c r="UMF33" s="233"/>
      <c r="UMG33" s="233"/>
      <c r="UMH33" s="233"/>
      <c r="UMI33" s="233"/>
      <c r="UMJ33" s="233"/>
      <c r="UMK33" s="233"/>
      <c r="UML33" s="233"/>
      <c r="UMM33" s="233"/>
      <c r="UMN33" s="233"/>
      <c r="UMO33" s="233"/>
      <c r="UMP33" s="233"/>
      <c r="UMQ33" s="233"/>
      <c r="UMR33" s="233"/>
      <c r="UMS33" s="233"/>
      <c r="UMT33" s="233"/>
      <c r="UMU33" s="233"/>
      <c r="UMV33" s="233"/>
      <c r="UMW33" s="233"/>
      <c r="UMX33" s="233"/>
      <c r="UMY33" s="233"/>
      <c r="UMZ33" s="233"/>
      <c r="UNA33" s="233"/>
      <c r="UNB33" s="233"/>
      <c r="UNC33" s="233"/>
      <c r="UND33" s="233"/>
      <c r="UNE33" s="233"/>
      <c r="UNF33" s="233"/>
      <c r="UNG33" s="233"/>
      <c r="UNH33" s="233"/>
      <c r="UNI33" s="233"/>
      <c r="UNJ33" s="233"/>
      <c r="UNK33" s="233"/>
      <c r="UNL33" s="233"/>
      <c r="UNM33" s="233"/>
      <c r="UNN33" s="233"/>
      <c r="UNO33" s="233"/>
      <c r="UNP33" s="233"/>
      <c r="UNQ33" s="233"/>
      <c r="UNR33" s="233"/>
      <c r="UNS33" s="233"/>
      <c r="UNT33" s="233"/>
      <c r="UNU33" s="233"/>
      <c r="UNV33" s="233"/>
      <c r="UNW33" s="233"/>
      <c r="UNX33" s="233"/>
      <c r="UNY33" s="233"/>
      <c r="UNZ33" s="233"/>
      <c r="UOA33" s="233"/>
      <c r="UOB33" s="233"/>
      <c r="UOC33" s="233"/>
      <c r="UOD33" s="233"/>
      <c r="UOE33" s="233"/>
      <c r="UOF33" s="233"/>
      <c r="UOG33" s="233"/>
      <c r="UOH33" s="233"/>
      <c r="UOI33" s="233"/>
      <c r="UOJ33" s="233"/>
      <c r="UOK33" s="233"/>
      <c r="UOL33" s="233"/>
      <c r="UOM33" s="233"/>
      <c r="UON33" s="233"/>
      <c r="UOO33" s="233"/>
      <c r="UOP33" s="233"/>
      <c r="UOQ33" s="233"/>
      <c r="UOR33" s="233"/>
      <c r="UOS33" s="233"/>
      <c r="UOT33" s="233"/>
      <c r="UOU33" s="233"/>
      <c r="UOV33" s="233"/>
      <c r="UOW33" s="233"/>
      <c r="UOX33" s="233"/>
      <c r="UOY33" s="233"/>
      <c r="UOZ33" s="233"/>
      <c r="UPA33" s="233"/>
      <c r="UPB33" s="233"/>
      <c r="UPC33" s="233"/>
      <c r="UPD33" s="233"/>
      <c r="UPE33" s="233"/>
      <c r="UPF33" s="233"/>
      <c r="UPG33" s="233"/>
      <c r="UPH33" s="233"/>
      <c r="UPI33" s="233"/>
      <c r="UPJ33" s="233"/>
      <c r="UPK33" s="233"/>
      <c r="UPL33" s="233"/>
      <c r="UPM33" s="233"/>
      <c r="UPN33" s="233"/>
      <c r="UPO33" s="233"/>
      <c r="UPP33" s="233"/>
      <c r="UPQ33" s="233"/>
      <c r="UPR33" s="233"/>
      <c r="UPS33" s="233"/>
      <c r="UPT33" s="233"/>
      <c r="UPU33" s="233"/>
      <c r="UPV33" s="233"/>
      <c r="UPW33" s="233"/>
      <c r="UPX33" s="233"/>
      <c r="UPY33" s="233"/>
      <c r="UPZ33" s="233"/>
      <c r="UQA33" s="233"/>
      <c r="UQB33" s="233"/>
      <c r="UQC33" s="233"/>
      <c r="UQD33" s="233"/>
      <c r="UQE33" s="233"/>
      <c r="UQF33" s="233"/>
      <c r="UQG33" s="233"/>
      <c r="UQH33" s="233"/>
      <c r="UQI33" s="233"/>
      <c r="UQJ33" s="233"/>
      <c r="UQK33" s="233"/>
      <c r="UQL33" s="233"/>
      <c r="UQM33" s="233"/>
      <c r="UQN33" s="233"/>
      <c r="UQO33" s="233"/>
      <c r="UQP33" s="233"/>
      <c r="UQQ33" s="233"/>
      <c r="UQR33" s="233"/>
      <c r="UQS33" s="233"/>
      <c r="UQT33" s="233"/>
      <c r="UQU33" s="233"/>
      <c r="UQV33" s="233"/>
      <c r="UQW33" s="233"/>
      <c r="UQX33" s="233"/>
      <c r="UQY33" s="233"/>
      <c r="UQZ33" s="233"/>
      <c r="URA33" s="233"/>
      <c r="URB33" s="233"/>
      <c r="URC33" s="233"/>
      <c r="URD33" s="233"/>
      <c r="URE33" s="233"/>
      <c r="URF33" s="233"/>
      <c r="URG33" s="233"/>
      <c r="URH33" s="233"/>
      <c r="URI33" s="233"/>
      <c r="URJ33" s="233"/>
      <c r="URK33" s="233"/>
      <c r="URL33" s="233"/>
      <c r="URM33" s="233"/>
      <c r="URN33" s="233"/>
      <c r="URO33" s="233"/>
      <c r="URP33" s="233"/>
      <c r="URQ33" s="233"/>
      <c r="URR33" s="233"/>
      <c r="URS33" s="233"/>
      <c r="URT33" s="233"/>
      <c r="URU33" s="233"/>
      <c r="URV33" s="233"/>
      <c r="URW33" s="233"/>
      <c r="URX33" s="233"/>
      <c r="URY33" s="233"/>
      <c r="URZ33" s="233"/>
      <c r="USA33" s="233"/>
      <c r="USB33" s="233"/>
      <c r="USC33" s="233"/>
      <c r="USD33" s="233"/>
      <c r="USE33" s="233"/>
      <c r="USF33" s="233"/>
      <c r="USG33" s="233"/>
      <c r="USH33" s="233"/>
      <c r="USI33" s="233"/>
      <c r="USJ33" s="233"/>
      <c r="USK33" s="233"/>
      <c r="USL33" s="233"/>
      <c r="USM33" s="233"/>
      <c r="USN33" s="233"/>
      <c r="USO33" s="233"/>
      <c r="USP33" s="233"/>
      <c r="USQ33" s="233"/>
      <c r="USR33" s="233"/>
      <c r="USS33" s="233"/>
      <c r="UST33" s="233"/>
      <c r="USU33" s="233"/>
      <c r="USV33" s="233"/>
      <c r="USW33" s="233"/>
      <c r="USX33" s="233"/>
      <c r="USY33" s="233"/>
      <c r="USZ33" s="233"/>
      <c r="UTA33" s="233"/>
      <c r="UTB33" s="233"/>
      <c r="UTC33" s="233"/>
      <c r="UTD33" s="233"/>
      <c r="UTE33" s="233"/>
      <c r="UTF33" s="233"/>
      <c r="UTG33" s="233"/>
      <c r="UTH33" s="233"/>
      <c r="UTI33" s="233"/>
      <c r="UTJ33" s="233"/>
      <c r="UTK33" s="233"/>
      <c r="UTL33" s="233"/>
      <c r="UTM33" s="233"/>
      <c r="UTN33" s="233"/>
      <c r="UTO33" s="233"/>
      <c r="UTP33" s="233"/>
      <c r="UTQ33" s="233"/>
      <c r="UTR33" s="233"/>
      <c r="UTS33" s="233"/>
      <c r="UTT33" s="233"/>
      <c r="UTU33" s="233"/>
      <c r="UTV33" s="233"/>
      <c r="UTW33" s="233"/>
      <c r="UTX33" s="233"/>
      <c r="UTY33" s="233"/>
      <c r="UTZ33" s="233"/>
      <c r="UUA33" s="233"/>
      <c r="UUB33" s="233"/>
      <c r="UUC33" s="233"/>
      <c r="UUD33" s="233"/>
      <c r="UUE33" s="233"/>
      <c r="UUF33" s="233"/>
      <c r="UUG33" s="233"/>
      <c r="UUH33" s="233"/>
      <c r="UUI33" s="233"/>
      <c r="UUJ33" s="233"/>
      <c r="UUK33" s="233"/>
      <c r="UUL33" s="233"/>
      <c r="UUM33" s="233"/>
      <c r="UUN33" s="233"/>
      <c r="UUO33" s="233"/>
      <c r="UUP33" s="233"/>
      <c r="UUQ33" s="233"/>
      <c r="UUR33" s="233"/>
      <c r="UUS33" s="233"/>
      <c r="UUT33" s="233"/>
      <c r="UUU33" s="233"/>
      <c r="UUV33" s="233"/>
      <c r="UUW33" s="233"/>
      <c r="UUX33" s="233"/>
      <c r="UUY33" s="233"/>
      <c r="UUZ33" s="233"/>
      <c r="UVA33" s="233"/>
      <c r="UVB33" s="233"/>
      <c r="UVC33" s="233"/>
      <c r="UVD33" s="233"/>
      <c r="UVE33" s="233"/>
      <c r="UVF33" s="233"/>
      <c r="UVG33" s="233"/>
      <c r="UVH33" s="233"/>
      <c r="UVI33" s="233"/>
      <c r="UVJ33" s="233"/>
      <c r="UVK33" s="233"/>
      <c r="UVL33" s="233"/>
      <c r="UVM33" s="233"/>
      <c r="UVN33" s="233"/>
      <c r="UVO33" s="233"/>
      <c r="UVP33" s="233"/>
      <c r="UVQ33" s="233"/>
      <c r="UVR33" s="233"/>
      <c r="UVS33" s="233"/>
      <c r="UVT33" s="233"/>
      <c r="UVU33" s="233"/>
      <c r="UVV33" s="233"/>
      <c r="UVW33" s="233"/>
      <c r="UVX33" s="233"/>
      <c r="UVY33" s="233"/>
      <c r="UVZ33" s="233"/>
      <c r="UWA33" s="233"/>
      <c r="UWB33" s="233"/>
      <c r="UWC33" s="233"/>
      <c r="UWD33" s="233"/>
      <c r="UWE33" s="233"/>
      <c r="UWF33" s="233"/>
      <c r="UWG33" s="233"/>
      <c r="UWH33" s="233"/>
      <c r="UWI33" s="233"/>
      <c r="UWJ33" s="233"/>
      <c r="UWK33" s="233"/>
      <c r="UWL33" s="233"/>
      <c r="UWM33" s="233"/>
      <c r="UWN33" s="233"/>
      <c r="UWO33" s="233"/>
      <c r="UWP33" s="233"/>
      <c r="UWQ33" s="233"/>
      <c r="UWR33" s="233"/>
      <c r="UWS33" s="233"/>
      <c r="UWT33" s="233"/>
      <c r="UWU33" s="233"/>
      <c r="UWV33" s="233"/>
      <c r="UWW33" s="233"/>
      <c r="UWX33" s="233"/>
      <c r="UWY33" s="233"/>
      <c r="UWZ33" s="233"/>
      <c r="UXA33" s="233"/>
      <c r="UXB33" s="233"/>
      <c r="UXC33" s="233"/>
      <c r="UXD33" s="233"/>
      <c r="UXE33" s="233"/>
      <c r="UXF33" s="233"/>
      <c r="UXG33" s="233"/>
      <c r="UXH33" s="233"/>
      <c r="UXI33" s="233"/>
      <c r="UXJ33" s="233"/>
      <c r="UXK33" s="233"/>
      <c r="UXL33" s="233"/>
      <c r="UXM33" s="233"/>
      <c r="UXN33" s="233"/>
      <c r="UXO33" s="233"/>
      <c r="UXP33" s="233"/>
      <c r="UXQ33" s="233"/>
      <c r="UXR33" s="233"/>
      <c r="UXS33" s="233"/>
      <c r="UXT33" s="233"/>
      <c r="UXU33" s="233"/>
      <c r="UXV33" s="233"/>
      <c r="UXW33" s="233"/>
      <c r="UXX33" s="233"/>
      <c r="UXY33" s="233"/>
      <c r="UXZ33" s="233"/>
      <c r="UYA33" s="233"/>
      <c r="UYB33" s="233"/>
      <c r="UYC33" s="233"/>
      <c r="UYD33" s="233"/>
      <c r="UYE33" s="233"/>
      <c r="UYF33" s="233"/>
      <c r="UYG33" s="233"/>
      <c r="UYH33" s="233"/>
      <c r="UYI33" s="233"/>
      <c r="UYJ33" s="233"/>
      <c r="UYK33" s="233"/>
      <c r="UYL33" s="233"/>
      <c r="UYM33" s="233"/>
      <c r="UYN33" s="233"/>
      <c r="UYO33" s="233"/>
      <c r="UYP33" s="233"/>
      <c r="UYQ33" s="233"/>
      <c r="UYR33" s="233"/>
      <c r="UYS33" s="233"/>
      <c r="UYT33" s="233"/>
      <c r="UYU33" s="233"/>
      <c r="UYV33" s="233"/>
      <c r="UYW33" s="233"/>
      <c r="UYX33" s="233"/>
      <c r="UYY33" s="233"/>
      <c r="UYZ33" s="233"/>
      <c r="UZA33" s="233"/>
      <c r="UZB33" s="233"/>
      <c r="UZC33" s="233"/>
      <c r="UZD33" s="233"/>
      <c r="UZE33" s="233"/>
      <c r="UZF33" s="233"/>
      <c r="UZG33" s="233"/>
      <c r="UZH33" s="233"/>
      <c r="UZI33" s="233"/>
      <c r="UZJ33" s="233"/>
      <c r="UZK33" s="233"/>
      <c r="UZL33" s="233"/>
      <c r="UZM33" s="233"/>
      <c r="UZN33" s="233"/>
      <c r="UZO33" s="233"/>
      <c r="UZP33" s="233"/>
      <c r="UZQ33" s="233"/>
      <c r="UZR33" s="233"/>
      <c r="UZS33" s="233"/>
      <c r="UZT33" s="233"/>
      <c r="UZU33" s="233"/>
      <c r="UZV33" s="233"/>
      <c r="UZW33" s="233"/>
      <c r="UZX33" s="233"/>
      <c r="UZY33" s="233"/>
      <c r="UZZ33" s="233"/>
      <c r="VAA33" s="233"/>
      <c r="VAB33" s="233"/>
      <c r="VAC33" s="233"/>
      <c r="VAD33" s="233"/>
      <c r="VAE33" s="233"/>
      <c r="VAF33" s="233"/>
      <c r="VAG33" s="233"/>
      <c r="VAH33" s="233"/>
      <c r="VAI33" s="233"/>
      <c r="VAJ33" s="233"/>
      <c r="VAK33" s="233"/>
      <c r="VAL33" s="233"/>
      <c r="VAM33" s="233"/>
      <c r="VAN33" s="233"/>
      <c r="VAO33" s="233"/>
      <c r="VAP33" s="233"/>
      <c r="VAQ33" s="233"/>
      <c r="VAR33" s="233"/>
      <c r="VAS33" s="233"/>
      <c r="VAT33" s="233"/>
      <c r="VAU33" s="233"/>
      <c r="VAV33" s="233"/>
      <c r="VAW33" s="233"/>
      <c r="VAX33" s="233"/>
      <c r="VAY33" s="233"/>
      <c r="VAZ33" s="233"/>
      <c r="VBA33" s="233"/>
      <c r="VBB33" s="233"/>
      <c r="VBC33" s="233"/>
      <c r="VBD33" s="233"/>
      <c r="VBE33" s="233"/>
      <c r="VBF33" s="233"/>
      <c r="VBG33" s="233"/>
      <c r="VBH33" s="233"/>
      <c r="VBI33" s="233"/>
      <c r="VBJ33" s="233"/>
      <c r="VBK33" s="233"/>
      <c r="VBL33" s="233"/>
      <c r="VBM33" s="233"/>
      <c r="VBN33" s="233"/>
      <c r="VBO33" s="233"/>
      <c r="VBP33" s="233"/>
      <c r="VBQ33" s="233"/>
      <c r="VBR33" s="233"/>
      <c r="VBS33" s="233"/>
      <c r="VBT33" s="233"/>
      <c r="VBU33" s="233"/>
      <c r="VBV33" s="233"/>
      <c r="VBW33" s="233"/>
      <c r="VBX33" s="233"/>
      <c r="VBY33" s="233"/>
      <c r="VBZ33" s="233"/>
      <c r="VCA33" s="233"/>
      <c r="VCB33" s="233"/>
      <c r="VCC33" s="233"/>
      <c r="VCD33" s="233"/>
      <c r="VCE33" s="233"/>
      <c r="VCF33" s="233"/>
      <c r="VCG33" s="233"/>
      <c r="VCH33" s="233"/>
      <c r="VCI33" s="233"/>
      <c r="VCJ33" s="233"/>
      <c r="VCK33" s="233"/>
      <c r="VCL33" s="233"/>
      <c r="VCM33" s="233"/>
      <c r="VCN33" s="233"/>
      <c r="VCO33" s="233"/>
      <c r="VCP33" s="233"/>
      <c r="VCQ33" s="233"/>
      <c r="VCR33" s="233"/>
      <c r="VCS33" s="233"/>
      <c r="VCT33" s="233"/>
      <c r="VCU33" s="233"/>
      <c r="VCV33" s="233"/>
      <c r="VCW33" s="233"/>
      <c r="VCX33" s="233"/>
      <c r="VCY33" s="233"/>
      <c r="VCZ33" s="233"/>
      <c r="VDA33" s="233"/>
      <c r="VDB33" s="233"/>
      <c r="VDC33" s="233"/>
      <c r="VDD33" s="233"/>
      <c r="VDE33" s="233"/>
      <c r="VDF33" s="233"/>
      <c r="VDG33" s="233"/>
      <c r="VDH33" s="233"/>
      <c r="VDI33" s="233"/>
      <c r="VDJ33" s="233"/>
      <c r="VDK33" s="233"/>
      <c r="VDL33" s="233"/>
      <c r="VDM33" s="233"/>
      <c r="VDN33" s="233"/>
      <c r="VDO33" s="233"/>
      <c r="VDP33" s="233"/>
      <c r="VDQ33" s="233"/>
      <c r="VDR33" s="233"/>
      <c r="VDS33" s="233"/>
      <c r="VDT33" s="233"/>
      <c r="VDU33" s="233"/>
      <c r="VDV33" s="233"/>
      <c r="VDW33" s="233"/>
      <c r="VDX33" s="233"/>
      <c r="VDY33" s="233"/>
      <c r="VDZ33" s="233"/>
      <c r="VEA33" s="233"/>
      <c r="VEB33" s="233"/>
      <c r="VEC33" s="233"/>
      <c r="VED33" s="233"/>
      <c r="VEE33" s="233"/>
      <c r="VEF33" s="233"/>
      <c r="VEG33" s="233"/>
      <c r="VEH33" s="233"/>
      <c r="VEI33" s="233"/>
      <c r="VEJ33" s="233"/>
      <c r="VEK33" s="233"/>
      <c r="VEL33" s="233"/>
      <c r="VEM33" s="233"/>
      <c r="VEN33" s="233"/>
      <c r="VEO33" s="233"/>
      <c r="VEP33" s="233"/>
      <c r="VEQ33" s="233"/>
      <c r="VER33" s="233"/>
      <c r="VES33" s="233"/>
      <c r="VET33" s="233"/>
      <c r="VEU33" s="233"/>
      <c r="VEV33" s="233"/>
      <c r="VEW33" s="233"/>
      <c r="VEX33" s="233"/>
      <c r="VEY33" s="233"/>
      <c r="VEZ33" s="233"/>
      <c r="VFA33" s="233"/>
      <c r="VFB33" s="233"/>
      <c r="VFC33" s="233"/>
      <c r="VFD33" s="233"/>
      <c r="VFE33" s="233"/>
      <c r="VFF33" s="233"/>
      <c r="VFG33" s="233"/>
      <c r="VFH33" s="233"/>
      <c r="VFI33" s="233"/>
      <c r="VFJ33" s="233"/>
      <c r="VFK33" s="233"/>
      <c r="VFL33" s="233"/>
      <c r="VFM33" s="233"/>
      <c r="VFN33" s="233"/>
      <c r="VFO33" s="233"/>
      <c r="VFP33" s="233"/>
      <c r="VFQ33" s="233"/>
      <c r="VFR33" s="233"/>
      <c r="VFS33" s="233"/>
      <c r="VFT33" s="233"/>
      <c r="VFU33" s="233"/>
      <c r="VFV33" s="233"/>
      <c r="VFW33" s="233"/>
      <c r="VFX33" s="233"/>
      <c r="VFY33" s="233"/>
      <c r="VFZ33" s="233"/>
      <c r="VGA33" s="233"/>
      <c r="VGB33" s="233"/>
      <c r="VGC33" s="233"/>
      <c r="VGD33" s="233"/>
      <c r="VGE33" s="233"/>
      <c r="VGF33" s="233"/>
      <c r="VGG33" s="233"/>
      <c r="VGH33" s="233"/>
      <c r="VGI33" s="233"/>
      <c r="VGJ33" s="233"/>
      <c r="VGK33" s="233"/>
      <c r="VGL33" s="233"/>
      <c r="VGM33" s="233"/>
      <c r="VGN33" s="233"/>
      <c r="VGO33" s="233"/>
      <c r="VGP33" s="233"/>
      <c r="VGQ33" s="233"/>
      <c r="VGR33" s="233"/>
      <c r="VGS33" s="233"/>
      <c r="VGT33" s="233"/>
      <c r="VGU33" s="233"/>
      <c r="VGV33" s="233"/>
      <c r="VGW33" s="233"/>
      <c r="VGX33" s="233"/>
      <c r="VGY33" s="233"/>
      <c r="VGZ33" s="233"/>
      <c r="VHA33" s="233"/>
      <c r="VHB33" s="233"/>
      <c r="VHC33" s="233"/>
      <c r="VHD33" s="233"/>
      <c r="VHE33" s="233"/>
      <c r="VHF33" s="233"/>
      <c r="VHG33" s="233"/>
      <c r="VHH33" s="233"/>
      <c r="VHI33" s="233"/>
      <c r="VHJ33" s="233"/>
      <c r="VHK33" s="233"/>
      <c r="VHL33" s="233"/>
      <c r="VHM33" s="233"/>
      <c r="VHN33" s="233"/>
      <c r="VHO33" s="233"/>
      <c r="VHP33" s="233"/>
      <c r="VHQ33" s="233"/>
      <c r="VHR33" s="233"/>
      <c r="VHS33" s="233"/>
      <c r="VHT33" s="233"/>
      <c r="VHU33" s="233"/>
      <c r="VHV33" s="233"/>
      <c r="VHW33" s="233"/>
      <c r="VHX33" s="233"/>
      <c r="VHY33" s="233"/>
      <c r="VHZ33" s="233"/>
      <c r="VIA33" s="233"/>
      <c r="VIB33" s="233"/>
      <c r="VIC33" s="233"/>
      <c r="VID33" s="233"/>
      <c r="VIE33" s="233"/>
      <c r="VIF33" s="233"/>
      <c r="VIG33" s="233"/>
      <c r="VIH33" s="233"/>
      <c r="VII33" s="233"/>
      <c r="VIJ33" s="233"/>
      <c r="VIK33" s="233"/>
      <c r="VIL33" s="233"/>
      <c r="VIM33" s="233"/>
      <c r="VIN33" s="233"/>
      <c r="VIO33" s="233"/>
      <c r="VIP33" s="233"/>
      <c r="VIQ33" s="233"/>
      <c r="VIR33" s="233"/>
      <c r="VIS33" s="233"/>
      <c r="VIT33" s="233"/>
      <c r="VIU33" s="233"/>
      <c r="VIV33" s="233"/>
      <c r="VIW33" s="233"/>
      <c r="VIX33" s="233"/>
      <c r="VIY33" s="233"/>
      <c r="VIZ33" s="233"/>
      <c r="VJA33" s="233"/>
      <c r="VJB33" s="233"/>
      <c r="VJC33" s="233"/>
      <c r="VJD33" s="233"/>
      <c r="VJE33" s="233"/>
      <c r="VJF33" s="233"/>
      <c r="VJG33" s="233"/>
      <c r="VJH33" s="233"/>
      <c r="VJI33" s="233"/>
      <c r="VJJ33" s="233"/>
      <c r="VJK33" s="233"/>
      <c r="VJL33" s="233"/>
      <c r="VJM33" s="233"/>
      <c r="VJN33" s="233"/>
      <c r="VJO33" s="233"/>
      <c r="VJP33" s="233"/>
      <c r="VJQ33" s="233"/>
      <c r="VJR33" s="233"/>
      <c r="VJS33" s="233"/>
      <c r="VJT33" s="233"/>
      <c r="VJU33" s="233"/>
      <c r="VJV33" s="233"/>
      <c r="VJW33" s="233"/>
      <c r="VJX33" s="233"/>
      <c r="VJY33" s="233"/>
      <c r="VJZ33" s="233"/>
      <c r="VKA33" s="233"/>
      <c r="VKB33" s="233"/>
      <c r="VKC33" s="233"/>
      <c r="VKD33" s="233"/>
      <c r="VKE33" s="233"/>
      <c r="VKF33" s="233"/>
      <c r="VKG33" s="233"/>
      <c r="VKH33" s="233"/>
      <c r="VKI33" s="233"/>
      <c r="VKJ33" s="233"/>
      <c r="VKK33" s="233"/>
      <c r="VKL33" s="233"/>
      <c r="VKM33" s="233"/>
      <c r="VKN33" s="233"/>
      <c r="VKO33" s="233"/>
      <c r="VKP33" s="233"/>
      <c r="VKQ33" s="233"/>
      <c r="VKR33" s="233"/>
      <c r="VKS33" s="233"/>
      <c r="VKT33" s="233"/>
      <c r="VKU33" s="233"/>
      <c r="VKV33" s="233"/>
      <c r="VKW33" s="233"/>
      <c r="VKX33" s="233"/>
      <c r="VKY33" s="233"/>
      <c r="VKZ33" s="233"/>
      <c r="VLA33" s="233"/>
      <c r="VLB33" s="233"/>
      <c r="VLC33" s="233"/>
      <c r="VLD33" s="233"/>
      <c r="VLE33" s="233"/>
      <c r="VLF33" s="233"/>
      <c r="VLG33" s="233"/>
      <c r="VLH33" s="233"/>
      <c r="VLI33" s="233"/>
      <c r="VLJ33" s="233"/>
      <c r="VLK33" s="233"/>
      <c r="VLL33" s="233"/>
      <c r="VLM33" s="233"/>
      <c r="VLN33" s="233"/>
      <c r="VLO33" s="233"/>
      <c r="VLP33" s="233"/>
      <c r="VLQ33" s="233"/>
      <c r="VLR33" s="233"/>
      <c r="VLS33" s="233"/>
      <c r="VLT33" s="233"/>
      <c r="VLU33" s="233"/>
      <c r="VLV33" s="233"/>
      <c r="VLW33" s="233"/>
      <c r="VLX33" s="233"/>
      <c r="VLY33" s="233"/>
      <c r="VLZ33" s="233"/>
      <c r="VMA33" s="233"/>
      <c r="VMB33" s="233"/>
      <c r="VMC33" s="233"/>
      <c r="VMD33" s="233"/>
      <c r="VME33" s="233"/>
      <c r="VMF33" s="233"/>
      <c r="VMG33" s="233"/>
      <c r="VMH33" s="233"/>
      <c r="VMI33" s="233"/>
      <c r="VMJ33" s="233"/>
      <c r="VMK33" s="233"/>
      <c r="VML33" s="233"/>
      <c r="VMM33" s="233"/>
      <c r="VMN33" s="233"/>
      <c r="VMO33" s="233"/>
      <c r="VMP33" s="233"/>
      <c r="VMQ33" s="233"/>
      <c r="VMR33" s="233"/>
      <c r="VMS33" s="233"/>
      <c r="VMT33" s="233"/>
      <c r="VMU33" s="233"/>
      <c r="VMV33" s="233"/>
      <c r="VMW33" s="233"/>
      <c r="VMX33" s="233"/>
      <c r="VMY33" s="233"/>
      <c r="VMZ33" s="233"/>
      <c r="VNA33" s="233"/>
      <c r="VNB33" s="233"/>
      <c r="VNC33" s="233"/>
      <c r="VND33" s="233"/>
      <c r="VNE33" s="233"/>
      <c r="VNF33" s="233"/>
      <c r="VNG33" s="233"/>
      <c r="VNH33" s="233"/>
      <c r="VNI33" s="233"/>
      <c r="VNJ33" s="233"/>
      <c r="VNK33" s="233"/>
      <c r="VNL33" s="233"/>
      <c r="VNM33" s="233"/>
      <c r="VNN33" s="233"/>
      <c r="VNO33" s="233"/>
      <c r="VNP33" s="233"/>
      <c r="VNQ33" s="233"/>
      <c r="VNR33" s="233"/>
      <c r="VNS33" s="233"/>
      <c r="VNT33" s="233"/>
      <c r="VNU33" s="233"/>
      <c r="VNV33" s="233"/>
      <c r="VNW33" s="233"/>
      <c r="VNX33" s="233"/>
      <c r="VNY33" s="233"/>
      <c r="VNZ33" s="233"/>
      <c r="VOA33" s="233"/>
      <c r="VOB33" s="233"/>
      <c r="VOC33" s="233"/>
      <c r="VOD33" s="233"/>
      <c r="VOE33" s="233"/>
      <c r="VOF33" s="233"/>
      <c r="VOG33" s="233"/>
      <c r="VOH33" s="233"/>
      <c r="VOI33" s="233"/>
      <c r="VOJ33" s="233"/>
      <c r="VOK33" s="233"/>
      <c r="VOL33" s="233"/>
      <c r="VOM33" s="233"/>
      <c r="VON33" s="233"/>
      <c r="VOO33" s="233"/>
      <c r="VOP33" s="233"/>
      <c r="VOQ33" s="233"/>
      <c r="VOR33" s="233"/>
      <c r="VOS33" s="233"/>
      <c r="VOT33" s="233"/>
      <c r="VOU33" s="233"/>
      <c r="VOV33" s="233"/>
      <c r="VOW33" s="233"/>
      <c r="VOX33" s="233"/>
      <c r="VOY33" s="233"/>
      <c r="VOZ33" s="233"/>
      <c r="VPA33" s="233"/>
      <c r="VPB33" s="233"/>
      <c r="VPC33" s="233"/>
      <c r="VPD33" s="233"/>
      <c r="VPE33" s="233"/>
      <c r="VPF33" s="233"/>
      <c r="VPG33" s="233"/>
      <c r="VPH33" s="233"/>
      <c r="VPI33" s="233"/>
      <c r="VPJ33" s="233"/>
      <c r="VPK33" s="233"/>
      <c r="VPL33" s="233"/>
      <c r="VPM33" s="233"/>
      <c r="VPN33" s="233"/>
      <c r="VPO33" s="233"/>
      <c r="VPP33" s="233"/>
      <c r="VPQ33" s="233"/>
      <c r="VPR33" s="233"/>
      <c r="VPS33" s="233"/>
      <c r="VPT33" s="233"/>
      <c r="VPU33" s="233"/>
      <c r="VPV33" s="233"/>
      <c r="VPW33" s="233"/>
      <c r="VPX33" s="233"/>
      <c r="VPY33" s="233"/>
      <c r="VPZ33" s="233"/>
      <c r="VQA33" s="233"/>
      <c r="VQB33" s="233"/>
      <c r="VQC33" s="233"/>
      <c r="VQD33" s="233"/>
      <c r="VQE33" s="233"/>
      <c r="VQF33" s="233"/>
      <c r="VQG33" s="233"/>
      <c r="VQH33" s="233"/>
      <c r="VQI33" s="233"/>
      <c r="VQJ33" s="233"/>
      <c r="VQK33" s="233"/>
      <c r="VQL33" s="233"/>
      <c r="VQM33" s="233"/>
      <c r="VQN33" s="233"/>
      <c r="VQO33" s="233"/>
      <c r="VQP33" s="233"/>
      <c r="VQQ33" s="233"/>
      <c r="VQR33" s="233"/>
      <c r="VQS33" s="233"/>
      <c r="VQT33" s="233"/>
      <c r="VQU33" s="233"/>
      <c r="VQV33" s="233"/>
      <c r="VQW33" s="233"/>
      <c r="VQX33" s="233"/>
      <c r="VQY33" s="233"/>
      <c r="VQZ33" s="233"/>
      <c r="VRA33" s="233"/>
      <c r="VRB33" s="233"/>
      <c r="VRC33" s="233"/>
      <c r="VRD33" s="233"/>
      <c r="VRE33" s="233"/>
      <c r="VRF33" s="233"/>
      <c r="VRG33" s="233"/>
      <c r="VRH33" s="233"/>
      <c r="VRI33" s="233"/>
      <c r="VRJ33" s="233"/>
      <c r="VRK33" s="233"/>
      <c r="VRL33" s="233"/>
      <c r="VRM33" s="233"/>
      <c r="VRN33" s="233"/>
      <c r="VRO33" s="233"/>
      <c r="VRP33" s="233"/>
      <c r="VRQ33" s="233"/>
      <c r="VRR33" s="233"/>
      <c r="VRS33" s="233"/>
      <c r="VRT33" s="233"/>
      <c r="VRU33" s="233"/>
      <c r="VRV33" s="233"/>
      <c r="VRW33" s="233"/>
      <c r="VRX33" s="233"/>
      <c r="VRY33" s="233"/>
      <c r="VRZ33" s="233"/>
      <c r="VSA33" s="233"/>
      <c r="VSB33" s="233"/>
      <c r="VSC33" s="233"/>
      <c r="VSD33" s="233"/>
      <c r="VSE33" s="233"/>
      <c r="VSF33" s="233"/>
      <c r="VSG33" s="233"/>
      <c r="VSH33" s="233"/>
      <c r="VSI33" s="233"/>
      <c r="VSJ33" s="233"/>
      <c r="VSK33" s="233"/>
      <c r="VSL33" s="233"/>
      <c r="VSM33" s="233"/>
      <c r="VSN33" s="233"/>
      <c r="VSO33" s="233"/>
      <c r="VSP33" s="233"/>
      <c r="VSQ33" s="233"/>
      <c r="VSR33" s="233"/>
      <c r="VSS33" s="233"/>
      <c r="VST33" s="233"/>
      <c r="VSU33" s="233"/>
      <c r="VSV33" s="233"/>
      <c r="VSW33" s="233"/>
      <c r="VSX33" s="233"/>
      <c r="VSY33" s="233"/>
      <c r="VSZ33" s="233"/>
      <c r="VTA33" s="233"/>
      <c r="VTB33" s="233"/>
      <c r="VTC33" s="233"/>
      <c r="VTD33" s="233"/>
      <c r="VTE33" s="233"/>
      <c r="VTF33" s="233"/>
      <c r="VTG33" s="233"/>
      <c r="VTH33" s="233"/>
      <c r="VTI33" s="233"/>
      <c r="VTJ33" s="233"/>
      <c r="VTK33" s="233"/>
      <c r="VTL33" s="233"/>
      <c r="VTM33" s="233"/>
      <c r="VTN33" s="233"/>
      <c r="VTO33" s="233"/>
      <c r="VTP33" s="233"/>
      <c r="VTQ33" s="233"/>
      <c r="VTR33" s="233"/>
      <c r="VTS33" s="233"/>
      <c r="VTT33" s="233"/>
      <c r="VTU33" s="233"/>
      <c r="VTV33" s="233"/>
      <c r="VTW33" s="233"/>
      <c r="VTX33" s="233"/>
      <c r="VTY33" s="233"/>
      <c r="VTZ33" s="233"/>
      <c r="VUA33" s="233"/>
      <c r="VUB33" s="233"/>
      <c r="VUC33" s="233"/>
      <c r="VUD33" s="233"/>
      <c r="VUE33" s="233"/>
      <c r="VUF33" s="233"/>
      <c r="VUG33" s="233"/>
      <c r="VUH33" s="233"/>
      <c r="VUI33" s="233"/>
      <c r="VUJ33" s="233"/>
      <c r="VUK33" s="233"/>
      <c r="VUL33" s="233"/>
      <c r="VUM33" s="233"/>
      <c r="VUN33" s="233"/>
      <c r="VUO33" s="233"/>
      <c r="VUP33" s="233"/>
      <c r="VUQ33" s="233"/>
      <c r="VUR33" s="233"/>
      <c r="VUS33" s="233"/>
      <c r="VUT33" s="233"/>
      <c r="VUU33" s="233"/>
      <c r="VUV33" s="233"/>
      <c r="VUW33" s="233"/>
      <c r="VUX33" s="233"/>
      <c r="VUY33" s="233"/>
      <c r="VUZ33" s="233"/>
      <c r="VVA33" s="233"/>
      <c r="VVB33" s="233"/>
      <c r="VVC33" s="233"/>
      <c r="VVD33" s="233"/>
      <c r="VVE33" s="233"/>
      <c r="VVF33" s="233"/>
      <c r="VVG33" s="233"/>
      <c r="VVH33" s="233"/>
      <c r="VVI33" s="233"/>
      <c r="VVJ33" s="233"/>
      <c r="VVK33" s="233"/>
      <c r="VVL33" s="233"/>
      <c r="VVM33" s="233"/>
      <c r="VVN33" s="233"/>
      <c r="VVO33" s="233"/>
      <c r="VVP33" s="233"/>
      <c r="VVQ33" s="233"/>
      <c r="VVR33" s="233"/>
      <c r="VVS33" s="233"/>
      <c r="VVT33" s="233"/>
      <c r="VVU33" s="233"/>
      <c r="VVV33" s="233"/>
      <c r="VVW33" s="233"/>
      <c r="VVX33" s="233"/>
      <c r="VVY33" s="233"/>
      <c r="VVZ33" s="233"/>
      <c r="VWA33" s="233"/>
      <c r="VWB33" s="233"/>
      <c r="VWC33" s="233"/>
      <c r="VWD33" s="233"/>
      <c r="VWE33" s="233"/>
      <c r="VWF33" s="233"/>
      <c r="VWG33" s="233"/>
      <c r="VWH33" s="233"/>
      <c r="VWI33" s="233"/>
      <c r="VWJ33" s="233"/>
      <c r="VWK33" s="233"/>
      <c r="VWL33" s="233"/>
      <c r="VWM33" s="233"/>
      <c r="VWN33" s="233"/>
      <c r="VWO33" s="233"/>
      <c r="VWP33" s="233"/>
      <c r="VWQ33" s="233"/>
      <c r="VWR33" s="233"/>
      <c r="VWS33" s="233"/>
      <c r="VWT33" s="233"/>
      <c r="VWU33" s="233"/>
      <c r="VWV33" s="233"/>
      <c r="VWW33" s="233"/>
      <c r="VWX33" s="233"/>
      <c r="VWY33" s="233"/>
      <c r="VWZ33" s="233"/>
      <c r="VXA33" s="233"/>
      <c r="VXB33" s="233"/>
      <c r="VXC33" s="233"/>
      <c r="VXD33" s="233"/>
      <c r="VXE33" s="233"/>
      <c r="VXF33" s="233"/>
      <c r="VXG33" s="233"/>
      <c r="VXH33" s="233"/>
      <c r="VXI33" s="233"/>
      <c r="VXJ33" s="233"/>
      <c r="VXK33" s="233"/>
      <c r="VXL33" s="233"/>
      <c r="VXM33" s="233"/>
      <c r="VXN33" s="233"/>
      <c r="VXO33" s="233"/>
      <c r="VXP33" s="233"/>
      <c r="VXQ33" s="233"/>
      <c r="VXR33" s="233"/>
      <c r="VXS33" s="233"/>
      <c r="VXT33" s="233"/>
      <c r="VXU33" s="233"/>
      <c r="VXV33" s="233"/>
      <c r="VXW33" s="233"/>
      <c r="VXX33" s="233"/>
      <c r="VXY33" s="233"/>
      <c r="VXZ33" s="233"/>
      <c r="VYA33" s="233"/>
      <c r="VYB33" s="233"/>
      <c r="VYC33" s="233"/>
      <c r="VYD33" s="233"/>
      <c r="VYE33" s="233"/>
      <c r="VYF33" s="233"/>
      <c r="VYG33" s="233"/>
      <c r="VYH33" s="233"/>
      <c r="VYI33" s="233"/>
      <c r="VYJ33" s="233"/>
      <c r="VYK33" s="233"/>
      <c r="VYL33" s="233"/>
      <c r="VYM33" s="233"/>
      <c r="VYN33" s="233"/>
      <c r="VYO33" s="233"/>
      <c r="VYP33" s="233"/>
      <c r="VYQ33" s="233"/>
      <c r="VYR33" s="233"/>
      <c r="VYS33" s="233"/>
      <c r="VYT33" s="233"/>
      <c r="VYU33" s="233"/>
      <c r="VYV33" s="233"/>
      <c r="VYW33" s="233"/>
      <c r="VYX33" s="233"/>
      <c r="VYY33" s="233"/>
      <c r="VYZ33" s="233"/>
      <c r="VZA33" s="233"/>
      <c r="VZB33" s="233"/>
      <c r="VZC33" s="233"/>
      <c r="VZD33" s="233"/>
      <c r="VZE33" s="233"/>
      <c r="VZF33" s="233"/>
      <c r="VZG33" s="233"/>
      <c r="VZH33" s="233"/>
      <c r="VZI33" s="233"/>
      <c r="VZJ33" s="233"/>
      <c r="VZK33" s="233"/>
      <c r="VZL33" s="233"/>
      <c r="VZM33" s="233"/>
      <c r="VZN33" s="233"/>
      <c r="VZO33" s="233"/>
      <c r="VZP33" s="233"/>
      <c r="VZQ33" s="233"/>
      <c r="VZR33" s="233"/>
      <c r="VZS33" s="233"/>
      <c r="VZT33" s="233"/>
      <c r="VZU33" s="233"/>
      <c r="VZV33" s="233"/>
      <c r="VZW33" s="233"/>
      <c r="VZX33" s="233"/>
      <c r="VZY33" s="233"/>
      <c r="VZZ33" s="233"/>
      <c r="WAA33" s="233"/>
      <c r="WAB33" s="233"/>
      <c r="WAC33" s="233"/>
      <c r="WAD33" s="233"/>
      <c r="WAE33" s="233"/>
      <c r="WAF33" s="233"/>
      <c r="WAG33" s="233"/>
      <c r="WAH33" s="233"/>
      <c r="WAI33" s="233"/>
      <c r="WAJ33" s="233"/>
      <c r="WAK33" s="233"/>
      <c r="WAL33" s="233"/>
      <c r="WAM33" s="233"/>
      <c r="WAN33" s="233"/>
      <c r="WAO33" s="233"/>
      <c r="WAP33" s="233"/>
      <c r="WAQ33" s="233"/>
      <c r="WAR33" s="233"/>
      <c r="WAS33" s="233"/>
      <c r="WAT33" s="233"/>
      <c r="WAU33" s="233"/>
      <c r="WAV33" s="233"/>
      <c r="WAW33" s="233"/>
      <c r="WAX33" s="233"/>
      <c r="WAY33" s="233"/>
      <c r="WAZ33" s="233"/>
      <c r="WBA33" s="233"/>
      <c r="WBB33" s="233"/>
      <c r="WBC33" s="233"/>
      <c r="WBD33" s="233"/>
      <c r="WBE33" s="233"/>
      <c r="WBF33" s="233"/>
      <c r="WBG33" s="233"/>
      <c r="WBH33" s="233"/>
      <c r="WBI33" s="233"/>
      <c r="WBJ33" s="233"/>
      <c r="WBK33" s="233"/>
      <c r="WBL33" s="233"/>
      <c r="WBM33" s="233"/>
      <c r="WBN33" s="233"/>
      <c r="WBO33" s="233"/>
      <c r="WBP33" s="233"/>
      <c r="WBQ33" s="233"/>
      <c r="WBR33" s="233"/>
      <c r="WBS33" s="233"/>
      <c r="WBT33" s="233"/>
      <c r="WBU33" s="233"/>
      <c r="WBV33" s="233"/>
      <c r="WBW33" s="233"/>
      <c r="WBX33" s="233"/>
      <c r="WBY33" s="233"/>
      <c r="WBZ33" s="233"/>
      <c r="WCA33" s="233"/>
      <c r="WCB33" s="233"/>
      <c r="WCC33" s="233"/>
      <c r="WCD33" s="233"/>
      <c r="WCE33" s="233"/>
      <c r="WCF33" s="233"/>
      <c r="WCG33" s="233"/>
      <c r="WCH33" s="233"/>
      <c r="WCI33" s="233"/>
      <c r="WCJ33" s="233"/>
      <c r="WCK33" s="233"/>
      <c r="WCL33" s="233"/>
      <c r="WCM33" s="233"/>
      <c r="WCN33" s="233"/>
      <c r="WCO33" s="233"/>
      <c r="WCP33" s="233"/>
      <c r="WCQ33" s="233"/>
      <c r="WCR33" s="233"/>
      <c r="WCS33" s="233"/>
      <c r="WCT33" s="233"/>
      <c r="WCU33" s="233"/>
      <c r="WCV33" s="233"/>
      <c r="WCW33" s="233"/>
      <c r="WCX33" s="233"/>
      <c r="WCY33" s="233"/>
      <c r="WCZ33" s="233"/>
      <c r="WDA33" s="233"/>
      <c r="WDB33" s="233"/>
      <c r="WDC33" s="233"/>
      <c r="WDD33" s="233"/>
      <c r="WDE33" s="233"/>
      <c r="WDF33" s="233"/>
      <c r="WDG33" s="233"/>
      <c r="WDH33" s="233"/>
      <c r="WDI33" s="233"/>
      <c r="WDJ33" s="233"/>
      <c r="WDK33" s="233"/>
      <c r="WDL33" s="233"/>
      <c r="WDM33" s="233"/>
      <c r="WDN33" s="233"/>
      <c r="WDO33" s="233"/>
      <c r="WDP33" s="233"/>
      <c r="WDQ33" s="233"/>
      <c r="WDR33" s="233"/>
      <c r="WDS33" s="233"/>
      <c r="WDT33" s="233"/>
      <c r="WDU33" s="233"/>
      <c r="WDV33" s="233"/>
      <c r="WDW33" s="233"/>
      <c r="WDX33" s="233"/>
      <c r="WDY33" s="233"/>
      <c r="WDZ33" s="233"/>
      <c r="WEA33" s="233"/>
      <c r="WEB33" s="233"/>
      <c r="WEC33" s="233"/>
      <c r="WED33" s="233"/>
      <c r="WEE33" s="233"/>
      <c r="WEF33" s="233"/>
      <c r="WEG33" s="233"/>
      <c r="WEH33" s="233"/>
      <c r="WEI33" s="233"/>
      <c r="WEJ33" s="233"/>
      <c r="WEK33" s="233"/>
      <c r="WEL33" s="233"/>
      <c r="WEM33" s="233"/>
      <c r="WEN33" s="233"/>
      <c r="WEO33" s="233"/>
      <c r="WEP33" s="233"/>
      <c r="WEQ33" s="233"/>
      <c r="WER33" s="233"/>
      <c r="WES33" s="233"/>
      <c r="WET33" s="233"/>
      <c r="WEU33" s="233"/>
      <c r="WEV33" s="233"/>
      <c r="WEW33" s="233"/>
      <c r="WEX33" s="233"/>
      <c r="WEY33" s="233"/>
      <c r="WEZ33" s="233"/>
      <c r="WFA33" s="233"/>
      <c r="WFB33" s="233"/>
      <c r="WFC33" s="233"/>
      <c r="WFD33" s="233"/>
      <c r="WFE33" s="233"/>
      <c r="WFF33" s="233"/>
      <c r="WFG33" s="233"/>
      <c r="WFH33" s="233"/>
      <c r="WFI33" s="233"/>
      <c r="WFJ33" s="233"/>
      <c r="WFK33" s="233"/>
      <c r="WFL33" s="233"/>
      <c r="WFM33" s="233"/>
      <c r="WFN33" s="233"/>
      <c r="WFO33" s="233"/>
      <c r="WFP33" s="233"/>
      <c r="WFQ33" s="233"/>
      <c r="WFR33" s="233"/>
      <c r="WFS33" s="233"/>
      <c r="WFT33" s="233"/>
      <c r="WFU33" s="233"/>
      <c r="WFV33" s="233"/>
      <c r="WFW33" s="233"/>
      <c r="WFX33" s="233"/>
      <c r="WFY33" s="233"/>
      <c r="WFZ33" s="233"/>
      <c r="WGA33" s="233"/>
      <c r="WGB33" s="233"/>
      <c r="WGC33" s="233"/>
      <c r="WGD33" s="233"/>
      <c r="WGE33" s="233"/>
      <c r="WGF33" s="233"/>
      <c r="WGG33" s="233"/>
      <c r="WGH33" s="233"/>
      <c r="WGI33" s="233"/>
      <c r="WGJ33" s="233"/>
      <c r="WGK33" s="233"/>
      <c r="WGL33" s="233"/>
      <c r="WGM33" s="233"/>
      <c r="WGN33" s="233"/>
      <c r="WGO33" s="233"/>
      <c r="WGP33" s="233"/>
      <c r="WGQ33" s="233"/>
      <c r="WGR33" s="233"/>
      <c r="WGS33" s="233"/>
      <c r="WGT33" s="233"/>
      <c r="WGU33" s="233"/>
      <c r="WGV33" s="233"/>
      <c r="WGW33" s="233"/>
      <c r="WGX33" s="233"/>
      <c r="WGY33" s="233"/>
      <c r="WGZ33" s="233"/>
      <c r="WHA33" s="233"/>
      <c r="WHB33" s="233"/>
      <c r="WHC33" s="233"/>
      <c r="WHD33" s="233"/>
      <c r="WHE33" s="233"/>
      <c r="WHF33" s="233"/>
      <c r="WHG33" s="233"/>
      <c r="WHH33" s="233"/>
      <c r="WHI33" s="233"/>
      <c r="WHJ33" s="233"/>
      <c r="WHK33" s="233"/>
      <c r="WHL33" s="233"/>
      <c r="WHM33" s="233"/>
      <c r="WHN33" s="233"/>
      <c r="WHO33" s="233"/>
      <c r="WHP33" s="233"/>
      <c r="WHQ33" s="233"/>
      <c r="WHR33" s="233"/>
      <c r="WHS33" s="233"/>
      <c r="WHT33" s="233"/>
      <c r="WHU33" s="233"/>
      <c r="WHV33" s="233"/>
      <c r="WHW33" s="233"/>
      <c r="WHX33" s="233"/>
      <c r="WHY33" s="233"/>
      <c r="WHZ33" s="233"/>
      <c r="WIA33" s="233"/>
      <c r="WIB33" s="233"/>
      <c r="WIC33" s="233"/>
      <c r="WID33" s="233"/>
      <c r="WIE33" s="233"/>
      <c r="WIF33" s="233"/>
      <c r="WIG33" s="233"/>
      <c r="WIH33" s="233"/>
      <c r="WII33" s="233"/>
      <c r="WIJ33" s="233"/>
      <c r="WIK33" s="233"/>
      <c r="WIL33" s="233"/>
      <c r="WIM33" s="233"/>
      <c r="WIN33" s="233"/>
      <c r="WIO33" s="233"/>
      <c r="WIP33" s="233"/>
      <c r="WIQ33" s="233"/>
      <c r="WIR33" s="233"/>
      <c r="WIS33" s="233"/>
      <c r="WIT33" s="233"/>
      <c r="WIU33" s="233"/>
      <c r="WIV33" s="233"/>
      <c r="WIW33" s="233"/>
      <c r="WIX33" s="233"/>
      <c r="WIY33" s="233"/>
      <c r="WIZ33" s="233"/>
      <c r="WJA33" s="233"/>
      <c r="WJB33" s="233"/>
      <c r="WJC33" s="233"/>
      <c r="WJD33" s="233"/>
      <c r="WJE33" s="233"/>
      <c r="WJF33" s="233"/>
      <c r="WJG33" s="233"/>
      <c r="WJH33" s="233"/>
      <c r="WJI33" s="233"/>
      <c r="WJJ33" s="233"/>
      <c r="WJK33" s="233"/>
      <c r="WJL33" s="233"/>
      <c r="WJM33" s="233"/>
      <c r="WJN33" s="233"/>
      <c r="WJO33" s="233"/>
      <c r="WJP33" s="233"/>
      <c r="WJQ33" s="233"/>
      <c r="WJR33" s="233"/>
      <c r="WJS33" s="233"/>
      <c r="WJT33" s="233"/>
      <c r="WJU33" s="233"/>
      <c r="WJV33" s="233"/>
      <c r="WJW33" s="233"/>
      <c r="WJX33" s="233"/>
      <c r="WJY33" s="233"/>
      <c r="WJZ33" s="233"/>
      <c r="WKA33" s="233"/>
      <c r="WKB33" s="233"/>
      <c r="WKC33" s="233"/>
      <c r="WKD33" s="233"/>
      <c r="WKE33" s="233"/>
      <c r="WKF33" s="233"/>
      <c r="WKG33" s="233"/>
      <c r="WKH33" s="233"/>
      <c r="WKI33" s="233"/>
      <c r="WKJ33" s="233"/>
      <c r="WKK33" s="233"/>
      <c r="WKL33" s="233"/>
      <c r="WKM33" s="233"/>
      <c r="WKN33" s="233"/>
      <c r="WKO33" s="233"/>
      <c r="WKP33" s="233"/>
      <c r="WKQ33" s="233"/>
      <c r="WKR33" s="233"/>
      <c r="WKS33" s="233"/>
      <c r="WKT33" s="233"/>
      <c r="WKU33" s="233"/>
      <c r="WKV33" s="233"/>
      <c r="WKW33" s="233"/>
      <c r="WKX33" s="233"/>
      <c r="WKY33" s="233"/>
      <c r="WKZ33" s="233"/>
      <c r="WLA33" s="233"/>
      <c r="WLB33" s="233"/>
      <c r="WLC33" s="233"/>
      <c r="WLD33" s="233"/>
      <c r="WLE33" s="233"/>
      <c r="WLF33" s="233"/>
      <c r="WLG33" s="233"/>
      <c r="WLH33" s="233"/>
      <c r="WLI33" s="233"/>
      <c r="WLJ33" s="233"/>
      <c r="WLK33" s="233"/>
      <c r="WLL33" s="233"/>
      <c r="WLM33" s="233"/>
      <c r="WLN33" s="233"/>
      <c r="WLO33" s="233"/>
      <c r="WLP33" s="233"/>
      <c r="WLQ33" s="233"/>
      <c r="WLR33" s="233"/>
      <c r="WLS33" s="233"/>
      <c r="WLT33" s="233"/>
      <c r="WLU33" s="233"/>
      <c r="WLV33" s="233"/>
      <c r="WLW33" s="233"/>
      <c r="WLX33" s="233"/>
      <c r="WLY33" s="233"/>
      <c r="WLZ33" s="233"/>
      <c r="WMA33" s="233"/>
      <c r="WMB33" s="233"/>
      <c r="WMC33" s="233"/>
      <c r="WMD33" s="233"/>
      <c r="WME33" s="233"/>
      <c r="WMF33" s="233"/>
      <c r="WMG33" s="233"/>
      <c r="WMH33" s="233"/>
      <c r="WMI33" s="233"/>
      <c r="WMJ33" s="233"/>
      <c r="WMK33" s="233"/>
      <c r="WML33" s="233"/>
      <c r="WMM33" s="233"/>
      <c r="WMN33" s="233"/>
      <c r="WMO33" s="233"/>
      <c r="WMP33" s="233"/>
      <c r="WMQ33" s="233"/>
      <c r="WMR33" s="233"/>
      <c r="WMS33" s="233"/>
      <c r="WMT33" s="233"/>
      <c r="WMU33" s="233"/>
      <c r="WMV33" s="233"/>
      <c r="WMW33" s="233"/>
      <c r="WMX33" s="233"/>
      <c r="WMY33" s="233"/>
      <c r="WMZ33" s="233"/>
      <c r="WNA33" s="233"/>
      <c r="WNB33" s="233"/>
      <c r="WNC33" s="233"/>
      <c r="WND33" s="233"/>
      <c r="WNE33" s="233"/>
      <c r="WNF33" s="233"/>
      <c r="WNG33" s="233"/>
      <c r="WNH33" s="233"/>
      <c r="WNI33" s="233"/>
      <c r="WNJ33" s="233"/>
      <c r="WNK33" s="233"/>
      <c r="WNL33" s="233"/>
      <c r="WNM33" s="233"/>
      <c r="WNN33" s="233"/>
      <c r="WNO33" s="233"/>
      <c r="WNP33" s="233"/>
      <c r="WNQ33" s="233"/>
      <c r="WNR33" s="233"/>
      <c r="WNS33" s="233"/>
      <c r="WNT33" s="233"/>
      <c r="WNU33" s="233"/>
      <c r="WNV33" s="233"/>
      <c r="WNW33" s="233"/>
      <c r="WNX33" s="233"/>
      <c r="WNY33" s="233"/>
      <c r="WNZ33" s="233"/>
      <c r="WOA33" s="233"/>
      <c r="WOB33" s="233"/>
      <c r="WOC33" s="233"/>
      <c r="WOD33" s="233"/>
      <c r="WOE33" s="233"/>
      <c r="WOF33" s="233"/>
      <c r="WOG33" s="233"/>
      <c r="WOH33" s="233"/>
      <c r="WOI33" s="233"/>
      <c r="WOJ33" s="233"/>
      <c r="WOK33" s="233"/>
      <c r="WOL33" s="233"/>
      <c r="WOM33" s="233"/>
      <c r="WON33" s="233"/>
      <c r="WOO33" s="233"/>
      <c r="WOP33" s="233"/>
      <c r="WOQ33" s="233"/>
      <c r="WOR33" s="233"/>
      <c r="WOS33" s="233"/>
      <c r="WOT33" s="233"/>
      <c r="WOU33" s="233"/>
      <c r="WOV33" s="233"/>
      <c r="WOW33" s="233"/>
      <c r="WOX33" s="233"/>
      <c r="WOY33" s="233"/>
      <c r="WOZ33" s="233"/>
      <c r="WPA33" s="233"/>
      <c r="WPB33" s="233"/>
      <c r="WPC33" s="233"/>
      <c r="WPD33" s="233"/>
      <c r="WPE33" s="233"/>
      <c r="WPF33" s="233"/>
      <c r="WPG33" s="233"/>
      <c r="WPH33" s="233"/>
      <c r="WPI33" s="233"/>
      <c r="WPJ33" s="233"/>
      <c r="WPK33" s="233"/>
      <c r="WPL33" s="233"/>
      <c r="WPM33" s="233"/>
      <c r="WPN33" s="233"/>
      <c r="WPO33" s="233"/>
      <c r="WPP33" s="233"/>
      <c r="WPQ33" s="233"/>
      <c r="WPR33" s="233"/>
      <c r="WPS33" s="233"/>
      <c r="WPT33" s="233"/>
      <c r="WPU33" s="233"/>
      <c r="WPV33" s="233"/>
      <c r="WPW33" s="233"/>
      <c r="WPX33" s="233"/>
      <c r="WPY33" s="233"/>
      <c r="WPZ33" s="233"/>
      <c r="WQA33" s="233"/>
      <c r="WQB33" s="233"/>
      <c r="WQC33" s="233"/>
      <c r="WQD33" s="233"/>
      <c r="WQE33" s="233"/>
      <c r="WQF33" s="233"/>
      <c r="WQG33" s="233"/>
      <c r="WQH33" s="233"/>
      <c r="WQI33" s="233"/>
      <c r="WQJ33" s="233"/>
      <c r="WQK33" s="233"/>
      <c r="WQL33" s="233"/>
      <c r="WQM33" s="233"/>
      <c r="WQN33" s="233"/>
      <c r="WQO33" s="233"/>
      <c r="WQP33" s="233"/>
      <c r="WQQ33" s="233"/>
      <c r="WQR33" s="233"/>
      <c r="WQS33" s="233"/>
      <c r="WQT33" s="233"/>
      <c r="WQU33" s="233"/>
      <c r="WQV33" s="233"/>
      <c r="WQW33" s="233"/>
      <c r="WQX33" s="233"/>
      <c r="WQY33" s="233"/>
      <c r="WQZ33" s="233"/>
      <c r="WRA33" s="233"/>
      <c r="WRB33" s="233"/>
      <c r="WRC33" s="233"/>
      <c r="WRD33" s="233"/>
      <c r="WRE33" s="233"/>
      <c r="WRF33" s="233"/>
      <c r="WRG33" s="233"/>
      <c r="WRH33" s="233"/>
      <c r="WRI33" s="233"/>
      <c r="WRJ33" s="233"/>
      <c r="WRK33" s="233"/>
      <c r="WRL33" s="233"/>
      <c r="WRM33" s="233"/>
      <c r="WRN33" s="233"/>
      <c r="WRO33" s="233"/>
      <c r="WRP33" s="233"/>
      <c r="WRQ33" s="233"/>
      <c r="WRR33" s="233"/>
      <c r="WRS33" s="233"/>
      <c r="WRT33" s="233"/>
      <c r="WRU33" s="233"/>
      <c r="WRV33" s="233"/>
      <c r="WRW33" s="233"/>
      <c r="WRX33" s="233"/>
      <c r="WRY33" s="233"/>
      <c r="WRZ33" s="233"/>
      <c r="WSA33" s="233"/>
      <c r="WSB33" s="233"/>
      <c r="WSC33" s="233"/>
      <c r="WSD33" s="233"/>
      <c r="WSE33" s="233"/>
      <c r="WSF33" s="233"/>
      <c r="WSG33" s="233"/>
      <c r="WSH33" s="233"/>
      <c r="WSI33" s="233"/>
      <c r="WSJ33" s="233"/>
      <c r="WSK33" s="233"/>
      <c r="WSL33" s="233"/>
      <c r="WSM33" s="233"/>
      <c r="WSN33" s="233"/>
      <c r="WSO33" s="233"/>
      <c r="WSP33" s="233"/>
      <c r="WSQ33" s="233"/>
      <c r="WSR33" s="233"/>
      <c r="WSS33" s="233"/>
      <c r="WST33" s="233"/>
      <c r="WSU33" s="233"/>
      <c r="WSV33" s="233"/>
      <c r="WSW33" s="233"/>
      <c r="WSX33" s="233"/>
      <c r="WSY33" s="233"/>
      <c r="WSZ33" s="233"/>
      <c r="WTA33" s="233"/>
      <c r="WTB33" s="233"/>
      <c r="WTC33" s="233"/>
      <c r="WTD33" s="233"/>
      <c r="WTE33" s="233"/>
      <c r="WTF33" s="233"/>
      <c r="WTG33" s="233"/>
      <c r="WTH33" s="233"/>
      <c r="WTI33" s="233"/>
      <c r="WTJ33" s="233"/>
      <c r="WTK33" s="233"/>
      <c r="WTL33" s="233"/>
      <c r="WTM33" s="233"/>
      <c r="WTN33" s="233"/>
      <c r="WTO33" s="233"/>
      <c r="WTP33" s="233"/>
      <c r="WTQ33" s="233"/>
      <c r="WTR33" s="233"/>
      <c r="WTS33" s="233"/>
      <c r="WTT33" s="233"/>
      <c r="WTU33" s="233"/>
      <c r="WTV33" s="233"/>
      <c r="WTW33" s="233"/>
      <c r="WTX33" s="233"/>
      <c r="WTY33" s="233"/>
      <c r="WTZ33" s="233"/>
      <c r="WUA33" s="233"/>
      <c r="WUB33" s="233"/>
      <c r="WUC33" s="233"/>
      <c r="WUD33" s="233"/>
      <c r="WUE33" s="233"/>
      <c r="WUF33" s="233"/>
      <c r="WUG33" s="233"/>
      <c r="WUH33" s="233"/>
      <c r="WUI33" s="233"/>
      <c r="WUJ33" s="233"/>
      <c r="WUK33" s="233"/>
      <c r="WUL33" s="233"/>
      <c r="WUM33" s="233"/>
      <c r="WUN33" s="233"/>
      <c r="WUO33" s="233"/>
      <c r="WUP33" s="233"/>
      <c r="WUQ33" s="233"/>
      <c r="WUR33" s="233"/>
      <c r="WUS33" s="233"/>
      <c r="WUT33" s="233"/>
      <c r="WUU33" s="233"/>
      <c r="WUV33" s="233"/>
      <c r="WUW33" s="233"/>
      <c r="WUX33" s="233"/>
      <c r="WUY33" s="233"/>
      <c r="WUZ33" s="233"/>
      <c r="WVA33" s="233"/>
      <c r="WVB33" s="233"/>
      <c r="WVC33" s="233"/>
      <c r="WVD33" s="233"/>
      <c r="WVE33" s="233"/>
      <c r="WVF33" s="233"/>
      <c r="WVG33" s="233"/>
      <c r="WVH33" s="233"/>
      <c r="WVI33" s="233"/>
      <c r="WVJ33" s="233"/>
      <c r="WVK33" s="233"/>
      <c r="WVL33" s="233"/>
      <c r="WVM33" s="233"/>
      <c r="WVN33" s="233"/>
      <c r="WVO33" s="233"/>
      <c r="WVP33" s="233"/>
      <c r="WVQ33" s="233"/>
      <c r="WVR33" s="233"/>
      <c r="WVS33" s="233"/>
      <c r="WVT33" s="233"/>
      <c r="WVU33" s="233"/>
      <c r="WVV33" s="233"/>
    </row>
  </sheetData>
  <mergeCells count="30">
    <mergeCell ref="A14:B14"/>
    <mergeCell ref="A1:I1"/>
    <mergeCell ref="F3:H3"/>
    <mergeCell ref="F4:G4"/>
    <mergeCell ref="F5:H5"/>
    <mergeCell ref="A7:J7"/>
    <mergeCell ref="A8:B8"/>
    <mergeCell ref="A9:B9"/>
    <mergeCell ref="A10:B10"/>
    <mergeCell ref="A11:B11"/>
    <mergeCell ref="A12:B12"/>
    <mergeCell ref="A13:B13"/>
    <mergeCell ref="A15:B15"/>
    <mergeCell ref="A16:B16"/>
    <mergeCell ref="A17:B17"/>
    <mergeCell ref="A18:B18"/>
    <mergeCell ref="A19:B19"/>
    <mergeCell ref="A31:F31"/>
    <mergeCell ref="C20:H20"/>
    <mergeCell ref="A21:B21"/>
    <mergeCell ref="A22:B22"/>
    <mergeCell ref="A23:B23"/>
    <mergeCell ref="A24:B24"/>
    <mergeCell ref="A25:B25"/>
    <mergeCell ref="A20:B20"/>
    <mergeCell ref="A26:B26"/>
    <mergeCell ref="A27:B27"/>
    <mergeCell ref="A28:B28"/>
    <mergeCell ref="A29:B29"/>
    <mergeCell ref="A30:B30"/>
  </mergeCells>
  <printOptions horizontalCentered="1"/>
  <pageMargins left="0.70866141732283472" right="0.70866141732283472" top="1.3779527559055118" bottom="0" header="0.31496062992125984" footer="0.31496062992125984"/>
  <pageSetup scale="3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BE9089-B436-4B8F-849C-476BBA909E2F}">
  <sheetPr>
    <tabColor theme="9" tint="-0.499984740745262"/>
    <pageSetUpPr fitToPage="1"/>
  </sheetPr>
  <dimension ref="A1:WVU25"/>
  <sheetViews>
    <sheetView view="pageBreakPreview" topLeftCell="A4" zoomScale="70" zoomScaleNormal="70" zoomScaleSheetLayoutView="70" workbookViewId="0">
      <selection activeCell="E18" sqref="E18:E20"/>
    </sheetView>
  </sheetViews>
  <sheetFormatPr baseColWidth="10" defaultRowHeight="15" x14ac:dyDescent="0.25"/>
  <cols>
    <col min="1" max="1" width="14.5703125" style="233" customWidth="1"/>
    <col min="2" max="2" width="46.85546875" style="233" customWidth="1"/>
    <col min="3" max="3" width="19.140625" style="233" bestFit="1" customWidth="1"/>
    <col min="4" max="4" width="20.140625" style="233" bestFit="1" customWidth="1"/>
    <col min="5" max="5" width="26.140625" style="300" customWidth="1"/>
    <col min="6" max="6" width="18.7109375" style="301" bestFit="1" customWidth="1"/>
    <col min="7" max="7" width="17.28515625" style="264" bestFit="1" customWidth="1"/>
    <col min="8" max="8" width="20.28515625" style="264" bestFit="1" customWidth="1"/>
    <col min="9" max="9" width="23" style="264" bestFit="1" customWidth="1"/>
    <col min="10" max="10" width="25.5703125" style="302" customWidth="1"/>
    <col min="11" max="11" width="1.7109375" style="233" customWidth="1"/>
    <col min="12" max="12" width="14.85546875" style="233" customWidth="1"/>
    <col min="13" max="13" width="22.140625" style="233" customWidth="1"/>
    <col min="14" max="254" width="11.5703125" style="233"/>
    <col min="255" max="255" width="35.85546875" style="233" customWidth="1"/>
    <col min="256" max="256" width="11.140625" style="233" customWidth="1"/>
    <col min="257" max="257" width="11.7109375" style="233" customWidth="1"/>
    <col min="258" max="258" width="0" style="233" hidden="1" customWidth="1"/>
    <col min="259" max="259" width="7" style="233" customWidth="1"/>
    <col min="260" max="260" width="11.140625" style="233" customWidth="1"/>
    <col min="261" max="261" width="9.28515625" style="233" customWidth="1"/>
    <col min="262" max="262" width="17" style="233" customWidth="1"/>
    <col min="263" max="263" width="12.42578125" style="233" customWidth="1"/>
    <col min="264" max="264" width="21.140625" style="233" customWidth="1"/>
    <col min="265" max="265" width="0" style="233" hidden="1" customWidth="1"/>
    <col min="266" max="266" width="24" style="233" customWidth="1"/>
    <col min="267" max="267" width="22.42578125" style="233" customWidth="1"/>
    <col min="268" max="268" width="19.28515625" style="233" customWidth="1"/>
    <col min="269" max="269" width="16.7109375" style="233" customWidth="1"/>
    <col min="270" max="510" width="11.5703125" style="233"/>
    <col min="511" max="511" width="35.85546875" style="233" customWidth="1"/>
    <col min="512" max="512" width="11.140625" style="233" customWidth="1"/>
    <col min="513" max="513" width="11.7109375" style="233" customWidth="1"/>
    <col min="514" max="514" width="0" style="233" hidden="1" customWidth="1"/>
    <col min="515" max="515" width="7" style="233" customWidth="1"/>
    <col min="516" max="516" width="11.140625" style="233" customWidth="1"/>
    <col min="517" max="517" width="9.28515625" style="233" customWidth="1"/>
    <col min="518" max="518" width="17" style="233" customWidth="1"/>
    <col min="519" max="519" width="12.42578125" style="233" customWidth="1"/>
    <col min="520" max="520" width="21.140625" style="233" customWidth="1"/>
    <col min="521" max="521" width="0" style="233" hidden="1" customWidth="1"/>
    <col min="522" max="522" width="24" style="233" customWidth="1"/>
    <col min="523" max="523" width="22.42578125" style="233" customWidth="1"/>
    <col min="524" max="524" width="19.28515625" style="233" customWidth="1"/>
    <col min="525" max="525" width="16.7109375" style="233" customWidth="1"/>
    <col min="526" max="766" width="11.5703125" style="233"/>
    <col min="767" max="767" width="35.85546875" style="233" customWidth="1"/>
    <col min="768" max="768" width="11.140625" style="233" customWidth="1"/>
    <col min="769" max="769" width="11.7109375" style="233" customWidth="1"/>
    <col min="770" max="770" width="0" style="233" hidden="1" customWidth="1"/>
    <col min="771" max="771" width="7" style="233" customWidth="1"/>
    <col min="772" max="772" width="11.140625" style="233" customWidth="1"/>
    <col min="773" max="773" width="9.28515625" style="233" customWidth="1"/>
    <col min="774" max="774" width="17" style="233" customWidth="1"/>
    <col min="775" max="775" width="12.42578125" style="233" customWidth="1"/>
    <col min="776" max="776" width="21.140625" style="233" customWidth="1"/>
    <col min="777" max="777" width="0" style="233" hidden="1" customWidth="1"/>
    <col min="778" max="778" width="24" style="233" customWidth="1"/>
    <col min="779" max="779" width="22.42578125" style="233" customWidth="1"/>
    <col min="780" max="780" width="19.28515625" style="233" customWidth="1"/>
    <col min="781" max="781" width="16.7109375" style="233" customWidth="1"/>
    <col min="782" max="1022" width="11.5703125" style="233"/>
    <col min="1023" max="1023" width="35.85546875" style="233" customWidth="1"/>
    <col min="1024" max="1024" width="11.140625" style="233" customWidth="1"/>
    <col min="1025" max="1025" width="11.7109375" style="233" customWidth="1"/>
    <col min="1026" max="1026" width="0" style="233" hidden="1" customWidth="1"/>
    <col min="1027" max="1027" width="7" style="233" customWidth="1"/>
    <col min="1028" max="1028" width="11.140625" style="233" customWidth="1"/>
    <col min="1029" max="1029" width="9.28515625" style="233" customWidth="1"/>
    <col min="1030" max="1030" width="17" style="233" customWidth="1"/>
    <col min="1031" max="1031" width="12.42578125" style="233" customWidth="1"/>
    <col min="1032" max="1032" width="21.140625" style="233" customWidth="1"/>
    <col min="1033" max="1033" width="0" style="233" hidden="1" customWidth="1"/>
    <col min="1034" max="1034" width="24" style="233" customWidth="1"/>
    <col min="1035" max="1035" width="22.42578125" style="233" customWidth="1"/>
    <col min="1036" max="1036" width="19.28515625" style="233" customWidth="1"/>
    <col min="1037" max="1037" width="16.7109375" style="233" customWidth="1"/>
    <col min="1038" max="1278" width="11.5703125" style="233"/>
    <col min="1279" max="1279" width="35.85546875" style="233" customWidth="1"/>
    <col min="1280" max="1280" width="11.140625" style="233" customWidth="1"/>
    <col min="1281" max="1281" width="11.7109375" style="233" customWidth="1"/>
    <col min="1282" max="1282" width="0" style="233" hidden="1" customWidth="1"/>
    <col min="1283" max="1283" width="7" style="233" customWidth="1"/>
    <col min="1284" max="1284" width="11.140625" style="233" customWidth="1"/>
    <col min="1285" max="1285" width="9.28515625" style="233" customWidth="1"/>
    <col min="1286" max="1286" width="17" style="233" customWidth="1"/>
    <col min="1287" max="1287" width="12.42578125" style="233" customWidth="1"/>
    <col min="1288" max="1288" width="21.140625" style="233" customWidth="1"/>
    <col min="1289" max="1289" width="0" style="233" hidden="1" customWidth="1"/>
    <col min="1290" max="1290" width="24" style="233" customWidth="1"/>
    <col min="1291" max="1291" width="22.42578125" style="233" customWidth="1"/>
    <col min="1292" max="1292" width="19.28515625" style="233" customWidth="1"/>
    <col min="1293" max="1293" width="16.7109375" style="233" customWidth="1"/>
    <col min="1294" max="1534" width="11.5703125" style="233"/>
    <col min="1535" max="1535" width="35.85546875" style="233" customWidth="1"/>
    <col min="1536" max="1536" width="11.140625" style="233" customWidth="1"/>
    <col min="1537" max="1537" width="11.7109375" style="233" customWidth="1"/>
    <col min="1538" max="1538" width="0" style="233" hidden="1" customWidth="1"/>
    <col min="1539" max="1539" width="7" style="233" customWidth="1"/>
    <col min="1540" max="1540" width="11.140625" style="233" customWidth="1"/>
    <col min="1541" max="1541" width="9.28515625" style="233" customWidth="1"/>
    <col min="1542" max="1542" width="17" style="233" customWidth="1"/>
    <col min="1543" max="1543" width="12.42578125" style="233" customWidth="1"/>
    <col min="1544" max="1544" width="21.140625" style="233" customWidth="1"/>
    <col min="1545" max="1545" width="0" style="233" hidden="1" customWidth="1"/>
    <col min="1546" max="1546" width="24" style="233" customWidth="1"/>
    <col min="1547" max="1547" width="22.42578125" style="233" customWidth="1"/>
    <col min="1548" max="1548" width="19.28515625" style="233" customWidth="1"/>
    <col min="1549" max="1549" width="16.7109375" style="233" customWidth="1"/>
    <col min="1550" max="1790" width="11.5703125" style="233"/>
    <col min="1791" max="1791" width="35.85546875" style="233" customWidth="1"/>
    <col min="1792" max="1792" width="11.140625" style="233" customWidth="1"/>
    <col min="1793" max="1793" width="11.7109375" style="233" customWidth="1"/>
    <col min="1794" max="1794" width="0" style="233" hidden="1" customWidth="1"/>
    <col min="1795" max="1795" width="7" style="233" customWidth="1"/>
    <col min="1796" max="1796" width="11.140625" style="233" customWidth="1"/>
    <col min="1797" max="1797" width="9.28515625" style="233" customWidth="1"/>
    <col min="1798" max="1798" width="17" style="233" customWidth="1"/>
    <col min="1799" max="1799" width="12.42578125" style="233" customWidth="1"/>
    <col min="1800" max="1800" width="21.140625" style="233" customWidth="1"/>
    <col min="1801" max="1801" width="0" style="233" hidden="1" customWidth="1"/>
    <col min="1802" max="1802" width="24" style="233" customWidth="1"/>
    <col min="1803" max="1803" width="22.42578125" style="233" customWidth="1"/>
    <col min="1804" max="1804" width="19.28515625" style="233" customWidth="1"/>
    <col min="1805" max="1805" width="16.7109375" style="233" customWidth="1"/>
    <col min="1806" max="2046" width="11.5703125" style="233"/>
    <col min="2047" max="2047" width="35.85546875" style="233" customWidth="1"/>
    <col min="2048" max="2048" width="11.140625" style="233" customWidth="1"/>
    <col min="2049" max="2049" width="11.7109375" style="233" customWidth="1"/>
    <col min="2050" max="2050" width="0" style="233" hidden="1" customWidth="1"/>
    <col min="2051" max="2051" width="7" style="233" customWidth="1"/>
    <col min="2052" max="2052" width="11.140625" style="233" customWidth="1"/>
    <col min="2053" max="2053" width="9.28515625" style="233" customWidth="1"/>
    <col min="2054" max="2054" width="17" style="233" customWidth="1"/>
    <col min="2055" max="2055" width="12.42578125" style="233" customWidth="1"/>
    <col min="2056" max="2056" width="21.140625" style="233" customWidth="1"/>
    <col min="2057" max="2057" width="0" style="233" hidden="1" customWidth="1"/>
    <col min="2058" max="2058" width="24" style="233" customWidth="1"/>
    <col min="2059" max="2059" width="22.42578125" style="233" customWidth="1"/>
    <col min="2060" max="2060" width="19.28515625" style="233" customWidth="1"/>
    <col min="2061" max="2061" width="16.7109375" style="233" customWidth="1"/>
    <col min="2062" max="2302" width="11.5703125" style="233"/>
    <col min="2303" max="2303" width="35.85546875" style="233" customWidth="1"/>
    <col min="2304" max="2304" width="11.140625" style="233" customWidth="1"/>
    <col min="2305" max="2305" width="11.7109375" style="233" customWidth="1"/>
    <col min="2306" max="2306" width="0" style="233" hidden="1" customWidth="1"/>
    <col min="2307" max="2307" width="7" style="233" customWidth="1"/>
    <col min="2308" max="2308" width="11.140625" style="233" customWidth="1"/>
    <col min="2309" max="2309" width="9.28515625" style="233" customWidth="1"/>
    <col min="2310" max="2310" width="17" style="233" customWidth="1"/>
    <col min="2311" max="2311" width="12.42578125" style="233" customWidth="1"/>
    <col min="2312" max="2312" width="21.140625" style="233" customWidth="1"/>
    <col min="2313" max="2313" width="0" style="233" hidden="1" customWidth="1"/>
    <col min="2314" max="2314" width="24" style="233" customWidth="1"/>
    <col min="2315" max="2315" width="22.42578125" style="233" customWidth="1"/>
    <col min="2316" max="2316" width="19.28515625" style="233" customWidth="1"/>
    <col min="2317" max="2317" width="16.7109375" style="233" customWidth="1"/>
    <col min="2318" max="2558" width="11.5703125" style="233"/>
    <col min="2559" max="2559" width="35.85546875" style="233" customWidth="1"/>
    <col min="2560" max="2560" width="11.140625" style="233" customWidth="1"/>
    <col min="2561" max="2561" width="11.7109375" style="233" customWidth="1"/>
    <col min="2562" max="2562" width="0" style="233" hidden="1" customWidth="1"/>
    <col min="2563" max="2563" width="7" style="233" customWidth="1"/>
    <col min="2564" max="2564" width="11.140625" style="233" customWidth="1"/>
    <col min="2565" max="2565" width="9.28515625" style="233" customWidth="1"/>
    <col min="2566" max="2566" width="17" style="233" customWidth="1"/>
    <col min="2567" max="2567" width="12.42578125" style="233" customWidth="1"/>
    <col min="2568" max="2568" width="21.140625" style="233" customWidth="1"/>
    <col min="2569" max="2569" width="0" style="233" hidden="1" customWidth="1"/>
    <col min="2570" max="2570" width="24" style="233" customWidth="1"/>
    <col min="2571" max="2571" width="22.42578125" style="233" customWidth="1"/>
    <col min="2572" max="2572" width="19.28515625" style="233" customWidth="1"/>
    <col min="2573" max="2573" width="16.7109375" style="233" customWidth="1"/>
    <col min="2574" max="2814" width="11.5703125" style="233"/>
    <col min="2815" max="2815" width="35.85546875" style="233" customWidth="1"/>
    <col min="2816" max="2816" width="11.140625" style="233" customWidth="1"/>
    <col min="2817" max="2817" width="11.7109375" style="233" customWidth="1"/>
    <col min="2818" max="2818" width="0" style="233" hidden="1" customWidth="1"/>
    <col min="2819" max="2819" width="7" style="233" customWidth="1"/>
    <col min="2820" max="2820" width="11.140625" style="233" customWidth="1"/>
    <col min="2821" max="2821" width="9.28515625" style="233" customWidth="1"/>
    <col min="2822" max="2822" width="17" style="233" customWidth="1"/>
    <col min="2823" max="2823" width="12.42578125" style="233" customWidth="1"/>
    <col min="2824" max="2824" width="21.140625" style="233" customWidth="1"/>
    <col min="2825" max="2825" width="0" style="233" hidden="1" customWidth="1"/>
    <col min="2826" max="2826" width="24" style="233" customWidth="1"/>
    <col min="2827" max="2827" width="22.42578125" style="233" customWidth="1"/>
    <col min="2828" max="2828" width="19.28515625" style="233" customWidth="1"/>
    <col min="2829" max="2829" width="16.7109375" style="233" customWidth="1"/>
    <col min="2830" max="3070" width="11.5703125" style="233"/>
    <col min="3071" max="3071" width="35.85546875" style="233" customWidth="1"/>
    <col min="3072" max="3072" width="11.140625" style="233" customWidth="1"/>
    <col min="3073" max="3073" width="11.7109375" style="233" customWidth="1"/>
    <col min="3074" max="3074" width="0" style="233" hidden="1" customWidth="1"/>
    <col min="3075" max="3075" width="7" style="233" customWidth="1"/>
    <col min="3076" max="3076" width="11.140625" style="233" customWidth="1"/>
    <col min="3077" max="3077" width="9.28515625" style="233" customWidth="1"/>
    <col min="3078" max="3078" width="17" style="233" customWidth="1"/>
    <col min="3079" max="3079" width="12.42578125" style="233" customWidth="1"/>
    <col min="3080" max="3080" width="21.140625" style="233" customWidth="1"/>
    <col min="3081" max="3081" width="0" style="233" hidden="1" customWidth="1"/>
    <col min="3082" max="3082" width="24" style="233" customWidth="1"/>
    <col min="3083" max="3083" width="22.42578125" style="233" customWidth="1"/>
    <col min="3084" max="3084" width="19.28515625" style="233" customWidth="1"/>
    <col min="3085" max="3085" width="16.7109375" style="233" customWidth="1"/>
    <col min="3086" max="3326" width="11.5703125" style="233"/>
    <col min="3327" max="3327" width="35.85546875" style="233" customWidth="1"/>
    <col min="3328" max="3328" width="11.140625" style="233" customWidth="1"/>
    <col min="3329" max="3329" width="11.7109375" style="233" customWidth="1"/>
    <col min="3330" max="3330" width="0" style="233" hidden="1" customWidth="1"/>
    <col min="3331" max="3331" width="7" style="233" customWidth="1"/>
    <col min="3332" max="3332" width="11.140625" style="233" customWidth="1"/>
    <col min="3333" max="3333" width="9.28515625" style="233" customWidth="1"/>
    <col min="3334" max="3334" width="17" style="233" customWidth="1"/>
    <col min="3335" max="3335" width="12.42578125" style="233" customWidth="1"/>
    <col min="3336" max="3336" width="21.140625" style="233" customWidth="1"/>
    <col min="3337" max="3337" width="0" style="233" hidden="1" customWidth="1"/>
    <col min="3338" max="3338" width="24" style="233" customWidth="1"/>
    <col min="3339" max="3339" width="22.42578125" style="233" customWidth="1"/>
    <col min="3340" max="3340" width="19.28515625" style="233" customWidth="1"/>
    <col min="3341" max="3341" width="16.7109375" style="233" customWidth="1"/>
    <col min="3342" max="3582" width="11.5703125" style="233"/>
    <col min="3583" max="3583" width="35.85546875" style="233" customWidth="1"/>
    <col min="3584" max="3584" width="11.140625" style="233" customWidth="1"/>
    <col min="3585" max="3585" width="11.7109375" style="233" customWidth="1"/>
    <col min="3586" max="3586" width="0" style="233" hidden="1" customWidth="1"/>
    <col min="3587" max="3587" width="7" style="233" customWidth="1"/>
    <col min="3588" max="3588" width="11.140625" style="233" customWidth="1"/>
    <col min="3589" max="3589" width="9.28515625" style="233" customWidth="1"/>
    <col min="3590" max="3590" width="17" style="233" customWidth="1"/>
    <col min="3591" max="3591" width="12.42578125" style="233" customWidth="1"/>
    <col min="3592" max="3592" width="21.140625" style="233" customWidth="1"/>
    <col min="3593" max="3593" width="0" style="233" hidden="1" customWidth="1"/>
    <col min="3594" max="3594" width="24" style="233" customWidth="1"/>
    <col min="3595" max="3595" width="22.42578125" style="233" customWidth="1"/>
    <col min="3596" max="3596" width="19.28515625" style="233" customWidth="1"/>
    <col min="3597" max="3597" width="16.7109375" style="233" customWidth="1"/>
    <col min="3598" max="3838" width="11.5703125" style="233"/>
    <col min="3839" max="3839" width="35.85546875" style="233" customWidth="1"/>
    <col min="3840" max="3840" width="11.140625" style="233" customWidth="1"/>
    <col min="3841" max="3841" width="11.7109375" style="233" customWidth="1"/>
    <col min="3842" max="3842" width="0" style="233" hidden="1" customWidth="1"/>
    <col min="3843" max="3843" width="7" style="233" customWidth="1"/>
    <col min="3844" max="3844" width="11.140625" style="233" customWidth="1"/>
    <col min="3845" max="3845" width="9.28515625" style="233" customWidth="1"/>
    <col min="3846" max="3846" width="17" style="233" customWidth="1"/>
    <col min="3847" max="3847" width="12.42578125" style="233" customWidth="1"/>
    <col min="3848" max="3848" width="21.140625" style="233" customWidth="1"/>
    <col min="3849" max="3849" width="0" style="233" hidden="1" customWidth="1"/>
    <col min="3850" max="3850" width="24" style="233" customWidth="1"/>
    <col min="3851" max="3851" width="22.42578125" style="233" customWidth="1"/>
    <col min="3852" max="3852" width="19.28515625" style="233" customWidth="1"/>
    <col min="3853" max="3853" width="16.7109375" style="233" customWidth="1"/>
    <col min="3854" max="4094" width="11.5703125" style="233"/>
    <col min="4095" max="4095" width="35.85546875" style="233" customWidth="1"/>
    <col min="4096" max="4096" width="11.140625" style="233" customWidth="1"/>
    <col min="4097" max="4097" width="11.7109375" style="233" customWidth="1"/>
    <col min="4098" max="4098" width="0" style="233" hidden="1" customWidth="1"/>
    <col min="4099" max="4099" width="7" style="233" customWidth="1"/>
    <col min="4100" max="4100" width="11.140625" style="233" customWidth="1"/>
    <col min="4101" max="4101" width="9.28515625" style="233" customWidth="1"/>
    <col min="4102" max="4102" width="17" style="233" customWidth="1"/>
    <col min="4103" max="4103" width="12.42578125" style="233" customWidth="1"/>
    <col min="4104" max="4104" width="21.140625" style="233" customWidth="1"/>
    <col min="4105" max="4105" width="0" style="233" hidden="1" customWidth="1"/>
    <col min="4106" max="4106" width="24" style="233" customWidth="1"/>
    <col min="4107" max="4107" width="22.42578125" style="233" customWidth="1"/>
    <col min="4108" max="4108" width="19.28515625" style="233" customWidth="1"/>
    <col min="4109" max="4109" width="16.7109375" style="233" customWidth="1"/>
    <col min="4110" max="4350" width="11.5703125" style="233"/>
    <col min="4351" max="4351" width="35.85546875" style="233" customWidth="1"/>
    <col min="4352" max="4352" width="11.140625" style="233" customWidth="1"/>
    <col min="4353" max="4353" width="11.7109375" style="233" customWidth="1"/>
    <col min="4354" max="4354" width="0" style="233" hidden="1" customWidth="1"/>
    <col min="4355" max="4355" width="7" style="233" customWidth="1"/>
    <col min="4356" max="4356" width="11.140625" style="233" customWidth="1"/>
    <col min="4357" max="4357" width="9.28515625" style="233" customWidth="1"/>
    <col min="4358" max="4358" width="17" style="233" customWidth="1"/>
    <col min="4359" max="4359" width="12.42578125" style="233" customWidth="1"/>
    <col min="4360" max="4360" width="21.140625" style="233" customWidth="1"/>
    <col min="4361" max="4361" width="0" style="233" hidden="1" customWidth="1"/>
    <col min="4362" max="4362" width="24" style="233" customWidth="1"/>
    <col min="4363" max="4363" width="22.42578125" style="233" customWidth="1"/>
    <col min="4364" max="4364" width="19.28515625" style="233" customWidth="1"/>
    <col min="4365" max="4365" width="16.7109375" style="233" customWidth="1"/>
    <col min="4366" max="4606" width="11.5703125" style="233"/>
    <col min="4607" max="4607" width="35.85546875" style="233" customWidth="1"/>
    <col min="4608" max="4608" width="11.140625" style="233" customWidth="1"/>
    <col min="4609" max="4609" width="11.7109375" style="233" customWidth="1"/>
    <col min="4610" max="4610" width="0" style="233" hidden="1" customWidth="1"/>
    <col min="4611" max="4611" width="7" style="233" customWidth="1"/>
    <col min="4612" max="4612" width="11.140625" style="233" customWidth="1"/>
    <col min="4613" max="4613" width="9.28515625" style="233" customWidth="1"/>
    <col min="4614" max="4614" width="17" style="233" customWidth="1"/>
    <col min="4615" max="4615" width="12.42578125" style="233" customWidth="1"/>
    <col min="4616" max="4616" width="21.140625" style="233" customWidth="1"/>
    <col min="4617" max="4617" width="0" style="233" hidden="1" customWidth="1"/>
    <col min="4618" max="4618" width="24" style="233" customWidth="1"/>
    <col min="4619" max="4619" width="22.42578125" style="233" customWidth="1"/>
    <col min="4620" max="4620" width="19.28515625" style="233" customWidth="1"/>
    <col min="4621" max="4621" width="16.7109375" style="233" customWidth="1"/>
    <col min="4622" max="4862" width="11.5703125" style="233"/>
    <col min="4863" max="4863" width="35.85546875" style="233" customWidth="1"/>
    <col min="4864" max="4864" width="11.140625" style="233" customWidth="1"/>
    <col min="4865" max="4865" width="11.7109375" style="233" customWidth="1"/>
    <col min="4866" max="4866" width="0" style="233" hidden="1" customWidth="1"/>
    <col min="4867" max="4867" width="7" style="233" customWidth="1"/>
    <col min="4868" max="4868" width="11.140625" style="233" customWidth="1"/>
    <col min="4869" max="4869" width="9.28515625" style="233" customWidth="1"/>
    <col min="4870" max="4870" width="17" style="233" customWidth="1"/>
    <col min="4871" max="4871" width="12.42578125" style="233" customWidth="1"/>
    <col min="4872" max="4872" width="21.140625" style="233" customWidth="1"/>
    <col min="4873" max="4873" width="0" style="233" hidden="1" customWidth="1"/>
    <col min="4874" max="4874" width="24" style="233" customWidth="1"/>
    <col min="4875" max="4875" width="22.42578125" style="233" customWidth="1"/>
    <col min="4876" max="4876" width="19.28515625" style="233" customWidth="1"/>
    <col min="4877" max="4877" width="16.7109375" style="233" customWidth="1"/>
    <col min="4878" max="5118" width="11.5703125" style="233"/>
    <col min="5119" max="5119" width="35.85546875" style="233" customWidth="1"/>
    <col min="5120" max="5120" width="11.140625" style="233" customWidth="1"/>
    <col min="5121" max="5121" width="11.7109375" style="233" customWidth="1"/>
    <col min="5122" max="5122" width="0" style="233" hidden="1" customWidth="1"/>
    <col min="5123" max="5123" width="7" style="233" customWidth="1"/>
    <col min="5124" max="5124" width="11.140625" style="233" customWidth="1"/>
    <col min="5125" max="5125" width="9.28515625" style="233" customWidth="1"/>
    <col min="5126" max="5126" width="17" style="233" customWidth="1"/>
    <col min="5127" max="5127" width="12.42578125" style="233" customWidth="1"/>
    <col min="5128" max="5128" width="21.140625" style="233" customWidth="1"/>
    <col min="5129" max="5129" width="0" style="233" hidden="1" customWidth="1"/>
    <col min="5130" max="5130" width="24" style="233" customWidth="1"/>
    <col min="5131" max="5131" width="22.42578125" style="233" customWidth="1"/>
    <col min="5132" max="5132" width="19.28515625" style="233" customWidth="1"/>
    <col min="5133" max="5133" width="16.7109375" style="233" customWidth="1"/>
    <col min="5134" max="5374" width="11.5703125" style="233"/>
    <col min="5375" max="5375" width="35.85546875" style="233" customWidth="1"/>
    <col min="5376" max="5376" width="11.140625" style="233" customWidth="1"/>
    <col min="5377" max="5377" width="11.7109375" style="233" customWidth="1"/>
    <col min="5378" max="5378" width="0" style="233" hidden="1" customWidth="1"/>
    <col min="5379" max="5379" width="7" style="233" customWidth="1"/>
    <col min="5380" max="5380" width="11.140625" style="233" customWidth="1"/>
    <col min="5381" max="5381" width="9.28515625" style="233" customWidth="1"/>
    <col min="5382" max="5382" width="17" style="233" customWidth="1"/>
    <col min="5383" max="5383" width="12.42578125" style="233" customWidth="1"/>
    <col min="5384" max="5384" width="21.140625" style="233" customWidth="1"/>
    <col min="5385" max="5385" width="0" style="233" hidden="1" customWidth="1"/>
    <col min="5386" max="5386" width="24" style="233" customWidth="1"/>
    <col min="5387" max="5387" width="22.42578125" style="233" customWidth="1"/>
    <col min="5388" max="5388" width="19.28515625" style="233" customWidth="1"/>
    <col min="5389" max="5389" width="16.7109375" style="233" customWidth="1"/>
    <col min="5390" max="5630" width="11.5703125" style="233"/>
    <col min="5631" max="5631" width="35.85546875" style="233" customWidth="1"/>
    <col min="5632" max="5632" width="11.140625" style="233" customWidth="1"/>
    <col min="5633" max="5633" width="11.7109375" style="233" customWidth="1"/>
    <col min="5634" max="5634" width="0" style="233" hidden="1" customWidth="1"/>
    <col min="5635" max="5635" width="7" style="233" customWidth="1"/>
    <col min="5636" max="5636" width="11.140625" style="233" customWidth="1"/>
    <col min="5637" max="5637" width="9.28515625" style="233" customWidth="1"/>
    <col min="5638" max="5638" width="17" style="233" customWidth="1"/>
    <col min="5639" max="5639" width="12.42578125" style="233" customWidth="1"/>
    <col min="5640" max="5640" width="21.140625" style="233" customWidth="1"/>
    <col min="5641" max="5641" width="0" style="233" hidden="1" customWidth="1"/>
    <col min="5642" max="5642" width="24" style="233" customWidth="1"/>
    <col min="5643" max="5643" width="22.42578125" style="233" customWidth="1"/>
    <col min="5644" max="5644" width="19.28515625" style="233" customWidth="1"/>
    <col min="5645" max="5645" width="16.7109375" style="233" customWidth="1"/>
    <col min="5646" max="5886" width="11.5703125" style="233"/>
    <col min="5887" max="5887" width="35.85546875" style="233" customWidth="1"/>
    <col min="5888" max="5888" width="11.140625" style="233" customWidth="1"/>
    <col min="5889" max="5889" width="11.7109375" style="233" customWidth="1"/>
    <col min="5890" max="5890" width="0" style="233" hidden="1" customWidth="1"/>
    <col min="5891" max="5891" width="7" style="233" customWidth="1"/>
    <col min="5892" max="5892" width="11.140625" style="233" customWidth="1"/>
    <col min="5893" max="5893" width="9.28515625" style="233" customWidth="1"/>
    <col min="5894" max="5894" width="17" style="233" customWidth="1"/>
    <col min="5895" max="5895" width="12.42578125" style="233" customWidth="1"/>
    <col min="5896" max="5896" width="21.140625" style="233" customWidth="1"/>
    <col min="5897" max="5897" width="0" style="233" hidden="1" customWidth="1"/>
    <col min="5898" max="5898" width="24" style="233" customWidth="1"/>
    <col min="5899" max="5899" width="22.42578125" style="233" customWidth="1"/>
    <col min="5900" max="5900" width="19.28515625" style="233" customWidth="1"/>
    <col min="5901" max="5901" width="16.7109375" style="233" customWidth="1"/>
    <col min="5902" max="6142" width="11.5703125" style="233"/>
    <col min="6143" max="6143" width="35.85546875" style="233" customWidth="1"/>
    <col min="6144" max="6144" width="11.140625" style="233" customWidth="1"/>
    <col min="6145" max="6145" width="11.7109375" style="233" customWidth="1"/>
    <col min="6146" max="6146" width="0" style="233" hidden="1" customWidth="1"/>
    <col min="6147" max="6147" width="7" style="233" customWidth="1"/>
    <col min="6148" max="6148" width="11.140625" style="233" customWidth="1"/>
    <col min="6149" max="6149" width="9.28515625" style="233" customWidth="1"/>
    <col min="6150" max="6150" width="17" style="233" customWidth="1"/>
    <col min="6151" max="6151" width="12.42578125" style="233" customWidth="1"/>
    <col min="6152" max="6152" width="21.140625" style="233" customWidth="1"/>
    <col min="6153" max="6153" width="0" style="233" hidden="1" customWidth="1"/>
    <col min="6154" max="6154" width="24" style="233" customWidth="1"/>
    <col min="6155" max="6155" width="22.42578125" style="233" customWidth="1"/>
    <col min="6156" max="6156" width="19.28515625" style="233" customWidth="1"/>
    <col min="6157" max="6157" width="16.7109375" style="233" customWidth="1"/>
    <col min="6158" max="6398" width="11.5703125" style="233"/>
    <col min="6399" max="6399" width="35.85546875" style="233" customWidth="1"/>
    <col min="6400" max="6400" width="11.140625" style="233" customWidth="1"/>
    <col min="6401" max="6401" width="11.7109375" style="233" customWidth="1"/>
    <col min="6402" max="6402" width="0" style="233" hidden="1" customWidth="1"/>
    <col min="6403" max="6403" width="7" style="233" customWidth="1"/>
    <col min="6404" max="6404" width="11.140625" style="233" customWidth="1"/>
    <col min="6405" max="6405" width="9.28515625" style="233" customWidth="1"/>
    <col min="6406" max="6406" width="17" style="233" customWidth="1"/>
    <col min="6407" max="6407" width="12.42578125" style="233" customWidth="1"/>
    <col min="6408" max="6408" width="21.140625" style="233" customWidth="1"/>
    <col min="6409" max="6409" width="0" style="233" hidden="1" customWidth="1"/>
    <col min="6410" max="6410" width="24" style="233" customWidth="1"/>
    <col min="6411" max="6411" width="22.42578125" style="233" customWidth="1"/>
    <col min="6412" max="6412" width="19.28515625" style="233" customWidth="1"/>
    <col min="6413" max="6413" width="16.7109375" style="233" customWidth="1"/>
    <col min="6414" max="6654" width="11.5703125" style="233"/>
    <col min="6655" max="6655" width="35.85546875" style="233" customWidth="1"/>
    <col min="6656" max="6656" width="11.140625" style="233" customWidth="1"/>
    <col min="6657" max="6657" width="11.7109375" style="233" customWidth="1"/>
    <col min="6658" max="6658" width="0" style="233" hidden="1" customWidth="1"/>
    <col min="6659" max="6659" width="7" style="233" customWidth="1"/>
    <col min="6660" max="6660" width="11.140625" style="233" customWidth="1"/>
    <col min="6661" max="6661" width="9.28515625" style="233" customWidth="1"/>
    <col min="6662" max="6662" width="17" style="233" customWidth="1"/>
    <col min="6663" max="6663" width="12.42578125" style="233" customWidth="1"/>
    <col min="6664" max="6664" width="21.140625" style="233" customWidth="1"/>
    <col min="6665" max="6665" width="0" style="233" hidden="1" customWidth="1"/>
    <col min="6666" max="6666" width="24" style="233" customWidth="1"/>
    <col min="6667" max="6667" width="22.42578125" style="233" customWidth="1"/>
    <col min="6668" max="6668" width="19.28515625" style="233" customWidth="1"/>
    <col min="6669" max="6669" width="16.7109375" style="233" customWidth="1"/>
    <col min="6670" max="6910" width="11.5703125" style="233"/>
    <col min="6911" max="6911" width="35.85546875" style="233" customWidth="1"/>
    <col min="6912" max="6912" width="11.140625" style="233" customWidth="1"/>
    <col min="6913" max="6913" width="11.7109375" style="233" customWidth="1"/>
    <col min="6914" max="6914" width="0" style="233" hidden="1" customWidth="1"/>
    <col min="6915" max="6915" width="7" style="233" customWidth="1"/>
    <col min="6916" max="6916" width="11.140625" style="233" customWidth="1"/>
    <col min="6917" max="6917" width="9.28515625" style="233" customWidth="1"/>
    <col min="6918" max="6918" width="17" style="233" customWidth="1"/>
    <col min="6919" max="6919" width="12.42578125" style="233" customWidth="1"/>
    <col min="6920" max="6920" width="21.140625" style="233" customWidth="1"/>
    <col min="6921" max="6921" width="0" style="233" hidden="1" customWidth="1"/>
    <col min="6922" max="6922" width="24" style="233" customWidth="1"/>
    <col min="6923" max="6923" width="22.42578125" style="233" customWidth="1"/>
    <col min="6924" max="6924" width="19.28515625" style="233" customWidth="1"/>
    <col min="6925" max="6925" width="16.7109375" style="233" customWidth="1"/>
    <col min="6926" max="7166" width="11.5703125" style="233"/>
    <col min="7167" max="7167" width="35.85546875" style="233" customWidth="1"/>
    <col min="7168" max="7168" width="11.140625" style="233" customWidth="1"/>
    <col min="7169" max="7169" width="11.7109375" style="233" customWidth="1"/>
    <col min="7170" max="7170" width="0" style="233" hidden="1" customWidth="1"/>
    <col min="7171" max="7171" width="7" style="233" customWidth="1"/>
    <col min="7172" max="7172" width="11.140625" style="233" customWidth="1"/>
    <col min="7173" max="7173" width="9.28515625" style="233" customWidth="1"/>
    <col min="7174" max="7174" width="17" style="233" customWidth="1"/>
    <col min="7175" max="7175" width="12.42578125" style="233" customWidth="1"/>
    <col min="7176" max="7176" width="21.140625" style="233" customWidth="1"/>
    <col min="7177" max="7177" width="0" style="233" hidden="1" customWidth="1"/>
    <col min="7178" max="7178" width="24" style="233" customWidth="1"/>
    <col min="7179" max="7179" width="22.42578125" style="233" customWidth="1"/>
    <col min="7180" max="7180" width="19.28515625" style="233" customWidth="1"/>
    <col min="7181" max="7181" width="16.7109375" style="233" customWidth="1"/>
    <col min="7182" max="7422" width="11.5703125" style="233"/>
    <col min="7423" max="7423" width="35.85546875" style="233" customWidth="1"/>
    <col min="7424" max="7424" width="11.140625" style="233" customWidth="1"/>
    <col min="7425" max="7425" width="11.7109375" style="233" customWidth="1"/>
    <col min="7426" max="7426" width="0" style="233" hidden="1" customWidth="1"/>
    <col min="7427" max="7427" width="7" style="233" customWidth="1"/>
    <col min="7428" max="7428" width="11.140625" style="233" customWidth="1"/>
    <col min="7429" max="7429" width="9.28515625" style="233" customWidth="1"/>
    <col min="7430" max="7430" width="17" style="233" customWidth="1"/>
    <col min="7431" max="7431" width="12.42578125" style="233" customWidth="1"/>
    <col min="7432" max="7432" width="21.140625" style="233" customWidth="1"/>
    <col min="7433" max="7433" width="0" style="233" hidden="1" customWidth="1"/>
    <col min="7434" max="7434" width="24" style="233" customWidth="1"/>
    <col min="7435" max="7435" width="22.42578125" style="233" customWidth="1"/>
    <col min="7436" max="7436" width="19.28515625" style="233" customWidth="1"/>
    <col min="7437" max="7437" width="16.7109375" style="233" customWidth="1"/>
    <col min="7438" max="7678" width="11.5703125" style="233"/>
    <col min="7679" max="7679" width="35.85546875" style="233" customWidth="1"/>
    <col min="7680" max="7680" width="11.140625" style="233" customWidth="1"/>
    <col min="7681" max="7681" width="11.7109375" style="233" customWidth="1"/>
    <col min="7682" max="7682" width="0" style="233" hidden="1" customWidth="1"/>
    <col min="7683" max="7683" width="7" style="233" customWidth="1"/>
    <col min="7684" max="7684" width="11.140625" style="233" customWidth="1"/>
    <col min="7685" max="7685" width="9.28515625" style="233" customWidth="1"/>
    <col min="7686" max="7686" width="17" style="233" customWidth="1"/>
    <col min="7687" max="7687" width="12.42578125" style="233" customWidth="1"/>
    <col min="7688" max="7688" width="21.140625" style="233" customWidth="1"/>
    <col min="7689" max="7689" width="0" style="233" hidden="1" customWidth="1"/>
    <col min="7690" max="7690" width="24" style="233" customWidth="1"/>
    <col min="7691" max="7691" width="22.42578125" style="233" customWidth="1"/>
    <col min="7692" max="7692" width="19.28515625" style="233" customWidth="1"/>
    <col min="7693" max="7693" width="16.7109375" style="233" customWidth="1"/>
    <col min="7694" max="7934" width="11.5703125" style="233"/>
    <col min="7935" max="7935" width="35.85546875" style="233" customWidth="1"/>
    <col min="7936" max="7936" width="11.140625" style="233" customWidth="1"/>
    <col min="7937" max="7937" width="11.7109375" style="233" customWidth="1"/>
    <col min="7938" max="7938" width="0" style="233" hidden="1" customWidth="1"/>
    <col min="7939" max="7939" width="7" style="233" customWidth="1"/>
    <col min="7940" max="7940" width="11.140625" style="233" customWidth="1"/>
    <col min="7941" max="7941" width="9.28515625" style="233" customWidth="1"/>
    <col min="7942" max="7942" width="17" style="233" customWidth="1"/>
    <col min="7943" max="7943" width="12.42578125" style="233" customWidth="1"/>
    <col min="7944" max="7944" width="21.140625" style="233" customWidth="1"/>
    <col min="7945" max="7945" width="0" style="233" hidden="1" customWidth="1"/>
    <col min="7946" max="7946" width="24" style="233" customWidth="1"/>
    <col min="7947" max="7947" width="22.42578125" style="233" customWidth="1"/>
    <col min="7948" max="7948" width="19.28515625" style="233" customWidth="1"/>
    <col min="7949" max="7949" width="16.7109375" style="233" customWidth="1"/>
    <col min="7950" max="8190" width="11.5703125" style="233"/>
    <col min="8191" max="8191" width="35.85546875" style="233" customWidth="1"/>
    <col min="8192" max="8192" width="11.140625" style="233" customWidth="1"/>
    <col min="8193" max="8193" width="11.7109375" style="233" customWidth="1"/>
    <col min="8194" max="8194" width="0" style="233" hidden="1" customWidth="1"/>
    <col min="8195" max="8195" width="7" style="233" customWidth="1"/>
    <col min="8196" max="8196" width="11.140625" style="233" customWidth="1"/>
    <col min="8197" max="8197" width="9.28515625" style="233" customWidth="1"/>
    <col min="8198" max="8198" width="17" style="233" customWidth="1"/>
    <col min="8199" max="8199" width="12.42578125" style="233" customWidth="1"/>
    <col min="8200" max="8200" width="21.140625" style="233" customWidth="1"/>
    <col min="8201" max="8201" width="0" style="233" hidden="1" customWidth="1"/>
    <col min="8202" max="8202" width="24" style="233" customWidth="1"/>
    <col min="8203" max="8203" width="22.42578125" style="233" customWidth="1"/>
    <col min="8204" max="8204" width="19.28515625" style="233" customWidth="1"/>
    <col min="8205" max="8205" width="16.7109375" style="233" customWidth="1"/>
    <col min="8206" max="8446" width="11.5703125" style="233"/>
    <col min="8447" max="8447" width="35.85546875" style="233" customWidth="1"/>
    <col min="8448" max="8448" width="11.140625" style="233" customWidth="1"/>
    <col min="8449" max="8449" width="11.7109375" style="233" customWidth="1"/>
    <col min="8450" max="8450" width="0" style="233" hidden="1" customWidth="1"/>
    <col min="8451" max="8451" width="7" style="233" customWidth="1"/>
    <col min="8452" max="8452" width="11.140625" style="233" customWidth="1"/>
    <col min="8453" max="8453" width="9.28515625" style="233" customWidth="1"/>
    <col min="8454" max="8454" width="17" style="233" customWidth="1"/>
    <col min="8455" max="8455" width="12.42578125" style="233" customWidth="1"/>
    <col min="8456" max="8456" width="21.140625" style="233" customWidth="1"/>
    <col min="8457" max="8457" width="0" style="233" hidden="1" customWidth="1"/>
    <col min="8458" max="8458" width="24" style="233" customWidth="1"/>
    <col min="8459" max="8459" width="22.42578125" style="233" customWidth="1"/>
    <col min="8460" max="8460" width="19.28515625" style="233" customWidth="1"/>
    <col min="8461" max="8461" width="16.7109375" style="233" customWidth="1"/>
    <col min="8462" max="8702" width="11.5703125" style="233"/>
    <col min="8703" max="8703" width="35.85546875" style="233" customWidth="1"/>
    <col min="8704" max="8704" width="11.140625" style="233" customWidth="1"/>
    <col min="8705" max="8705" width="11.7109375" style="233" customWidth="1"/>
    <col min="8706" max="8706" width="0" style="233" hidden="1" customWidth="1"/>
    <col min="8707" max="8707" width="7" style="233" customWidth="1"/>
    <col min="8708" max="8708" width="11.140625" style="233" customWidth="1"/>
    <col min="8709" max="8709" width="9.28515625" style="233" customWidth="1"/>
    <col min="8710" max="8710" width="17" style="233" customWidth="1"/>
    <col min="8711" max="8711" width="12.42578125" style="233" customWidth="1"/>
    <col min="8712" max="8712" width="21.140625" style="233" customWidth="1"/>
    <col min="8713" max="8713" width="0" style="233" hidden="1" customWidth="1"/>
    <col min="8714" max="8714" width="24" style="233" customWidth="1"/>
    <col min="8715" max="8715" width="22.42578125" style="233" customWidth="1"/>
    <col min="8716" max="8716" width="19.28515625" style="233" customWidth="1"/>
    <col min="8717" max="8717" width="16.7109375" style="233" customWidth="1"/>
    <col min="8718" max="8958" width="11.5703125" style="233"/>
    <col min="8959" max="8959" width="35.85546875" style="233" customWidth="1"/>
    <col min="8960" max="8960" width="11.140625" style="233" customWidth="1"/>
    <col min="8961" max="8961" width="11.7109375" style="233" customWidth="1"/>
    <col min="8962" max="8962" width="0" style="233" hidden="1" customWidth="1"/>
    <col min="8963" max="8963" width="7" style="233" customWidth="1"/>
    <col min="8964" max="8964" width="11.140625" style="233" customWidth="1"/>
    <col min="8965" max="8965" width="9.28515625" style="233" customWidth="1"/>
    <col min="8966" max="8966" width="17" style="233" customWidth="1"/>
    <col min="8967" max="8967" width="12.42578125" style="233" customWidth="1"/>
    <col min="8968" max="8968" width="21.140625" style="233" customWidth="1"/>
    <col min="8969" max="8969" width="0" style="233" hidden="1" customWidth="1"/>
    <col min="8970" max="8970" width="24" style="233" customWidth="1"/>
    <col min="8971" max="8971" width="22.42578125" style="233" customWidth="1"/>
    <col min="8972" max="8972" width="19.28515625" style="233" customWidth="1"/>
    <col min="8973" max="8973" width="16.7109375" style="233" customWidth="1"/>
    <col min="8974" max="9214" width="11.5703125" style="233"/>
    <col min="9215" max="9215" width="35.85546875" style="233" customWidth="1"/>
    <col min="9216" max="9216" width="11.140625" style="233" customWidth="1"/>
    <col min="9217" max="9217" width="11.7109375" style="233" customWidth="1"/>
    <col min="9218" max="9218" width="0" style="233" hidden="1" customWidth="1"/>
    <col min="9219" max="9219" width="7" style="233" customWidth="1"/>
    <col min="9220" max="9220" width="11.140625" style="233" customWidth="1"/>
    <col min="9221" max="9221" width="9.28515625" style="233" customWidth="1"/>
    <col min="9222" max="9222" width="17" style="233" customWidth="1"/>
    <col min="9223" max="9223" width="12.42578125" style="233" customWidth="1"/>
    <col min="9224" max="9224" width="21.140625" style="233" customWidth="1"/>
    <col min="9225" max="9225" width="0" style="233" hidden="1" customWidth="1"/>
    <col min="9226" max="9226" width="24" style="233" customWidth="1"/>
    <col min="9227" max="9227" width="22.42578125" style="233" customWidth="1"/>
    <col min="9228" max="9228" width="19.28515625" style="233" customWidth="1"/>
    <col min="9229" max="9229" width="16.7109375" style="233" customWidth="1"/>
    <col min="9230" max="9470" width="11.5703125" style="233"/>
    <col min="9471" max="9471" width="35.85546875" style="233" customWidth="1"/>
    <col min="9472" max="9472" width="11.140625" style="233" customWidth="1"/>
    <col min="9473" max="9473" width="11.7109375" style="233" customWidth="1"/>
    <col min="9474" max="9474" width="0" style="233" hidden="1" customWidth="1"/>
    <col min="9475" max="9475" width="7" style="233" customWidth="1"/>
    <col min="9476" max="9476" width="11.140625" style="233" customWidth="1"/>
    <col min="9477" max="9477" width="9.28515625" style="233" customWidth="1"/>
    <col min="9478" max="9478" width="17" style="233" customWidth="1"/>
    <col min="9479" max="9479" width="12.42578125" style="233" customWidth="1"/>
    <col min="9480" max="9480" width="21.140625" style="233" customWidth="1"/>
    <col min="9481" max="9481" width="0" style="233" hidden="1" customWidth="1"/>
    <col min="9482" max="9482" width="24" style="233" customWidth="1"/>
    <col min="9483" max="9483" width="22.42578125" style="233" customWidth="1"/>
    <col min="9484" max="9484" width="19.28515625" style="233" customWidth="1"/>
    <col min="9485" max="9485" width="16.7109375" style="233" customWidth="1"/>
    <col min="9486" max="9726" width="11.5703125" style="233"/>
    <col min="9727" max="9727" width="35.85546875" style="233" customWidth="1"/>
    <col min="9728" max="9728" width="11.140625" style="233" customWidth="1"/>
    <col min="9729" max="9729" width="11.7109375" style="233" customWidth="1"/>
    <col min="9730" max="9730" width="0" style="233" hidden="1" customWidth="1"/>
    <col min="9731" max="9731" width="7" style="233" customWidth="1"/>
    <col min="9732" max="9732" width="11.140625" style="233" customWidth="1"/>
    <col min="9733" max="9733" width="9.28515625" style="233" customWidth="1"/>
    <col min="9734" max="9734" width="17" style="233" customWidth="1"/>
    <col min="9735" max="9735" width="12.42578125" style="233" customWidth="1"/>
    <col min="9736" max="9736" width="21.140625" style="233" customWidth="1"/>
    <col min="9737" max="9737" width="0" style="233" hidden="1" customWidth="1"/>
    <col min="9738" max="9738" width="24" style="233" customWidth="1"/>
    <col min="9739" max="9739" width="22.42578125" style="233" customWidth="1"/>
    <col min="9740" max="9740" width="19.28515625" style="233" customWidth="1"/>
    <col min="9741" max="9741" width="16.7109375" style="233" customWidth="1"/>
    <col min="9742" max="9982" width="11.5703125" style="233"/>
    <col min="9983" max="9983" width="35.85546875" style="233" customWidth="1"/>
    <col min="9984" max="9984" width="11.140625" style="233" customWidth="1"/>
    <col min="9985" max="9985" width="11.7109375" style="233" customWidth="1"/>
    <col min="9986" max="9986" width="0" style="233" hidden="1" customWidth="1"/>
    <col min="9987" max="9987" width="7" style="233" customWidth="1"/>
    <col min="9988" max="9988" width="11.140625" style="233" customWidth="1"/>
    <col min="9989" max="9989" width="9.28515625" style="233" customWidth="1"/>
    <col min="9990" max="9990" width="17" style="233" customWidth="1"/>
    <col min="9991" max="9991" width="12.42578125" style="233" customWidth="1"/>
    <col min="9992" max="9992" width="21.140625" style="233" customWidth="1"/>
    <col min="9993" max="9993" width="0" style="233" hidden="1" customWidth="1"/>
    <col min="9994" max="9994" width="24" style="233" customWidth="1"/>
    <col min="9995" max="9995" width="22.42578125" style="233" customWidth="1"/>
    <col min="9996" max="9996" width="19.28515625" style="233" customWidth="1"/>
    <col min="9997" max="9997" width="16.7109375" style="233" customWidth="1"/>
    <col min="9998" max="10238" width="11.5703125" style="233"/>
    <col min="10239" max="10239" width="35.85546875" style="233" customWidth="1"/>
    <col min="10240" max="10240" width="11.140625" style="233" customWidth="1"/>
    <col min="10241" max="10241" width="11.7109375" style="233" customWidth="1"/>
    <col min="10242" max="10242" width="0" style="233" hidden="1" customWidth="1"/>
    <col min="10243" max="10243" width="7" style="233" customWidth="1"/>
    <col min="10244" max="10244" width="11.140625" style="233" customWidth="1"/>
    <col min="10245" max="10245" width="9.28515625" style="233" customWidth="1"/>
    <col min="10246" max="10246" width="17" style="233" customWidth="1"/>
    <col min="10247" max="10247" width="12.42578125" style="233" customWidth="1"/>
    <col min="10248" max="10248" width="21.140625" style="233" customWidth="1"/>
    <col min="10249" max="10249" width="0" style="233" hidden="1" customWidth="1"/>
    <col min="10250" max="10250" width="24" style="233" customWidth="1"/>
    <col min="10251" max="10251" width="22.42578125" style="233" customWidth="1"/>
    <col min="10252" max="10252" width="19.28515625" style="233" customWidth="1"/>
    <col min="10253" max="10253" width="16.7109375" style="233" customWidth="1"/>
    <col min="10254" max="10494" width="11.5703125" style="233"/>
    <col min="10495" max="10495" width="35.85546875" style="233" customWidth="1"/>
    <col min="10496" max="10496" width="11.140625" style="233" customWidth="1"/>
    <col min="10497" max="10497" width="11.7109375" style="233" customWidth="1"/>
    <col min="10498" max="10498" width="0" style="233" hidden="1" customWidth="1"/>
    <col min="10499" max="10499" width="7" style="233" customWidth="1"/>
    <col min="10500" max="10500" width="11.140625" style="233" customWidth="1"/>
    <col min="10501" max="10501" width="9.28515625" style="233" customWidth="1"/>
    <col min="10502" max="10502" width="17" style="233" customWidth="1"/>
    <col min="10503" max="10503" width="12.42578125" style="233" customWidth="1"/>
    <col min="10504" max="10504" width="21.140625" style="233" customWidth="1"/>
    <col min="10505" max="10505" width="0" style="233" hidden="1" customWidth="1"/>
    <col min="10506" max="10506" width="24" style="233" customWidth="1"/>
    <col min="10507" max="10507" width="22.42578125" style="233" customWidth="1"/>
    <col min="10508" max="10508" width="19.28515625" style="233" customWidth="1"/>
    <col min="10509" max="10509" width="16.7109375" style="233" customWidth="1"/>
    <col min="10510" max="10750" width="11.5703125" style="233"/>
    <col min="10751" max="10751" width="35.85546875" style="233" customWidth="1"/>
    <col min="10752" max="10752" width="11.140625" style="233" customWidth="1"/>
    <col min="10753" max="10753" width="11.7109375" style="233" customWidth="1"/>
    <col min="10754" max="10754" width="0" style="233" hidden="1" customWidth="1"/>
    <col min="10755" max="10755" width="7" style="233" customWidth="1"/>
    <col min="10756" max="10756" width="11.140625" style="233" customWidth="1"/>
    <col min="10757" max="10757" width="9.28515625" style="233" customWidth="1"/>
    <col min="10758" max="10758" width="17" style="233" customWidth="1"/>
    <col min="10759" max="10759" width="12.42578125" style="233" customWidth="1"/>
    <col min="10760" max="10760" width="21.140625" style="233" customWidth="1"/>
    <col min="10761" max="10761" width="0" style="233" hidden="1" customWidth="1"/>
    <col min="10762" max="10762" width="24" style="233" customWidth="1"/>
    <col min="10763" max="10763" width="22.42578125" style="233" customWidth="1"/>
    <col min="10764" max="10764" width="19.28515625" style="233" customWidth="1"/>
    <col min="10765" max="10765" width="16.7109375" style="233" customWidth="1"/>
    <col min="10766" max="11006" width="11.5703125" style="233"/>
    <col min="11007" max="11007" width="35.85546875" style="233" customWidth="1"/>
    <col min="11008" max="11008" width="11.140625" style="233" customWidth="1"/>
    <col min="11009" max="11009" width="11.7109375" style="233" customWidth="1"/>
    <col min="11010" max="11010" width="0" style="233" hidden="1" customWidth="1"/>
    <col min="11011" max="11011" width="7" style="233" customWidth="1"/>
    <col min="11012" max="11012" width="11.140625" style="233" customWidth="1"/>
    <col min="11013" max="11013" width="9.28515625" style="233" customWidth="1"/>
    <col min="11014" max="11014" width="17" style="233" customWidth="1"/>
    <col min="11015" max="11015" width="12.42578125" style="233" customWidth="1"/>
    <col min="11016" max="11016" width="21.140625" style="233" customWidth="1"/>
    <col min="11017" max="11017" width="0" style="233" hidden="1" customWidth="1"/>
    <col min="11018" max="11018" width="24" style="233" customWidth="1"/>
    <col min="11019" max="11019" width="22.42578125" style="233" customWidth="1"/>
    <col min="11020" max="11020" width="19.28515625" style="233" customWidth="1"/>
    <col min="11021" max="11021" width="16.7109375" style="233" customWidth="1"/>
    <col min="11022" max="11262" width="11.5703125" style="233"/>
    <col min="11263" max="11263" width="35.85546875" style="233" customWidth="1"/>
    <col min="11264" max="11264" width="11.140625" style="233" customWidth="1"/>
    <col min="11265" max="11265" width="11.7109375" style="233" customWidth="1"/>
    <col min="11266" max="11266" width="0" style="233" hidden="1" customWidth="1"/>
    <col min="11267" max="11267" width="7" style="233" customWidth="1"/>
    <col min="11268" max="11268" width="11.140625" style="233" customWidth="1"/>
    <col min="11269" max="11269" width="9.28515625" style="233" customWidth="1"/>
    <col min="11270" max="11270" width="17" style="233" customWidth="1"/>
    <col min="11271" max="11271" width="12.42578125" style="233" customWidth="1"/>
    <col min="11272" max="11272" width="21.140625" style="233" customWidth="1"/>
    <col min="11273" max="11273" width="0" style="233" hidden="1" customWidth="1"/>
    <col min="11274" max="11274" width="24" style="233" customWidth="1"/>
    <col min="11275" max="11275" width="22.42578125" style="233" customWidth="1"/>
    <col min="11276" max="11276" width="19.28515625" style="233" customWidth="1"/>
    <col min="11277" max="11277" width="16.7109375" style="233" customWidth="1"/>
    <col min="11278" max="11518" width="11.5703125" style="233"/>
    <col min="11519" max="11519" width="35.85546875" style="233" customWidth="1"/>
    <col min="11520" max="11520" width="11.140625" style="233" customWidth="1"/>
    <col min="11521" max="11521" width="11.7109375" style="233" customWidth="1"/>
    <col min="11522" max="11522" width="0" style="233" hidden="1" customWidth="1"/>
    <col min="11523" max="11523" width="7" style="233" customWidth="1"/>
    <col min="11524" max="11524" width="11.140625" style="233" customWidth="1"/>
    <col min="11525" max="11525" width="9.28515625" style="233" customWidth="1"/>
    <col min="11526" max="11526" width="17" style="233" customWidth="1"/>
    <col min="11527" max="11527" width="12.42578125" style="233" customWidth="1"/>
    <col min="11528" max="11528" width="21.140625" style="233" customWidth="1"/>
    <col min="11529" max="11529" width="0" style="233" hidden="1" customWidth="1"/>
    <col min="11530" max="11530" width="24" style="233" customWidth="1"/>
    <col min="11531" max="11531" width="22.42578125" style="233" customWidth="1"/>
    <col min="11532" max="11532" width="19.28515625" style="233" customWidth="1"/>
    <col min="11533" max="11533" width="16.7109375" style="233" customWidth="1"/>
    <col min="11534" max="11774" width="11.5703125" style="233"/>
    <col min="11775" max="11775" width="35.85546875" style="233" customWidth="1"/>
    <col min="11776" max="11776" width="11.140625" style="233" customWidth="1"/>
    <col min="11777" max="11777" width="11.7109375" style="233" customWidth="1"/>
    <col min="11778" max="11778" width="0" style="233" hidden="1" customWidth="1"/>
    <col min="11779" max="11779" width="7" style="233" customWidth="1"/>
    <col min="11780" max="11780" width="11.140625" style="233" customWidth="1"/>
    <col min="11781" max="11781" width="9.28515625" style="233" customWidth="1"/>
    <col min="11782" max="11782" width="17" style="233" customWidth="1"/>
    <col min="11783" max="11783" width="12.42578125" style="233" customWidth="1"/>
    <col min="11784" max="11784" width="21.140625" style="233" customWidth="1"/>
    <col min="11785" max="11785" width="0" style="233" hidden="1" customWidth="1"/>
    <col min="11786" max="11786" width="24" style="233" customWidth="1"/>
    <col min="11787" max="11787" width="22.42578125" style="233" customWidth="1"/>
    <col min="11788" max="11788" width="19.28515625" style="233" customWidth="1"/>
    <col min="11789" max="11789" width="16.7109375" style="233" customWidth="1"/>
    <col min="11790" max="12030" width="11.5703125" style="233"/>
    <col min="12031" max="12031" width="35.85546875" style="233" customWidth="1"/>
    <col min="12032" max="12032" width="11.140625" style="233" customWidth="1"/>
    <col min="12033" max="12033" width="11.7109375" style="233" customWidth="1"/>
    <col min="12034" max="12034" width="0" style="233" hidden="1" customWidth="1"/>
    <col min="12035" max="12035" width="7" style="233" customWidth="1"/>
    <col min="12036" max="12036" width="11.140625" style="233" customWidth="1"/>
    <col min="12037" max="12037" width="9.28515625" style="233" customWidth="1"/>
    <col min="12038" max="12038" width="17" style="233" customWidth="1"/>
    <col min="12039" max="12039" width="12.42578125" style="233" customWidth="1"/>
    <col min="12040" max="12040" width="21.140625" style="233" customWidth="1"/>
    <col min="12041" max="12041" width="0" style="233" hidden="1" customWidth="1"/>
    <col min="12042" max="12042" width="24" style="233" customWidth="1"/>
    <col min="12043" max="12043" width="22.42578125" style="233" customWidth="1"/>
    <col min="12044" max="12044" width="19.28515625" style="233" customWidth="1"/>
    <col min="12045" max="12045" width="16.7109375" style="233" customWidth="1"/>
    <col min="12046" max="12286" width="11.5703125" style="233"/>
    <col min="12287" max="12287" width="35.85546875" style="233" customWidth="1"/>
    <col min="12288" max="12288" width="11.140625" style="233" customWidth="1"/>
    <col min="12289" max="12289" width="11.7109375" style="233" customWidth="1"/>
    <col min="12290" max="12290" width="0" style="233" hidden="1" customWidth="1"/>
    <col min="12291" max="12291" width="7" style="233" customWidth="1"/>
    <col min="12292" max="12292" width="11.140625" style="233" customWidth="1"/>
    <col min="12293" max="12293" width="9.28515625" style="233" customWidth="1"/>
    <col min="12294" max="12294" width="17" style="233" customWidth="1"/>
    <col min="12295" max="12295" width="12.42578125" style="233" customWidth="1"/>
    <col min="12296" max="12296" width="21.140625" style="233" customWidth="1"/>
    <col min="12297" max="12297" width="0" style="233" hidden="1" customWidth="1"/>
    <col min="12298" max="12298" width="24" style="233" customWidth="1"/>
    <col min="12299" max="12299" width="22.42578125" style="233" customWidth="1"/>
    <col min="12300" max="12300" width="19.28515625" style="233" customWidth="1"/>
    <col min="12301" max="12301" width="16.7109375" style="233" customWidth="1"/>
    <col min="12302" max="12542" width="11.5703125" style="233"/>
    <col min="12543" max="12543" width="35.85546875" style="233" customWidth="1"/>
    <col min="12544" max="12544" width="11.140625" style="233" customWidth="1"/>
    <col min="12545" max="12545" width="11.7109375" style="233" customWidth="1"/>
    <col min="12546" max="12546" width="0" style="233" hidden="1" customWidth="1"/>
    <col min="12547" max="12547" width="7" style="233" customWidth="1"/>
    <col min="12548" max="12548" width="11.140625" style="233" customWidth="1"/>
    <col min="12549" max="12549" width="9.28515625" style="233" customWidth="1"/>
    <col min="12550" max="12550" width="17" style="233" customWidth="1"/>
    <col min="12551" max="12551" width="12.42578125" style="233" customWidth="1"/>
    <col min="12552" max="12552" width="21.140625" style="233" customWidth="1"/>
    <col min="12553" max="12553" width="0" style="233" hidden="1" customWidth="1"/>
    <col min="12554" max="12554" width="24" style="233" customWidth="1"/>
    <col min="12555" max="12555" width="22.42578125" style="233" customWidth="1"/>
    <col min="12556" max="12556" width="19.28515625" style="233" customWidth="1"/>
    <col min="12557" max="12557" width="16.7109375" style="233" customWidth="1"/>
    <col min="12558" max="12798" width="11.5703125" style="233"/>
    <col min="12799" max="12799" width="35.85546875" style="233" customWidth="1"/>
    <col min="12800" max="12800" width="11.140625" style="233" customWidth="1"/>
    <col min="12801" max="12801" width="11.7109375" style="233" customWidth="1"/>
    <col min="12802" max="12802" width="0" style="233" hidden="1" customWidth="1"/>
    <col min="12803" max="12803" width="7" style="233" customWidth="1"/>
    <col min="12804" max="12804" width="11.140625" style="233" customWidth="1"/>
    <col min="12805" max="12805" width="9.28515625" style="233" customWidth="1"/>
    <col min="12806" max="12806" width="17" style="233" customWidth="1"/>
    <col min="12807" max="12807" width="12.42578125" style="233" customWidth="1"/>
    <col min="12808" max="12808" width="21.140625" style="233" customWidth="1"/>
    <col min="12809" max="12809" width="0" style="233" hidden="1" customWidth="1"/>
    <col min="12810" max="12810" width="24" style="233" customWidth="1"/>
    <col min="12811" max="12811" width="22.42578125" style="233" customWidth="1"/>
    <col min="12812" max="12812" width="19.28515625" style="233" customWidth="1"/>
    <col min="12813" max="12813" width="16.7109375" style="233" customWidth="1"/>
    <col min="12814" max="13054" width="11.5703125" style="233"/>
    <col min="13055" max="13055" width="35.85546875" style="233" customWidth="1"/>
    <col min="13056" max="13056" width="11.140625" style="233" customWidth="1"/>
    <col min="13057" max="13057" width="11.7109375" style="233" customWidth="1"/>
    <col min="13058" max="13058" width="0" style="233" hidden="1" customWidth="1"/>
    <col min="13059" max="13059" width="7" style="233" customWidth="1"/>
    <col min="13060" max="13060" width="11.140625" style="233" customWidth="1"/>
    <col min="13061" max="13061" width="9.28515625" style="233" customWidth="1"/>
    <col min="13062" max="13062" width="17" style="233" customWidth="1"/>
    <col min="13063" max="13063" width="12.42578125" style="233" customWidth="1"/>
    <col min="13064" max="13064" width="21.140625" style="233" customWidth="1"/>
    <col min="13065" max="13065" width="0" style="233" hidden="1" customWidth="1"/>
    <col min="13066" max="13066" width="24" style="233" customWidth="1"/>
    <col min="13067" max="13067" width="22.42578125" style="233" customWidth="1"/>
    <col min="13068" max="13068" width="19.28515625" style="233" customWidth="1"/>
    <col min="13069" max="13069" width="16.7109375" style="233" customWidth="1"/>
    <col min="13070" max="13310" width="11.5703125" style="233"/>
    <col min="13311" max="13311" width="35.85546875" style="233" customWidth="1"/>
    <col min="13312" max="13312" width="11.140625" style="233" customWidth="1"/>
    <col min="13313" max="13313" width="11.7109375" style="233" customWidth="1"/>
    <col min="13314" max="13314" width="0" style="233" hidden="1" customWidth="1"/>
    <col min="13315" max="13315" width="7" style="233" customWidth="1"/>
    <col min="13316" max="13316" width="11.140625" style="233" customWidth="1"/>
    <col min="13317" max="13317" width="9.28515625" style="233" customWidth="1"/>
    <col min="13318" max="13318" width="17" style="233" customWidth="1"/>
    <col min="13319" max="13319" width="12.42578125" style="233" customWidth="1"/>
    <col min="13320" max="13320" width="21.140625" style="233" customWidth="1"/>
    <col min="13321" max="13321" width="0" style="233" hidden="1" customWidth="1"/>
    <col min="13322" max="13322" width="24" style="233" customWidth="1"/>
    <col min="13323" max="13323" width="22.42578125" style="233" customWidth="1"/>
    <col min="13324" max="13324" width="19.28515625" style="233" customWidth="1"/>
    <col min="13325" max="13325" width="16.7109375" style="233" customWidth="1"/>
    <col min="13326" max="13566" width="11.5703125" style="233"/>
    <col min="13567" max="13567" width="35.85546875" style="233" customWidth="1"/>
    <col min="13568" max="13568" width="11.140625" style="233" customWidth="1"/>
    <col min="13569" max="13569" width="11.7109375" style="233" customWidth="1"/>
    <col min="13570" max="13570" width="0" style="233" hidden="1" customWidth="1"/>
    <col min="13571" max="13571" width="7" style="233" customWidth="1"/>
    <col min="13572" max="13572" width="11.140625" style="233" customWidth="1"/>
    <col min="13573" max="13573" width="9.28515625" style="233" customWidth="1"/>
    <col min="13574" max="13574" width="17" style="233" customWidth="1"/>
    <col min="13575" max="13575" width="12.42578125" style="233" customWidth="1"/>
    <col min="13576" max="13576" width="21.140625" style="233" customWidth="1"/>
    <col min="13577" max="13577" width="0" style="233" hidden="1" customWidth="1"/>
    <col min="13578" max="13578" width="24" style="233" customWidth="1"/>
    <col min="13579" max="13579" width="22.42578125" style="233" customWidth="1"/>
    <col min="13580" max="13580" width="19.28515625" style="233" customWidth="1"/>
    <col min="13581" max="13581" width="16.7109375" style="233" customWidth="1"/>
    <col min="13582" max="13822" width="11.5703125" style="233"/>
    <col min="13823" max="13823" width="35.85546875" style="233" customWidth="1"/>
    <col min="13824" max="13824" width="11.140625" style="233" customWidth="1"/>
    <col min="13825" max="13825" width="11.7109375" style="233" customWidth="1"/>
    <col min="13826" max="13826" width="0" style="233" hidden="1" customWidth="1"/>
    <col min="13827" max="13827" width="7" style="233" customWidth="1"/>
    <col min="13828" max="13828" width="11.140625" style="233" customWidth="1"/>
    <col min="13829" max="13829" width="9.28515625" style="233" customWidth="1"/>
    <col min="13830" max="13830" width="17" style="233" customWidth="1"/>
    <col min="13831" max="13831" width="12.42578125" style="233" customWidth="1"/>
    <col min="13832" max="13832" width="21.140625" style="233" customWidth="1"/>
    <col min="13833" max="13833" width="0" style="233" hidden="1" customWidth="1"/>
    <col min="13834" max="13834" width="24" style="233" customWidth="1"/>
    <col min="13835" max="13835" width="22.42578125" style="233" customWidth="1"/>
    <col min="13836" max="13836" width="19.28515625" style="233" customWidth="1"/>
    <col min="13837" max="13837" width="16.7109375" style="233" customWidth="1"/>
    <col min="13838" max="14078" width="11.5703125" style="233"/>
    <col min="14079" max="14079" width="35.85546875" style="233" customWidth="1"/>
    <col min="14080" max="14080" width="11.140625" style="233" customWidth="1"/>
    <col min="14081" max="14081" width="11.7109375" style="233" customWidth="1"/>
    <col min="14082" max="14082" width="0" style="233" hidden="1" customWidth="1"/>
    <col min="14083" max="14083" width="7" style="233" customWidth="1"/>
    <col min="14084" max="14084" width="11.140625" style="233" customWidth="1"/>
    <col min="14085" max="14085" width="9.28515625" style="233" customWidth="1"/>
    <col min="14086" max="14086" width="17" style="233" customWidth="1"/>
    <col min="14087" max="14087" width="12.42578125" style="233" customWidth="1"/>
    <col min="14088" max="14088" width="21.140625" style="233" customWidth="1"/>
    <col min="14089" max="14089" width="0" style="233" hidden="1" customWidth="1"/>
    <col min="14090" max="14090" width="24" style="233" customWidth="1"/>
    <col min="14091" max="14091" width="22.42578125" style="233" customWidth="1"/>
    <col min="14092" max="14092" width="19.28515625" style="233" customWidth="1"/>
    <col min="14093" max="14093" width="16.7109375" style="233" customWidth="1"/>
    <col min="14094" max="14334" width="11.5703125" style="233"/>
    <col min="14335" max="14335" width="35.85546875" style="233" customWidth="1"/>
    <col min="14336" max="14336" width="11.140625" style="233" customWidth="1"/>
    <col min="14337" max="14337" width="11.7109375" style="233" customWidth="1"/>
    <col min="14338" max="14338" width="0" style="233" hidden="1" customWidth="1"/>
    <col min="14339" max="14339" width="7" style="233" customWidth="1"/>
    <col min="14340" max="14340" width="11.140625" style="233" customWidth="1"/>
    <col min="14341" max="14341" width="9.28515625" style="233" customWidth="1"/>
    <col min="14342" max="14342" width="17" style="233" customWidth="1"/>
    <col min="14343" max="14343" width="12.42578125" style="233" customWidth="1"/>
    <col min="14344" max="14344" width="21.140625" style="233" customWidth="1"/>
    <col min="14345" max="14345" width="0" style="233" hidden="1" customWidth="1"/>
    <col min="14346" max="14346" width="24" style="233" customWidth="1"/>
    <col min="14347" max="14347" width="22.42578125" style="233" customWidth="1"/>
    <col min="14348" max="14348" width="19.28515625" style="233" customWidth="1"/>
    <col min="14349" max="14349" width="16.7109375" style="233" customWidth="1"/>
    <col min="14350" max="14590" width="11.5703125" style="233"/>
    <col min="14591" max="14591" width="35.85546875" style="233" customWidth="1"/>
    <col min="14592" max="14592" width="11.140625" style="233" customWidth="1"/>
    <col min="14593" max="14593" width="11.7109375" style="233" customWidth="1"/>
    <col min="14594" max="14594" width="0" style="233" hidden="1" customWidth="1"/>
    <col min="14595" max="14595" width="7" style="233" customWidth="1"/>
    <col min="14596" max="14596" width="11.140625" style="233" customWidth="1"/>
    <col min="14597" max="14597" width="9.28515625" style="233" customWidth="1"/>
    <col min="14598" max="14598" width="17" style="233" customWidth="1"/>
    <col min="14599" max="14599" width="12.42578125" style="233" customWidth="1"/>
    <col min="14600" max="14600" width="21.140625" style="233" customWidth="1"/>
    <col min="14601" max="14601" width="0" style="233" hidden="1" customWidth="1"/>
    <col min="14602" max="14602" width="24" style="233" customWidth="1"/>
    <col min="14603" max="14603" width="22.42578125" style="233" customWidth="1"/>
    <col min="14604" max="14604" width="19.28515625" style="233" customWidth="1"/>
    <col min="14605" max="14605" width="16.7109375" style="233" customWidth="1"/>
    <col min="14606" max="14846" width="11.5703125" style="233"/>
    <col min="14847" max="14847" width="35.85546875" style="233" customWidth="1"/>
    <col min="14848" max="14848" width="11.140625" style="233" customWidth="1"/>
    <col min="14849" max="14849" width="11.7109375" style="233" customWidth="1"/>
    <col min="14850" max="14850" width="0" style="233" hidden="1" customWidth="1"/>
    <col min="14851" max="14851" width="7" style="233" customWidth="1"/>
    <col min="14852" max="14852" width="11.140625" style="233" customWidth="1"/>
    <col min="14853" max="14853" width="9.28515625" style="233" customWidth="1"/>
    <col min="14854" max="14854" width="17" style="233" customWidth="1"/>
    <col min="14855" max="14855" width="12.42578125" style="233" customWidth="1"/>
    <col min="14856" max="14856" width="21.140625" style="233" customWidth="1"/>
    <col min="14857" max="14857" width="0" style="233" hidden="1" customWidth="1"/>
    <col min="14858" max="14858" width="24" style="233" customWidth="1"/>
    <col min="14859" max="14859" width="22.42578125" style="233" customWidth="1"/>
    <col min="14860" max="14860" width="19.28515625" style="233" customWidth="1"/>
    <col min="14861" max="14861" width="16.7109375" style="233" customWidth="1"/>
    <col min="14862" max="15102" width="11.5703125" style="233"/>
    <col min="15103" max="15103" width="35.85546875" style="233" customWidth="1"/>
    <col min="15104" max="15104" width="11.140625" style="233" customWidth="1"/>
    <col min="15105" max="15105" width="11.7109375" style="233" customWidth="1"/>
    <col min="15106" max="15106" width="0" style="233" hidden="1" customWidth="1"/>
    <col min="15107" max="15107" width="7" style="233" customWidth="1"/>
    <col min="15108" max="15108" width="11.140625" style="233" customWidth="1"/>
    <col min="15109" max="15109" width="9.28515625" style="233" customWidth="1"/>
    <col min="15110" max="15110" width="17" style="233" customWidth="1"/>
    <col min="15111" max="15111" width="12.42578125" style="233" customWidth="1"/>
    <col min="15112" max="15112" width="21.140625" style="233" customWidth="1"/>
    <col min="15113" max="15113" width="0" style="233" hidden="1" customWidth="1"/>
    <col min="15114" max="15114" width="24" style="233" customWidth="1"/>
    <col min="15115" max="15115" width="22.42578125" style="233" customWidth="1"/>
    <col min="15116" max="15116" width="19.28515625" style="233" customWidth="1"/>
    <col min="15117" max="15117" width="16.7109375" style="233" customWidth="1"/>
    <col min="15118" max="15358" width="11.5703125" style="233"/>
    <col min="15359" max="15359" width="35.85546875" style="233" customWidth="1"/>
    <col min="15360" max="15360" width="11.140625" style="233" customWidth="1"/>
    <col min="15361" max="15361" width="11.7109375" style="233" customWidth="1"/>
    <col min="15362" max="15362" width="0" style="233" hidden="1" customWidth="1"/>
    <col min="15363" max="15363" width="7" style="233" customWidth="1"/>
    <col min="15364" max="15364" width="11.140625" style="233" customWidth="1"/>
    <col min="15365" max="15365" width="9.28515625" style="233" customWidth="1"/>
    <col min="15366" max="15366" width="17" style="233" customWidth="1"/>
    <col min="15367" max="15367" width="12.42578125" style="233" customWidth="1"/>
    <col min="15368" max="15368" width="21.140625" style="233" customWidth="1"/>
    <col min="15369" max="15369" width="0" style="233" hidden="1" customWidth="1"/>
    <col min="15370" max="15370" width="24" style="233" customWidth="1"/>
    <col min="15371" max="15371" width="22.42578125" style="233" customWidth="1"/>
    <col min="15372" max="15372" width="19.28515625" style="233" customWidth="1"/>
    <col min="15373" max="15373" width="16.7109375" style="233" customWidth="1"/>
    <col min="15374" max="15614" width="11.5703125" style="233"/>
    <col min="15615" max="15615" width="35.85546875" style="233" customWidth="1"/>
    <col min="15616" max="15616" width="11.140625" style="233" customWidth="1"/>
    <col min="15617" max="15617" width="11.7109375" style="233" customWidth="1"/>
    <col min="15618" max="15618" width="0" style="233" hidden="1" customWidth="1"/>
    <col min="15619" max="15619" width="7" style="233" customWidth="1"/>
    <col min="15620" max="15620" width="11.140625" style="233" customWidth="1"/>
    <col min="15621" max="15621" width="9.28515625" style="233" customWidth="1"/>
    <col min="15622" max="15622" width="17" style="233" customWidth="1"/>
    <col min="15623" max="15623" width="12.42578125" style="233" customWidth="1"/>
    <col min="15624" max="15624" width="21.140625" style="233" customWidth="1"/>
    <col min="15625" max="15625" width="0" style="233" hidden="1" customWidth="1"/>
    <col min="15626" max="15626" width="24" style="233" customWidth="1"/>
    <col min="15627" max="15627" width="22.42578125" style="233" customWidth="1"/>
    <col min="15628" max="15628" width="19.28515625" style="233" customWidth="1"/>
    <col min="15629" max="15629" width="16.7109375" style="233" customWidth="1"/>
    <col min="15630" max="15870" width="11.5703125" style="233"/>
    <col min="15871" max="15871" width="35.85546875" style="233" customWidth="1"/>
    <col min="15872" max="15872" width="11.140625" style="233" customWidth="1"/>
    <col min="15873" max="15873" width="11.7109375" style="233" customWidth="1"/>
    <col min="15874" max="15874" width="0" style="233" hidden="1" customWidth="1"/>
    <col min="15875" max="15875" width="7" style="233" customWidth="1"/>
    <col min="15876" max="15876" width="11.140625" style="233" customWidth="1"/>
    <col min="15877" max="15877" width="9.28515625" style="233" customWidth="1"/>
    <col min="15878" max="15878" width="17" style="233" customWidth="1"/>
    <col min="15879" max="15879" width="12.42578125" style="233" customWidth="1"/>
    <col min="15880" max="15880" width="21.140625" style="233" customWidth="1"/>
    <col min="15881" max="15881" width="0" style="233" hidden="1" customWidth="1"/>
    <col min="15882" max="15882" width="24" style="233" customWidth="1"/>
    <col min="15883" max="15883" width="22.42578125" style="233" customWidth="1"/>
    <col min="15884" max="15884" width="19.28515625" style="233" customWidth="1"/>
    <col min="15885" max="15885" width="16.7109375" style="233" customWidth="1"/>
    <col min="15886" max="16126" width="11.5703125" style="233"/>
    <col min="16127" max="16127" width="35.85546875" style="233" customWidth="1"/>
    <col min="16128" max="16128" width="11.140625" style="233" customWidth="1"/>
    <col min="16129" max="16129" width="11.7109375" style="233" customWidth="1"/>
    <col min="16130" max="16130" width="0" style="233" hidden="1" customWidth="1"/>
    <col min="16131" max="16131" width="7" style="233" customWidth="1"/>
    <col min="16132" max="16132" width="11.140625" style="233" customWidth="1"/>
    <col min="16133" max="16133" width="9.28515625" style="233" customWidth="1"/>
    <col min="16134" max="16134" width="17" style="233" customWidth="1"/>
    <col min="16135" max="16135" width="12.42578125" style="233" customWidth="1"/>
    <col min="16136" max="16136" width="21.140625" style="233" customWidth="1"/>
    <col min="16137" max="16137" width="0" style="233" hidden="1" customWidth="1"/>
    <col min="16138" max="16138" width="24" style="233" customWidth="1"/>
    <col min="16139" max="16139" width="22.42578125" style="233" customWidth="1"/>
    <col min="16140" max="16140" width="19.28515625" style="233" customWidth="1"/>
    <col min="16141" max="16141" width="16.7109375" style="233" customWidth="1"/>
    <col min="16142" max="16383" width="11.5703125" style="233"/>
    <col min="16384" max="16384" width="11.5703125" style="233" customWidth="1"/>
  </cols>
  <sheetData>
    <row r="1" spans="1:14" s="222" customFormat="1" ht="51" customHeight="1" x14ac:dyDescent="0.25">
      <c r="A1" s="417" t="s">
        <v>415</v>
      </c>
      <c r="B1" s="417"/>
      <c r="C1" s="417"/>
      <c r="D1" s="417"/>
      <c r="E1" s="417"/>
      <c r="F1" s="417"/>
      <c r="G1" s="417"/>
      <c r="H1" s="417"/>
      <c r="I1" s="417"/>
      <c r="J1" s="219"/>
      <c r="K1" s="220"/>
    </row>
    <row r="2" spans="1:14" s="222" customFormat="1" ht="16.5" thickBot="1" x14ac:dyDescent="0.3">
      <c r="A2" s="220"/>
      <c r="B2" s="223"/>
      <c r="C2" s="224"/>
      <c r="D2" s="225"/>
      <c r="E2" s="225"/>
      <c r="F2" s="225"/>
      <c r="G2" s="225"/>
      <c r="H2" s="225"/>
      <c r="I2" s="225"/>
      <c r="J2" s="226"/>
      <c r="K2" s="225"/>
    </row>
    <row r="3" spans="1:14" ht="32.25" customHeight="1" x14ac:dyDescent="0.25">
      <c r="A3" s="224"/>
      <c r="B3" s="227" t="s">
        <v>416</v>
      </c>
      <c r="C3" s="228" t="s">
        <v>417</v>
      </c>
      <c r="D3" s="224"/>
      <c r="E3" s="229"/>
      <c r="F3" s="418" t="s">
        <v>418</v>
      </c>
      <c r="G3" s="419"/>
      <c r="H3" s="420"/>
      <c r="I3" s="230"/>
      <c r="J3" s="231">
        <f>+J23</f>
        <v>0</v>
      </c>
      <c r="K3" s="224"/>
    </row>
    <row r="4" spans="1:14" ht="30" customHeight="1" thickBot="1" x14ac:dyDescent="0.3">
      <c r="A4" s="224"/>
      <c r="B4" s="234" t="s">
        <v>419</v>
      </c>
      <c r="C4" s="235">
        <v>10</v>
      </c>
      <c r="D4" s="224"/>
      <c r="E4" s="229"/>
      <c r="F4" s="421" t="s">
        <v>420</v>
      </c>
      <c r="G4" s="422"/>
      <c r="H4" s="236">
        <v>0.19</v>
      </c>
      <c r="I4" s="236"/>
      <c r="J4" s="237">
        <f>ROUND(J3*H4,0)</f>
        <v>0</v>
      </c>
      <c r="K4" s="224"/>
    </row>
    <row r="5" spans="1:14" ht="23.25" customHeight="1" x14ac:dyDescent="0.25">
      <c r="A5" s="224"/>
      <c r="B5" s="223"/>
      <c r="C5" s="224"/>
      <c r="D5" s="224"/>
      <c r="E5" s="229"/>
      <c r="F5" s="418" t="s">
        <v>421</v>
      </c>
      <c r="G5" s="419"/>
      <c r="H5" s="420"/>
      <c r="I5" s="230"/>
      <c r="J5" s="231">
        <f>ROUND(J4+J3,0)</f>
        <v>0</v>
      </c>
      <c r="K5" s="224"/>
      <c r="L5" s="239"/>
    </row>
    <row r="6" spans="1:14" ht="23.25" customHeight="1" thickBot="1" x14ac:dyDescent="0.3">
      <c r="A6" s="224"/>
      <c r="B6" s="223"/>
      <c r="C6" s="224"/>
      <c r="D6" s="224"/>
      <c r="E6" s="229"/>
      <c r="F6" s="240"/>
      <c r="G6" s="240"/>
      <c r="H6" s="240"/>
      <c r="I6" s="240"/>
      <c r="J6" s="241"/>
      <c r="K6" s="224"/>
      <c r="L6" s="242"/>
    </row>
    <row r="7" spans="1:14" ht="16.5" thickBot="1" x14ac:dyDescent="0.3">
      <c r="A7" s="423"/>
      <c r="B7" s="424"/>
      <c r="C7" s="424"/>
      <c r="D7" s="424"/>
      <c r="E7" s="424"/>
      <c r="F7" s="424"/>
      <c r="G7" s="424"/>
      <c r="H7" s="424"/>
      <c r="I7" s="424"/>
      <c r="J7" s="425"/>
    </row>
    <row r="8" spans="1:14" ht="34.5" customHeight="1" thickBot="1" x14ac:dyDescent="0.3">
      <c r="A8" s="426" t="s">
        <v>33</v>
      </c>
      <c r="B8" s="427"/>
      <c r="C8" s="243" t="s">
        <v>422</v>
      </c>
      <c r="D8" s="243" t="s">
        <v>423</v>
      </c>
      <c r="E8" s="243" t="s">
        <v>424</v>
      </c>
      <c r="F8" s="244" t="s">
        <v>425</v>
      </c>
      <c r="G8" s="243" t="s">
        <v>25</v>
      </c>
      <c r="H8" s="243" t="s">
        <v>426</v>
      </c>
      <c r="I8" s="243" t="s">
        <v>427</v>
      </c>
      <c r="J8" s="245" t="s">
        <v>30</v>
      </c>
    </row>
    <row r="9" spans="1:14" ht="15.75" x14ac:dyDescent="0.25">
      <c r="A9" s="415" t="s">
        <v>428</v>
      </c>
      <c r="B9" s="416"/>
      <c r="C9" s="246"/>
      <c r="D9" s="247"/>
      <c r="E9" s="247"/>
      <c r="F9" s="248"/>
      <c r="G9" s="247"/>
      <c r="H9" s="247"/>
      <c r="I9" s="247"/>
      <c r="J9" s="249"/>
      <c r="K9" s="250"/>
    </row>
    <row r="10" spans="1:14" x14ac:dyDescent="0.25">
      <c r="A10" s="413"/>
      <c r="B10" s="414"/>
      <c r="C10" s="251"/>
      <c r="D10" s="252"/>
      <c r="E10" s="253"/>
      <c r="F10" s="254"/>
      <c r="G10" s="255"/>
      <c r="H10" s="256"/>
      <c r="I10" s="257"/>
      <c r="J10" s="258"/>
      <c r="K10" s="250"/>
    </row>
    <row r="11" spans="1:14" x14ac:dyDescent="0.25">
      <c r="A11" s="413" t="s">
        <v>429</v>
      </c>
      <c r="B11" s="414" t="s">
        <v>429</v>
      </c>
      <c r="C11" s="251">
        <v>5</v>
      </c>
      <c r="D11" s="252"/>
      <c r="E11" s="253"/>
      <c r="F11" s="254"/>
      <c r="G11" s="255"/>
      <c r="H11" s="256"/>
      <c r="I11" s="257"/>
      <c r="J11" s="258">
        <f t="shared" ref="J11:J12" si="0">ROUND(F11*G11*I11*H11,0)</f>
        <v>0</v>
      </c>
      <c r="K11" s="250"/>
    </row>
    <row r="12" spans="1:14" x14ac:dyDescent="0.25">
      <c r="A12" s="413" t="s">
        <v>430</v>
      </c>
      <c r="B12" s="414"/>
      <c r="C12" s="259"/>
      <c r="D12" s="252"/>
      <c r="E12" s="253"/>
      <c r="F12" s="254"/>
      <c r="G12" s="255"/>
      <c r="H12" s="256"/>
      <c r="I12" s="257"/>
      <c r="J12" s="258">
        <f t="shared" si="0"/>
        <v>0</v>
      </c>
      <c r="K12" s="250"/>
    </row>
    <row r="13" spans="1:14" x14ac:dyDescent="0.25">
      <c r="A13" s="413"/>
      <c r="B13" s="414"/>
      <c r="C13" s="259"/>
      <c r="D13" s="252"/>
      <c r="E13" s="253"/>
      <c r="F13" s="254"/>
      <c r="G13" s="255"/>
      <c r="H13" s="256"/>
      <c r="I13" s="257"/>
      <c r="J13" s="258"/>
      <c r="K13" s="250"/>
    </row>
    <row r="14" spans="1:14" x14ac:dyDescent="0.25">
      <c r="A14" s="413"/>
      <c r="B14" s="414"/>
      <c r="C14" s="259"/>
      <c r="D14" s="252"/>
      <c r="E14" s="253"/>
      <c r="F14" s="254"/>
      <c r="G14" s="255"/>
      <c r="H14" s="256"/>
      <c r="I14" s="257"/>
      <c r="J14" s="258"/>
      <c r="K14" s="250"/>
    </row>
    <row r="15" spans="1:14" s="265" customFormat="1" ht="16.5" thickBot="1" x14ac:dyDescent="0.3">
      <c r="A15" s="411" t="s">
        <v>431</v>
      </c>
      <c r="B15" s="412"/>
      <c r="C15" s="403"/>
      <c r="D15" s="403"/>
      <c r="E15" s="403"/>
      <c r="F15" s="403"/>
      <c r="G15" s="403"/>
      <c r="H15" s="404"/>
      <c r="I15" s="260"/>
      <c r="J15" s="261">
        <f>SUM(J10:J14)</f>
        <v>0</v>
      </c>
      <c r="K15" s="262"/>
      <c r="L15" s="233"/>
      <c r="M15" s="264"/>
      <c r="N15" s="264"/>
    </row>
    <row r="16" spans="1:14" ht="16.5" thickBot="1" x14ac:dyDescent="0.3">
      <c r="A16" s="405" t="s">
        <v>432</v>
      </c>
      <c r="B16" s="406"/>
      <c r="C16" s="266"/>
      <c r="D16" s="266"/>
      <c r="E16" s="266"/>
      <c r="F16" s="233"/>
      <c r="G16" s="233"/>
      <c r="H16" s="267"/>
      <c r="I16" s="268"/>
      <c r="J16" s="269"/>
    </row>
    <row r="17" spans="1:16141" ht="15.75" x14ac:dyDescent="0.25">
      <c r="A17" s="428" t="s">
        <v>1</v>
      </c>
      <c r="B17" s="429"/>
      <c r="C17" s="270" t="s">
        <v>24</v>
      </c>
      <c r="D17" s="270" t="s">
        <v>25</v>
      </c>
      <c r="E17" s="270" t="s">
        <v>433</v>
      </c>
      <c r="F17" s="271"/>
      <c r="G17" s="271"/>
      <c r="H17" s="270"/>
      <c r="I17" s="270"/>
      <c r="J17" s="270"/>
    </row>
    <row r="18" spans="1:16141" x14ac:dyDescent="0.25">
      <c r="A18" s="407" t="s">
        <v>434</v>
      </c>
      <c r="B18" s="408"/>
      <c r="C18" s="272" t="s">
        <v>2</v>
      </c>
      <c r="D18" s="273">
        <v>800</v>
      </c>
      <c r="E18" s="274"/>
      <c r="F18" s="275"/>
      <c r="G18" s="272"/>
      <c r="H18" s="276"/>
      <c r="I18" s="277"/>
      <c r="J18" s="258">
        <f>+D18*E18</f>
        <v>0</v>
      </c>
      <c r="K18" s="264"/>
      <c r="M18" s="264"/>
    </row>
    <row r="19" spans="1:16141" x14ac:dyDescent="0.25">
      <c r="A19" s="407" t="s">
        <v>435</v>
      </c>
      <c r="B19" s="408"/>
      <c r="C19" s="272" t="s">
        <v>2</v>
      </c>
      <c r="D19" s="273">
        <v>10</v>
      </c>
      <c r="E19" s="274"/>
      <c r="F19" s="275"/>
      <c r="G19" s="272"/>
      <c r="H19" s="276"/>
      <c r="I19" s="277"/>
      <c r="J19" s="258">
        <f>+D19*E19</f>
        <v>0</v>
      </c>
      <c r="K19" s="264"/>
    </row>
    <row r="20" spans="1:16141" x14ac:dyDescent="0.25">
      <c r="A20" s="407" t="s">
        <v>436</v>
      </c>
      <c r="B20" s="408"/>
      <c r="C20" s="272" t="s">
        <v>407</v>
      </c>
      <c r="D20" s="273">
        <v>10</v>
      </c>
      <c r="E20" s="274"/>
      <c r="F20" s="275"/>
      <c r="G20" s="272"/>
      <c r="H20" s="276"/>
      <c r="I20" s="277"/>
      <c r="J20" s="258">
        <f>+D20*E20</f>
        <v>0</v>
      </c>
      <c r="K20" s="264"/>
    </row>
    <row r="21" spans="1:16141" x14ac:dyDescent="0.25">
      <c r="A21" s="407"/>
      <c r="B21" s="408"/>
      <c r="C21" s="272"/>
      <c r="D21" s="278"/>
      <c r="E21" s="278"/>
      <c r="F21" s="275"/>
      <c r="G21" s="272"/>
      <c r="H21" s="276"/>
      <c r="I21" s="277"/>
      <c r="J21" s="258"/>
      <c r="K21" s="264"/>
    </row>
    <row r="22" spans="1:16141" s="265" customFormat="1" ht="16.5" thickBot="1" x14ac:dyDescent="0.3">
      <c r="A22" s="409" t="s">
        <v>437</v>
      </c>
      <c r="B22" s="410"/>
      <c r="C22" s="279"/>
      <c r="D22" s="280"/>
      <c r="E22" s="279"/>
      <c r="F22" s="281"/>
      <c r="G22" s="282"/>
      <c r="H22" s="283"/>
      <c r="I22" s="284"/>
      <c r="J22" s="285">
        <f>SUM(J18:J21)</f>
        <v>0</v>
      </c>
      <c r="K22" s="286">
        <f>J22+J15</f>
        <v>0</v>
      </c>
      <c r="L22" s="233"/>
    </row>
    <row r="23" spans="1:16141" s="265" customFormat="1" ht="16.5" thickBot="1" x14ac:dyDescent="0.3">
      <c r="A23" s="400" t="s">
        <v>438</v>
      </c>
      <c r="B23" s="401"/>
      <c r="C23" s="401"/>
      <c r="D23" s="401"/>
      <c r="E23" s="401"/>
      <c r="F23" s="402"/>
      <c r="G23" s="287"/>
      <c r="H23" s="288"/>
      <c r="I23" s="288"/>
      <c r="J23" s="289">
        <f>+J22+J15</f>
        <v>0</v>
      </c>
      <c r="K23" s="286"/>
      <c r="L23" s="233"/>
    </row>
    <row r="24" spans="1:16141" s="265" customFormat="1" ht="15.75" x14ac:dyDescent="0.25">
      <c r="A24" s="224"/>
      <c r="B24" s="290"/>
      <c r="C24" s="291"/>
      <c r="D24" s="292"/>
      <c r="E24" s="291"/>
      <c r="F24" s="293"/>
      <c r="G24" s="294"/>
      <c r="H24" s="295"/>
      <c r="I24" s="295"/>
      <c r="J24" s="296"/>
      <c r="K24" s="286"/>
      <c r="L24" s="233"/>
    </row>
    <row r="25" spans="1:16141" s="232" customFormat="1" x14ac:dyDescent="0.25">
      <c r="A25" s="224"/>
      <c r="B25" s="224"/>
      <c r="C25" s="224"/>
      <c r="D25" s="224"/>
      <c r="E25" s="229"/>
      <c r="F25" s="297"/>
      <c r="G25" s="298"/>
      <c r="H25" s="298"/>
      <c r="I25" s="298"/>
      <c r="J25" s="299"/>
      <c r="K25" s="224"/>
      <c r="L25" s="233"/>
      <c r="M25" s="233"/>
      <c r="N25" s="233"/>
      <c r="O25" s="233"/>
      <c r="P25" s="233"/>
      <c r="Q25" s="233"/>
      <c r="R25" s="233"/>
      <c r="S25" s="233"/>
      <c r="T25" s="233"/>
      <c r="U25" s="233"/>
      <c r="V25" s="233"/>
      <c r="W25" s="233"/>
      <c r="X25" s="233"/>
      <c r="Y25" s="233"/>
      <c r="Z25" s="233"/>
      <c r="AA25" s="233"/>
      <c r="AB25" s="233"/>
      <c r="AC25" s="233"/>
      <c r="AD25" s="233"/>
      <c r="AE25" s="233"/>
      <c r="AF25" s="233"/>
      <c r="AG25" s="233"/>
      <c r="AH25" s="233"/>
      <c r="AI25" s="233"/>
      <c r="AJ25" s="233"/>
      <c r="AK25" s="233"/>
      <c r="AL25" s="233"/>
      <c r="AM25" s="233"/>
      <c r="AN25" s="233"/>
      <c r="AO25" s="233"/>
      <c r="AP25" s="233"/>
      <c r="AQ25" s="233"/>
      <c r="AR25" s="233"/>
      <c r="AS25" s="233"/>
      <c r="AT25" s="233"/>
      <c r="AU25" s="233"/>
      <c r="AV25" s="233"/>
      <c r="AW25" s="233"/>
      <c r="AX25" s="233"/>
      <c r="AY25" s="233"/>
      <c r="AZ25" s="233"/>
      <c r="BA25" s="233"/>
      <c r="BB25" s="233"/>
      <c r="BC25" s="233"/>
      <c r="BD25" s="233"/>
      <c r="BE25" s="233"/>
      <c r="BF25" s="233"/>
      <c r="BG25" s="233"/>
      <c r="BH25" s="233"/>
      <c r="BI25" s="233"/>
      <c r="BJ25" s="233"/>
      <c r="BK25" s="233"/>
      <c r="BL25" s="233"/>
      <c r="BM25" s="233"/>
      <c r="BN25" s="233"/>
      <c r="BO25" s="233"/>
      <c r="BP25" s="233"/>
      <c r="BQ25" s="233"/>
      <c r="BR25" s="233"/>
      <c r="BS25" s="233"/>
      <c r="BT25" s="233"/>
      <c r="BU25" s="233"/>
      <c r="BV25" s="233"/>
      <c r="BW25" s="233"/>
      <c r="BX25" s="233"/>
      <c r="BY25" s="233"/>
      <c r="BZ25" s="233"/>
      <c r="CA25" s="233"/>
      <c r="CB25" s="233"/>
      <c r="CC25" s="233"/>
      <c r="CD25" s="233"/>
      <c r="CE25" s="233"/>
      <c r="CF25" s="233"/>
      <c r="CG25" s="233"/>
      <c r="CH25" s="233"/>
      <c r="CI25" s="233"/>
      <c r="CJ25" s="233"/>
      <c r="CK25" s="233"/>
      <c r="CL25" s="233"/>
      <c r="CM25" s="233"/>
      <c r="CN25" s="233"/>
      <c r="CO25" s="233"/>
      <c r="CP25" s="233"/>
      <c r="CQ25" s="233"/>
      <c r="CR25" s="233"/>
      <c r="CS25" s="233"/>
      <c r="CT25" s="233"/>
      <c r="CU25" s="233"/>
      <c r="CV25" s="233"/>
      <c r="CW25" s="233"/>
      <c r="CX25" s="233"/>
      <c r="CY25" s="233"/>
      <c r="CZ25" s="233"/>
      <c r="DA25" s="233"/>
      <c r="DB25" s="233"/>
      <c r="DC25" s="233"/>
      <c r="DD25" s="233"/>
      <c r="DE25" s="233"/>
      <c r="DF25" s="233"/>
      <c r="DG25" s="233"/>
      <c r="DH25" s="233"/>
      <c r="DI25" s="233"/>
      <c r="DJ25" s="233"/>
      <c r="DK25" s="233"/>
      <c r="DL25" s="233"/>
      <c r="DM25" s="233"/>
      <c r="DN25" s="233"/>
      <c r="DO25" s="233"/>
      <c r="DP25" s="233"/>
      <c r="DQ25" s="233"/>
      <c r="DR25" s="233"/>
      <c r="DS25" s="233"/>
      <c r="DT25" s="233"/>
      <c r="DU25" s="233"/>
      <c r="DV25" s="233"/>
      <c r="DW25" s="233"/>
      <c r="DX25" s="233"/>
      <c r="DY25" s="233"/>
      <c r="DZ25" s="233"/>
      <c r="EA25" s="233"/>
      <c r="EB25" s="233"/>
      <c r="EC25" s="233"/>
      <c r="ED25" s="233"/>
      <c r="EE25" s="233"/>
      <c r="EF25" s="233"/>
      <c r="EG25" s="233"/>
      <c r="EH25" s="233"/>
      <c r="EI25" s="233"/>
      <c r="EJ25" s="233"/>
      <c r="EK25" s="233"/>
      <c r="EL25" s="233"/>
      <c r="EM25" s="233"/>
      <c r="EN25" s="233"/>
      <c r="EO25" s="233"/>
      <c r="EP25" s="233"/>
      <c r="EQ25" s="233"/>
      <c r="ER25" s="233"/>
      <c r="ES25" s="233"/>
      <c r="ET25" s="233"/>
      <c r="EU25" s="233"/>
      <c r="EV25" s="233"/>
      <c r="EW25" s="233"/>
      <c r="EX25" s="233"/>
      <c r="EY25" s="233"/>
      <c r="EZ25" s="233"/>
      <c r="FA25" s="233"/>
      <c r="FB25" s="233"/>
      <c r="FC25" s="233"/>
      <c r="FD25" s="233"/>
      <c r="FE25" s="233"/>
      <c r="FF25" s="233"/>
      <c r="FG25" s="233"/>
      <c r="FH25" s="233"/>
      <c r="FI25" s="233"/>
      <c r="FJ25" s="233"/>
      <c r="FK25" s="233"/>
      <c r="FL25" s="233"/>
      <c r="FM25" s="233"/>
      <c r="FN25" s="233"/>
      <c r="FO25" s="233"/>
      <c r="FP25" s="233"/>
      <c r="FQ25" s="233"/>
      <c r="FR25" s="233"/>
      <c r="FS25" s="233"/>
      <c r="FT25" s="233"/>
      <c r="FU25" s="233"/>
      <c r="FV25" s="233"/>
      <c r="FW25" s="233"/>
      <c r="FX25" s="233"/>
      <c r="FY25" s="233"/>
      <c r="FZ25" s="233"/>
      <c r="GA25" s="233"/>
      <c r="GB25" s="233"/>
      <c r="GC25" s="233"/>
      <c r="GD25" s="233"/>
      <c r="GE25" s="233"/>
      <c r="GF25" s="233"/>
      <c r="GG25" s="233"/>
      <c r="GH25" s="233"/>
      <c r="GI25" s="233"/>
      <c r="GJ25" s="233"/>
      <c r="GK25" s="233"/>
      <c r="GL25" s="233"/>
      <c r="GM25" s="233"/>
      <c r="GN25" s="233"/>
      <c r="GO25" s="233"/>
      <c r="GP25" s="233"/>
      <c r="GQ25" s="233"/>
      <c r="GR25" s="233"/>
      <c r="GS25" s="233"/>
      <c r="GT25" s="233"/>
      <c r="GU25" s="233"/>
      <c r="GV25" s="233"/>
      <c r="GW25" s="233"/>
      <c r="GX25" s="233"/>
      <c r="GY25" s="233"/>
      <c r="GZ25" s="233"/>
      <c r="HA25" s="233"/>
      <c r="HB25" s="233"/>
      <c r="HC25" s="233"/>
      <c r="HD25" s="233"/>
      <c r="HE25" s="233"/>
      <c r="HF25" s="233"/>
      <c r="HG25" s="233"/>
      <c r="HH25" s="233"/>
      <c r="HI25" s="233"/>
      <c r="HJ25" s="233"/>
      <c r="HK25" s="233"/>
      <c r="HL25" s="233"/>
      <c r="HM25" s="233"/>
      <c r="HN25" s="233"/>
      <c r="HO25" s="233"/>
      <c r="HP25" s="233"/>
      <c r="HQ25" s="233"/>
      <c r="HR25" s="233"/>
      <c r="HS25" s="233"/>
      <c r="HT25" s="233"/>
      <c r="HU25" s="233"/>
      <c r="HV25" s="233"/>
      <c r="HW25" s="233"/>
      <c r="HX25" s="233"/>
      <c r="HY25" s="233"/>
      <c r="HZ25" s="233"/>
      <c r="IA25" s="233"/>
      <c r="IB25" s="233"/>
      <c r="IC25" s="233"/>
      <c r="ID25" s="233"/>
      <c r="IE25" s="233"/>
      <c r="IF25" s="233"/>
      <c r="IG25" s="233"/>
      <c r="IH25" s="233"/>
      <c r="II25" s="233"/>
      <c r="IJ25" s="233"/>
      <c r="IK25" s="233"/>
      <c r="IL25" s="233"/>
      <c r="IM25" s="233"/>
      <c r="IN25" s="233"/>
      <c r="IO25" s="233"/>
      <c r="IP25" s="233"/>
      <c r="IQ25" s="233"/>
      <c r="IR25" s="233"/>
      <c r="IS25" s="233"/>
      <c r="IT25" s="233"/>
      <c r="IU25" s="233"/>
      <c r="IV25" s="233"/>
      <c r="IW25" s="233"/>
      <c r="IX25" s="233"/>
      <c r="IY25" s="233"/>
      <c r="IZ25" s="233"/>
      <c r="JA25" s="233"/>
      <c r="JB25" s="233"/>
      <c r="JC25" s="233"/>
      <c r="JD25" s="233"/>
      <c r="JE25" s="233"/>
      <c r="JF25" s="233"/>
      <c r="JG25" s="233"/>
      <c r="JH25" s="233"/>
      <c r="JI25" s="233"/>
      <c r="JJ25" s="233"/>
      <c r="JK25" s="233"/>
      <c r="JL25" s="233"/>
      <c r="JM25" s="233"/>
      <c r="JN25" s="233"/>
      <c r="JO25" s="233"/>
      <c r="JP25" s="233"/>
      <c r="JQ25" s="233"/>
      <c r="JR25" s="233"/>
      <c r="JS25" s="233"/>
      <c r="JT25" s="233"/>
      <c r="JU25" s="233"/>
      <c r="JV25" s="233"/>
      <c r="JW25" s="233"/>
      <c r="JX25" s="233"/>
      <c r="JY25" s="233"/>
      <c r="JZ25" s="233"/>
      <c r="KA25" s="233"/>
      <c r="KB25" s="233"/>
      <c r="KC25" s="233"/>
      <c r="KD25" s="233"/>
      <c r="KE25" s="233"/>
      <c r="KF25" s="233"/>
      <c r="KG25" s="233"/>
      <c r="KH25" s="233"/>
      <c r="KI25" s="233"/>
      <c r="KJ25" s="233"/>
      <c r="KK25" s="233"/>
      <c r="KL25" s="233"/>
      <c r="KM25" s="233"/>
      <c r="KN25" s="233"/>
      <c r="KO25" s="233"/>
      <c r="KP25" s="233"/>
      <c r="KQ25" s="233"/>
      <c r="KR25" s="233"/>
      <c r="KS25" s="233"/>
      <c r="KT25" s="233"/>
      <c r="KU25" s="233"/>
      <c r="KV25" s="233"/>
      <c r="KW25" s="233"/>
      <c r="KX25" s="233"/>
      <c r="KY25" s="233"/>
      <c r="KZ25" s="233"/>
      <c r="LA25" s="233"/>
      <c r="LB25" s="233"/>
      <c r="LC25" s="233"/>
      <c r="LD25" s="233"/>
      <c r="LE25" s="233"/>
      <c r="LF25" s="233"/>
      <c r="LG25" s="233"/>
      <c r="LH25" s="233"/>
      <c r="LI25" s="233"/>
      <c r="LJ25" s="233"/>
      <c r="LK25" s="233"/>
      <c r="LL25" s="233"/>
      <c r="LM25" s="233"/>
      <c r="LN25" s="233"/>
      <c r="LO25" s="233"/>
      <c r="LP25" s="233"/>
      <c r="LQ25" s="233"/>
      <c r="LR25" s="233"/>
      <c r="LS25" s="233"/>
      <c r="LT25" s="233"/>
      <c r="LU25" s="233"/>
      <c r="LV25" s="233"/>
      <c r="LW25" s="233"/>
      <c r="LX25" s="233"/>
      <c r="LY25" s="233"/>
      <c r="LZ25" s="233"/>
      <c r="MA25" s="233"/>
      <c r="MB25" s="233"/>
      <c r="MC25" s="233"/>
      <c r="MD25" s="233"/>
      <c r="ME25" s="233"/>
      <c r="MF25" s="233"/>
      <c r="MG25" s="233"/>
      <c r="MH25" s="233"/>
      <c r="MI25" s="233"/>
      <c r="MJ25" s="233"/>
      <c r="MK25" s="233"/>
      <c r="ML25" s="233"/>
      <c r="MM25" s="233"/>
      <c r="MN25" s="233"/>
      <c r="MO25" s="233"/>
      <c r="MP25" s="233"/>
      <c r="MQ25" s="233"/>
      <c r="MR25" s="233"/>
      <c r="MS25" s="233"/>
      <c r="MT25" s="233"/>
      <c r="MU25" s="233"/>
      <c r="MV25" s="233"/>
      <c r="MW25" s="233"/>
      <c r="MX25" s="233"/>
      <c r="MY25" s="233"/>
      <c r="MZ25" s="233"/>
      <c r="NA25" s="233"/>
      <c r="NB25" s="233"/>
      <c r="NC25" s="233"/>
      <c r="ND25" s="233"/>
      <c r="NE25" s="233"/>
      <c r="NF25" s="233"/>
      <c r="NG25" s="233"/>
      <c r="NH25" s="233"/>
      <c r="NI25" s="233"/>
      <c r="NJ25" s="233"/>
      <c r="NK25" s="233"/>
      <c r="NL25" s="233"/>
      <c r="NM25" s="233"/>
      <c r="NN25" s="233"/>
      <c r="NO25" s="233"/>
      <c r="NP25" s="233"/>
      <c r="NQ25" s="233"/>
      <c r="NR25" s="233"/>
      <c r="NS25" s="233"/>
      <c r="NT25" s="233"/>
      <c r="NU25" s="233"/>
      <c r="NV25" s="233"/>
      <c r="NW25" s="233"/>
      <c r="NX25" s="233"/>
      <c r="NY25" s="233"/>
      <c r="NZ25" s="233"/>
      <c r="OA25" s="233"/>
      <c r="OB25" s="233"/>
      <c r="OC25" s="233"/>
      <c r="OD25" s="233"/>
      <c r="OE25" s="233"/>
      <c r="OF25" s="233"/>
      <c r="OG25" s="233"/>
      <c r="OH25" s="233"/>
      <c r="OI25" s="233"/>
      <c r="OJ25" s="233"/>
      <c r="OK25" s="233"/>
      <c r="OL25" s="233"/>
      <c r="OM25" s="233"/>
      <c r="ON25" s="233"/>
      <c r="OO25" s="233"/>
      <c r="OP25" s="233"/>
      <c r="OQ25" s="233"/>
      <c r="OR25" s="233"/>
      <c r="OS25" s="233"/>
      <c r="OT25" s="233"/>
      <c r="OU25" s="233"/>
      <c r="OV25" s="233"/>
      <c r="OW25" s="233"/>
      <c r="OX25" s="233"/>
      <c r="OY25" s="233"/>
      <c r="OZ25" s="233"/>
      <c r="PA25" s="233"/>
      <c r="PB25" s="233"/>
      <c r="PC25" s="233"/>
      <c r="PD25" s="233"/>
      <c r="PE25" s="233"/>
      <c r="PF25" s="233"/>
      <c r="PG25" s="233"/>
      <c r="PH25" s="233"/>
      <c r="PI25" s="233"/>
      <c r="PJ25" s="233"/>
      <c r="PK25" s="233"/>
      <c r="PL25" s="233"/>
      <c r="PM25" s="233"/>
      <c r="PN25" s="233"/>
      <c r="PO25" s="233"/>
      <c r="PP25" s="233"/>
      <c r="PQ25" s="233"/>
      <c r="PR25" s="233"/>
      <c r="PS25" s="233"/>
      <c r="PT25" s="233"/>
      <c r="PU25" s="233"/>
      <c r="PV25" s="233"/>
      <c r="PW25" s="233"/>
      <c r="PX25" s="233"/>
      <c r="PY25" s="233"/>
      <c r="PZ25" s="233"/>
      <c r="QA25" s="233"/>
      <c r="QB25" s="233"/>
      <c r="QC25" s="233"/>
      <c r="QD25" s="233"/>
      <c r="QE25" s="233"/>
      <c r="QF25" s="233"/>
      <c r="QG25" s="233"/>
      <c r="QH25" s="233"/>
      <c r="QI25" s="233"/>
      <c r="QJ25" s="233"/>
      <c r="QK25" s="233"/>
      <c r="QL25" s="233"/>
      <c r="QM25" s="233"/>
      <c r="QN25" s="233"/>
      <c r="QO25" s="233"/>
      <c r="QP25" s="233"/>
      <c r="QQ25" s="233"/>
      <c r="QR25" s="233"/>
      <c r="QS25" s="233"/>
      <c r="QT25" s="233"/>
      <c r="QU25" s="233"/>
      <c r="QV25" s="233"/>
      <c r="QW25" s="233"/>
      <c r="QX25" s="233"/>
      <c r="QY25" s="233"/>
      <c r="QZ25" s="233"/>
      <c r="RA25" s="233"/>
      <c r="RB25" s="233"/>
      <c r="RC25" s="233"/>
      <c r="RD25" s="233"/>
      <c r="RE25" s="233"/>
      <c r="RF25" s="233"/>
      <c r="RG25" s="233"/>
      <c r="RH25" s="233"/>
      <c r="RI25" s="233"/>
      <c r="RJ25" s="233"/>
      <c r="RK25" s="233"/>
      <c r="RL25" s="233"/>
      <c r="RM25" s="233"/>
      <c r="RN25" s="233"/>
      <c r="RO25" s="233"/>
      <c r="RP25" s="233"/>
      <c r="RQ25" s="233"/>
      <c r="RR25" s="233"/>
      <c r="RS25" s="233"/>
      <c r="RT25" s="233"/>
      <c r="RU25" s="233"/>
      <c r="RV25" s="233"/>
      <c r="RW25" s="233"/>
      <c r="RX25" s="233"/>
      <c r="RY25" s="233"/>
      <c r="RZ25" s="233"/>
      <c r="SA25" s="233"/>
      <c r="SB25" s="233"/>
      <c r="SC25" s="233"/>
      <c r="SD25" s="233"/>
      <c r="SE25" s="233"/>
      <c r="SF25" s="233"/>
      <c r="SG25" s="233"/>
      <c r="SH25" s="233"/>
      <c r="SI25" s="233"/>
      <c r="SJ25" s="233"/>
      <c r="SK25" s="233"/>
      <c r="SL25" s="233"/>
      <c r="SM25" s="233"/>
      <c r="SN25" s="233"/>
      <c r="SO25" s="233"/>
      <c r="SP25" s="233"/>
      <c r="SQ25" s="233"/>
      <c r="SR25" s="233"/>
      <c r="SS25" s="233"/>
      <c r="ST25" s="233"/>
      <c r="SU25" s="233"/>
      <c r="SV25" s="233"/>
      <c r="SW25" s="233"/>
      <c r="SX25" s="233"/>
      <c r="SY25" s="233"/>
      <c r="SZ25" s="233"/>
      <c r="TA25" s="233"/>
      <c r="TB25" s="233"/>
      <c r="TC25" s="233"/>
      <c r="TD25" s="233"/>
      <c r="TE25" s="233"/>
      <c r="TF25" s="233"/>
      <c r="TG25" s="233"/>
      <c r="TH25" s="233"/>
      <c r="TI25" s="233"/>
      <c r="TJ25" s="233"/>
      <c r="TK25" s="233"/>
      <c r="TL25" s="233"/>
      <c r="TM25" s="233"/>
      <c r="TN25" s="233"/>
      <c r="TO25" s="233"/>
      <c r="TP25" s="233"/>
      <c r="TQ25" s="233"/>
      <c r="TR25" s="233"/>
      <c r="TS25" s="233"/>
      <c r="TT25" s="233"/>
      <c r="TU25" s="233"/>
      <c r="TV25" s="233"/>
      <c r="TW25" s="233"/>
      <c r="TX25" s="233"/>
      <c r="TY25" s="233"/>
      <c r="TZ25" s="233"/>
      <c r="UA25" s="233"/>
      <c r="UB25" s="233"/>
      <c r="UC25" s="233"/>
      <c r="UD25" s="233"/>
      <c r="UE25" s="233"/>
      <c r="UF25" s="233"/>
      <c r="UG25" s="233"/>
      <c r="UH25" s="233"/>
      <c r="UI25" s="233"/>
      <c r="UJ25" s="233"/>
      <c r="UK25" s="233"/>
      <c r="UL25" s="233"/>
      <c r="UM25" s="233"/>
      <c r="UN25" s="233"/>
      <c r="UO25" s="233"/>
      <c r="UP25" s="233"/>
      <c r="UQ25" s="233"/>
      <c r="UR25" s="233"/>
      <c r="US25" s="233"/>
      <c r="UT25" s="233"/>
      <c r="UU25" s="233"/>
      <c r="UV25" s="233"/>
      <c r="UW25" s="233"/>
      <c r="UX25" s="233"/>
      <c r="UY25" s="233"/>
      <c r="UZ25" s="233"/>
      <c r="VA25" s="233"/>
      <c r="VB25" s="233"/>
      <c r="VC25" s="233"/>
      <c r="VD25" s="233"/>
      <c r="VE25" s="233"/>
      <c r="VF25" s="233"/>
      <c r="VG25" s="233"/>
      <c r="VH25" s="233"/>
      <c r="VI25" s="233"/>
      <c r="VJ25" s="233"/>
      <c r="VK25" s="233"/>
      <c r="VL25" s="233"/>
      <c r="VM25" s="233"/>
      <c r="VN25" s="233"/>
      <c r="VO25" s="233"/>
      <c r="VP25" s="233"/>
      <c r="VQ25" s="233"/>
      <c r="VR25" s="233"/>
      <c r="VS25" s="233"/>
      <c r="VT25" s="233"/>
      <c r="VU25" s="233"/>
      <c r="VV25" s="233"/>
      <c r="VW25" s="233"/>
      <c r="VX25" s="233"/>
      <c r="VY25" s="233"/>
      <c r="VZ25" s="233"/>
      <c r="WA25" s="233"/>
      <c r="WB25" s="233"/>
      <c r="WC25" s="233"/>
      <c r="WD25" s="233"/>
      <c r="WE25" s="233"/>
      <c r="WF25" s="233"/>
      <c r="WG25" s="233"/>
      <c r="WH25" s="233"/>
      <c r="WI25" s="233"/>
      <c r="WJ25" s="233"/>
      <c r="WK25" s="233"/>
      <c r="WL25" s="233"/>
      <c r="WM25" s="233"/>
      <c r="WN25" s="233"/>
      <c r="WO25" s="233"/>
      <c r="WP25" s="233"/>
      <c r="WQ25" s="233"/>
      <c r="WR25" s="233"/>
      <c r="WS25" s="233"/>
      <c r="WT25" s="233"/>
      <c r="WU25" s="233"/>
      <c r="WV25" s="233"/>
      <c r="WW25" s="233"/>
      <c r="WX25" s="233"/>
      <c r="WY25" s="233"/>
      <c r="WZ25" s="233"/>
      <c r="XA25" s="233"/>
      <c r="XB25" s="233"/>
      <c r="XC25" s="233"/>
      <c r="XD25" s="233"/>
      <c r="XE25" s="233"/>
      <c r="XF25" s="233"/>
      <c r="XG25" s="233"/>
      <c r="XH25" s="233"/>
      <c r="XI25" s="233"/>
      <c r="XJ25" s="233"/>
      <c r="XK25" s="233"/>
      <c r="XL25" s="233"/>
      <c r="XM25" s="233"/>
      <c r="XN25" s="233"/>
      <c r="XO25" s="233"/>
      <c r="XP25" s="233"/>
      <c r="XQ25" s="233"/>
      <c r="XR25" s="233"/>
      <c r="XS25" s="233"/>
      <c r="XT25" s="233"/>
      <c r="XU25" s="233"/>
      <c r="XV25" s="233"/>
      <c r="XW25" s="233"/>
      <c r="XX25" s="233"/>
      <c r="XY25" s="233"/>
      <c r="XZ25" s="233"/>
      <c r="YA25" s="233"/>
      <c r="YB25" s="233"/>
      <c r="YC25" s="233"/>
      <c r="YD25" s="233"/>
      <c r="YE25" s="233"/>
      <c r="YF25" s="233"/>
      <c r="YG25" s="233"/>
      <c r="YH25" s="233"/>
      <c r="YI25" s="233"/>
      <c r="YJ25" s="233"/>
      <c r="YK25" s="233"/>
      <c r="YL25" s="233"/>
      <c r="YM25" s="233"/>
      <c r="YN25" s="233"/>
      <c r="YO25" s="233"/>
      <c r="YP25" s="233"/>
      <c r="YQ25" s="233"/>
      <c r="YR25" s="233"/>
      <c r="YS25" s="233"/>
      <c r="YT25" s="233"/>
      <c r="YU25" s="233"/>
      <c r="YV25" s="233"/>
      <c r="YW25" s="233"/>
      <c r="YX25" s="233"/>
      <c r="YY25" s="233"/>
      <c r="YZ25" s="233"/>
      <c r="ZA25" s="233"/>
      <c r="ZB25" s="233"/>
      <c r="ZC25" s="233"/>
      <c r="ZD25" s="233"/>
      <c r="ZE25" s="233"/>
      <c r="ZF25" s="233"/>
      <c r="ZG25" s="233"/>
      <c r="ZH25" s="233"/>
      <c r="ZI25" s="233"/>
      <c r="ZJ25" s="233"/>
      <c r="ZK25" s="233"/>
      <c r="ZL25" s="233"/>
      <c r="ZM25" s="233"/>
      <c r="ZN25" s="233"/>
      <c r="ZO25" s="233"/>
      <c r="ZP25" s="233"/>
      <c r="ZQ25" s="233"/>
      <c r="ZR25" s="233"/>
      <c r="ZS25" s="233"/>
      <c r="ZT25" s="233"/>
      <c r="ZU25" s="233"/>
      <c r="ZV25" s="233"/>
      <c r="ZW25" s="233"/>
      <c r="ZX25" s="233"/>
      <c r="ZY25" s="233"/>
      <c r="ZZ25" s="233"/>
      <c r="AAA25" s="233"/>
      <c r="AAB25" s="233"/>
      <c r="AAC25" s="233"/>
      <c r="AAD25" s="233"/>
      <c r="AAE25" s="233"/>
      <c r="AAF25" s="233"/>
      <c r="AAG25" s="233"/>
      <c r="AAH25" s="233"/>
      <c r="AAI25" s="233"/>
      <c r="AAJ25" s="233"/>
      <c r="AAK25" s="233"/>
      <c r="AAL25" s="233"/>
      <c r="AAM25" s="233"/>
      <c r="AAN25" s="233"/>
      <c r="AAO25" s="233"/>
      <c r="AAP25" s="233"/>
      <c r="AAQ25" s="233"/>
      <c r="AAR25" s="233"/>
      <c r="AAS25" s="233"/>
      <c r="AAT25" s="233"/>
      <c r="AAU25" s="233"/>
      <c r="AAV25" s="233"/>
      <c r="AAW25" s="233"/>
      <c r="AAX25" s="233"/>
      <c r="AAY25" s="233"/>
      <c r="AAZ25" s="233"/>
      <c r="ABA25" s="233"/>
      <c r="ABB25" s="233"/>
      <c r="ABC25" s="233"/>
      <c r="ABD25" s="233"/>
      <c r="ABE25" s="233"/>
      <c r="ABF25" s="233"/>
      <c r="ABG25" s="233"/>
      <c r="ABH25" s="233"/>
      <c r="ABI25" s="233"/>
      <c r="ABJ25" s="233"/>
      <c r="ABK25" s="233"/>
      <c r="ABL25" s="233"/>
      <c r="ABM25" s="233"/>
      <c r="ABN25" s="233"/>
      <c r="ABO25" s="233"/>
      <c r="ABP25" s="233"/>
      <c r="ABQ25" s="233"/>
      <c r="ABR25" s="233"/>
      <c r="ABS25" s="233"/>
      <c r="ABT25" s="233"/>
      <c r="ABU25" s="233"/>
      <c r="ABV25" s="233"/>
      <c r="ABW25" s="233"/>
      <c r="ABX25" s="233"/>
      <c r="ABY25" s="233"/>
      <c r="ABZ25" s="233"/>
      <c r="ACA25" s="233"/>
      <c r="ACB25" s="233"/>
      <c r="ACC25" s="233"/>
      <c r="ACD25" s="233"/>
      <c r="ACE25" s="233"/>
      <c r="ACF25" s="233"/>
      <c r="ACG25" s="233"/>
      <c r="ACH25" s="233"/>
      <c r="ACI25" s="233"/>
      <c r="ACJ25" s="233"/>
      <c r="ACK25" s="233"/>
      <c r="ACL25" s="233"/>
      <c r="ACM25" s="233"/>
      <c r="ACN25" s="233"/>
      <c r="ACO25" s="233"/>
      <c r="ACP25" s="233"/>
      <c r="ACQ25" s="233"/>
      <c r="ACR25" s="233"/>
      <c r="ACS25" s="233"/>
      <c r="ACT25" s="233"/>
      <c r="ACU25" s="233"/>
      <c r="ACV25" s="233"/>
      <c r="ACW25" s="233"/>
      <c r="ACX25" s="233"/>
      <c r="ACY25" s="233"/>
      <c r="ACZ25" s="233"/>
      <c r="ADA25" s="233"/>
      <c r="ADB25" s="233"/>
      <c r="ADC25" s="233"/>
      <c r="ADD25" s="233"/>
      <c r="ADE25" s="233"/>
      <c r="ADF25" s="233"/>
      <c r="ADG25" s="233"/>
      <c r="ADH25" s="233"/>
      <c r="ADI25" s="233"/>
      <c r="ADJ25" s="233"/>
      <c r="ADK25" s="233"/>
      <c r="ADL25" s="233"/>
      <c r="ADM25" s="233"/>
      <c r="ADN25" s="233"/>
      <c r="ADO25" s="233"/>
      <c r="ADP25" s="233"/>
      <c r="ADQ25" s="233"/>
      <c r="ADR25" s="233"/>
      <c r="ADS25" s="233"/>
      <c r="ADT25" s="233"/>
      <c r="ADU25" s="233"/>
      <c r="ADV25" s="233"/>
      <c r="ADW25" s="233"/>
      <c r="ADX25" s="233"/>
      <c r="ADY25" s="233"/>
      <c r="ADZ25" s="233"/>
      <c r="AEA25" s="233"/>
      <c r="AEB25" s="233"/>
      <c r="AEC25" s="233"/>
      <c r="AED25" s="233"/>
      <c r="AEE25" s="233"/>
      <c r="AEF25" s="233"/>
      <c r="AEG25" s="233"/>
      <c r="AEH25" s="233"/>
      <c r="AEI25" s="233"/>
      <c r="AEJ25" s="233"/>
      <c r="AEK25" s="233"/>
      <c r="AEL25" s="233"/>
      <c r="AEM25" s="233"/>
      <c r="AEN25" s="233"/>
      <c r="AEO25" s="233"/>
      <c r="AEP25" s="233"/>
      <c r="AEQ25" s="233"/>
      <c r="AER25" s="233"/>
      <c r="AES25" s="233"/>
      <c r="AET25" s="233"/>
      <c r="AEU25" s="233"/>
      <c r="AEV25" s="233"/>
      <c r="AEW25" s="233"/>
      <c r="AEX25" s="233"/>
      <c r="AEY25" s="233"/>
      <c r="AEZ25" s="233"/>
      <c r="AFA25" s="233"/>
      <c r="AFB25" s="233"/>
      <c r="AFC25" s="233"/>
      <c r="AFD25" s="233"/>
      <c r="AFE25" s="233"/>
      <c r="AFF25" s="233"/>
      <c r="AFG25" s="233"/>
      <c r="AFH25" s="233"/>
      <c r="AFI25" s="233"/>
      <c r="AFJ25" s="233"/>
      <c r="AFK25" s="233"/>
      <c r="AFL25" s="233"/>
      <c r="AFM25" s="233"/>
      <c r="AFN25" s="233"/>
      <c r="AFO25" s="233"/>
      <c r="AFP25" s="233"/>
      <c r="AFQ25" s="233"/>
      <c r="AFR25" s="233"/>
      <c r="AFS25" s="233"/>
      <c r="AFT25" s="233"/>
      <c r="AFU25" s="233"/>
      <c r="AFV25" s="233"/>
      <c r="AFW25" s="233"/>
      <c r="AFX25" s="233"/>
      <c r="AFY25" s="233"/>
      <c r="AFZ25" s="233"/>
      <c r="AGA25" s="233"/>
      <c r="AGB25" s="233"/>
      <c r="AGC25" s="233"/>
      <c r="AGD25" s="233"/>
      <c r="AGE25" s="233"/>
      <c r="AGF25" s="233"/>
      <c r="AGG25" s="233"/>
      <c r="AGH25" s="233"/>
      <c r="AGI25" s="233"/>
      <c r="AGJ25" s="233"/>
      <c r="AGK25" s="233"/>
      <c r="AGL25" s="233"/>
      <c r="AGM25" s="233"/>
      <c r="AGN25" s="233"/>
      <c r="AGO25" s="233"/>
      <c r="AGP25" s="233"/>
      <c r="AGQ25" s="233"/>
      <c r="AGR25" s="233"/>
      <c r="AGS25" s="233"/>
      <c r="AGT25" s="233"/>
      <c r="AGU25" s="233"/>
      <c r="AGV25" s="233"/>
      <c r="AGW25" s="233"/>
      <c r="AGX25" s="233"/>
      <c r="AGY25" s="233"/>
      <c r="AGZ25" s="233"/>
      <c r="AHA25" s="233"/>
      <c r="AHB25" s="233"/>
      <c r="AHC25" s="233"/>
      <c r="AHD25" s="233"/>
      <c r="AHE25" s="233"/>
      <c r="AHF25" s="233"/>
      <c r="AHG25" s="233"/>
      <c r="AHH25" s="233"/>
      <c r="AHI25" s="233"/>
      <c r="AHJ25" s="233"/>
      <c r="AHK25" s="233"/>
      <c r="AHL25" s="233"/>
      <c r="AHM25" s="233"/>
      <c r="AHN25" s="233"/>
      <c r="AHO25" s="233"/>
      <c r="AHP25" s="233"/>
      <c r="AHQ25" s="233"/>
      <c r="AHR25" s="233"/>
      <c r="AHS25" s="233"/>
      <c r="AHT25" s="233"/>
      <c r="AHU25" s="233"/>
      <c r="AHV25" s="233"/>
      <c r="AHW25" s="233"/>
      <c r="AHX25" s="233"/>
      <c r="AHY25" s="233"/>
      <c r="AHZ25" s="233"/>
      <c r="AIA25" s="233"/>
      <c r="AIB25" s="233"/>
      <c r="AIC25" s="233"/>
      <c r="AID25" s="233"/>
      <c r="AIE25" s="233"/>
      <c r="AIF25" s="233"/>
      <c r="AIG25" s="233"/>
      <c r="AIH25" s="233"/>
      <c r="AII25" s="233"/>
      <c r="AIJ25" s="233"/>
      <c r="AIK25" s="233"/>
      <c r="AIL25" s="233"/>
      <c r="AIM25" s="233"/>
      <c r="AIN25" s="233"/>
      <c r="AIO25" s="233"/>
      <c r="AIP25" s="233"/>
      <c r="AIQ25" s="233"/>
      <c r="AIR25" s="233"/>
      <c r="AIS25" s="233"/>
      <c r="AIT25" s="233"/>
      <c r="AIU25" s="233"/>
      <c r="AIV25" s="233"/>
      <c r="AIW25" s="233"/>
      <c r="AIX25" s="233"/>
      <c r="AIY25" s="233"/>
      <c r="AIZ25" s="233"/>
      <c r="AJA25" s="233"/>
      <c r="AJB25" s="233"/>
      <c r="AJC25" s="233"/>
      <c r="AJD25" s="233"/>
      <c r="AJE25" s="233"/>
      <c r="AJF25" s="233"/>
      <c r="AJG25" s="233"/>
      <c r="AJH25" s="233"/>
      <c r="AJI25" s="233"/>
      <c r="AJJ25" s="233"/>
      <c r="AJK25" s="233"/>
      <c r="AJL25" s="233"/>
      <c r="AJM25" s="233"/>
      <c r="AJN25" s="233"/>
      <c r="AJO25" s="233"/>
      <c r="AJP25" s="233"/>
      <c r="AJQ25" s="233"/>
      <c r="AJR25" s="233"/>
      <c r="AJS25" s="233"/>
      <c r="AJT25" s="233"/>
      <c r="AJU25" s="233"/>
      <c r="AJV25" s="233"/>
      <c r="AJW25" s="233"/>
      <c r="AJX25" s="233"/>
      <c r="AJY25" s="233"/>
      <c r="AJZ25" s="233"/>
      <c r="AKA25" s="233"/>
      <c r="AKB25" s="233"/>
      <c r="AKC25" s="233"/>
      <c r="AKD25" s="233"/>
      <c r="AKE25" s="233"/>
      <c r="AKF25" s="233"/>
      <c r="AKG25" s="233"/>
      <c r="AKH25" s="233"/>
      <c r="AKI25" s="233"/>
      <c r="AKJ25" s="233"/>
      <c r="AKK25" s="233"/>
      <c r="AKL25" s="233"/>
      <c r="AKM25" s="233"/>
      <c r="AKN25" s="233"/>
      <c r="AKO25" s="233"/>
      <c r="AKP25" s="233"/>
      <c r="AKQ25" s="233"/>
      <c r="AKR25" s="233"/>
      <c r="AKS25" s="233"/>
      <c r="AKT25" s="233"/>
      <c r="AKU25" s="233"/>
      <c r="AKV25" s="233"/>
      <c r="AKW25" s="233"/>
      <c r="AKX25" s="233"/>
      <c r="AKY25" s="233"/>
      <c r="AKZ25" s="233"/>
      <c r="ALA25" s="233"/>
      <c r="ALB25" s="233"/>
      <c r="ALC25" s="233"/>
      <c r="ALD25" s="233"/>
      <c r="ALE25" s="233"/>
      <c r="ALF25" s="233"/>
      <c r="ALG25" s="233"/>
      <c r="ALH25" s="233"/>
      <c r="ALI25" s="233"/>
      <c r="ALJ25" s="233"/>
      <c r="ALK25" s="233"/>
      <c r="ALL25" s="233"/>
      <c r="ALM25" s="233"/>
      <c r="ALN25" s="233"/>
      <c r="ALO25" s="233"/>
      <c r="ALP25" s="233"/>
      <c r="ALQ25" s="233"/>
      <c r="ALR25" s="233"/>
      <c r="ALS25" s="233"/>
      <c r="ALT25" s="233"/>
      <c r="ALU25" s="233"/>
      <c r="ALV25" s="233"/>
      <c r="ALW25" s="233"/>
      <c r="ALX25" s="233"/>
      <c r="ALY25" s="233"/>
      <c r="ALZ25" s="233"/>
      <c r="AMA25" s="233"/>
      <c r="AMB25" s="233"/>
      <c r="AMC25" s="233"/>
      <c r="AMD25" s="233"/>
      <c r="AME25" s="233"/>
      <c r="AMF25" s="233"/>
      <c r="AMG25" s="233"/>
      <c r="AMH25" s="233"/>
      <c r="AMI25" s="233"/>
      <c r="AMJ25" s="233"/>
      <c r="AMK25" s="233"/>
      <c r="AML25" s="233"/>
      <c r="AMM25" s="233"/>
      <c r="AMN25" s="233"/>
      <c r="AMO25" s="233"/>
      <c r="AMP25" s="233"/>
      <c r="AMQ25" s="233"/>
      <c r="AMR25" s="233"/>
      <c r="AMS25" s="233"/>
      <c r="AMT25" s="233"/>
      <c r="AMU25" s="233"/>
      <c r="AMV25" s="233"/>
      <c r="AMW25" s="233"/>
      <c r="AMX25" s="233"/>
      <c r="AMY25" s="233"/>
      <c r="AMZ25" s="233"/>
      <c r="ANA25" s="233"/>
      <c r="ANB25" s="233"/>
      <c r="ANC25" s="233"/>
      <c r="AND25" s="233"/>
      <c r="ANE25" s="233"/>
      <c r="ANF25" s="233"/>
      <c r="ANG25" s="233"/>
      <c r="ANH25" s="233"/>
      <c r="ANI25" s="233"/>
      <c r="ANJ25" s="233"/>
      <c r="ANK25" s="233"/>
      <c r="ANL25" s="233"/>
      <c r="ANM25" s="233"/>
      <c r="ANN25" s="233"/>
      <c r="ANO25" s="233"/>
      <c r="ANP25" s="233"/>
      <c r="ANQ25" s="233"/>
      <c r="ANR25" s="233"/>
      <c r="ANS25" s="233"/>
      <c r="ANT25" s="233"/>
      <c r="ANU25" s="233"/>
      <c r="ANV25" s="233"/>
      <c r="ANW25" s="233"/>
      <c r="ANX25" s="233"/>
      <c r="ANY25" s="233"/>
      <c r="ANZ25" s="233"/>
      <c r="AOA25" s="233"/>
      <c r="AOB25" s="233"/>
      <c r="AOC25" s="233"/>
      <c r="AOD25" s="233"/>
      <c r="AOE25" s="233"/>
      <c r="AOF25" s="233"/>
      <c r="AOG25" s="233"/>
      <c r="AOH25" s="233"/>
      <c r="AOI25" s="233"/>
      <c r="AOJ25" s="233"/>
      <c r="AOK25" s="233"/>
      <c r="AOL25" s="233"/>
      <c r="AOM25" s="233"/>
      <c r="AON25" s="233"/>
      <c r="AOO25" s="233"/>
      <c r="AOP25" s="233"/>
      <c r="AOQ25" s="233"/>
      <c r="AOR25" s="233"/>
      <c r="AOS25" s="233"/>
      <c r="AOT25" s="233"/>
      <c r="AOU25" s="233"/>
      <c r="AOV25" s="233"/>
      <c r="AOW25" s="233"/>
      <c r="AOX25" s="233"/>
      <c r="AOY25" s="233"/>
      <c r="AOZ25" s="233"/>
      <c r="APA25" s="233"/>
      <c r="APB25" s="233"/>
      <c r="APC25" s="233"/>
      <c r="APD25" s="233"/>
      <c r="APE25" s="233"/>
      <c r="APF25" s="233"/>
      <c r="APG25" s="233"/>
      <c r="APH25" s="233"/>
      <c r="API25" s="233"/>
      <c r="APJ25" s="233"/>
      <c r="APK25" s="233"/>
      <c r="APL25" s="233"/>
      <c r="APM25" s="233"/>
      <c r="APN25" s="233"/>
      <c r="APO25" s="233"/>
      <c r="APP25" s="233"/>
      <c r="APQ25" s="233"/>
      <c r="APR25" s="233"/>
      <c r="APS25" s="233"/>
      <c r="APT25" s="233"/>
      <c r="APU25" s="233"/>
      <c r="APV25" s="233"/>
      <c r="APW25" s="233"/>
      <c r="APX25" s="233"/>
      <c r="APY25" s="233"/>
      <c r="APZ25" s="233"/>
      <c r="AQA25" s="233"/>
      <c r="AQB25" s="233"/>
      <c r="AQC25" s="233"/>
      <c r="AQD25" s="233"/>
      <c r="AQE25" s="233"/>
      <c r="AQF25" s="233"/>
      <c r="AQG25" s="233"/>
      <c r="AQH25" s="233"/>
      <c r="AQI25" s="233"/>
      <c r="AQJ25" s="233"/>
      <c r="AQK25" s="233"/>
      <c r="AQL25" s="233"/>
      <c r="AQM25" s="233"/>
      <c r="AQN25" s="233"/>
      <c r="AQO25" s="233"/>
      <c r="AQP25" s="233"/>
      <c r="AQQ25" s="233"/>
      <c r="AQR25" s="233"/>
      <c r="AQS25" s="233"/>
      <c r="AQT25" s="233"/>
      <c r="AQU25" s="233"/>
      <c r="AQV25" s="233"/>
      <c r="AQW25" s="233"/>
      <c r="AQX25" s="233"/>
      <c r="AQY25" s="233"/>
      <c r="AQZ25" s="233"/>
      <c r="ARA25" s="233"/>
      <c r="ARB25" s="233"/>
      <c r="ARC25" s="233"/>
      <c r="ARD25" s="233"/>
      <c r="ARE25" s="233"/>
      <c r="ARF25" s="233"/>
      <c r="ARG25" s="233"/>
      <c r="ARH25" s="233"/>
      <c r="ARI25" s="233"/>
      <c r="ARJ25" s="233"/>
      <c r="ARK25" s="233"/>
      <c r="ARL25" s="233"/>
      <c r="ARM25" s="233"/>
      <c r="ARN25" s="233"/>
      <c r="ARO25" s="233"/>
      <c r="ARP25" s="233"/>
      <c r="ARQ25" s="233"/>
      <c r="ARR25" s="233"/>
      <c r="ARS25" s="233"/>
      <c r="ART25" s="233"/>
      <c r="ARU25" s="233"/>
      <c r="ARV25" s="233"/>
      <c r="ARW25" s="233"/>
      <c r="ARX25" s="233"/>
      <c r="ARY25" s="233"/>
      <c r="ARZ25" s="233"/>
      <c r="ASA25" s="233"/>
      <c r="ASB25" s="233"/>
      <c r="ASC25" s="233"/>
      <c r="ASD25" s="233"/>
      <c r="ASE25" s="233"/>
      <c r="ASF25" s="233"/>
      <c r="ASG25" s="233"/>
      <c r="ASH25" s="233"/>
      <c r="ASI25" s="233"/>
      <c r="ASJ25" s="233"/>
      <c r="ASK25" s="233"/>
      <c r="ASL25" s="233"/>
      <c r="ASM25" s="233"/>
      <c r="ASN25" s="233"/>
      <c r="ASO25" s="233"/>
      <c r="ASP25" s="233"/>
      <c r="ASQ25" s="233"/>
      <c r="ASR25" s="233"/>
      <c r="ASS25" s="233"/>
      <c r="AST25" s="233"/>
      <c r="ASU25" s="233"/>
      <c r="ASV25" s="233"/>
      <c r="ASW25" s="233"/>
      <c r="ASX25" s="233"/>
      <c r="ASY25" s="233"/>
      <c r="ASZ25" s="233"/>
      <c r="ATA25" s="233"/>
      <c r="ATB25" s="233"/>
      <c r="ATC25" s="233"/>
      <c r="ATD25" s="233"/>
      <c r="ATE25" s="233"/>
      <c r="ATF25" s="233"/>
      <c r="ATG25" s="233"/>
      <c r="ATH25" s="233"/>
      <c r="ATI25" s="233"/>
      <c r="ATJ25" s="233"/>
      <c r="ATK25" s="233"/>
      <c r="ATL25" s="233"/>
      <c r="ATM25" s="233"/>
      <c r="ATN25" s="233"/>
      <c r="ATO25" s="233"/>
      <c r="ATP25" s="233"/>
      <c r="ATQ25" s="233"/>
      <c r="ATR25" s="233"/>
      <c r="ATS25" s="233"/>
      <c r="ATT25" s="233"/>
      <c r="ATU25" s="233"/>
      <c r="ATV25" s="233"/>
      <c r="ATW25" s="233"/>
      <c r="ATX25" s="233"/>
      <c r="ATY25" s="233"/>
      <c r="ATZ25" s="233"/>
      <c r="AUA25" s="233"/>
      <c r="AUB25" s="233"/>
      <c r="AUC25" s="233"/>
      <c r="AUD25" s="233"/>
      <c r="AUE25" s="233"/>
      <c r="AUF25" s="233"/>
      <c r="AUG25" s="233"/>
      <c r="AUH25" s="233"/>
      <c r="AUI25" s="233"/>
      <c r="AUJ25" s="233"/>
      <c r="AUK25" s="233"/>
      <c r="AUL25" s="233"/>
      <c r="AUM25" s="233"/>
      <c r="AUN25" s="233"/>
      <c r="AUO25" s="233"/>
      <c r="AUP25" s="233"/>
      <c r="AUQ25" s="233"/>
      <c r="AUR25" s="233"/>
      <c r="AUS25" s="233"/>
      <c r="AUT25" s="233"/>
      <c r="AUU25" s="233"/>
      <c r="AUV25" s="233"/>
      <c r="AUW25" s="233"/>
      <c r="AUX25" s="233"/>
      <c r="AUY25" s="233"/>
      <c r="AUZ25" s="233"/>
      <c r="AVA25" s="233"/>
      <c r="AVB25" s="233"/>
      <c r="AVC25" s="233"/>
      <c r="AVD25" s="233"/>
      <c r="AVE25" s="233"/>
      <c r="AVF25" s="233"/>
      <c r="AVG25" s="233"/>
      <c r="AVH25" s="233"/>
      <c r="AVI25" s="233"/>
      <c r="AVJ25" s="233"/>
      <c r="AVK25" s="233"/>
      <c r="AVL25" s="233"/>
      <c r="AVM25" s="233"/>
      <c r="AVN25" s="233"/>
      <c r="AVO25" s="233"/>
      <c r="AVP25" s="233"/>
      <c r="AVQ25" s="233"/>
      <c r="AVR25" s="233"/>
      <c r="AVS25" s="233"/>
      <c r="AVT25" s="233"/>
      <c r="AVU25" s="233"/>
      <c r="AVV25" s="233"/>
      <c r="AVW25" s="233"/>
      <c r="AVX25" s="233"/>
      <c r="AVY25" s="233"/>
      <c r="AVZ25" s="233"/>
      <c r="AWA25" s="233"/>
      <c r="AWB25" s="233"/>
      <c r="AWC25" s="233"/>
      <c r="AWD25" s="233"/>
      <c r="AWE25" s="233"/>
      <c r="AWF25" s="233"/>
      <c r="AWG25" s="233"/>
      <c r="AWH25" s="233"/>
      <c r="AWI25" s="233"/>
      <c r="AWJ25" s="233"/>
      <c r="AWK25" s="233"/>
      <c r="AWL25" s="233"/>
      <c r="AWM25" s="233"/>
      <c r="AWN25" s="233"/>
      <c r="AWO25" s="233"/>
      <c r="AWP25" s="233"/>
      <c r="AWQ25" s="233"/>
      <c r="AWR25" s="233"/>
      <c r="AWS25" s="233"/>
      <c r="AWT25" s="233"/>
      <c r="AWU25" s="233"/>
      <c r="AWV25" s="233"/>
      <c r="AWW25" s="233"/>
      <c r="AWX25" s="233"/>
      <c r="AWY25" s="233"/>
      <c r="AWZ25" s="233"/>
      <c r="AXA25" s="233"/>
      <c r="AXB25" s="233"/>
      <c r="AXC25" s="233"/>
      <c r="AXD25" s="233"/>
      <c r="AXE25" s="233"/>
      <c r="AXF25" s="233"/>
      <c r="AXG25" s="233"/>
      <c r="AXH25" s="233"/>
      <c r="AXI25" s="233"/>
      <c r="AXJ25" s="233"/>
      <c r="AXK25" s="233"/>
      <c r="AXL25" s="233"/>
      <c r="AXM25" s="233"/>
      <c r="AXN25" s="233"/>
      <c r="AXO25" s="233"/>
      <c r="AXP25" s="233"/>
      <c r="AXQ25" s="233"/>
      <c r="AXR25" s="233"/>
      <c r="AXS25" s="233"/>
      <c r="AXT25" s="233"/>
      <c r="AXU25" s="233"/>
      <c r="AXV25" s="233"/>
      <c r="AXW25" s="233"/>
      <c r="AXX25" s="233"/>
      <c r="AXY25" s="233"/>
      <c r="AXZ25" s="233"/>
      <c r="AYA25" s="233"/>
      <c r="AYB25" s="233"/>
      <c r="AYC25" s="233"/>
      <c r="AYD25" s="233"/>
      <c r="AYE25" s="233"/>
      <c r="AYF25" s="233"/>
      <c r="AYG25" s="233"/>
      <c r="AYH25" s="233"/>
      <c r="AYI25" s="233"/>
      <c r="AYJ25" s="233"/>
      <c r="AYK25" s="233"/>
      <c r="AYL25" s="233"/>
      <c r="AYM25" s="233"/>
      <c r="AYN25" s="233"/>
      <c r="AYO25" s="233"/>
      <c r="AYP25" s="233"/>
      <c r="AYQ25" s="233"/>
      <c r="AYR25" s="233"/>
      <c r="AYS25" s="233"/>
      <c r="AYT25" s="233"/>
      <c r="AYU25" s="233"/>
      <c r="AYV25" s="233"/>
      <c r="AYW25" s="233"/>
      <c r="AYX25" s="233"/>
      <c r="AYY25" s="233"/>
      <c r="AYZ25" s="233"/>
      <c r="AZA25" s="233"/>
      <c r="AZB25" s="233"/>
      <c r="AZC25" s="233"/>
      <c r="AZD25" s="233"/>
      <c r="AZE25" s="233"/>
      <c r="AZF25" s="233"/>
      <c r="AZG25" s="233"/>
      <c r="AZH25" s="233"/>
      <c r="AZI25" s="233"/>
      <c r="AZJ25" s="233"/>
      <c r="AZK25" s="233"/>
      <c r="AZL25" s="233"/>
      <c r="AZM25" s="233"/>
      <c r="AZN25" s="233"/>
      <c r="AZO25" s="233"/>
      <c r="AZP25" s="233"/>
      <c r="AZQ25" s="233"/>
      <c r="AZR25" s="233"/>
      <c r="AZS25" s="233"/>
      <c r="AZT25" s="233"/>
      <c r="AZU25" s="233"/>
      <c r="AZV25" s="233"/>
      <c r="AZW25" s="233"/>
      <c r="AZX25" s="233"/>
      <c r="AZY25" s="233"/>
      <c r="AZZ25" s="233"/>
      <c r="BAA25" s="233"/>
      <c r="BAB25" s="233"/>
      <c r="BAC25" s="233"/>
      <c r="BAD25" s="233"/>
      <c r="BAE25" s="233"/>
      <c r="BAF25" s="233"/>
      <c r="BAG25" s="233"/>
      <c r="BAH25" s="233"/>
      <c r="BAI25" s="233"/>
      <c r="BAJ25" s="233"/>
      <c r="BAK25" s="233"/>
      <c r="BAL25" s="233"/>
      <c r="BAM25" s="233"/>
      <c r="BAN25" s="233"/>
      <c r="BAO25" s="233"/>
      <c r="BAP25" s="233"/>
      <c r="BAQ25" s="233"/>
      <c r="BAR25" s="233"/>
      <c r="BAS25" s="233"/>
      <c r="BAT25" s="233"/>
      <c r="BAU25" s="233"/>
      <c r="BAV25" s="233"/>
      <c r="BAW25" s="233"/>
      <c r="BAX25" s="233"/>
      <c r="BAY25" s="233"/>
      <c r="BAZ25" s="233"/>
      <c r="BBA25" s="233"/>
      <c r="BBB25" s="233"/>
      <c r="BBC25" s="233"/>
      <c r="BBD25" s="233"/>
      <c r="BBE25" s="233"/>
      <c r="BBF25" s="233"/>
      <c r="BBG25" s="233"/>
      <c r="BBH25" s="233"/>
      <c r="BBI25" s="233"/>
      <c r="BBJ25" s="233"/>
      <c r="BBK25" s="233"/>
      <c r="BBL25" s="233"/>
      <c r="BBM25" s="233"/>
      <c r="BBN25" s="233"/>
      <c r="BBO25" s="233"/>
      <c r="BBP25" s="233"/>
      <c r="BBQ25" s="233"/>
      <c r="BBR25" s="233"/>
      <c r="BBS25" s="233"/>
      <c r="BBT25" s="233"/>
      <c r="BBU25" s="233"/>
      <c r="BBV25" s="233"/>
      <c r="BBW25" s="233"/>
      <c r="BBX25" s="233"/>
      <c r="BBY25" s="233"/>
      <c r="BBZ25" s="233"/>
      <c r="BCA25" s="233"/>
      <c r="BCB25" s="233"/>
      <c r="BCC25" s="233"/>
      <c r="BCD25" s="233"/>
      <c r="BCE25" s="233"/>
      <c r="BCF25" s="233"/>
      <c r="BCG25" s="233"/>
      <c r="BCH25" s="233"/>
      <c r="BCI25" s="233"/>
      <c r="BCJ25" s="233"/>
      <c r="BCK25" s="233"/>
      <c r="BCL25" s="233"/>
      <c r="BCM25" s="233"/>
      <c r="BCN25" s="233"/>
      <c r="BCO25" s="233"/>
      <c r="BCP25" s="233"/>
      <c r="BCQ25" s="233"/>
      <c r="BCR25" s="233"/>
      <c r="BCS25" s="233"/>
      <c r="BCT25" s="233"/>
      <c r="BCU25" s="233"/>
      <c r="BCV25" s="233"/>
      <c r="BCW25" s="233"/>
      <c r="BCX25" s="233"/>
      <c r="BCY25" s="233"/>
      <c r="BCZ25" s="233"/>
      <c r="BDA25" s="233"/>
      <c r="BDB25" s="233"/>
      <c r="BDC25" s="233"/>
      <c r="BDD25" s="233"/>
      <c r="BDE25" s="233"/>
      <c r="BDF25" s="233"/>
      <c r="BDG25" s="233"/>
      <c r="BDH25" s="233"/>
      <c r="BDI25" s="233"/>
      <c r="BDJ25" s="233"/>
      <c r="BDK25" s="233"/>
      <c r="BDL25" s="233"/>
      <c r="BDM25" s="233"/>
      <c r="BDN25" s="233"/>
      <c r="BDO25" s="233"/>
      <c r="BDP25" s="233"/>
      <c r="BDQ25" s="233"/>
      <c r="BDR25" s="233"/>
      <c r="BDS25" s="233"/>
      <c r="BDT25" s="233"/>
      <c r="BDU25" s="233"/>
      <c r="BDV25" s="233"/>
      <c r="BDW25" s="233"/>
      <c r="BDX25" s="233"/>
      <c r="BDY25" s="233"/>
      <c r="BDZ25" s="233"/>
      <c r="BEA25" s="233"/>
      <c r="BEB25" s="233"/>
      <c r="BEC25" s="233"/>
      <c r="BED25" s="233"/>
      <c r="BEE25" s="233"/>
      <c r="BEF25" s="233"/>
      <c r="BEG25" s="233"/>
      <c r="BEH25" s="233"/>
      <c r="BEI25" s="233"/>
      <c r="BEJ25" s="233"/>
      <c r="BEK25" s="233"/>
      <c r="BEL25" s="233"/>
      <c r="BEM25" s="233"/>
      <c r="BEN25" s="233"/>
      <c r="BEO25" s="233"/>
      <c r="BEP25" s="233"/>
      <c r="BEQ25" s="233"/>
      <c r="BER25" s="233"/>
      <c r="BES25" s="233"/>
      <c r="BET25" s="233"/>
      <c r="BEU25" s="233"/>
      <c r="BEV25" s="233"/>
      <c r="BEW25" s="233"/>
      <c r="BEX25" s="233"/>
      <c r="BEY25" s="233"/>
      <c r="BEZ25" s="233"/>
      <c r="BFA25" s="233"/>
      <c r="BFB25" s="233"/>
      <c r="BFC25" s="233"/>
      <c r="BFD25" s="233"/>
      <c r="BFE25" s="233"/>
      <c r="BFF25" s="233"/>
      <c r="BFG25" s="233"/>
      <c r="BFH25" s="233"/>
      <c r="BFI25" s="233"/>
      <c r="BFJ25" s="233"/>
      <c r="BFK25" s="233"/>
      <c r="BFL25" s="233"/>
      <c r="BFM25" s="233"/>
      <c r="BFN25" s="233"/>
      <c r="BFO25" s="233"/>
      <c r="BFP25" s="233"/>
      <c r="BFQ25" s="233"/>
      <c r="BFR25" s="233"/>
      <c r="BFS25" s="233"/>
      <c r="BFT25" s="233"/>
      <c r="BFU25" s="233"/>
      <c r="BFV25" s="233"/>
      <c r="BFW25" s="233"/>
      <c r="BFX25" s="233"/>
      <c r="BFY25" s="233"/>
      <c r="BFZ25" s="233"/>
      <c r="BGA25" s="233"/>
      <c r="BGB25" s="233"/>
      <c r="BGC25" s="233"/>
      <c r="BGD25" s="233"/>
      <c r="BGE25" s="233"/>
      <c r="BGF25" s="233"/>
      <c r="BGG25" s="233"/>
      <c r="BGH25" s="233"/>
      <c r="BGI25" s="233"/>
      <c r="BGJ25" s="233"/>
      <c r="BGK25" s="233"/>
      <c r="BGL25" s="233"/>
      <c r="BGM25" s="233"/>
      <c r="BGN25" s="233"/>
      <c r="BGO25" s="233"/>
      <c r="BGP25" s="233"/>
      <c r="BGQ25" s="233"/>
      <c r="BGR25" s="233"/>
      <c r="BGS25" s="233"/>
      <c r="BGT25" s="233"/>
      <c r="BGU25" s="233"/>
      <c r="BGV25" s="233"/>
      <c r="BGW25" s="233"/>
      <c r="BGX25" s="233"/>
      <c r="BGY25" s="233"/>
      <c r="BGZ25" s="233"/>
      <c r="BHA25" s="233"/>
      <c r="BHB25" s="233"/>
      <c r="BHC25" s="233"/>
      <c r="BHD25" s="233"/>
      <c r="BHE25" s="233"/>
      <c r="BHF25" s="233"/>
      <c r="BHG25" s="233"/>
      <c r="BHH25" s="233"/>
      <c r="BHI25" s="233"/>
      <c r="BHJ25" s="233"/>
      <c r="BHK25" s="233"/>
      <c r="BHL25" s="233"/>
      <c r="BHM25" s="233"/>
      <c r="BHN25" s="233"/>
      <c r="BHO25" s="233"/>
      <c r="BHP25" s="233"/>
      <c r="BHQ25" s="233"/>
      <c r="BHR25" s="233"/>
      <c r="BHS25" s="233"/>
      <c r="BHT25" s="233"/>
      <c r="BHU25" s="233"/>
      <c r="BHV25" s="233"/>
      <c r="BHW25" s="233"/>
      <c r="BHX25" s="233"/>
      <c r="BHY25" s="233"/>
      <c r="BHZ25" s="233"/>
      <c r="BIA25" s="233"/>
      <c r="BIB25" s="233"/>
      <c r="BIC25" s="233"/>
      <c r="BID25" s="233"/>
      <c r="BIE25" s="233"/>
      <c r="BIF25" s="233"/>
      <c r="BIG25" s="233"/>
      <c r="BIH25" s="233"/>
      <c r="BII25" s="233"/>
      <c r="BIJ25" s="233"/>
      <c r="BIK25" s="233"/>
      <c r="BIL25" s="233"/>
      <c r="BIM25" s="233"/>
      <c r="BIN25" s="233"/>
      <c r="BIO25" s="233"/>
      <c r="BIP25" s="233"/>
      <c r="BIQ25" s="233"/>
      <c r="BIR25" s="233"/>
      <c r="BIS25" s="233"/>
      <c r="BIT25" s="233"/>
      <c r="BIU25" s="233"/>
      <c r="BIV25" s="233"/>
      <c r="BIW25" s="233"/>
      <c r="BIX25" s="233"/>
      <c r="BIY25" s="233"/>
      <c r="BIZ25" s="233"/>
      <c r="BJA25" s="233"/>
      <c r="BJB25" s="233"/>
      <c r="BJC25" s="233"/>
      <c r="BJD25" s="233"/>
      <c r="BJE25" s="233"/>
      <c r="BJF25" s="233"/>
      <c r="BJG25" s="233"/>
      <c r="BJH25" s="233"/>
      <c r="BJI25" s="233"/>
      <c r="BJJ25" s="233"/>
      <c r="BJK25" s="233"/>
      <c r="BJL25" s="233"/>
      <c r="BJM25" s="233"/>
      <c r="BJN25" s="233"/>
      <c r="BJO25" s="233"/>
      <c r="BJP25" s="233"/>
      <c r="BJQ25" s="233"/>
      <c r="BJR25" s="233"/>
      <c r="BJS25" s="233"/>
      <c r="BJT25" s="233"/>
      <c r="BJU25" s="233"/>
      <c r="BJV25" s="233"/>
      <c r="BJW25" s="233"/>
      <c r="BJX25" s="233"/>
      <c r="BJY25" s="233"/>
      <c r="BJZ25" s="233"/>
      <c r="BKA25" s="233"/>
      <c r="BKB25" s="233"/>
      <c r="BKC25" s="233"/>
      <c r="BKD25" s="233"/>
      <c r="BKE25" s="233"/>
      <c r="BKF25" s="233"/>
      <c r="BKG25" s="233"/>
      <c r="BKH25" s="233"/>
      <c r="BKI25" s="233"/>
      <c r="BKJ25" s="233"/>
      <c r="BKK25" s="233"/>
      <c r="BKL25" s="233"/>
      <c r="BKM25" s="233"/>
      <c r="BKN25" s="233"/>
      <c r="BKO25" s="233"/>
      <c r="BKP25" s="233"/>
      <c r="BKQ25" s="233"/>
      <c r="BKR25" s="233"/>
      <c r="BKS25" s="233"/>
      <c r="BKT25" s="233"/>
      <c r="BKU25" s="233"/>
      <c r="BKV25" s="233"/>
      <c r="BKW25" s="233"/>
      <c r="BKX25" s="233"/>
      <c r="BKY25" s="233"/>
      <c r="BKZ25" s="233"/>
      <c r="BLA25" s="233"/>
      <c r="BLB25" s="233"/>
      <c r="BLC25" s="233"/>
      <c r="BLD25" s="233"/>
      <c r="BLE25" s="233"/>
      <c r="BLF25" s="233"/>
      <c r="BLG25" s="233"/>
      <c r="BLH25" s="233"/>
      <c r="BLI25" s="233"/>
      <c r="BLJ25" s="233"/>
      <c r="BLK25" s="233"/>
      <c r="BLL25" s="233"/>
      <c r="BLM25" s="233"/>
      <c r="BLN25" s="233"/>
      <c r="BLO25" s="233"/>
      <c r="BLP25" s="233"/>
      <c r="BLQ25" s="233"/>
      <c r="BLR25" s="233"/>
      <c r="BLS25" s="233"/>
      <c r="BLT25" s="233"/>
      <c r="BLU25" s="233"/>
      <c r="BLV25" s="233"/>
      <c r="BLW25" s="233"/>
      <c r="BLX25" s="233"/>
      <c r="BLY25" s="233"/>
      <c r="BLZ25" s="233"/>
      <c r="BMA25" s="233"/>
      <c r="BMB25" s="233"/>
      <c r="BMC25" s="233"/>
      <c r="BMD25" s="233"/>
      <c r="BME25" s="233"/>
      <c r="BMF25" s="233"/>
      <c r="BMG25" s="233"/>
      <c r="BMH25" s="233"/>
      <c r="BMI25" s="233"/>
      <c r="BMJ25" s="233"/>
      <c r="BMK25" s="233"/>
      <c r="BML25" s="233"/>
      <c r="BMM25" s="233"/>
      <c r="BMN25" s="233"/>
      <c r="BMO25" s="233"/>
      <c r="BMP25" s="233"/>
      <c r="BMQ25" s="233"/>
      <c r="BMR25" s="233"/>
      <c r="BMS25" s="233"/>
      <c r="BMT25" s="233"/>
      <c r="BMU25" s="233"/>
      <c r="BMV25" s="233"/>
      <c r="BMW25" s="233"/>
      <c r="BMX25" s="233"/>
      <c r="BMY25" s="233"/>
      <c r="BMZ25" s="233"/>
      <c r="BNA25" s="233"/>
      <c r="BNB25" s="233"/>
      <c r="BNC25" s="233"/>
      <c r="BND25" s="233"/>
      <c r="BNE25" s="233"/>
      <c r="BNF25" s="233"/>
      <c r="BNG25" s="233"/>
      <c r="BNH25" s="233"/>
      <c r="BNI25" s="233"/>
      <c r="BNJ25" s="233"/>
      <c r="BNK25" s="233"/>
      <c r="BNL25" s="233"/>
      <c r="BNM25" s="233"/>
      <c r="BNN25" s="233"/>
      <c r="BNO25" s="233"/>
      <c r="BNP25" s="233"/>
      <c r="BNQ25" s="233"/>
      <c r="BNR25" s="233"/>
      <c r="BNS25" s="233"/>
      <c r="BNT25" s="233"/>
      <c r="BNU25" s="233"/>
      <c r="BNV25" s="233"/>
      <c r="BNW25" s="233"/>
      <c r="BNX25" s="233"/>
      <c r="BNY25" s="233"/>
      <c r="BNZ25" s="233"/>
      <c r="BOA25" s="233"/>
      <c r="BOB25" s="233"/>
      <c r="BOC25" s="233"/>
      <c r="BOD25" s="233"/>
      <c r="BOE25" s="233"/>
      <c r="BOF25" s="233"/>
      <c r="BOG25" s="233"/>
      <c r="BOH25" s="233"/>
      <c r="BOI25" s="233"/>
      <c r="BOJ25" s="233"/>
      <c r="BOK25" s="233"/>
      <c r="BOL25" s="233"/>
      <c r="BOM25" s="233"/>
      <c r="BON25" s="233"/>
      <c r="BOO25" s="233"/>
      <c r="BOP25" s="233"/>
      <c r="BOQ25" s="233"/>
      <c r="BOR25" s="233"/>
      <c r="BOS25" s="233"/>
      <c r="BOT25" s="233"/>
      <c r="BOU25" s="233"/>
      <c r="BOV25" s="233"/>
      <c r="BOW25" s="233"/>
      <c r="BOX25" s="233"/>
      <c r="BOY25" s="233"/>
      <c r="BOZ25" s="233"/>
      <c r="BPA25" s="233"/>
      <c r="BPB25" s="233"/>
      <c r="BPC25" s="233"/>
      <c r="BPD25" s="233"/>
      <c r="BPE25" s="233"/>
      <c r="BPF25" s="233"/>
      <c r="BPG25" s="233"/>
      <c r="BPH25" s="233"/>
      <c r="BPI25" s="233"/>
      <c r="BPJ25" s="233"/>
      <c r="BPK25" s="233"/>
      <c r="BPL25" s="233"/>
      <c r="BPM25" s="233"/>
      <c r="BPN25" s="233"/>
      <c r="BPO25" s="233"/>
      <c r="BPP25" s="233"/>
      <c r="BPQ25" s="233"/>
      <c r="BPR25" s="233"/>
      <c r="BPS25" s="233"/>
      <c r="BPT25" s="233"/>
      <c r="BPU25" s="233"/>
      <c r="BPV25" s="233"/>
      <c r="BPW25" s="233"/>
      <c r="BPX25" s="233"/>
      <c r="BPY25" s="233"/>
      <c r="BPZ25" s="233"/>
      <c r="BQA25" s="233"/>
      <c r="BQB25" s="233"/>
      <c r="BQC25" s="233"/>
      <c r="BQD25" s="233"/>
      <c r="BQE25" s="233"/>
      <c r="BQF25" s="233"/>
      <c r="BQG25" s="233"/>
      <c r="BQH25" s="233"/>
      <c r="BQI25" s="233"/>
      <c r="BQJ25" s="233"/>
      <c r="BQK25" s="233"/>
      <c r="BQL25" s="233"/>
      <c r="BQM25" s="233"/>
      <c r="BQN25" s="233"/>
      <c r="BQO25" s="233"/>
      <c r="BQP25" s="233"/>
      <c r="BQQ25" s="233"/>
      <c r="BQR25" s="233"/>
      <c r="BQS25" s="233"/>
      <c r="BQT25" s="233"/>
      <c r="BQU25" s="233"/>
      <c r="BQV25" s="233"/>
      <c r="BQW25" s="233"/>
      <c r="BQX25" s="233"/>
      <c r="BQY25" s="233"/>
      <c r="BQZ25" s="233"/>
      <c r="BRA25" s="233"/>
      <c r="BRB25" s="233"/>
      <c r="BRC25" s="233"/>
      <c r="BRD25" s="233"/>
      <c r="BRE25" s="233"/>
      <c r="BRF25" s="233"/>
      <c r="BRG25" s="233"/>
      <c r="BRH25" s="233"/>
      <c r="BRI25" s="233"/>
      <c r="BRJ25" s="233"/>
      <c r="BRK25" s="233"/>
      <c r="BRL25" s="233"/>
      <c r="BRM25" s="233"/>
      <c r="BRN25" s="233"/>
      <c r="BRO25" s="233"/>
      <c r="BRP25" s="233"/>
      <c r="BRQ25" s="233"/>
      <c r="BRR25" s="233"/>
      <c r="BRS25" s="233"/>
      <c r="BRT25" s="233"/>
      <c r="BRU25" s="233"/>
      <c r="BRV25" s="233"/>
      <c r="BRW25" s="233"/>
      <c r="BRX25" s="233"/>
      <c r="BRY25" s="233"/>
      <c r="BRZ25" s="233"/>
      <c r="BSA25" s="233"/>
      <c r="BSB25" s="233"/>
      <c r="BSC25" s="233"/>
      <c r="BSD25" s="233"/>
      <c r="BSE25" s="233"/>
      <c r="BSF25" s="233"/>
      <c r="BSG25" s="233"/>
      <c r="BSH25" s="233"/>
      <c r="BSI25" s="233"/>
      <c r="BSJ25" s="233"/>
      <c r="BSK25" s="233"/>
      <c r="BSL25" s="233"/>
      <c r="BSM25" s="233"/>
      <c r="BSN25" s="233"/>
      <c r="BSO25" s="233"/>
      <c r="BSP25" s="233"/>
      <c r="BSQ25" s="233"/>
      <c r="BSR25" s="233"/>
      <c r="BSS25" s="233"/>
      <c r="BST25" s="233"/>
      <c r="BSU25" s="233"/>
      <c r="BSV25" s="233"/>
      <c r="BSW25" s="233"/>
      <c r="BSX25" s="233"/>
      <c r="BSY25" s="233"/>
      <c r="BSZ25" s="233"/>
      <c r="BTA25" s="233"/>
      <c r="BTB25" s="233"/>
      <c r="BTC25" s="233"/>
      <c r="BTD25" s="233"/>
      <c r="BTE25" s="233"/>
      <c r="BTF25" s="233"/>
      <c r="BTG25" s="233"/>
      <c r="BTH25" s="233"/>
      <c r="BTI25" s="233"/>
      <c r="BTJ25" s="233"/>
      <c r="BTK25" s="233"/>
      <c r="BTL25" s="233"/>
      <c r="BTM25" s="233"/>
      <c r="BTN25" s="233"/>
      <c r="BTO25" s="233"/>
      <c r="BTP25" s="233"/>
      <c r="BTQ25" s="233"/>
      <c r="BTR25" s="233"/>
      <c r="BTS25" s="233"/>
      <c r="BTT25" s="233"/>
      <c r="BTU25" s="233"/>
      <c r="BTV25" s="233"/>
      <c r="BTW25" s="233"/>
      <c r="BTX25" s="233"/>
      <c r="BTY25" s="233"/>
      <c r="BTZ25" s="233"/>
      <c r="BUA25" s="233"/>
      <c r="BUB25" s="233"/>
      <c r="BUC25" s="233"/>
      <c r="BUD25" s="233"/>
      <c r="BUE25" s="233"/>
      <c r="BUF25" s="233"/>
      <c r="BUG25" s="233"/>
      <c r="BUH25" s="233"/>
      <c r="BUI25" s="233"/>
      <c r="BUJ25" s="233"/>
      <c r="BUK25" s="233"/>
      <c r="BUL25" s="233"/>
      <c r="BUM25" s="233"/>
      <c r="BUN25" s="233"/>
      <c r="BUO25" s="233"/>
      <c r="BUP25" s="233"/>
      <c r="BUQ25" s="233"/>
      <c r="BUR25" s="233"/>
      <c r="BUS25" s="233"/>
      <c r="BUT25" s="233"/>
      <c r="BUU25" s="233"/>
      <c r="BUV25" s="233"/>
      <c r="BUW25" s="233"/>
      <c r="BUX25" s="233"/>
      <c r="BUY25" s="233"/>
      <c r="BUZ25" s="233"/>
      <c r="BVA25" s="233"/>
      <c r="BVB25" s="233"/>
      <c r="BVC25" s="233"/>
      <c r="BVD25" s="233"/>
      <c r="BVE25" s="233"/>
      <c r="BVF25" s="233"/>
      <c r="BVG25" s="233"/>
      <c r="BVH25" s="233"/>
      <c r="BVI25" s="233"/>
      <c r="BVJ25" s="233"/>
      <c r="BVK25" s="233"/>
      <c r="BVL25" s="233"/>
      <c r="BVM25" s="233"/>
      <c r="BVN25" s="233"/>
      <c r="BVO25" s="233"/>
      <c r="BVP25" s="233"/>
      <c r="BVQ25" s="233"/>
      <c r="BVR25" s="233"/>
      <c r="BVS25" s="233"/>
      <c r="BVT25" s="233"/>
      <c r="BVU25" s="233"/>
      <c r="BVV25" s="233"/>
      <c r="BVW25" s="233"/>
      <c r="BVX25" s="233"/>
      <c r="BVY25" s="233"/>
      <c r="BVZ25" s="233"/>
      <c r="BWA25" s="233"/>
      <c r="BWB25" s="233"/>
      <c r="BWC25" s="233"/>
      <c r="BWD25" s="233"/>
      <c r="BWE25" s="233"/>
      <c r="BWF25" s="233"/>
      <c r="BWG25" s="233"/>
      <c r="BWH25" s="233"/>
      <c r="BWI25" s="233"/>
      <c r="BWJ25" s="233"/>
      <c r="BWK25" s="233"/>
      <c r="BWL25" s="233"/>
      <c r="BWM25" s="233"/>
      <c r="BWN25" s="233"/>
      <c r="BWO25" s="233"/>
      <c r="BWP25" s="233"/>
      <c r="BWQ25" s="233"/>
      <c r="BWR25" s="233"/>
      <c r="BWS25" s="233"/>
      <c r="BWT25" s="233"/>
      <c r="BWU25" s="233"/>
      <c r="BWV25" s="233"/>
      <c r="BWW25" s="233"/>
      <c r="BWX25" s="233"/>
      <c r="BWY25" s="233"/>
      <c r="BWZ25" s="233"/>
      <c r="BXA25" s="233"/>
      <c r="BXB25" s="233"/>
      <c r="BXC25" s="233"/>
      <c r="BXD25" s="233"/>
      <c r="BXE25" s="233"/>
      <c r="BXF25" s="233"/>
      <c r="BXG25" s="233"/>
      <c r="BXH25" s="233"/>
      <c r="BXI25" s="233"/>
      <c r="BXJ25" s="233"/>
      <c r="BXK25" s="233"/>
      <c r="BXL25" s="233"/>
      <c r="BXM25" s="233"/>
      <c r="BXN25" s="233"/>
      <c r="BXO25" s="233"/>
      <c r="BXP25" s="233"/>
      <c r="BXQ25" s="233"/>
      <c r="BXR25" s="233"/>
      <c r="BXS25" s="233"/>
      <c r="BXT25" s="233"/>
      <c r="BXU25" s="233"/>
      <c r="BXV25" s="233"/>
      <c r="BXW25" s="233"/>
      <c r="BXX25" s="233"/>
      <c r="BXY25" s="233"/>
      <c r="BXZ25" s="233"/>
      <c r="BYA25" s="233"/>
      <c r="BYB25" s="233"/>
      <c r="BYC25" s="233"/>
      <c r="BYD25" s="233"/>
      <c r="BYE25" s="233"/>
      <c r="BYF25" s="233"/>
      <c r="BYG25" s="233"/>
      <c r="BYH25" s="233"/>
      <c r="BYI25" s="233"/>
      <c r="BYJ25" s="233"/>
      <c r="BYK25" s="233"/>
      <c r="BYL25" s="233"/>
      <c r="BYM25" s="233"/>
      <c r="BYN25" s="233"/>
      <c r="BYO25" s="233"/>
      <c r="BYP25" s="233"/>
      <c r="BYQ25" s="233"/>
      <c r="BYR25" s="233"/>
      <c r="BYS25" s="233"/>
      <c r="BYT25" s="233"/>
      <c r="BYU25" s="233"/>
      <c r="BYV25" s="233"/>
      <c r="BYW25" s="233"/>
      <c r="BYX25" s="233"/>
      <c r="BYY25" s="233"/>
      <c r="BYZ25" s="233"/>
      <c r="BZA25" s="233"/>
      <c r="BZB25" s="233"/>
      <c r="BZC25" s="233"/>
      <c r="BZD25" s="233"/>
      <c r="BZE25" s="233"/>
      <c r="BZF25" s="233"/>
      <c r="BZG25" s="233"/>
      <c r="BZH25" s="233"/>
      <c r="BZI25" s="233"/>
      <c r="BZJ25" s="233"/>
      <c r="BZK25" s="233"/>
      <c r="BZL25" s="233"/>
      <c r="BZM25" s="233"/>
      <c r="BZN25" s="233"/>
      <c r="BZO25" s="233"/>
      <c r="BZP25" s="233"/>
      <c r="BZQ25" s="233"/>
      <c r="BZR25" s="233"/>
      <c r="BZS25" s="233"/>
      <c r="BZT25" s="233"/>
      <c r="BZU25" s="233"/>
      <c r="BZV25" s="233"/>
      <c r="BZW25" s="233"/>
      <c r="BZX25" s="233"/>
      <c r="BZY25" s="233"/>
      <c r="BZZ25" s="233"/>
      <c r="CAA25" s="233"/>
      <c r="CAB25" s="233"/>
      <c r="CAC25" s="233"/>
      <c r="CAD25" s="233"/>
      <c r="CAE25" s="233"/>
      <c r="CAF25" s="233"/>
      <c r="CAG25" s="233"/>
      <c r="CAH25" s="233"/>
      <c r="CAI25" s="233"/>
      <c r="CAJ25" s="233"/>
      <c r="CAK25" s="233"/>
      <c r="CAL25" s="233"/>
      <c r="CAM25" s="233"/>
      <c r="CAN25" s="233"/>
      <c r="CAO25" s="233"/>
      <c r="CAP25" s="233"/>
      <c r="CAQ25" s="233"/>
      <c r="CAR25" s="233"/>
      <c r="CAS25" s="233"/>
      <c r="CAT25" s="233"/>
      <c r="CAU25" s="233"/>
      <c r="CAV25" s="233"/>
      <c r="CAW25" s="233"/>
      <c r="CAX25" s="233"/>
      <c r="CAY25" s="233"/>
      <c r="CAZ25" s="233"/>
      <c r="CBA25" s="233"/>
      <c r="CBB25" s="233"/>
      <c r="CBC25" s="233"/>
      <c r="CBD25" s="233"/>
      <c r="CBE25" s="233"/>
      <c r="CBF25" s="233"/>
      <c r="CBG25" s="233"/>
      <c r="CBH25" s="233"/>
      <c r="CBI25" s="233"/>
      <c r="CBJ25" s="233"/>
      <c r="CBK25" s="233"/>
      <c r="CBL25" s="233"/>
      <c r="CBM25" s="233"/>
      <c r="CBN25" s="233"/>
      <c r="CBO25" s="233"/>
      <c r="CBP25" s="233"/>
      <c r="CBQ25" s="233"/>
      <c r="CBR25" s="233"/>
      <c r="CBS25" s="233"/>
      <c r="CBT25" s="233"/>
      <c r="CBU25" s="233"/>
      <c r="CBV25" s="233"/>
      <c r="CBW25" s="233"/>
      <c r="CBX25" s="233"/>
      <c r="CBY25" s="233"/>
      <c r="CBZ25" s="233"/>
      <c r="CCA25" s="233"/>
      <c r="CCB25" s="233"/>
      <c r="CCC25" s="233"/>
      <c r="CCD25" s="233"/>
      <c r="CCE25" s="233"/>
      <c r="CCF25" s="233"/>
      <c r="CCG25" s="233"/>
      <c r="CCH25" s="233"/>
      <c r="CCI25" s="233"/>
      <c r="CCJ25" s="233"/>
      <c r="CCK25" s="233"/>
      <c r="CCL25" s="233"/>
      <c r="CCM25" s="233"/>
      <c r="CCN25" s="233"/>
      <c r="CCO25" s="233"/>
      <c r="CCP25" s="233"/>
      <c r="CCQ25" s="233"/>
      <c r="CCR25" s="233"/>
      <c r="CCS25" s="233"/>
      <c r="CCT25" s="233"/>
      <c r="CCU25" s="233"/>
      <c r="CCV25" s="233"/>
      <c r="CCW25" s="233"/>
      <c r="CCX25" s="233"/>
      <c r="CCY25" s="233"/>
      <c r="CCZ25" s="233"/>
      <c r="CDA25" s="233"/>
      <c r="CDB25" s="233"/>
      <c r="CDC25" s="233"/>
      <c r="CDD25" s="233"/>
      <c r="CDE25" s="233"/>
      <c r="CDF25" s="233"/>
      <c r="CDG25" s="233"/>
      <c r="CDH25" s="233"/>
      <c r="CDI25" s="233"/>
      <c r="CDJ25" s="233"/>
      <c r="CDK25" s="233"/>
      <c r="CDL25" s="233"/>
      <c r="CDM25" s="233"/>
      <c r="CDN25" s="233"/>
      <c r="CDO25" s="233"/>
      <c r="CDP25" s="233"/>
      <c r="CDQ25" s="233"/>
      <c r="CDR25" s="233"/>
      <c r="CDS25" s="233"/>
      <c r="CDT25" s="233"/>
      <c r="CDU25" s="233"/>
      <c r="CDV25" s="233"/>
      <c r="CDW25" s="233"/>
      <c r="CDX25" s="233"/>
      <c r="CDY25" s="233"/>
      <c r="CDZ25" s="233"/>
      <c r="CEA25" s="233"/>
      <c r="CEB25" s="233"/>
      <c r="CEC25" s="233"/>
      <c r="CED25" s="233"/>
      <c r="CEE25" s="233"/>
      <c r="CEF25" s="233"/>
      <c r="CEG25" s="233"/>
      <c r="CEH25" s="233"/>
      <c r="CEI25" s="233"/>
      <c r="CEJ25" s="233"/>
      <c r="CEK25" s="233"/>
      <c r="CEL25" s="233"/>
      <c r="CEM25" s="233"/>
      <c r="CEN25" s="233"/>
      <c r="CEO25" s="233"/>
      <c r="CEP25" s="233"/>
      <c r="CEQ25" s="233"/>
      <c r="CER25" s="233"/>
      <c r="CES25" s="233"/>
      <c r="CET25" s="233"/>
      <c r="CEU25" s="233"/>
      <c r="CEV25" s="233"/>
      <c r="CEW25" s="233"/>
      <c r="CEX25" s="233"/>
      <c r="CEY25" s="233"/>
      <c r="CEZ25" s="233"/>
      <c r="CFA25" s="233"/>
      <c r="CFB25" s="233"/>
      <c r="CFC25" s="233"/>
      <c r="CFD25" s="233"/>
      <c r="CFE25" s="233"/>
      <c r="CFF25" s="233"/>
      <c r="CFG25" s="233"/>
      <c r="CFH25" s="233"/>
      <c r="CFI25" s="233"/>
      <c r="CFJ25" s="233"/>
      <c r="CFK25" s="233"/>
      <c r="CFL25" s="233"/>
      <c r="CFM25" s="233"/>
      <c r="CFN25" s="233"/>
      <c r="CFO25" s="233"/>
      <c r="CFP25" s="233"/>
      <c r="CFQ25" s="233"/>
      <c r="CFR25" s="233"/>
      <c r="CFS25" s="233"/>
      <c r="CFT25" s="233"/>
      <c r="CFU25" s="233"/>
      <c r="CFV25" s="233"/>
      <c r="CFW25" s="233"/>
      <c r="CFX25" s="233"/>
      <c r="CFY25" s="233"/>
      <c r="CFZ25" s="233"/>
      <c r="CGA25" s="233"/>
      <c r="CGB25" s="233"/>
      <c r="CGC25" s="233"/>
      <c r="CGD25" s="233"/>
      <c r="CGE25" s="233"/>
      <c r="CGF25" s="233"/>
      <c r="CGG25" s="233"/>
      <c r="CGH25" s="233"/>
      <c r="CGI25" s="233"/>
      <c r="CGJ25" s="233"/>
      <c r="CGK25" s="233"/>
      <c r="CGL25" s="233"/>
      <c r="CGM25" s="233"/>
      <c r="CGN25" s="233"/>
      <c r="CGO25" s="233"/>
      <c r="CGP25" s="233"/>
      <c r="CGQ25" s="233"/>
      <c r="CGR25" s="233"/>
      <c r="CGS25" s="233"/>
      <c r="CGT25" s="233"/>
      <c r="CGU25" s="233"/>
      <c r="CGV25" s="233"/>
      <c r="CGW25" s="233"/>
      <c r="CGX25" s="233"/>
      <c r="CGY25" s="233"/>
      <c r="CGZ25" s="233"/>
      <c r="CHA25" s="233"/>
      <c r="CHB25" s="233"/>
      <c r="CHC25" s="233"/>
      <c r="CHD25" s="233"/>
      <c r="CHE25" s="233"/>
      <c r="CHF25" s="233"/>
      <c r="CHG25" s="233"/>
      <c r="CHH25" s="233"/>
      <c r="CHI25" s="233"/>
      <c r="CHJ25" s="233"/>
      <c r="CHK25" s="233"/>
      <c r="CHL25" s="233"/>
      <c r="CHM25" s="233"/>
      <c r="CHN25" s="233"/>
      <c r="CHO25" s="233"/>
      <c r="CHP25" s="233"/>
      <c r="CHQ25" s="233"/>
      <c r="CHR25" s="233"/>
      <c r="CHS25" s="233"/>
      <c r="CHT25" s="233"/>
      <c r="CHU25" s="233"/>
      <c r="CHV25" s="233"/>
      <c r="CHW25" s="233"/>
      <c r="CHX25" s="233"/>
      <c r="CHY25" s="233"/>
      <c r="CHZ25" s="233"/>
      <c r="CIA25" s="233"/>
      <c r="CIB25" s="233"/>
      <c r="CIC25" s="233"/>
      <c r="CID25" s="233"/>
      <c r="CIE25" s="233"/>
      <c r="CIF25" s="233"/>
      <c r="CIG25" s="233"/>
      <c r="CIH25" s="233"/>
      <c r="CII25" s="233"/>
      <c r="CIJ25" s="233"/>
      <c r="CIK25" s="233"/>
      <c r="CIL25" s="233"/>
      <c r="CIM25" s="233"/>
      <c r="CIN25" s="233"/>
      <c r="CIO25" s="233"/>
      <c r="CIP25" s="233"/>
      <c r="CIQ25" s="233"/>
      <c r="CIR25" s="233"/>
      <c r="CIS25" s="233"/>
      <c r="CIT25" s="233"/>
      <c r="CIU25" s="233"/>
      <c r="CIV25" s="233"/>
      <c r="CIW25" s="233"/>
      <c r="CIX25" s="233"/>
      <c r="CIY25" s="233"/>
      <c r="CIZ25" s="233"/>
      <c r="CJA25" s="233"/>
      <c r="CJB25" s="233"/>
      <c r="CJC25" s="233"/>
      <c r="CJD25" s="233"/>
      <c r="CJE25" s="233"/>
      <c r="CJF25" s="233"/>
      <c r="CJG25" s="233"/>
      <c r="CJH25" s="233"/>
      <c r="CJI25" s="233"/>
      <c r="CJJ25" s="233"/>
      <c r="CJK25" s="233"/>
      <c r="CJL25" s="233"/>
      <c r="CJM25" s="233"/>
      <c r="CJN25" s="233"/>
      <c r="CJO25" s="233"/>
      <c r="CJP25" s="233"/>
      <c r="CJQ25" s="233"/>
      <c r="CJR25" s="233"/>
      <c r="CJS25" s="233"/>
      <c r="CJT25" s="233"/>
      <c r="CJU25" s="233"/>
      <c r="CJV25" s="233"/>
      <c r="CJW25" s="233"/>
      <c r="CJX25" s="233"/>
      <c r="CJY25" s="233"/>
      <c r="CJZ25" s="233"/>
      <c r="CKA25" s="233"/>
      <c r="CKB25" s="233"/>
      <c r="CKC25" s="233"/>
      <c r="CKD25" s="233"/>
      <c r="CKE25" s="233"/>
      <c r="CKF25" s="233"/>
      <c r="CKG25" s="233"/>
      <c r="CKH25" s="233"/>
      <c r="CKI25" s="233"/>
      <c r="CKJ25" s="233"/>
      <c r="CKK25" s="233"/>
      <c r="CKL25" s="233"/>
      <c r="CKM25" s="233"/>
      <c r="CKN25" s="233"/>
      <c r="CKO25" s="233"/>
      <c r="CKP25" s="233"/>
      <c r="CKQ25" s="233"/>
      <c r="CKR25" s="233"/>
      <c r="CKS25" s="233"/>
      <c r="CKT25" s="233"/>
      <c r="CKU25" s="233"/>
      <c r="CKV25" s="233"/>
      <c r="CKW25" s="233"/>
      <c r="CKX25" s="233"/>
      <c r="CKY25" s="233"/>
      <c r="CKZ25" s="233"/>
      <c r="CLA25" s="233"/>
      <c r="CLB25" s="233"/>
      <c r="CLC25" s="233"/>
      <c r="CLD25" s="233"/>
      <c r="CLE25" s="233"/>
      <c r="CLF25" s="233"/>
      <c r="CLG25" s="233"/>
      <c r="CLH25" s="233"/>
      <c r="CLI25" s="233"/>
      <c r="CLJ25" s="233"/>
      <c r="CLK25" s="233"/>
      <c r="CLL25" s="233"/>
      <c r="CLM25" s="233"/>
      <c r="CLN25" s="233"/>
      <c r="CLO25" s="233"/>
      <c r="CLP25" s="233"/>
      <c r="CLQ25" s="233"/>
      <c r="CLR25" s="233"/>
      <c r="CLS25" s="233"/>
      <c r="CLT25" s="233"/>
      <c r="CLU25" s="233"/>
      <c r="CLV25" s="233"/>
      <c r="CLW25" s="233"/>
      <c r="CLX25" s="233"/>
      <c r="CLY25" s="233"/>
      <c r="CLZ25" s="233"/>
      <c r="CMA25" s="233"/>
      <c r="CMB25" s="233"/>
      <c r="CMC25" s="233"/>
      <c r="CMD25" s="233"/>
      <c r="CME25" s="233"/>
      <c r="CMF25" s="233"/>
      <c r="CMG25" s="233"/>
      <c r="CMH25" s="233"/>
      <c r="CMI25" s="233"/>
      <c r="CMJ25" s="233"/>
      <c r="CMK25" s="233"/>
      <c r="CML25" s="233"/>
      <c r="CMM25" s="233"/>
      <c r="CMN25" s="233"/>
      <c r="CMO25" s="233"/>
      <c r="CMP25" s="233"/>
      <c r="CMQ25" s="233"/>
      <c r="CMR25" s="233"/>
      <c r="CMS25" s="233"/>
      <c r="CMT25" s="233"/>
      <c r="CMU25" s="233"/>
      <c r="CMV25" s="233"/>
      <c r="CMW25" s="233"/>
      <c r="CMX25" s="233"/>
      <c r="CMY25" s="233"/>
      <c r="CMZ25" s="233"/>
      <c r="CNA25" s="233"/>
      <c r="CNB25" s="233"/>
      <c r="CNC25" s="233"/>
      <c r="CND25" s="233"/>
      <c r="CNE25" s="233"/>
      <c r="CNF25" s="233"/>
      <c r="CNG25" s="233"/>
      <c r="CNH25" s="233"/>
      <c r="CNI25" s="233"/>
      <c r="CNJ25" s="233"/>
      <c r="CNK25" s="233"/>
      <c r="CNL25" s="233"/>
      <c r="CNM25" s="233"/>
      <c r="CNN25" s="233"/>
      <c r="CNO25" s="233"/>
      <c r="CNP25" s="233"/>
      <c r="CNQ25" s="233"/>
      <c r="CNR25" s="233"/>
      <c r="CNS25" s="233"/>
      <c r="CNT25" s="233"/>
      <c r="CNU25" s="233"/>
      <c r="CNV25" s="233"/>
      <c r="CNW25" s="233"/>
      <c r="CNX25" s="233"/>
      <c r="CNY25" s="233"/>
      <c r="CNZ25" s="233"/>
      <c r="COA25" s="233"/>
      <c r="COB25" s="233"/>
      <c r="COC25" s="233"/>
      <c r="COD25" s="233"/>
      <c r="COE25" s="233"/>
      <c r="COF25" s="233"/>
      <c r="COG25" s="233"/>
      <c r="COH25" s="233"/>
      <c r="COI25" s="233"/>
      <c r="COJ25" s="233"/>
      <c r="COK25" s="233"/>
      <c r="COL25" s="233"/>
      <c r="COM25" s="233"/>
      <c r="CON25" s="233"/>
      <c r="COO25" s="233"/>
      <c r="COP25" s="233"/>
      <c r="COQ25" s="233"/>
      <c r="COR25" s="233"/>
      <c r="COS25" s="233"/>
      <c r="COT25" s="233"/>
      <c r="COU25" s="233"/>
      <c r="COV25" s="233"/>
      <c r="COW25" s="233"/>
      <c r="COX25" s="233"/>
      <c r="COY25" s="233"/>
      <c r="COZ25" s="233"/>
      <c r="CPA25" s="233"/>
      <c r="CPB25" s="233"/>
      <c r="CPC25" s="233"/>
      <c r="CPD25" s="233"/>
      <c r="CPE25" s="233"/>
      <c r="CPF25" s="233"/>
      <c r="CPG25" s="233"/>
      <c r="CPH25" s="233"/>
      <c r="CPI25" s="233"/>
      <c r="CPJ25" s="233"/>
      <c r="CPK25" s="233"/>
      <c r="CPL25" s="233"/>
      <c r="CPM25" s="233"/>
      <c r="CPN25" s="233"/>
      <c r="CPO25" s="233"/>
      <c r="CPP25" s="233"/>
      <c r="CPQ25" s="233"/>
      <c r="CPR25" s="233"/>
      <c r="CPS25" s="233"/>
      <c r="CPT25" s="233"/>
      <c r="CPU25" s="233"/>
      <c r="CPV25" s="233"/>
      <c r="CPW25" s="233"/>
      <c r="CPX25" s="233"/>
      <c r="CPY25" s="233"/>
      <c r="CPZ25" s="233"/>
      <c r="CQA25" s="233"/>
      <c r="CQB25" s="233"/>
      <c r="CQC25" s="233"/>
      <c r="CQD25" s="233"/>
      <c r="CQE25" s="233"/>
      <c r="CQF25" s="233"/>
      <c r="CQG25" s="233"/>
      <c r="CQH25" s="233"/>
      <c r="CQI25" s="233"/>
      <c r="CQJ25" s="233"/>
      <c r="CQK25" s="233"/>
      <c r="CQL25" s="233"/>
      <c r="CQM25" s="233"/>
      <c r="CQN25" s="233"/>
      <c r="CQO25" s="233"/>
      <c r="CQP25" s="233"/>
      <c r="CQQ25" s="233"/>
      <c r="CQR25" s="233"/>
      <c r="CQS25" s="233"/>
      <c r="CQT25" s="233"/>
      <c r="CQU25" s="233"/>
      <c r="CQV25" s="233"/>
      <c r="CQW25" s="233"/>
      <c r="CQX25" s="233"/>
      <c r="CQY25" s="233"/>
      <c r="CQZ25" s="233"/>
      <c r="CRA25" s="233"/>
      <c r="CRB25" s="233"/>
      <c r="CRC25" s="233"/>
      <c r="CRD25" s="233"/>
      <c r="CRE25" s="233"/>
      <c r="CRF25" s="233"/>
      <c r="CRG25" s="233"/>
      <c r="CRH25" s="233"/>
      <c r="CRI25" s="233"/>
      <c r="CRJ25" s="233"/>
      <c r="CRK25" s="233"/>
      <c r="CRL25" s="233"/>
      <c r="CRM25" s="233"/>
      <c r="CRN25" s="233"/>
      <c r="CRO25" s="233"/>
      <c r="CRP25" s="233"/>
      <c r="CRQ25" s="233"/>
      <c r="CRR25" s="233"/>
      <c r="CRS25" s="233"/>
      <c r="CRT25" s="233"/>
      <c r="CRU25" s="233"/>
      <c r="CRV25" s="233"/>
      <c r="CRW25" s="233"/>
      <c r="CRX25" s="233"/>
      <c r="CRY25" s="233"/>
      <c r="CRZ25" s="233"/>
      <c r="CSA25" s="233"/>
      <c r="CSB25" s="233"/>
      <c r="CSC25" s="233"/>
      <c r="CSD25" s="233"/>
      <c r="CSE25" s="233"/>
      <c r="CSF25" s="233"/>
      <c r="CSG25" s="233"/>
      <c r="CSH25" s="233"/>
      <c r="CSI25" s="233"/>
      <c r="CSJ25" s="233"/>
      <c r="CSK25" s="233"/>
      <c r="CSL25" s="233"/>
      <c r="CSM25" s="233"/>
      <c r="CSN25" s="233"/>
      <c r="CSO25" s="233"/>
      <c r="CSP25" s="233"/>
      <c r="CSQ25" s="233"/>
      <c r="CSR25" s="233"/>
      <c r="CSS25" s="233"/>
      <c r="CST25" s="233"/>
      <c r="CSU25" s="233"/>
      <c r="CSV25" s="233"/>
      <c r="CSW25" s="233"/>
      <c r="CSX25" s="233"/>
      <c r="CSY25" s="233"/>
      <c r="CSZ25" s="233"/>
      <c r="CTA25" s="233"/>
      <c r="CTB25" s="233"/>
      <c r="CTC25" s="233"/>
      <c r="CTD25" s="233"/>
      <c r="CTE25" s="233"/>
      <c r="CTF25" s="233"/>
      <c r="CTG25" s="233"/>
      <c r="CTH25" s="233"/>
      <c r="CTI25" s="233"/>
      <c r="CTJ25" s="233"/>
      <c r="CTK25" s="233"/>
      <c r="CTL25" s="233"/>
      <c r="CTM25" s="233"/>
      <c r="CTN25" s="233"/>
      <c r="CTO25" s="233"/>
      <c r="CTP25" s="233"/>
      <c r="CTQ25" s="233"/>
      <c r="CTR25" s="233"/>
      <c r="CTS25" s="233"/>
      <c r="CTT25" s="233"/>
      <c r="CTU25" s="233"/>
      <c r="CTV25" s="233"/>
      <c r="CTW25" s="233"/>
      <c r="CTX25" s="233"/>
      <c r="CTY25" s="233"/>
      <c r="CTZ25" s="233"/>
      <c r="CUA25" s="233"/>
      <c r="CUB25" s="233"/>
      <c r="CUC25" s="233"/>
      <c r="CUD25" s="233"/>
      <c r="CUE25" s="233"/>
      <c r="CUF25" s="233"/>
      <c r="CUG25" s="233"/>
      <c r="CUH25" s="233"/>
      <c r="CUI25" s="233"/>
      <c r="CUJ25" s="233"/>
      <c r="CUK25" s="233"/>
      <c r="CUL25" s="233"/>
      <c r="CUM25" s="233"/>
      <c r="CUN25" s="233"/>
      <c r="CUO25" s="233"/>
      <c r="CUP25" s="233"/>
      <c r="CUQ25" s="233"/>
      <c r="CUR25" s="233"/>
      <c r="CUS25" s="233"/>
      <c r="CUT25" s="233"/>
      <c r="CUU25" s="233"/>
      <c r="CUV25" s="233"/>
      <c r="CUW25" s="233"/>
      <c r="CUX25" s="233"/>
      <c r="CUY25" s="233"/>
      <c r="CUZ25" s="233"/>
      <c r="CVA25" s="233"/>
      <c r="CVB25" s="233"/>
      <c r="CVC25" s="233"/>
      <c r="CVD25" s="233"/>
      <c r="CVE25" s="233"/>
      <c r="CVF25" s="233"/>
      <c r="CVG25" s="233"/>
      <c r="CVH25" s="233"/>
      <c r="CVI25" s="233"/>
      <c r="CVJ25" s="233"/>
      <c r="CVK25" s="233"/>
      <c r="CVL25" s="233"/>
      <c r="CVM25" s="233"/>
      <c r="CVN25" s="233"/>
      <c r="CVO25" s="233"/>
      <c r="CVP25" s="233"/>
      <c r="CVQ25" s="233"/>
      <c r="CVR25" s="233"/>
      <c r="CVS25" s="233"/>
      <c r="CVT25" s="233"/>
      <c r="CVU25" s="233"/>
      <c r="CVV25" s="233"/>
      <c r="CVW25" s="233"/>
      <c r="CVX25" s="233"/>
      <c r="CVY25" s="233"/>
      <c r="CVZ25" s="233"/>
      <c r="CWA25" s="233"/>
      <c r="CWB25" s="233"/>
      <c r="CWC25" s="233"/>
      <c r="CWD25" s="233"/>
      <c r="CWE25" s="233"/>
      <c r="CWF25" s="233"/>
      <c r="CWG25" s="233"/>
      <c r="CWH25" s="233"/>
      <c r="CWI25" s="233"/>
      <c r="CWJ25" s="233"/>
      <c r="CWK25" s="233"/>
      <c r="CWL25" s="233"/>
      <c r="CWM25" s="233"/>
      <c r="CWN25" s="233"/>
      <c r="CWO25" s="233"/>
      <c r="CWP25" s="233"/>
      <c r="CWQ25" s="233"/>
      <c r="CWR25" s="233"/>
      <c r="CWS25" s="233"/>
      <c r="CWT25" s="233"/>
      <c r="CWU25" s="233"/>
      <c r="CWV25" s="233"/>
      <c r="CWW25" s="233"/>
      <c r="CWX25" s="233"/>
      <c r="CWY25" s="233"/>
      <c r="CWZ25" s="233"/>
      <c r="CXA25" s="233"/>
      <c r="CXB25" s="233"/>
      <c r="CXC25" s="233"/>
      <c r="CXD25" s="233"/>
      <c r="CXE25" s="233"/>
      <c r="CXF25" s="233"/>
      <c r="CXG25" s="233"/>
      <c r="CXH25" s="233"/>
      <c r="CXI25" s="233"/>
      <c r="CXJ25" s="233"/>
      <c r="CXK25" s="233"/>
      <c r="CXL25" s="233"/>
      <c r="CXM25" s="233"/>
      <c r="CXN25" s="233"/>
      <c r="CXO25" s="233"/>
      <c r="CXP25" s="233"/>
      <c r="CXQ25" s="233"/>
      <c r="CXR25" s="233"/>
      <c r="CXS25" s="233"/>
      <c r="CXT25" s="233"/>
      <c r="CXU25" s="233"/>
      <c r="CXV25" s="233"/>
      <c r="CXW25" s="233"/>
      <c r="CXX25" s="233"/>
      <c r="CXY25" s="233"/>
      <c r="CXZ25" s="233"/>
      <c r="CYA25" s="233"/>
      <c r="CYB25" s="233"/>
      <c r="CYC25" s="233"/>
      <c r="CYD25" s="233"/>
      <c r="CYE25" s="233"/>
      <c r="CYF25" s="233"/>
      <c r="CYG25" s="233"/>
      <c r="CYH25" s="233"/>
      <c r="CYI25" s="233"/>
      <c r="CYJ25" s="233"/>
      <c r="CYK25" s="233"/>
      <c r="CYL25" s="233"/>
      <c r="CYM25" s="233"/>
      <c r="CYN25" s="233"/>
      <c r="CYO25" s="233"/>
      <c r="CYP25" s="233"/>
      <c r="CYQ25" s="233"/>
      <c r="CYR25" s="233"/>
      <c r="CYS25" s="233"/>
      <c r="CYT25" s="233"/>
      <c r="CYU25" s="233"/>
      <c r="CYV25" s="233"/>
      <c r="CYW25" s="233"/>
      <c r="CYX25" s="233"/>
      <c r="CYY25" s="233"/>
      <c r="CYZ25" s="233"/>
      <c r="CZA25" s="233"/>
      <c r="CZB25" s="233"/>
      <c r="CZC25" s="233"/>
      <c r="CZD25" s="233"/>
      <c r="CZE25" s="233"/>
      <c r="CZF25" s="233"/>
      <c r="CZG25" s="233"/>
      <c r="CZH25" s="233"/>
      <c r="CZI25" s="233"/>
      <c r="CZJ25" s="233"/>
      <c r="CZK25" s="233"/>
      <c r="CZL25" s="233"/>
      <c r="CZM25" s="233"/>
      <c r="CZN25" s="233"/>
      <c r="CZO25" s="233"/>
      <c r="CZP25" s="233"/>
      <c r="CZQ25" s="233"/>
      <c r="CZR25" s="233"/>
      <c r="CZS25" s="233"/>
      <c r="CZT25" s="233"/>
      <c r="CZU25" s="233"/>
      <c r="CZV25" s="233"/>
      <c r="CZW25" s="233"/>
      <c r="CZX25" s="233"/>
      <c r="CZY25" s="233"/>
      <c r="CZZ25" s="233"/>
      <c r="DAA25" s="233"/>
      <c r="DAB25" s="233"/>
      <c r="DAC25" s="233"/>
      <c r="DAD25" s="233"/>
      <c r="DAE25" s="233"/>
      <c r="DAF25" s="233"/>
      <c r="DAG25" s="233"/>
      <c r="DAH25" s="233"/>
      <c r="DAI25" s="233"/>
      <c r="DAJ25" s="233"/>
      <c r="DAK25" s="233"/>
      <c r="DAL25" s="233"/>
      <c r="DAM25" s="233"/>
      <c r="DAN25" s="233"/>
      <c r="DAO25" s="233"/>
      <c r="DAP25" s="233"/>
      <c r="DAQ25" s="233"/>
      <c r="DAR25" s="233"/>
      <c r="DAS25" s="233"/>
      <c r="DAT25" s="233"/>
      <c r="DAU25" s="233"/>
      <c r="DAV25" s="233"/>
      <c r="DAW25" s="233"/>
      <c r="DAX25" s="233"/>
      <c r="DAY25" s="233"/>
      <c r="DAZ25" s="233"/>
      <c r="DBA25" s="233"/>
      <c r="DBB25" s="233"/>
      <c r="DBC25" s="233"/>
      <c r="DBD25" s="233"/>
      <c r="DBE25" s="233"/>
      <c r="DBF25" s="233"/>
      <c r="DBG25" s="233"/>
      <c r="DBH25" s="233"/>
      <c r="DBI25" s="233"/>
      <c r="DBJ25" s="233"/>
      <c r="DBK25" s="233"/>
      <c r="DBL25" s="233"/>
      <c r="DBM25" s="233"/>
      <c r="DBN25" s="233"/>
      <c r="DBO25" s="233"/>
      <c r="DBP25" s="233"/>
      <c r="DBQ25" s="233"/>
      <c r="DBR25" s="233"/>
      <c r="DBS25" s="233"/>
      <c r="DBT25" s="233"/>
      <c r="DBU25" s="233"/>
      <c r="DBV25" s="233"/>
      <c r="DBW25" s="233"/>
      <c r="DBX25" s="233"/>
      <c r="DBY25" s="233"/>
      <c r="DBZ25" s="233"/>
      <c r="DCA25" s="233"/>
      <c r="DCB25" s="233"/>
      <c r="DCC25" s="233"/>
      <c r="DCD25" s="233"/>
      <c r="DCE25" s="233"/>
      <c r="DCF25" s="233"/>
      <c r="DCG25" s="233"/>
      <c r="DCH25" s="233"/>
      <c r="DCI25" s="233"/>
      <c r="DCJ25" s="233"/>
      <c r="DCK25" s="233"/>
      <c r="DCL25" s="233"/>
      <c r="DCM25" s="233"/>
      <c r="DCN25" s="233"/>
      <c r="DCO25" s="233"/>
      <c r="DCP25" s="233"/>
      <c r="DCQ25" s="233"/>
      <c r="DCR25" s="233"/>
      <c r="DCS25" s="233"/>
      <c r="DCT25" s="233"/>
      <c r="DCU25" s="233"/>
      <c r="DCV25" s="233"/>
      <c r="DCW25" s="233"/>
      <c r="DCX25" s="233"/>
      <c r="DCY25" s="233"/>
      <c r="DCZ25" s="233"/>
      <c r="DDA25" s="233"/>
      <c r="DDB25" s="233"/>
      <c r="DDC25" s="233"/>
      <c r="DDD25" s="233"/>
      <c r="DDE25" s="233"/>
      <c r="DDF25" s="233"/>
      <c r="DDG25" s="233"/>
      <c r="DDH25" s="233"/>
      <c r="DDI25" s="233"/>
      <c r="DDJ25" s="233"/>
      <c r="DDK25" s="233"/>
      <c r="DDL25" s="233"/>
      <c r="DDM25" s="233"/>
      <c r="DDN25" s="233"/>
      <c r="DDO25" s="233"/>
      <c r="DDP25" s="233"/>
      <c r="DDQ25" s="233"/>
      <c r="DDR25" s="233"/>
      <c r="DDS25" s="233"/>
      <c r="DDT25" s="233"/>
      <c r="DDU25" s="233"/>
      <c r="DDV25" s="233"/>
      <c r="DDW25" s="233"/>
      <c r="DDX25" s="233"/>
      <c r="DDY25" s="233"/>
      <c r="DDZ25" s="233"/>
      <c r="DEA25" s="233"/>
      <c r="DEB25" s="233"/>
      <c r="DEC25" s="233"/>
      <c r="DED25" s="233"/>
      <c r="DEE25" s="233"/>
      <c r="DEF25" s="233"/>
      <c r="DEG25" s="233"/>
      <c r="DEH25" s="233"/>
      <c r="DEI25" s="233"/>
      <c r="DEJ25" s="233"/>
      <c r="DEK25" s="233"/>
      <c r="DEL25" s="233"/>
      <c r="DEM25" s="233"/>
      <c r="DEN25" s="233"/>
      <c r="DEO25" s="233"/>
      <c r="DEP25" s="233"/>
      <c r="DEQ25" s="233"/>
      <c r="DER25" s="233"/>
      <c r="DES25" s="233"/>
      <c r="DET25" s="233"/>
      <c r="DEU25" s="233"/>
      <c r="DEV25" s="233"/>
      <c r="DEW25" s="233"/>
      <c r="DEX25" s="233"/>
      <c r="DEY25" s="233"/>
      <c r="DEZ25" s="233"/>
      <c r="DFA25" s="233"/>
      <c r="DFB25" s="233"/>
      <c r="DFC25" s="233"/>
      <c r="DFD25" s="233"/>
      <c r="DFE25" s="233"/>
      <c r="DFF25" s="233"/>
      <c r="DFG25" s="233"/>
      <c r="DFH25" s="233"/>
      <c r="DFI25" s="233"/>
      <c r="DFJ25" s="233"/>
      <c r="DFK25" s="233"/>
      <c r="DFL25" s="233"/>
      <c r="DFM25" s="233"/>
      <c r="DFN25" s="233"/>
      <c r="DFO25" s="233"/>
      <c r="DFP25" s="233"/>
      <c r="DFQ25" s="233"/>
      <c r="DFR25" s="233"/>
      <c r="DFS25" s="233"/>
      <c r="DFT25" s="233"/>
      <c r="DFU25" s="233"/>
      <c r="DFV25" s="233"/>
      <c r="DFW25" s="233"/>
      <c r="DFX25" s="233"/>
      <c r="DFY25" s="233"/>
      <c r="DFZ25" s="233"/>
      <c r="DGA25" s="233"/>
      <c r="DGB25" s="233"/>
      <c r="DGC25" s="233"/>
      <c r="DGD25" s="233"/>
      <c r="DGE25" s="233"/>
      <c r="DGF25" s="233"/>
      <c r="DGG25" s="233"/>
      <c r="DGH25" s="233"/>
      <c r="DGI25" s="233"/>
      <c r="DGJ25" s="233"/>
      <c r="DGK25" s="233"/>
      <c r="DGL25" s="233"/>
      <c r="DGM25" s="233"/>
      <c r="DGN25" s="233"/>
      <c r="DGO25" s="233"/>
      <c r="DGP25" s="233"/>
      <c r="DGQ25" s="233"/>
      <c r="DGR25" s="233"/>
      <c r="DGS25" s="233"/>
      <c r="DGT25" s="233"/>
      <c r="DGU25" s="233"/>
      <c r="DGV25" s="233"/>
      <c r="DGW25" s="233"/>
      <c r="DGX25" s="233"/>
      <c r="DGY25" s="233"/>
      <c r="DGZ25" s="233"/>
      <c r="DHA25" s="233"/>
      <c r="DHB25" s="233"/>
      <c r="DHC25" s="233"/>
      <c r="DHD25" s="233"/>
      <c r="DHE25" s="233"/>
      <c r="DHF25" s="233"/>
      <c r="DHG25" s="233"/>
      <c r="DHH25" s="233"/>
      <c r="DHI25" s="233"/>
      <c r="DHJ25" s="233"/>
      <c r="DHK25" s="233"/>
      <c r="DHL25" s="233"/>
      <c r="DHM25" s="233"/>
      <c r="DHN25" s="233"/>
      <c r="DHO25" s="233"/>
      <c r="DHP25" s="233"/>
      <c r="DHQ25" s="233"/>
      <c r="DHR25" s="233"/>
      <c r="DHS25" s="233"/>
      <c r="DHT25" s="233"/>
      <c r="DHU25" s="233"/>
      <c r="DHV25" s="233"/>
      <c r="DHW25" s="233"/>
      <c r="DHX25" s="233"/>
      <c r="DHY25" s="233"/>
      <c r="DHZ25" s="233"/>
      <c r="DIA25" s="233"/>
      <c r="DIB25" s="233"/>
      <c r="DIC25" s="233"/>
      <c r="DID25" s="233"/>
      <c r="DIE25" s="233"/>
      <c r="DIF25" s="233"/>
      <c r="DIG25" s="233"/>
      <c r="DIH25" s="233"/>
      <c r="DII25" s="233"/>
      <c r="DIJ25" s="233"/>
      <c r="DIK25" s="233"/>
      <c r="DIL25" s="233"/>
      <c r="DIM25" s="233"/>
      <c r="DIN25" s="233"/>
      <c r="DIO25" s="233"/>
      <c r="DIP25" s="233"/>
      <c r="DIQ25" s="233"/>
      <c r="DIR25" s="233"/>
      <c r="DIS25" s="233"/>
      <c r="DIT25" s="233"/>
      <c r="DIU25" s="233"/>
      <c r="DIV25" s="233"/>
      <c r="DIW25" s="233"/>
      <c r="DIX25" s="233"/>
      <c r="DIY25" s="233"/>
      <c r="DIZ25" s="233"/>
      <c r="DJA25" s="233"/>
      <c r="DJB25" s="233"/>
      <c r="DJC25" s="233"/>
      <c r="DJD25" s="233"/>
      <c r="DJE25" s="233"/>
      <c r="DJF25" s="233"/>
      <c r="DJG25" s="233"/>
      <c r="DJH25" s="233"/>
      <c r="DJI25" s="233"/>
      <c r="DJJ25" s="233"/>
      <c r="DJK25" s="233"/>
      <c r="DJL25" s="233"/>
      <c r="DJM25" s="233"/>
      <c r="DJN25" s="233"/>
      <c r="DJO25" s="233"/>
      <c r="DJP25" s="233"/>
      <c r="DJQ25" s="233"/>
      <c r="DJR25" s="233"/>
      <c r="DJS25" s="233"/>
      <c r="DJT25" s="233"/>
      <c r="DJU25" s="233"/>
      <c r="DJV25" s="233"/>
      <c r="DJW25" s="233"/>
      <c r="DJX25" s="233"/>
      <c r="DJY25" s="233"/>
      <c r="DJZ25" s="233"/>
      <c r="DKA25" s="233"/>
      <c r="DKB25" s="233"/>
      <c r="DKC25" s="233"/>
      <c r="DKD25" s="233"/>
      <c r="DKE25" s="233"/>
      <c r="DKF25" s="233"/>
      <c r="DKG25" s="233"/>
      <c r="DKH25" s="233"/>
      <c r="DKI25" s="233"/>
      <c r="DKJ25" s="233"/>
      <c r="DKK25" s="233"/>
      <c r="DKL25" s="233"/>
      <c r="DKM25" s="233"/>
      <c r="DKN25" s="233"/>
      <c r="DKO25" s="233"/>
      <c r="DKP25" s="233"/>
      <c r="DKQ25" s="233"/>
      <c r="DKR25" s="233"/>
      <c r="DKS25" s="233"/>
      <c r="DKT25" s="233"/>
      <c r="DKU25" s="233"/>
      <c r="DKV25" s="233"/>
      <c r="DKW25" s="233"/>
      <c r="DKX25" s="233"/>
      <c r="DKY25" s="233"/>
      <c r="DKZ25" s="233"/>
      <c r="DLA25" s="233"/>
      <c r="DLB25" s="233"/>
      <c r="DLC25" s="233"/>
      <c r="DLD25" s="233"/>
      <c r="DLE25" s="233"/>
      <c r="DLF25" s="233"/>
      <c r="DLG25" s="233"/>
      <c r="DLH25" s="233"/>
      <c r="DLI25" s="233"/>
      <c r="DLJ25" s="233"/>
      <c r="DLK25" s="233"/>
      <c r="DLL25" s="233"/>
      <c r="DLM25" s="233"/>
      <c r="DLN25" s="233"/>
      <c r="DLO25" s="233"/>
      <c r="DLP25" s="233"/>
      <c r="DLQ25" s="233"/>
      <c r="DLR25" s="233"/>
      <c r="DLS25" s="233"/>
      <c r="DLT25" s="233"/>
      <c r="DLU25" s="233"/>
      <c r="DLV25" s="233"/>
      <c r="DLW25" s="233"/>
      <c r="DLX25" s="233"/>
      <c r="DLY25" s="233"/>
      <c r="DLZ25" s="233"/>
      <c r="DMA25" s="233"/>
      <c r="DMB25" s="233"/>
      <c r="DMC25" s="233"/>
      <c r="DMD25" s="233"/>
      <c r="DME25" s="233"/>
      <c r="DMF25" s="233"/>
      <c r="DMG25" s="233"/>
      <c r="DMH25" s="233"/>
      <c r="DMI25" s="233"/>
      <c r="DMJ25" s="233"/>
      <c r="DMK25" s="233"/>
      <c r="DML25" s="233"/>
      <c r="DMM25" s="233"/>
      <c r="DMN25" s="233"/>
      <c r="DMO25" s="233"/>
      <c r="DMP25" s="233"/>
      <c r="DMQ25" s="233"/>
      <c r="DMR25" s="233"/>
      <c r="DMS25" s="233"/>
      <c r="DMT25" s="233"/>
      <c r="DMU25" s="233"/>
      <c r="DMV25" s="233"/>
      <c r="DMW25" s="233"/>
      <c r="DMX25" s="233"/>
      <c r="DMY25" s="233"/>
      <c r="DMZ25" s="233"/>
      <c r="DNA25" s="233"/>
      <c r="DNB25" s="233"/>
      <c r="DNC25" s="233"/>
      <c r="DND25" s="233"/>
      <c r="DNE25" s="233"/>
      <c r="DNF25" s="233"/>
      <c r="DNG25" s="233"/>
      <c r="DNH25" s="233"/>
      <c r="DNI25" s="233"/>
      <c r="DNJ25" s="233"/>
      <c r="DNK25" s="233"/>
      <c r="DNL25" s="233"/>
      <c r="DNM25" s="233"/>
      <c r="DNN25" s="233"/>
      <c r="DNO25" s="233"/>
      <c r="DNP25" s="233"/>
      <c r="DNQ25" s="233"/>
      <c r="DNR25" s="233"/>
      <c r="DNS25" s="233"/>
      <c r="DNT25" s="233"/>
      <c r="DNU25" s="233"/>
      <c r="DNV25" s="233"/>
      <c r="DNW25" s="233"/>
      <c r="DNX25" s="233"/>
      <c r="DNY25" s="233"/>
      <c r="DNZ25" s="233"/>
      <c r="DOA25" s="233"/>
      <c r="DOB25" s="233"/>
      <c r="DOC25" s="233"/>
      <c r="DOD25" s="233"/>
      <c r="DOE25" s="233"/>
      <c r="DOF25" s="233"/>
      <c r="DOG25" s="233"/>
      <c r="DOH25" s="233"/>
      <c r="DOI25" s="233"/>
      <c r="DOJ25" s="233"/>
      <c r="DOK25" s="233"/>
      <c r="DOL25" s="233"/>
      <c r="DOM25" s="233"/>
      <c r="DON25" s="233"/>
      <c r="DOO25" s="233"/>
      <c r="DOP25" s="233"/>
      <c r="DOQ25" s="233"/>
      <c r="DOR25" s="233"/>
      <c r="DOS25" s="233"/>
      <c r="DOT25" s="233"/>
      <c r="DOU25" s="233"/>
      <c r="DOV25" s="233"/>
      <c r="DOW25" s="233"/>
      <c r="DOX25" s="233"/>
      <c r="DOY25" s="233"/>
      <c r="DOZ25" s="233"/>
      <c r="DPA25" s="233"/>
      <c r="DPB25" s="233"/>
      <c r="DPC25" s="233"/>
      <c r="DPD25" s="233"/>
      <c r="DPE25" s="233"/>
      <c r="DPF25" s="233"/>
      <c r="DPG25" s="233"/>
      <c r="DPH25" s="233"/>
      <c r="DPI25" s="233"/>
      <c r="DPJ25" s="233"/>
      <c r="DPK25" s="233"/>
      <c r="DPL25" s="233"/>
      <c r="DPM25" s="233"/>
      <c r="DPN25" s="233"/>
      <c r="DPO25" s="233"/>
      <c r="DPP25" s="233"/>
      <c r="DPQ25" s="233"/>
      <c r="DPR25" s="233"/>
      <c r="DPS25" s="233"/>
      <c r="DPT25" s="233"/>
      <c r="DPU25" s="233"/>
      <c r="DPV25" s="233"/>
      <c r="DPW25" s="233"/>
      <c r="DPX25" s="233"/>
      <c r="DPY25" s="233"/>
      <c r="DPZ25" s="233"/>
      <c r="DQA25" s="233"/>
      <c r="DQB25" s="233"/>
      <c r="DQC25" s="233"/>
      <c r="DQD25" s="233"/>
      <c r="DQE25" s="233"/>
      <c r="DQF25" s="233"/>
      <c r="DQG25" s="233"/>
      <c r="DQH25" s="233"/>
      <c r="DQI25" s="233"/>
      <c r="DQJ25" s="233"/>
      <c r="DQK25" s="233"/>
      <c r="DQL25" s="233"/>
      <c r="DQM25" s="233"/>
      <c r="DQN25" s="233"/>
      <c r="DQO25" s="233"/>
      <c r="DQP25" s="233"/>
      <c r="DQQ25" s="233"/>
      <c r="DQR25" s="233"/>
      <c r="DQS25" s="233"/>
      <c r="DQT25" s="233"/>
      <c r="DQU25" s="233"/>
      <c r="DQV25" s="233"/>
      <c r="DQW25" s="233"/>
      <c r="DQX25" s="233"/>
      <c r="DQY25" s="233"/>
      <c r="DQZ25" s="233"/>
      <c r="DRA25" s="233"/>
      <c r="DRB25" s="233"/>
      <c r="DRC25" s="233"/>
      <c r="DRD25" s="233"/>
      <c r="DRE25" s="233"/>
      <c r="DRF25" s="233"/>
      <c r="DRG25" s="233"/>
      <c r="DRH25" s="233"/>
      <c r="DRI25" s="233"/>
      <c r="DRJ25" s="233"/>
      <c r="DRK25" s="233"/>
      <c r="DRL25" s="233"/>
      <c r="DRM25" s="233"/>
      <c r="DRN25" s="233"/>
      <c r="DRO25" s="233"/>
      <c r="DRP25" s="233"/>
      <c r="DRQ25" s="233"/>
      <c r="DRR25" s="233"/>
      <c r="DRS25" s="233"/>
      <c r="DRT25" s="233"/>
      <c r="DRU25" s="233"/>
      <c r="DRV25" s="233"/>
      <c r="DRW25" s="233"/>
      <c r="DRX25" s="233"/>
      <c r="DRY25" s="233"/>
      <c r="DRZ25" s="233"/>
      <c r="DSA25" s="233"/>
      <c r="DSB25" s="233"/>
      <c r="DSC25" s="233"/>
      <c r="DSD25" s="233"/>
      <c r="DSE25" s="233"/>
      <c r="DSF25" s="233"/>
      <c r="DSG25" s="233"/>
      <c r="DSH25" s="233"/>
      <c r="DSI25" s="233"/>
      <c r="DSJ25" s="233"/>
      <c r="DSK25" s="233"/>
      <c r="DSL25" s="233"/>
      <c r="DSM25" s="233"/>
      <c r="DSN25" s="233"/>
      <c r="DSO25" s="233"/>
      <c r="DSP25" s="233"/>
      <c r="DSQ25" s="233"/>
      <c r="DSR25" s="233"/>
      <c r="DSS25" s="233"/>
      <c r="DST25" s="233"/>
      <c r="DSU25" s="233"/>
      <c r="DSV25" s="233"/>
      <c r="DSW25" s="233"/>
      <c r="DSX25" s="233"/>
      <c r="DSY25" s="233"/>
      <c r="DSZ25" s="233"/>
      <c r="DTA25" s="233"/>
      <c r="DTB25" s="233"/>
      <c r="DTC25" s="233"/>
      <c r="DTD25" s="233"/>
      <c r="DTE25" s="233"/>
      <c r="DTF25" s="233"/>
      <c r="DTG25" s="233"/>
      <c r="DTH25" s="233"/>
      <c r="DTI25" s="233"/>
      <c r="DTJ25" s="233"/>
      <c r="DTK25" s="233"/>
      <c r="DTL25" s="233"/>
      <c r="DTM25" s="233"/>
      <c r="DTN25" s="233"/>
      <c r="DTO25" s="233"/>
      <c r="DTP25" s="233"/>
      <c r="DTQ25" s="233"/>
      <c r="DTR25" s="233"/>
      <c r="DTS25" s="233"/>
      <c r="DTT25" s="233"/>
      <c r="DTU25" s="233"/>
      <c r="DTV25" s="233"/>
      <c r="DTW25" s="233"/>
      <c r="DTX25" s="233"/>
      <c r="DTY25" s="233"/>
      <c r="DTZ25" s="233"/>
      <c r="DUA25" s="233"/>
      <c r="DUB25" s="233"/>
      <c r="DUC25" s="233"/>
      <c r="DUD25" s="233"/>
      <c r="DUE25" s="233"/>
      <c r="DUF25" s="233"/>
      <c r="DUG25" s="233"/>
      <c r="DUH25" s="233"/>
      <c r="DUI25" s="233"/>
      <c r="DUJ25" s="233"/>
      <c r="DUK25" s="233"/>
      <c r="DUL25" s="233"/>
      <c r="DUM25" s="233"/>
      <c r="DUN25" s="233"/>
      <c r="DUO25" s="233"/>
      <c r="DUP25" s="233"/>
      <c r="DUQ25" s="233"/>
      <c r="DUR25" s="233"/>
      <c r="DUS25" s="233"/>
      <c r="DUT25" s="233"/>
      <c r="DUU25" s="233"/>
      <c r="DUV25" s="233"/>
      <c r="DUW25" s="233"/>
      <c r="DUX25" s="233"/>
      <c r="DUY25" s="233"/>
      <c r="DUZ25" s="233"/>
      <c r="DVA25" s="233"/>
      <c r="DVB25" s="233"/>
      <c r="DVC25" s="233"/>
      <c r="DVD25" s="233"/>
      <c r="DVE25" s="233"/>
      <c r="DVF25" s="233"/>
      <c r="DVG25" s="233"/>
      <c r="DVH25" s="233"/>
      <c r="DVI25" s="233"/>
      <c r="DVJ25" s="233"/>
      <c r="DVK25" s="233"/>
      <c r="DVL25" s="233"/>
      <c r="DVM25" s="233"/>
      <c r="DVN25" s="233"/>
      <c r="DVO25" s="233"/>
      <c r="DVP25" s="233"/>
      <c r="DVQ25" s="233"/>
      <c r="DVR25" s="233"/>
      <c r="DVS25" s="233"/>
      <c r="DVT25" s="233"/>
      <c r="DVU25" s="233"/>
      <c r="DVV25" s="233"/>
      <c r="DVW25" s="233"/>
      <c r="DVX25" s="233"/>
      <c r="DVY25" s="233"/>
      <c r="DVZ25" s="233"/>
      <c r="DWA25" s="233"/>
      <c r="DWB25" s="233"/>
      <c r="DWC25" s="233"/>
      <c r="DWD25" s="233"/>
      <c r="DWE25" s="233"/>
      <c r="DWF25" s="233"/>
      <c r="DWG25" s="233"/>
      <c r="DWH25" s="233"/>
      <c r="DWI25" s="233"/>
      <c r="DWJ25" s="233"/>
      <c r="DWK25" s="233"/>
      <c r="DWL25" s="233"/>
      <c r="DWM25" s="233"/>
      <c r="DWN25" s="233"/>
      <c r="DWO25" s="233"/>
      <c r="DWP25" s="233"/>
      <c r="DWQ25" s="233"/>
      <c r="DWR25" s="233"/>
      <c r="DWS25" s="233"/>
      <c r="DWT25" s="233"/>
      <c r="DWU25" s="233"/>
      <c r="DWV25" s="233"/>
      <c r="DWW25" s="233"/>
      <c r="DWX25" s="233"/>
      <c r="DWY25" s="233"/>
      <c r="DWZ25" s="233"/>
      <c r="DXA25" s="233"/>
      <c r="DXB25" s="233"/>
      <c r="DXC25" s="233"/>
      <c r="DXD25" s="233"/>
      <c r="DXE25" s="233"/>
      <c r="DXF25" s="233"/>
      <c r="DXG25" s="233"/>
      <c r="DXH25" s="233"/>
      <c r="DXI25" s="233"/>
      <c r="DXJ25" s="233"/>
      <c r="DXK25" s="233"/>
      <c r="DXL25" s="233"/>
      <c r="DXM25" s="233"/>
      <c r="DXN25" s="233"/>
      <c r="DXO25" s="233"/>
      <c r="DXP25" s="233"/>
      <c r="DXQ25" s="233"/>
      <c r="DXR25" s="233"/>
      <c r="DXS25" s="233"/>
      <c r="DXT25" s="233"/>
      <c r="DXU25" s="233"/>
      <c r="DXV25" s="233"/>
      <c r="DXW25" s="233"/>
      <c r="DXX25" s="233"/>
      <c r="DXY25" s="233"/>
      <c r="DXZ25" s="233"/>
      <c r="DYA25" s="233"/>
      <c r="DYB25" s="233"/>
      <c r="DYC25" s="233"/>
      <c r="DYD25" s="233"/>
      <c r="DYE25" s="233"/>
      <c r="DYF25" s="233"/>
      <c r="DYG25" s="233"/>
      <c r="DYH25" s="233"/>
      <c r="DYI25" s="233"/>
      <c r="DYJ25" s="233"/>
      <c r="DYK25" s="233"/>
      <c r="DYL25" s="233"/>
      <c r="DYM25" s="233"/>
      <c r="DYN25" s="233"/>
      <c r="DYO25" s="233"/>
      <c r="DYP25" s="233"/>
      <c r="DYQ25" s="233"/>
      <c r="DYR25" s="233"/>
      <c r="DYS25" s="233"/>
      <c r="DYT25" s="233"/>
      <c r="DYU25" s="233"/>
      <c r="DYV25" s="233"/>
      <c r="DYW25" s="233"/>
      <c r="DYX25" s="233"/>
      <c r="DYY25" s="233"/>
      <c r="DYZ25" s="233"/>
      <c r="DZA25" s="233"/>
      <c r="DZB25" s="233"/>
      <c r="DZC25" s="233"/>
      <c r="DZD25" s="233"/>
      <c r="DZE25" s="233"/>
      <c r="DZF25" s="233"/>
      <c r="DZG25" s="233"/>
      <c r="DZH25" s="233"/>
      <c r="DZI25" s="233"/>
      <c r="DZJ25" s="233"/>
      <c r="DZK25" s="233"/>
      <c r="DZL25" s="233"/>
      <c r="DZM25" s="233"/>
      <c r="DZN25" s="233"/>
      <c r="DZO25" s="233"/>
      <c r="DZP25" s="233"/>
      <c r="DZQ25" s="233"/>
      <c r="DZR25" s="233"/>
      <c r="DZS25" s="233"/>
      <c r="DZT25" s="233"/>
      <c r="DZU25" s="233"/>
      <c r="DZV25" s="233"/>
      <c r="DZW25" s="233"/>
      <c r="DZX25" s="233"/>
      <c r="DZY25" s="233"/>
      <c r="DZZ25" s="233"/>
      <c r="EAA25" s="233"/>
      <c r="EAB25" s="233"/>
      <c r="EAC25" s="233"/>
      <c r="EAD25" s="233"/>
      <c r="EAE25" s="233"/>
      <c r="EAF25" s="233"/>
      <c r="EAG25" s="233"/>
      <c r="EAH25" s="233"/>
      <c r="EAI25" s="233"/>
      <c r="EAJ25" s="233"/>
      <c r="EAK25" s="233"/>
      <c r="EAL25" s="233"/>
      <c r="EAM25" s="233"/>
      <c r="EAN25" s="233"/>
      <c r="EAO25" s="233"/>
      <c r="EAP25" s="233"/>
      <c r="EAQ25" s="233"/>
      <c r="EAR25" s="233"/>
      <c r="EAS25" s="233"/>
      <c r="EAT25" s="233"/>
      <c r="EAU25" s="233"/>
      <c r="EAV25" s="233"/>
      <c r="EAW25" s="233"/>
      <c r="EAX25" s="233"/>
      <c r="EAY25" s="233"/>
      <c r="EAZ25" s="233"/>
      <c r="EBA25" s="233"/>
      <c r="EBB25" s="233"/>
      <c r="EBC25" s="233"/>
      <c r="EBD25" s="233"/>
      <c r="EBE25" s="233"/>
      <c r="EBF25" s="233"/>
      <c r="EBG25" s="233"/>
      <c r="EBH25" s="233"/>
      <c r="EBI25" s="233"/>
      <c r="EBJ25" s="233"/>
      <c r="EBK25" s="233"/>
      <c r="EBL25" s="233"/>
      <c r="EBM25" s="233"/>
      <c r="EBN25" s="233"/>
      <c r="EBO25" s="233"/>
      <c r="EBP25" s="233"/>
      <c r="EBQ25" s="233"/>
      <c r="EBR25" s="233"/>
      <c r="EBS25" s="233"/>
      <c r="EBT25" s="233"/>
      <c r="EBU25" s="233"/>
      <c r="EBV25" s="233"/>
      <c r="EBW25" s="233"/>
      <c r="EBX25" s="233"/>
      <c r="EBY25" s="233"/>
      <c r="EBZ25" s="233"/>
      <c r="ECA25" s="233"/>
      <c r="ECB25" s="233"/>
      <c r="ECC25" s="233"/>
      <c r="ECD25" s="233"/>
      <c r="ECE25" s="233"/>
      <c r="ECF25" s="233"/>
      <c r="ECG25" s="233"/>
      <c r="ECH25" s="233"/>
      <c r="ECI25" s="233"/>
      <c r="ECJ25" s="233"/>
      <c r="ECK25" s="233"/>
      <c r="ECL25" s="233"/>
      <c r="ECM25" s="233"/>
      <c r="ECN25" s="233"/>
      <c r="ECO25" s="233"/>
      <c r="ECP25" s="233"/>
      <c r="ECQ25" s="233"/>
      <c r="ECR25" s="233"/>
      <c r="ECS25" s="233"/>
      <c r="ECT25" s="233"/>
      <c r="ECU25" s="233"/>
      <c r="ECV25" s="233"/>
      <c r="ECW25" s="233"/>
      <c r="ECX25" s="233"/>
      <c r="ECY25" s="233"/>
      <c r="ECZ25" s="233"/>
      <c r="EDA25" s="233"/>
      <c r="EDB25" s="233"/>
      <c r="EDC25" s="233"/>
      <c r="EDD25" s="233"/>
      <c r="EDE25" s="233"/>
      <c r="EDF25" s="233"/>
      <c r="EDG25" s="233"/>
      <c r="EDH25" s="233"/>
      <c r="EDI25" s="233"/>
      <c r="EDJ25" s="233"/>
      <c r="EDK25" s="233"/>
      <c r="EDL25" s="233"/>
      <c r="EDM25" s="233"/>
      <c r="EDN25" s="233"/>
      <c r="EDO25" s="233"/>
      <c r="EDP25" s="233"/>
      <c r="EDQ25" s="233"/>
      <c r="EDR25" s="233"/>
      <c r="EDS25" s="233"/>
      <c r="EDT25" s="233"/>
      <c r="EDU25" s="233"/>
      <c r="EDV25" s="233"/>
      <c r="EDW25" s="233"/>
      <c r="EDX25" s="233"/>
      <c r="EDY25" s="233"/>
      <c r="EDZ25" s="233"/>
      <c r="EEA25" s="233"/>
      <c r="EEB25" s="233"/>
      <c r="EEC25" s="233"/>
      <c r="EED25" s="233"/>
      <c r="EEE25" s="233"/>
      <c r="EEF25" s="233"/>
      <c r="EEG25" s="233"/>
      <c r="EEH25" s="233"/>
      <c r="EEI25" s="233"/>
      <c r="EEJ25" s="233"/>
      <c r="EEK25" s="233"/>
      <c r="EEL25" s="233"/>
      <c r="EEM25" s="233"/>
      <c r="EEN25" s="233"/>
      <c r="EEO25" s="233"/>
      <c r="EEP25" s="233"/>
      <c r="EEQ25" s="233"/>
      <c r="EER25" s="233"/>
      <c r="EES25" s="233"/>
      <c r="EET25" s="233"/>
      <c r="EEU25" s="233"/>
      <c r="EEV25" s="233"/>
      <c r="EEW25" s="233"/>
      <c r="EEX25" s="233"/>
      <c r="EEY25" s="233"/>
      <c r="EEZ25" s="233"/>
      <c r="EFA25" s="233"/>
      <c r="EFB25" s="233"/>
      <c r="EFC25" s="233"/>
      <c r="EFD25" s="233"/>
      <c r="EFE25" s="233"/>
      <c r="EFF25" s="233"/>
      <c r="EFG25" s="233"/>
      <c r="EFH25" s="233"/>
      <c r="EFI25" s="233"/>
      <c r="EFJ25" s="233"/>
      <c r="EFK25" s="233"/>
      <c r="EFL25" s="233"/>
      <c r="EFM25" s="233"/>
      <c r="EFN25" s="233"/>
      <c r="EFO25" s="233"/>
      <c r="EFP25" s="233"/>
      <c r="EFQ25" s="233"/>
      <c r="EFR25" s="233"/>
      <c r="EFS25" s="233"/>
      <c r="EFT25" s="233"/>
      <c r="EFU25" s="233"/>
      <c r="EFV25" s="233"/>
      <c r="EFW25" s="233"/>
      <c r="EFX25" s="233"/>
      <c r="EFY25" s="233"/>
      <c r="EFZ25" s="233"/>
      <c r="EGA25" s="233"/>
      <c r="EGB25" s="233"/>
      <c r="EGC25" s="233"/>
      <c r="EGD25" s="233"/>
      <c r="EGE25" s="233"/>
      <c r="EGF25" s="233"/>
      <c r="EGG25" s="233"/>
      <c r="EGH25" s="233"/>
      <c r="EGI25" s="233"/>
      <c r="EGJ25" s="233"/>
      <c r="EGK25" s="233"/>
      <c r="EGL25" s="233"/>
      <c r="EGM25" s="233"/>
      <c r="EGN25" s="233"/>
      <c r="EGO25" s="233"/>
      <c r="EGP25" s="233"/>
      <c r="EGQ25" s="233"/>
      <c r="EGR25" s="233"/>
      <c r="EGS25" s="233"/>
      <c r="EGT25" s="233"/>
      <c r="EGU25" s="233"/>
      <c r="EGV25" s="233"/>
      <c r="EGW25" s="233"/>
      <c r="EGX25" s="233"/>
      <c r="EGY25" s="233"/>
      <c r="EGZ25" s="233"/>
      <c r="EHA25" s="233"/>
      <c r="EHB25" s="233"/>
      <c r="EHC25" s="233"/>
      <c r="EHD25" s="233"/>
      <c r="EHE25" s="233"/>
      <c r="EHF25" s="233"/>
      <c r="EHG25" s="233"/>
      <c r="EHH25" s="233"/>
      <c r="EHI25" s="233"/>
      <c r="EHJ25" s="233"/>
      <c r="EHK25" s="233"/>
      <c r="EHL25" s="233"/>
      <c r="EHM25" s="233"/>
      <c r="EHN25" s="233"/>
      <c r="EHO25" s="233"/>
      <c r="EHP25" s="233"/>
      <c r="EHQ25" s="233"/>
      <c r="EHR25" s="233"/>
      <c r="EHS25" s="233"/>
      <c r="EHT25" s="233"/>
      <c r="EHU25" s="233"/>
      <c r="EHV25" s="233"/>
      <c r="EHW25" s="233"/>
      <c r="EHX25" s="233"/>
      <c r="EHY25" s="233"/>
      <c r="EHZ25" s="233"/>
      <c r="EIA25" s="233"/>
      <c r="EIB25" s="233"/>
      <c r="EIC25" s="233"/>
      <c r="EID25" s="233"/>
      <c r="EIE25" s="233"/>
      <c r="EIF25" s="233"/>
      <c r="EIG25" s="233"/>
      <c r="EIH25" s="233"/>
      <c r="EII25" s="233"/>
      <c r="EIJ25" s="233"/>
      <c r="EIK25" s="233"/>
      <c r="EIL25" s="233"/>
      <c r="EIM25" s="233"/>
      <c r="EIN25" s="233"/>
      <c r="EIO25" s="233"/>
      <c r="EIP25" s="233"/>
      <c r="EIQ25" s="233"/>
      <c r="EIR25" s="233"/>
      <c r="EIS25" s="233"/>
      <c r="EIT25" s="233"/>
      <c r="EIU25" s="233"/>
      <c r="EIV25" s="233"/>
      <c r="EIW25" s="233"/>
      <c r="EIX25" s="233"/>
      <c r="EIY25" s="233"/>
      <c r="EIZ25" s="233"/>
      <c r="EJA25" s="233"/>
      <c r="EJB25" s="233"/>
      <c r="EJC25" s="233"/>
      <c r="EJD25" s="233"/>
      <c r="EJE25" s="233"/>
      <c r="EJF25" s="233"/>
      <c r="EJG25" s="233"/>
      <c r="EJH25" s="233"/>
      <c r="EJI25" s="233"/>
      <c r="EJJ25" s="233"/>
      <c r="EJK25" s="233"/>
      <c r="EJL25" s="233"/>
      <c r="EJM25" s="233"/>
      <c r="EJN25" s="233"/>
      <c r="EJO25" s="233"/>
      <c r="EJP25" s="233"/>
      <c r="EJQ25" s="233"/>
      <c r="EJR25" s="233"/>
      <c r="EJS25" s="233"/>
      <c r="EJT25" s="233"/>
      <c r="EJU25" s="233"/>
      <c r="EJV25" s="233"/>
      <c r="EJW25" s="233"/>
      <c r="EJX25" s="233"/>
      <c r="EJY25" s="233"/>
      <c r="EJZ25" s="233"/>
      <c r="EKA25" s="233"/>
      <c r="EKB25" s="233"/>
      <c r="EKC25" s="233"/>
      <c r="EKD25" s="233"/>
      <c r="EKE25" s="233"/>
      <c r="EKF25" s="233"/>
      <c r="EKG25" s="233"/>
      <c r="EKH25" s="233"/>
      <c r="EKI25" s="233"/>
      <c r="EKJ25" s="233"/>
      <c r="EKK25" s="233"/>
      <c r="EKL25" s="233"/>
      <c r="EKM25" s="233"/>
      <c r="EKN25" s="233"/>
      <c r="EKO25" s="233"/>
      <c r="EKP25" s="233"/>
      <c r="EKQ25" s="233"/>
      <c r="EKR25" s="233"/>
      <c r="EKS25" s="233"/>
      <c r="EKT25" s="233"/>
      <c r="EKU25" s="233"/>
      <c r="EKV25" s="233"/>
      <c r="EKW25" s="233"/>
      <c r="EKX25" s="233"/>
      <c r="EKY25" s="233"/>
      <c r="EKZ25" s="233"/>
      <c r="ELA25" s="233"/>
      <c r="ELB25" s="233"/>
      <c r="ELC25" s="233"/>
      <c r="ELD25" s="233"/>
      <c r="ELE25" s="233"/>
      <c r="ELF25" s="233"/>
      <c r="ELG25" s="233"/>
      <c r="ELH25" s="233"/>
      <c r="ELI25" s="233"/>
      <c r="ELJ25" s="233"/>
      <c r="ELK25" s="233"/>
      <c r="ELL25" s="233"/>
      <c r="ELM25" s="233"/>
      <c r="ELN25" s="233"/>
      <c r="ELO25" s="233"/>
      <c r="ELP25" s="233"/>
      <c r="ELQ25" s="233"/>
      <c r="ELR25" s="233"/>
      <c r="ELS25" s="233"/>
      <c r="ELT25" s="233"/>
      <c r="ELU25" s="233"/>
      <c r="ELV25" s="233"/>
      <c r="ELW25" s="233"/>
      <c r="ELX25" s="233"/>
      <c r="ELY25" s="233"/>
      <c r="ELZ25" s="233"/>
      <c r="EMA25" s="233"/>
      <c r="EMB25" s="233"/>
      <c r="EMC25" s="233"/>
      <c r="EMD25" s="233"/>
      <c r="EME25" s="233"/>
      <c r="EMF25" s="233"/>
      <c r="EMG25" s="233"/>
      <c r="EMH25" s="233"/>
      <c r="EMI25" s="233"/>
      <c r="EMJ25" s="233"/>
      <c r="EMK25" s="233"/>
      <c r="EML25" s="233"/>
      <c r="EMM25" s="233"/>
      <c r="EMN25" s="233"/>
      <c r="EMO25" s="233"/>
      <c r="EMP25" s="233"/>
      <c r="EMQ25" s="233"/>
      <c r="EMR25" s="233"/>
      <c r="EMS25" s="233"/>
      <c r="EMT25" s="233"/>
      <c r="EMU25" s="233"/>
      <c r="EMV25" s="233"/>
      <c r="EMW25" s="233"/>
      <c r="EMX25" s="233"/>
      <c r="EMY25" s="233"/>
      <c r="EMZ25" s="233"/>
      <c r="ENA25" s="233"/>
      <c r="ENB25" s="233"/>
      <c r="ENC25" s="233"/>
      <c r="END25" s="233"/>
      <c r="ENE25" s="233"/>
      <c r="ENF25" s="233"/>
      <c r="ENG25" s="233"/>
      <c r="ENH25" s="233"/>
      <c r="ENI25" s="233"/>
      <c r="ENJ25" s="233"/>
      <c r="ENK25" s="233"/>
      <c r="ENL25" s="233"/>
      <c r="ENM25" s="233"/>
      <c r="ENN25" s="233"/>
      <c r="ENO25" s="233"/>
      <c r="ENP25" s="233"/>
      <c r="ENQ25" s="233"/>
      <c r="ENR25" s="233"/>
      <c r="ENS25" s="233"/>
      <c r="ENT25" s="233"/>
      <c r="ENU25" s="233"/>
      <c r="ENV25" s="233"/>
      <c r="ENW25" s="233"/>
      <c r="ENX25" s="233"/>
      <c r="ENY25" s="233"/>
      <c r="ENZ25" s="233"/>
      <c r="EOA25" s="233"/>
      <c r="EOB25" s="233"/>
      <c r="EOC25" s="233"/>
      <c r="EOD25" s="233"/>
      <c r="EOE25" s="233"/>
      <c r="EOF25" s="233"/>
      <c r="EOG25" s="233"/>
      <c r="EOH25" s="233"/>
      <c r="EOI25" s="233"/>
      <c r="EOJ25" s="233"/>
      <c r="EOK25" s="233"/>
      <c r="EOL25" s="233"/>
      <c r="EOM25" s="233"/>
      <c r="EON25" s="233"/>
      <c r="EOO25" s="233"/>
      <c r="EOP25" s="233"/>
      <c r="EOQ25" s="233"/>
      <c r="EOR25" s="233"/>
      <c r="EOS25" s="233"/>
      <c r="EOT25" s="233"/>
      <c r="EOU25" s="233"/>
      <c r="EOV25" s="233"/>
      <c r="EOW25" s="233"/>
      <c r="EOX25" s="233"/>
      <c r="EOY25" s="233"/>
      <c r="EOZ25" s="233"/>
      <c r="EPA25" s="233"/>
      <c r="EPB25" s="233"/>
      <c r="EPC25" s="233"/>
      <c r="EPD25" s="233"/>
      <c r="EPE25" s="233"/>
      <c r="EPF25" s="233"/>
      <c r="EPG25" s="233"/>
      <c r="EPH25" s="233"/>
      <c r="EPI25" s="233"/>
      <c r="EPJ25" s="233"/>
      <c r="EPK25" s="233"/>
      <c r="EPL25" s="233"/>
      <c r="EPM25" s="233"/>
      <c r="EPN25" s="233"/>
      <c r="EPO25" s="233"/>
      <c r="EPP25" s="233"/>
      <c r="EPQ25" s="233"/>
      <c r="EPR25" s="233"/>
      <c r="EPS25" s="233"/>
      <c r="EPT25" s="233"/>
      <c r="EPU25" s="233"/>
      <c r="EPV25" s="233"/>
      <c r="EPW25" s="233"/>
      <c r="EPX25" s="233"/>
      <c r="EPY25" s="233"/>
      <c r="EPZ25" s="233"/>
      <c r="EQA25" s="233"/>
      <c r="EQB25" s="233"/>
      <c r="EQC25" s="233"/>
      <c r="EQD25" s="233"/>
      <c r="EQE25" s="233"/>
      <c r="EQF25" s="233"/>
      <c r="EQG25" s="233"/>
      <c r="EQH25" s="233"/>
      <c r="EQI25" s="233"/>
      <c r="EQJ25" s="233"/>
      <c r="EQK25" s="233"/>
      <c r="EQL25" s="233"/>
      <c r="EQM25" s="233"/>
      <c r="EQN25" s="233"/>
      <c r="EQO25" s="233"/>
      <c r="EQP25" s="233"/>
      <c r="EQQ25" s="233"/>
      <c r="EQR25" s="233"/>
      <c r="EQS25" s="233"/>
      <c r="EQT25" s="233"/>
      <c r="EQU25" s="233"/>
      <c r="EQV25" s="233"/>
      <c r="EQW25" s="233"/>
      <c r="EQX25" s="233"/>
      <c r="EQY25" s="233"/>
      <c r="EQZ25" s="233"/>
      <c r="ERA25" s="233"/>
      <c r="ERB25" s="233"/>
      <c r="ERC25" s="233"/>
      <c r="ERD25" s="233"/>
      <c r="ERE25" s="233"/>
      <c r="ERF25" s="233"/>
      <c r="ERG25" s="233"/>
      <c r="ERH25" s="233"/>
      <c r="ERI25" s="233"/>
      <c r="ERJ25" s="233"/>
      <c r="ERK25" s="233"/>
      <c r="ERL25" s="233"/>
      <c r="ERM25" s="233"/>
      <c r="ERN25" s="233"/>
      <c r="ERO25" s="233"/>
      <c r="ERP25" s="233"/>
      <c r="ERQ25" s="233"/>
      <c r="ERR25" s="233"/>
      <c r="ERS25" s="233"/>
      <c r="ERT25" s="233"/>
      <c r="ERU25" s="233"/>
      <c r="ERV25" s="233"/>
      <c r="ERW25" s="233"/>
      <c r="ERX25" s="233"/>
      <c r="ERY25" s="233"/>
      <c r="ERZ25" s="233"/>
      <c r="ESA25" s="233"/>
      <c r="ESB25" s="233"/>
      <c r="ESC25" s="233"/>
      <c r="ESD25" s="233"/>
      <c r="ESE25" s="233"/>
      <c r="ESF25" s="233"/>
      <c r="ESG25" s="233"/>
      <c r="ESH25" s="233"/>
      <c r="ESI25" s="233"/>
      <c r="ESJ25" s="233"/>
      <c r="ESK25" s="233"/>
      <c r="ESL25" s="233"/>
      <c r="ESM25" s="233"/>
      <c r="ESN25" s="233"/>
      <c r="ESO25" s="233"/>
      <c r="ESP25" s="233"/>
      <c r="ESQ25" s="233"/>
      <c r="ESR25" s="233"/>
      <c r="ESS25" s="233"/>
      <c r="EST25" s="233"/>
      <c r="ESU25" s="233"/>
      <c r="ESV25" s="233"/>
      <c r="ESW25" s="233"/>
      <c r="ESX25" s="233"/>
      <c r="ESY25" s="233"/>
      <c r="ESZ25" s="233"/>
      <c r="ETA25" s="233"/>
      <c r="ETB25" s="233"/>
      <c r="ETC25" s="233"/>
      <c r="ETD25" s="233"/>
      <c r="ETE25" s="233"/>
      <c r="ETF25" s="233"/>
      <c r="ETG25" s="233"/>
      <c r="ETH25" s="233"/>
      <c r="ETI25" s="233"/>
      <c r="ETJ25" s="233"/>
      <c r="ETK25" s="233"/>
      <c r="ETL25" s="233"/>
      <c r="ETM25" s="233"/>
      <c r="ETN25" s="233"/>
      <c r="ETO25" s="233"/>
      <c r="ETP25" s="233"/>
      <c r="ETQ25" s="233"/>
      <c r="ETR25" s="233"/>
      <c r="ETS25" s="233"/>
      <c r="ETT25" s="233"/>
      <c r="ETU25" s="233"/>
      <c r="ETV25" s="233"/>
      <c r="ETW25" s="233"/>
      <c r="ETX25" s="233"/>
      <c r="ETY25" s="233"/>
      <c r="ETZ25" s="233"/>
      <c r="EUA25" s="233"/>
      <c r="EUB25" s="233"/>
      <c r="EUC25" s="233"/>
      <c r="EUD25" s="233"/>
      <c r="EUE25" s="233"/>
      <c r="EUF25" s="233"/>
      <c r="EUG25" s="233"/>
      <c r="EUH25" s="233"/>
      <c r="EUI25" s="233"/>
      <c r="EUJ25" s="233"/>
      <c r="EUK25" s="233"/>
      <c r="EUL25" s="233"/>
      <c r="EUM25" s="233"/>
      <c r="EUN25" s="233"/>
      <c r="EUO25" s="233"/>
      <c r="EUP25" s="233"/>
      <c r="EUQ25" s="233"/>
      <c r="EUR25" s="233"/>
      <c r="EUS25" s="233"/>
      <c r="EUT25" s="233"/>
      <c r="EUU25" s="233"/>
      <c r="EUV25" s="233"/>
      <c r="EUW25" s="233"/>
      <c r="EUX25" s="233"/>
      <c r="EUY25" s="233"/>
      <c r="EUZ25" s="233"/>
      <c r="EVA25" s="233"/>
      <c r="EVB25" s="233"/>
      <c r="EVC25" s="233"/>
      <c r="EVD25" s="233"/>
      <c r="EVE25" s="233"/>
      <c r="EVF25" s="233"/>
      <c r="EVG25" s="233"/>
      <c r="EVH25" s="233"/>
      <c r="EVI25" s="233"/>
      <c r="EVJ25" s="233"/>
      <c r="EVK25" s="233"/>
      <c r="EVL25" s="233"/>
      <c r="EVM25" s="233"/>
      <c r="EVN25" s="233"/>
      <c r="EVO25" s="233"/>
      <c r="EVP25" s="233"/>
      <c r="EVQ25" s="233"/>
      <c r="EVR25" s="233"/>
      <c r="EVS25" s="233"/>
      <c r="EVT25" s="233"/>
      <c r="EVU25" s="233"/>
      <c r="EVV25" s="233"/>
      <c r="EVW25" s="233"/>
      <c r="EVX25" s="233"/>
      <c r="EVY25" s="233"/>
      <c r="EVZ25" s="233"/>
      <c r="EWA25" s="233"/>
      <c r="EWB25" s="233"/>
      <c r="EWC25" s="233"/>
      <c r="EWD25" s="233"/>
      <c r="EWE25" s="233"/>
      <c r="EWF25" s="233"/>
      <c r="EWG25" s="233"/>
      <c r="EWH25" s="233"/>
      <c r="EWI25" s="233"/>
      <c r="EWJ25" s="233"/>
      <c r="EWK25" s="233"/>
      <c r="EWL25" s="233"/>
      <c r="EWM25" s="233"/>
      <c r="EWN25" s="233"/>
      <c r="EWO25" s="233"/>
      <c r="EWP25" s="233"/>
      <c r="EWQ25" s="233"/>
      <c r="EWR25" s="233"/>
      <c r="EWS25" s="233"/>
      <c r="EWT25" s="233"/>
      <c r="EWU25" s="233"/>
      <c r="EWV25" s="233"/>
      <c r="EWW25" s="233"/>
      <c r="EWX25" s="233"/>
      <c r="EWY25" s="233"/>
      <c r="EWZ25" s="233"/>
      <c r="EXA25" s="233"/>
      <c r="EXB25" s="233"/>
      <c r="EXC25" s="233"/>
      <c r="EXD25" s="233"/>
      <c r="EXE25" s="233"/>
      <c r="EXF25" s="233"/>
      <c r="EXG25" s="233"/>
      <c r="EXH25" s="233"/>
      <c r="EXI25" s="233"/>
      <c r="EXJ25" s="233"/>
      <c r="EXK25" s="233"/>
      <c r="EXL25" s="233"/>
      <c r="EXM25" s="233"/>
      <c r="EXN25" s="233"/>
      <c r="EXO25" s="233"/>
      <c r="EXP25" s="233"/>
      <c r="EXQ25" s="233"/>
      <c r="EXR25" s="233"/>
      <c r="EXS25" s="233"/>
      <c r="EXT25" s="233"/>
      <c r="EXU25" s="233"/>
      <c r="EXV25" s="233"/>
      <c r="EXW25" s="233"/>
      <c r="EXX25" s="233"/>
      <c r="EXY25" s="233"/>
      <c r="EXZ25" s="233"/>
      <c r="EYA25" s="233"/>
      <c r="EYB25" s="233"/>
      <c r="EYC25" s="233"/>
      <c r="EYD25" s="233"/>
      <c r="EYE25" s="233"/>
      <c r="EYF25" s="233"/>
      <c r="EYG25" s="233"/>
      <c r="EYH25" s="233"/>
      <c r="EYI25" s="233"/>
      <c r="EYJ25" s="233"/>
      <c r="EYK25" s="233"/>
      <c r="EYL25" s="233"/>
      <c r="EYM25" s="233"/>
      <c r="EYN25" s="233"/>
      <c r="EYO25" s="233"/>
      <c r="EYP25" s="233"/>
      <c r="EYQ25" s="233"/>
      <c r="EYR25" s="233"/>
      <c r="EYS25" s="233"/>
      <c r="EYT25" s="233"/>
      <c r="EYU25" s="233"/>
      <c r="EYV25" s="233"/>
      <c r="EYW25" s="233"/>
      <c r="EYX25" s="233"/>
      <c r="EYY25" s="233"/>
      <c r="EYZ25" s="233"/>
      <c r="EZA25" s="233"/>
      <c r="EZB25" s="233"/>
      <c r="EZC25" s="233"/>
      <c r="EZD25" s="233"/>
      <c r="EZE25" s="233"/>
      <c r="EZF25" s="233"/>
      <c r="EZG25" s="233"/>
      <c r="EZH25" s="233"/>
      <c r="EZI25" s="233"/>
      <c r="EZJ25" s="233"/>
      <c r="EZK25" s="233"/>
      <c r="EZL25" s="233"/>
      <c r="EZM25" s="233"/>
      <c r="EZN25" s="233"/>
      <c r="EZO25" s="233"/>
      <c r="EZP25" s="233"/>
      <c r="EZQ25" s="233"/>
      <c r="EZR25" s="233"/>
      <c r="EZS25" s="233"/>
      <c r="EZT25" s="233"/>
      <c r="EZU25" s="233"/>
      <c r="EZV25" s="233"/>
      <c r="EZW25" s="233"/>
      <c r="EZX25" s="233"/>
      <c r="EZY25" s="233"/>
      <c r="EZZ25" s="233"/>
      <c r="FAA25" s="233"/>
      <c r="FAB25" s="233"/>
      <c r="FAC25" s="233"/>
      <c r="FAD25" s="233"/>
      <c r="FAE25" s="233"/>
      <c r="FAF25" s="233"/>
      <c r="FAG25" s="233"/>
      <c r="FAH25" s="233"/>
      <c r="FAI25" s="233"/>
      <c r="FAJ25" s="233"/>
      <c r="FAK25" s="233"/>
      <c r="FAL25" s="233"/>
      <c r="FAM25" s="233"/>
      <c r="FAN25" s="233"/>
      <c r="FAO25" s="233"/>
      <c r="FAP25" s="233"/>
      <c r="FAQ25" s="233"/>
      <c r="FAR25" s="233"/>
      <c r="FAS25" s="233"/>
      <c r="FAT25" s="233"/>
      <c r="FAU25" s="233"/>
      <c r="FAV25" s="233"/>
      <c r="FAW25" s="233"/>
      <c r="FAX25" s="233"/>
      <c r="FAY25" s="233"/>
      <c r="FAZ25" s="233"/>
      <c r="FBA25" s="233"/>
      <c r="FBB25" s="233"/>
      <c r="FBC25" s="233"/>
      <c r="FBD25" s="233"/>
      <c r="FBE25" s="233"/>
      <c r="FBF25" s="233"/>
      <c r="FBG25" s="233"/>
      <c r="FBH25" s="233"/>
      <c r="FBI25" s="233"/>
      <c r="FBJ25" s="233"/>
      <c r="FBK25" s="233"/>
      <c r="FBL25" s="233"/>
      <c r="FBM25" s="233"/>
      <c r="FBN25" s="233"/>
      <c r="FBO25" s="233"/>
      <c r="FBP25" s="233"/>
      <c r="FBQ25" s="233"/>
      <c r="FBR25" s="233"/>
      <c r="FBS25" s="233"/>
      <c r="FBT25" s="233"/>
      <c r="FBU25" s="233"/>
      <c r="FBV25" s="233"/>
      <c r="FBW25" s="233"/>
      <c r="FBX25" s="233"/>
      <c r="FBY25" s="233"/>
      <c r="FBZ25" s="233"/>
      <c r="FCA25" s="233"/>
      <c r="FCB25" s="233"/>
      <c r="FCC25" s="233"/>
      <c r="FCD25" s="233"/>
      <c r="FCE25" s="233"/>
      <c r="FCF25" s="233"/>
      <c r="FCG25" s="233"/>
      <c r="FCH25" s="233"/>
      <c r="FCI25" s="233"/>
      <c r="FCJ25" s="233"/>
      <c r="FCK25" s="233"/>
      <c r="FCL25" s="233"/>
      <c r="FCM25" s="233"/>
      <c r="FCN25" s="233"/>
      <c r="FCO25" s="233"/>
      <c r="FCP25" s="233"/>
      <c r="FCQ25" s="233"/>
      <c r="FCR25" s="233"/>
      <c r="FCS25" s="233"/>
      <c r="FCT25" s="233"/>
      <c r="FCU25" s="233"/>
      <c r="FCV25" s="233"/>
      <c r="FCW25" s="233"/>
      <c r="FCX25" s="233"/>
      <c r="FCY25" s="233"/>
      <c r="FCZ25" s="233"/>
      <c r="FDA25" s="233"/>
      <c r="FDB25" s="233"/>
      <c r="FDC25" s="233"/>
      <c r="FDD25" s="233"/>
      <c r="FDE25" s="233"/>
      <c r="FDF25" s="233"/>
      <c r="FDG25" s="233"/>
      <c r="FDH25" s="233"/>
      <c r="FDI25" s="233"/>
      <c r="FDJ25" s="233"/>
      <c r="FDK25" s="233"/>
      <c r="FDL25" s="233"/>
      <c r="FDM25" s="233"/>
      <c r="FDN25" s="233"/>
      <c r="FDO25" s="233"/>
      <c r="FDP25" s="233"/>
      <c r="FDQ25" s="233"/>
      <c r="FDR25" s="233"/>
      <c r="FDS25" s="233"/>
      <c r="FDT25" s="233"/>
      <c r="FDU25" s="233"/>
      <c r="FDV25" s="233"/>
      <c r="FDW25" s="233"/>
      <c r="FDX25" s="233"/>
      <c r="FDY25" s="233"/>
      <c r="FDZ25" s="233"/>
      <c r="FEA25" s="233"/>
      <c r="FEB25" s="233"/>
      <c r="FEC25" s="233"/>
      <c r="FED25" s="233"/>
      <c r="FEE25" s="233"/>
      <c r="FEF25" s="233"/>
      <c r="FEG25" s="233"/>
      <c r="FEH25" s="233"/>
      <c r="FEI25" s="233"/>
      <c r="FEJ25" s="233"/>
      <c r="FEK25" s="233"/>
      <c r="FEL25" s="233"/>
      <c r="FEM25" s="233"/>
      <c r="FEN25" s="233"/>
      <c r="FEO25" s="233"/>
      <c r="FEP25" s="233"/>
      <c r="FEQ25" s="233"/>
      <c r="FER25" s="233"/>
      <c r="FES25" s="233"/>
      <c r="FET25" s="233"/>
      <c r="FEU25" s="233"/>
      <c r="FEV25" s="233"/>
      <c r="FEW25" s="233"/>
      <c r="FEX25" s="233"/>
      <c r="FEY25" s="233"/>
      <c r="FEZ25" s="233"/>
      <c r="FFA25" s="233"/>
      <c r="FFB25" s="233"/>
      <c r="FFC25" s="233"/>
      <c r="FFD25" s="233"/>
      <c r="FFE25" s="233"/>
      <c r="FFF25" s="233"/>
      <c r="FFG25" s="233"/>
      <c r="FFH25" s="233"/>
      <c r="FFI25" s="233"/>
      <c r="FFJ25" s="233"/>
      <c r="FFK25" s="233"/>
      <c r="FFL25" s="233"/>
      <c r="FFM25" s="233"/>
      <c r="FFN25" s="233"/>
      <c r="FFO25" s="233"/>
      <c r="FFP25" s="233"/>
      <c r="FFQ25" s="233"/>
      <c r="FFR25" s="233"/>
      <c r="FFS25" s="233"/>
      <c r="FFT25" s="233"/>
      <c r="FFU25" s="233"/>
      <c r="FFV25" s="233"/>
      <c r="FFW25" s="233"/>
      <c r="FFX25" s="233"/>
      <c r="FFY25" s="233"/>
      <c r="FFZ25" s="233"/>
      <c r="FGA25" s="233"/>
      <c r="FGB25" s="233"/>
      <c r="FGC25" s="233"/>
      <c r="FGD25" s="233"/>
      <c r="FGE25" s="233"/>
      <c r="FGF25" s="233"/>
      <c r="FGG25" s="233"/>
      <c r="FGH25" s="233"/>
      <c r="FGI25" s="233"/>
      <c r="FGJ25" s="233"/>
      <c r="FGK25" s="233"/>
      <c r="FGL25" s="233"/>
      <c r="FGM25" s="233"/>
      <c r="FGN25" s="233"/>
      <c r="FGO25" s="233"/>
      <c r="FGP25" s="233"/>
      <c r="FGQ25" s="233"/>
      <c r="FGR25" s="233"/>
      <c r="FGS25" s="233"/>
      <c r="FGT25" s="233"/>
      <c r="FGU25" s="233"/>
      <c r="FGV25" s="233"/>
      <c r="FGW25" s="233"/>
      <c r="FGX25" s="233"/>
      <c r="FGY25" s="233"/>
      <c r="FGZ25" s="233"/>
      <c r="FHA25" s="233"/>
      <c r="FHB25" s="233"/>
      <c r="FHC25" s="233"/>
      <c r="FHD25" s="233"/>
      <c r="FHE25" s="233"/>
      <c r="FHF25" s="233"/>
      <c r="FHG25" s="233"/>
      <c r="FHH25" s="233"/>
      <c r="FHI25" s="233"/>
      <c r="FHJ25" s="233"/>
      <c r="FHK25" s="233"/>
      <c r="FHL25" s="233"/>
      <c r="FHM25" s="233"/>
      <c r="FHN25" s="233"/>
      <c r="FHO25" s="233"/>
      <c r="FHP25" s="233"/>
      <c r="FHQ25" s="233"/>
      <c r="FHR25" s="233"/>
      <c r="FHS25" s="233"/>
      <c r="FHT25" s="233"/>
      <c r="FHU25" s="233"/>
      <c r="FHV25" s="233"/>
      <c r="FHW25" s="233"/>
      <c r="FHX25" s="233"/>
      <c r="FHY25" s="233"/>
      <c r="FHZ25" s="233"/>
      <c r="FIA25" s="233"/>
      <c r="FIB25" s="233"/>
      <c r="FIC25" s="233"/>
      <c r="FID25" s="233"/>
      <c r="FIE25" s="233"/>
      <c r="FIF25" s="233"/>
      <c r="FIG25" s="233"/>
      <c r="FIH25" s="233"/>
      <c r="FII25" s="233"/>
      <c r="FIJ25" s="233"/>
      <c r="FIK25" s="233"/>
      <c r="FIL25" s="233"/>
      <c r="FIM25" s="233"/>
      <c r="FIN25" s="233"/>
      <c r="FIO25" s="233"/>
      <c r="FIP25" s="233"/>
      <c r="FIQ25" s="233"/>
      <c r="FIR25" s="233"/>
      <c r="FIS25" s="233"/>
      <c r="FIT25" s="233"/>
      <c r="FIU25" s="233"/>
      <c r="FIV25" s="233"/>
      <c r="FIW25" s="233"/>
      <c r="FIX25" s="233"/>
      <c r="FIY25" s="233"/>
      <c r="FIZ25" s="233"/>
      <c r="FJA25" s="233"/>
      <c r="FJB25" s="233"/>
      <c r="FJC25" s="233"/>
      <c r="FJD25" s="233"/>
      <c r="FJE25" s="233"/>
      <c r="FJF25" s="233"/>
      <c r="FJG25" s="233"/>
      <c r="FJH25" s="233"/>
      <c r="FJI25" s="233"/>
      <c r="FJJ25" s="233"/>
      <c r="FJK25" s="233"/>
      <c r="FJL25" s="233"/>
      <c r="FJM25" s="233"/>
      <c r="FJN25" s="233"/>
      <c r="FJO25" s="233"/>
      <c r="FJP25" s="233"/>
      <c r="FJQ25" s="233"/>
      <c r="FJR25" s="233"/>
      <c r="FJS25" s="233"/>
      <c r="FJT25" s="233"/>
      <c r="FJU25" s="233"/>
      <c r="FJV25" s="233"/>
      <c r="FJW25" s="233"/>
      <c r="FJX25" s="233"/>
      <c r="FJY25" s="233"/>
      <c r="FJZ25" s="233"/>
      <c r="FKA25" s="233"/>
      <c r="FKB25" s="233"/>
      <c r="FKC25" s="233"/>
      <c r="FKD25" s="233"/>
      <c r="FKE25" s="233"/>
      <c r="FKF25" s="233"/>
      <c r="FKG25" s="233"/>
      <c r="FKH25" s="233"/>
      <c r="FKI25" s="233"/>
      <c r="FKJ25" s="233"/>
      <c r="FKK25" s="233"/>
      <c r="FKL25" s="233"/>
      <c r="FKM25" s="233"/>
      <c r="FKN25" s="233"/>
      <c r="FKO25" s="233"/>
      <c r="FKP25" s="233"/>
      <c r="FKQ25" s="233"/>
      <c r="FKR25" s="233"/>
      <c r="FKS25" s="233"/>
      <c r="FKT25" s="233"/>
      <c r="FKU25" s="233"/>
      <c r="FKV25" s="233"/>
      <c r="FKW25" s="233"/>
      <c r="FKX25" s="233"/>
      <c r="FKY25" s="233"/>
      <c r="FKZ25" s="233"/>
      <c r="FLA25" s="233"/>
      <c r="FLB25" s="233"/>
      <c r="FLC25" s="233"/>
      <c r="FLD25" s="233"/>
      <c r="FLE25" s="233"/>
      <c r="FLF25" s="233"/>
      <c r="FLG25" s="233"/>
      <c r="FLH25" s="233"/>
      <c r="FLI25" s="233"/>
      <c r="FLJ25" s="233"/>
      <c r="FLK25" s="233"/>
      <c r="FLL25" s="233"/>
      <c r="FLM25" s="233"/>
      <c r="FLN25" s="233"/>
      <c r="FLO25" s="233"/>
      <c r="FLP25" s="233"/>
      <c r="FLQ25" s="233"/>
      <c r="FLR25" s="233"/>
      <c r="FLS25" s="233"/>
      <c r="FLT25" s="233"/>
      <c r="FLU25" s="233"/>
      <c r="FLV25" s="233"/>
      <c r="FLW25" s="233"/>
      <c r="FLX25" s="233"/>
      <c r="FLY25" s="233"/>
      <c r="FLZ25" s="233"/>
      <c r="FMA25" s="233"/>
      <c r="FMB25" s="233"/>
      <c r="FMC25" s="233"/>
      <c r="FMD25" s="233"/>
      <c r="FME25" s="233"/>
      <c r="FMF25" s="233"/>
      <c r="FMG25" s="233"/>
      <c r="FMH25" s="233"/>
      <c r="FMI25" s="233"/>
      <c r="FMJ25" s="233"/>
      <c r="FMK25" s="233"/>
      <c r="FML25" s="233"/>
      <c r="FMM25" s="233"/>
      <c r="FMN25" s="233"/>
      <c r="FMO25" s="233"/>
      <c r="FMP25" s="233"/>
      <c r="FMQ25" s="233"/>
      <c r="FMR25" s="233"/>
      <c r="FMS25" s="233"/>
      <c r="FMT25" s="233"/>
      <c r="FMU25" s="233"/>
      <c r="FMV25" s="233"/>
      <c r="FMW25" s="233"/>
      <c r="FMX25" s="233"/>
      <c r="FMY25" s="233"/>
      <c r="FMZ25" s="233"/>
      <c r="FNA25" s="233"/>
      <c r="FNB25" s="233"/>
      <c r="FNC25" s="233"/>
      <c r="FND25" s="233"/>
      <c r="FNE25" s="233"/>
      <c r="FNF25" s="233"/>
      <c r="FNG25" s="233"/>
      <c r="FNH25" s="233"/>
      <c r="FNI25" s="233"/>
      <c r="FNJ25" s="233"/>
      <c r="FNK25" s="233"/>
      <c r="FNL25" s="233"/>
      <c r="FNM25" s="233"/>
      <c r="FNN25" s="233"/>
      <c r="FNO25" s="233"/>
      <c r="FNP25" s="233"/>
      <c r="FNQ25" s="233"/>
      <c r="FNR25" s="233"/>
      <c r="FNS25" s="233"/>
      <c r="FNT25" s="233"/>
      <c r="FNU25" s="233"/>
      <c r="FNV25" s="233"/>
      <c r="FNW25" s="233"/>
      <c r="FNX25" s="233"/>
      <c r="FNY25" s="233"/>
      <c r="FNZ25" s="233"/>
      <c r="FOA25" s="233"/>
      <c r="FOB25" s="233"/>
      <c r="FOC25" s="233"/>
      <c r="FOD25" s="233"/>
      <c r="FOE25" s="233"/>
      <c r="FOF25" s="233"/>
      <c r="FOG25" s="233"/>
      <c r="FOH25" s="233"/>
      <c r="FOI25" s="233"/>
      <c r="FOJ25" s="233"/>
      <c r="FOK25" s="233"/>
      <c r="FOL25" s="233"/>
      <c r="FOM25" s="233"/>
      <c r="FON25" s="233"/>
      <c r="FOO25" s="233"/>
      <c r="FOP25" s="233"/>
      <c r="FOQ25" s="233"/>
      <c r="FOR25" s="233"/>
      <c r="FOS25" s="233"/>
      <c r="FOT25" s="233"/>
      <c r="FOU25" s="233"/>
      <c r="FOV25" s="233"/>
      <c r="FOW25" s="233"/>
      <c r="FOX25" s="233"/>
      <c r="FOY25" s="233"/>
      <c r="FOZ25" s="233"/>
      <c r="FPA25" s="233"/>
      <c r="FPB25" s="233"/>
      <c r="FPC25" s="233"/>
      <c r="FPD25" s="233"/>
      <c r="FPE25" s="233"/>
      <c r="FPF25" s="233"/>
      <c r="FPG25" s="233"/>
      <c r="FPH25" s="233"/>
      <c r="FPI25" s="233"/>
      <c r="FPJ25" s="233"/>
      <c r="FPK25" s="233"/>
      <c r="FPL25" s="233"/>
      <c r="FPM25" s="233"/>
      <c r="FPN25" s="233"/>
      <c r="FPO25" s="233"/>
      <c r="FPP25" s="233"/>
      <c r="FPQ25" s="233"/>
      <c r="FPR25" s="233"/>
      <c r="FPS25" s="233"/>
      <c r="FPT25" s="233"/>
      <c r="FPU25" s="233"/>
      <c r="FPV25" s="233"/>
      <c r="FPW25" s="233"/>
      <c r="FPX25" s="233"/>
      <c r="FPY25" s="233"/>
      <c r="FPZ25" s="233"/>
      <c r="FQA25" s="233"/>
      <c r="FQB25" s="233"/>
      <c r="FQC25" s="233"/>
      <c r="FQD25" s="233"/>
      <c r="FQE25" s="233"/>
      <c r="FQF25" s="233"/>
      <c r="FQG25" s="233"/>
      <c r="FQH25" s="233"/>
      <c r="FQI25" s="233"/>
      <c r="FQJ25" s="233"/>
      <c r="FQK25" s="233"/>
      <c r="FQL25" s="233"/>
      <c r="FQM25" s="233"/>
      <c r="FQN25" s="233"/>
      <c r="FQO25" s="233"/>
      <c r="FQP25" s="233"/>
      <c r="FQQ25" s="233"/>
      <c r="FQR25" s="233"/>
      <c r="FQS25" s="233"/>
      <c r="FQT25" s="233"/>
      <c r="FQU25" s="233"/>
      <c r="FQV25" s="233"/>
      <c r="FQW25" s="233"/>
      <c r="FQX25" s="233"/>
      <c r="FQY25" s="233"/>
      <c r="FQZ25" s="233"/>
      <c r="FRA25" s="233"/>
      <c r="FRB25" s="233"/>
      <c r="FRC25" s="233"/>
      <c r="FRD25" s="233"/>
      <c r="FRE25" s="233"/>
      <c r="FRF25" s="233"/>
      <c r="FRG25" s="233"/>
      <c r="FRH25" s="233"/>
      <c r="FRI25" s="233"/>
      <c r="FRJ25" s="233"/>
      <c r="FRK25" s="233"/>
      <c r="FRL25" s="233"/>
      <c r="FRM25" s="233"/>
      <c r="FRN25" s="233"/>
      <c r="FRO25" s="233"/>
      <c r="FRP25" s="233"/>
      <c r="FRQ25" s="233"/>
      <c r="FRR25" s="233"/>
      <c r="FRS25" s="233"/>
      <c r="FRT25" s="233"/>
      <c r="FRU25" s="233"/>
      <c r="FRV25" s="233"/>
      <c r="FRW25" s="233"/>
      <c r="FRX25" s="233"/>
      <c r="FRY25" s="233"/>
      <c r="FRZ25" s="233"/>
      <c r="FSA25" s="233"/>
      <c r="FSB25" s="233"/>
      <c r="FSC25" s="233"/>
      <c r="FSD25" s="233"/>
      <c r="FSE25" s="233"/>
      <c r="FSF25" s="233"/>
      <c r="FSG25" s="233"/>
      <c r="FSH25" s="233"/>
      <c r="FSI25" s="233"/>
      <c r="FSJ25" s="233"/>
      <c r="FSK25" s="233"/>
      <c r="FSL25" s="233"/>
      <c r="FSM25" s="233"/>
      <c r="FSN25" s="233"/>
      <c r="FSO25" s="233"/>
      <c r="FSP25" s="233"/>
      <c r="FSQ25" s="233"/>
      <c r="FSR25" s="233"/>
      <c r="FSS25" s="233"/>
      <c r="FST25" s="233"/>
      <c r="FSU25" s="233"/>
      <c r="FSV25" s="233"/>
      <c r="FSW25" s="233"/>
      <c r="FSX25" s="233"/>
      <c r="FSY25" s="233"/>
      <c r="FSZ25" s="233"/>
      <c r="FTA25" s="233"/>
      <c r="FTB25" s="233"/>
      <c r="FTC25" s="233"/>
      <c r="FTD25" s="233"/>
      <c r="FTE25" s="233"/>
      <c r="FTF25" s="233"/>
      <c r="FTG25" s="233"/>
      <c r="FTH25" s="233"/>
      <c r="FTI25" s="233"/>
      <c r="FTJ25" s="233"/>
      <c r="FTK25" s="233"/>
      <c r="FTL25" s="233"/>
      <c r="FTM25" s="233"/>
      <c r="FTN25" s="233"/>
      <c r="FTO25" s="233"/>
      <c r="FTP25" s="233"/>
      <c r="FTQ25" s="233"/>
      <c r="FTR25" s="233"/>
      <c r="FTS25" s="233"/>
      <c r="FTT25" s="233"/>
      <c r="FTU25" s="233"/>
      <c r="FTV25" s="233"/>
      <c r="FTW25" s="233"/>
      <c r="FTX25" s="233"/>
      <c r="FTY25" s="233"/>
      <c r="FTZ25" s="233"/>
      <c r="FUA25" s="233"/>
      <c r="FUB25" s="233"/>
      <c r="FUC25" s="233"/>
      <c r="FUD25" s="233"/>
      <c r="FUE25" s="233"/>
      <c r="FUF25" s="233"/>
      <c r="FUG25" s="233"/>
      <c r="FUH25" s="233"/>
      <c r="FUI25" s="233"/>
      <c r="FUJ25" s="233"/>
      <c r="FUK25" s="233"/>
      <c r="FUL25" s="233"/>
      <c r="FUM25" s="233"/>
      <c r="FUN25" s="233"/>
      <c r="FUO25" s="233"/>
      <c r="FUP25" s="233"/>
      <c r="FUQ25" s="233"/>
      <c r="FUR25" s="233"/>
      <c r="FUS25" s="233"/>
      <c r="FUT25" s="233"/>
      <c r="FUU25" s="233"/>
      <c r="FUV25" s="233"/>
      <c r="FUW25" s="233"/>
      <c r="FUX25" s="233"/>
      <c r="FUY25" s="233"/>
      <c r="FUZ25" s="233"/>
      <c r="FVA25" s="233"/>
      <c r="FVB25" s="233"/>
      <c r="FVC25" s="233"/>
      <c r="FVD25" s="233"/>
      <c r="FVE25" s="233"/>
      <c r="FVF25" s="233"/>
      <c r="FVG25" s="233"/>
      <c r="FVH25" s="233"/>
      <c r="FVI25" s="233"/>
      <c r="FVJ25" s="233"/>
      <c r="FVK25" s="233"/>
      <c r="FVL25" s="233"/>
      <c r="FVM25" s="233"/>
      <c r="FVN25" s="233"/>
      <c r="FVO25" s="233"/>
      <c r="FVP25" s="233"/>
      <c r="FVQ25" s="233"/>
      <c r="FVR25" s="233"/>
      <c r="FVS25" s="233"/>
      <c r="FVT25" s="233"/>
      <c r="FVU25" s="233"/>
      <c r="FVV25" s="233"/>
      <c r="FVW25" s="233"/>
      <c r="FVX25" s="233"/>
      <c r="FVY25" s="233"/>
      <c r="FVZ25" s="233"/>
      <c r="FWA25" s="233"/>
      <c r="FWB25" s="233"/>
      <c r="FWC25" s="233"/>
      <c r="FWD25" s="233"/>
      <c r="FWE25" s="233"/>
      <c r="FWF25" s="233"/>
      <c r="FWG25" s="233"/>
      <c r="FWH25" s="233"/>
      <c r="FWI25" s="233"/>
      <c r="FWJ25" s="233"/>
      <c r="FWK25" s="233"/>
      <c r="FWL25" s="233"/>
      <c r="FWM25" s="233"/>
      <c r="FWN25" s="233"/>
      <c r="FWO25" s="233"/>
      <c r="FWP25" s="233"/>
      <c r="FWQ25" s="233"/>
      <c r="FWR25" s="233"/>
      <c r="FWS25" s="233"/>
      <c r="FWT25" s="233"/>
      <c r="FWU25" s="233"/>
      <c r="FWV25" s="233"/>
      <c r="FWW25" s="233"/>
      <c r="FWX25" s="233"/>
      <c r="FWY25" s="233"/>
      <c r="FWZ25" s="233"/>
      <c r="FXA25" s="233"/>
      <c r="FXB25" s="233"/>
      <c r="FXC25" s="233"/>
      <c r="FXD25" s="233"/>
      <c r="FXE25" s="233"/>
      <c r="FXF25" s="233"/>
      <c r="FXG25" s="233"/>
      <c r="FXH25" s="233"/>
      <c r="FXI25" s="233"/>
      <c r="FXJ25" s="233"/>
      <c r="FXK25" s="233"/>
      <c r="FXL25" s="233"/>
      <c r="FXM25" s="233"/>
      <c r="FXN25" s="233"/>
      <c r="FXO25" s="233"/>
      <c r="FXP25" s="233"/>
      <c r="FXQ25" s="233"/>
      <c r="FXR25" s="233"/>
      <c r="FXS25" s="233"/>
      <c r="FXT25" s="233"/>
      <c r="FXU25" s="233"/>
      <c r="FXV25" s="233"/>
      <c r="FXW25" s="233"/>
      <c r="FXX25" s="233"/>
      <c r="FXY25" s="233"/>
      <c r="FXZ25" s="233"/>
      <c r="FYA25" s="233"/>
      <c r="FYB25" s="233"/>
      <c r="FYC25" s="233"/>
      <c r="FYD25" s="233"/>
      <c r="FYE25" s="233"/>
      <c r="FYF25" s="233"/>
      <c r="FYG25" s="233"/>
      <c r="FYH25" s="233"/>
      <c r="FYI25" s="233"/>
      <c r="FYJ25" s="233"/>
      <c r="FYK25" s="233"/>
      <c r="FYL25" s="233"/>
      <c r="FYM25" s="233"/>
      <c r="FYN25" s="233"/>
      <c r="FYO25" s="233"/>
      <c r="FYP25" s="233"/>
      <c r="FYQ25" s="233"/>
      <c r="FYR25" s="233"/>
      <c r="FYS25" s="233"/>
      <c r="FYT25" s="233"/>
      <c r="FYU25" s="233"/>
      <c r="FYV25" s="233"/>
      <c r="FYW25" s="233"/>
      <c r="FYX25" s="233"/>
      <c r="FYY25" s="233"/>
      <c r="FYZ25" s="233"/>
      <c r="FZA25" s="233"/>
      <c r="FZB25" s="233"/>
      <c r="FZC25" s="233"/>
      <c r="FZD25" s="233"/>
      <c r="FZE25" s="233"/>
      <c r="FZF25" s="233"/>
      <c r="FZG25" s="233"/>
      <c r="FZH25" s="233"/>
      <c r="FZI25" s="233"/>
      <c r="FZJ25" s="233"/>
      <c r="FZK25" s="233"/>
      <c r="FZL25" s="233"/>
      <c r="FZM25" s="233"/>
      <c r="FZN25" s="233"/>
      <c r="FZO25" s="233"/>
      <c r="FZP25" s="233"/>
      <c r="FZQ25" s="233"/>
      <c r="FZR25" s="233"/>
      <c r="FZS25" s="233"/>
      <c r="FZT25" s="233"/>
      <c r="FZU25" s="233"/>
      <c r="FZV25" s="233"/>
      <c r="FZW25" s="233"/>
      <c r="FZX25" s="233"/>
      <c r="FZY25" s="233"/>
      <c r="FZZ25" s="233"/>
      <c r="GAA25" s="233"/>
      <c r="GAB25" s="233"/>
      <c r="GAC25" s="233"/>
      <c r="GAD25" s="233"/>
      <c r="GAE25" s="233"/>
      <c r="GAF25" s="233"/>
      <c r="GAG25" s="233"/>
      <c r="GAH25" s="233"/>
      <c r="GAI25" s="233"/>
      <c r="GAJ25" s="233"/>
      <c r="GAK25" s="233"/>
      <c r="GAL25" s="233"/>
      <c r="GAM25" s="233"/>
      <c r="GAN25" s="233"/>
      <c r="GAO25" s="233"/>
      <c r="GAP25" s="233"/>
      <c r="GAQ25" s="233"/>
      <c r="GAR25" s="233"/>
      <c r="GAS25" s="233"/>
      <c r="GAT25" s="233"/>
      <c r="GAU25" s="233"/>
      <c r="GAV25" s="233"/>
      <c r="GAW25" s="233"/>
      <c r="GAX25" s="233"/>
      <c r="GAY25" s="233"/>
      <c r="GAZ25" s="233"/>
      <c r="GBA25" s="233"/>
      <c r="GBB25" s="233"/>
      <c r="GBC25" s="233"/>
      <c r="GBD25" s="233"/>
      <c r="GBE25" s="233"/>
      <c r="GBF25" s="233"/>
      <c r="GBG25" s="233"/>
      <c r="GBH25" s="233"/>
      <c r="GBI25" s="233"/>
      <c r="GBJ25" s="233"/>
      <c r="GBK25" s="233"/>
      <c r="GBL25" s="233"/>
      <c r="GBM25" s="233"/>
      <c r="GBN25" s="233"/>
      <c r="GBO25" s="233"/>
      <c r="GBP25" s="233"/>
      <c r="GBQ25" s="233"/>
      <c r="GBR25" s="233"/>
      <c r="GBS25" s="233"/>
      <c r="GBT25" s="233"/>
      <c r="GBU25" s="233"/>
      <c r="GBV25" s="233"/>
      <c r="GBW25" s="233"/>
      <c r="GBX25" s="233"/>
      <c r="GBY25" s="233"/>
      <c r="GBZ25" s="233"/>
      <c r="GCA25" s="233"/>
      <c r="GCB25" s="233"/>
      <c r="GCC25" s="233"/>
      <c r="GCD25" s="233"/>
      <c r="GCE25" s="233"/>
      <c r="GCF25" s="233"/>
      <c r="GCG25" s="233"/>
      <c r="GCH25" s="233"/>
      <c r="GCI25" s="233"/>
      <c r="GCJ25" s="233"/>
      <c r="GCK25" s="233"/>
      <c r="GCL25" s="233"/>
      <c r="GCM25" s="233"/>
      <c r="GCN25" s="233"/>
      <c r="GCO25" s="233"/>
      <c r="GCP25" s="233"/>
      <c r="GCQ25" s="233"/>
      <c r="GCR25" s="233"/>
      <c r="GCS25" s="233"/>
      <c r="GCT25" s="233"/>
      <c r="GCU25" s="233"/>
      <c r="GCV25" s="233"/>
      <c r="GCW25" s="233"/>
      <c r="GCX25" s="233"/>
      <c r="GCY25" s="233"/>
      <c r="GCZ25" s="233"/>
      <c r="GDA25" s="233"/>
      <c r="GDB25" s="233"/>
      <c r="GDC25" s="233"/>
      <c r="GDD25" s="233"/>
      <c r="GDE25" s="233"/>
      <c r="GDF25" s="233"/>
      <c r="GDG25" s="233"/>
      <c r="GDH25" s="233"/>
      <c r="GDI25" s="233"/>
      <c r="GDJ25" s="233"/>
      <c r="GDK25" s="233"/>
      <c r="GDL25" s="233"/>
      <c r="GDM25" s="233"/>
      <c r="GDN25" s="233"/>
      <c r="GDO25" s="233"/>
      <c r="GDP25" s="233"/>
      <c r="GDQ25" s="233"/>
      <c r="GDR25" s="233"/>
      <c r="GDS25" s="233"/>
      <c r="GDT25" s="233"/>
      <c r="GDU25" s="233"/>
      <c r="GDV25" s="233"/>
      <c r="GDW25" s="233"/>
      <c r="GDX25" s="233"/>
      <c r="GDY25" s="233"/>
      <c r="GDZ25" s="233"/>
      <c r="GEA25" s="233"/>
      <c r="GEB25" s="233"/>
      <c r="GEC25" s="233"/>
      <c r="GED25" s="233"/>
      <c r="GEE25" s="233"/>
      <c r="GEF25" s="233"/>
      <c r="GEG25" s="233"/>
      <c r="GEH25" s="233"/>
      <c r="GEI25" s="233"/>
      <c r="GEJ25" s="233"/>
      <c r="GEK25" s="233"/>
      <c r="GEL25" s="233"/>
      <c r="GEM25" s="233"/>
      <c r="GEN25" s="233"/>
      <c r="GEO25" s="233"/>
      <c r="GEP25" s="233"/>
      <c r="GEQ25" s="233"/>
      <c r="GER25" s="233"/>
      <c r="GES25" s="233"/>
      <c r="GET25" s="233"/>
      <c r="GEU25" s="233"/>
      <c r="GEV25" s="233"/>
      <c r="GEW25" s="233"/>
      <c r="GEX25" s="233"/>
      <c r="GEY25" s="233"/>
      <c r="GEZ25" s="233"/>
      <c r="GFA25" s="233"/>
      <c r="GFB25" s="233"/>
      <c r="GFC25" s="233"/>
      <c r="GFD25" s="233"/>
      <c r="GFE25" s="233"/>
      <c r="GFF25" s="233"/>
      <c r="GFG25" s="233"/>
      <c r="GFH25" s="233"/>
      <c r="GFI25" s="233"/>
      <c r="GFJ25" s="233"/>
      <c r="GFK25" s="233"/>
      <c r="GFL25" s="233"/>
      <c r="GFM25" s="233"/>
      <c r="GFN25" s="233"/>
      <c r="GFO25" s="233"/>
      <c r="GFP25" s="233"/>
      <c r="GFQ25" s="233"/>
      <c r="GFR25" s="233"/>
      <c r="GFS25" s="233"/>
      <c r="GFT25" s="233"/>
      <c r="GFU25" s="233"/>
      <c r="GFV25" s="233"/>
      <c r="GFW25" s="233"/>
      <c r="GFX25" s="233"/>
      <c r="GFY25" s="233"/>
      <c r="GFZ25" s="233"/>
      <c r="GGA25" s="233"/>
      <c r="GGB25" s="233"/>
      <c r="GGC25" s="233"/>
      <c r="GGD25" s="233"/>
      <c r="GGE25" s="233"/>
      <c r="GGF25" s="233"/>
      <c r="GGG25" s="233"/>
      <c r="GGH25" s="233"/>
      <c r="GGI25" s="233"/>
      <c r="GGJ25" s="233"/>
      <c r="GGK25" s="233"/>
      <c r="GGL25" s="233"/>
      <c r="GGM25" s="233"/>
      <c r="GGN25" s="233"/>
      <c r="GGO25" s="233"/>
      <c r="GGP25" s="233"/>
      <c r="GGQ25" s="233"/>
      <c r="GGR25" s="233"/>
      <c r="GGS25" s="233"/>
      <c r="GGT25" s="233"/>
      <c r="GGU25" s="233"/>
      <c r="GGV25" s="233"/>
      <c r="GGW25" s="233"/>
      <c r="GGX25" s="233"/>
      <c r="GGY25" s="233"/>
      <c r="GGZ25" s="233"/>
      <c r="GHA25" s="233"/>
      <c r="GHB25" s="233"/>
      <c r="GHC25" s="233"/>
      <c r="GHD25" s="233"/>
      <c r="GHE25" s="233"/>
      <c r="GHF25" s="233"/>
      <c r="GHG25" s="233"/>
      <c r="GHH25" s="233"/>
      <c r="GHI25" s="233"/>
      <c r="GHJ25" s="233"/>
      <c r="GHK25" s="233"/>
      <c r="GHL25" s="233"/>
      <c r="GHM25" s="233"/>
      <c r="GHN25" s="233"/>
      <c r="GHO25" s="233"/>
      <c r="GHP25" s="233"/>
      <c r="GHQ25" s="233"/>
      <c r="GHR25" s="233"/>
      <c r="GHS25" s="233"/>
      <c r="GHT25" s="233"/>
      <c r="GHU25" s="233"/>
      <c r="GHV25" s="233"/>
      <c r="GHW25" s="233"/>
      <c r="GHX25" s="233"/>
      <c r="GHY25" s="233"/>
      <c r="GHZ25" s="233"/>
      <c r="GIA25" s="233"/>
      <c r="GIB25" s="233"/>
      <c r="GIC25" s="233"/>
      <c r="GID25" s="233"/>
      <c r="GIE25" s="233"/>
      <c r="GIF25" s="233"/>
      <c r="GIG25" s="233"/>
      <c r="GIH25" s="233"/>
      <c r="GII25" s="233"/>
      <c r="GIJ25" s="233"/>
      <c r="GIK25" s="233"/>
      <c r="GIL25" s="233"/>
      <c r="GIM25" s="233"/>
      <c r="GIN25" s="233"/>
      <c r="GIO25" s="233"/>
      <c r="GIP25" s="233"/>
      <c r="GIQ25" s="233"/>
      <c r="GIR25" s="233"/>
      <c r="GIS25" s="233"/>
      <c r="GIT25" s="233"/>
      <c r="GIU25" s="233"/>
      <c r="GIV25" s="233"/>
      <c r="GIW25" s="233"/>
      <c r="GIX25" s="233"/>
      <c r="GIY25" s="233"/>
      <c r="GIZ25" s="233"/>
      <c r="GJA25" s="233"/>
      <c r="GJB25" s="233"/>
      <c r="GJC25" s="233"/>
      <c r="GJD25" s="233"/>
      <c r="GJE25" s="233"/>
      <c r="GJF25" s="233"/>
      <c r="GJG25" s="233"/>
      <c r="GJH25" s="233"/>
      <c r="GJI25" s="233"/>
      <c r="GJJ25" s="233"/>
      <c r="GJK25" s="233"/>
      <c r="GJL25" s="233"/>
      <c r="GJM25" s="233"/>
      <c r="GJN25" s="233"/>
      <c r="GJO25" s="233"/>
      <c r="GJP25" s="233"/>
      <c r="GJQ25" s="233"/>
      <c r="GJR25" s="233"/>
      <c r="GJS25" s="233"/>
      <c r="GJT25" s="233"/>
      <c r="GJU25" s="233"/>
      <c r="GJV25" s="233"/>
      <c r="GJW25" s="233"/>
      <c r="GJX25" s="233"/>
      <c r="GJY25" s="233"/>
      <c r="GJZ25" s="233"/>
      <c r="GKA25" s="233"/>
      <c r="GKB25" s="233"/>
      <c r="GKC25" s="233"/>
      <c r="GKD25" s="233"/>
      <c r="GKE25" s="233"/>
      <c r="GKF25" s="233"/>
      <c r="GKG25" s="233"/>
      <c r="GKH25" s="233"/>
      <c r="GKI25" s="233"/>
      <c r="GKJ25" s="233"/>
      <c r="GKK25" s="233"/>
      <c r="GKL25" s="233"/>
      <c r="GKM25" s="233"/>
      <c r="GKN25" s="233"/>
      <c r="GKO25" s="233"/>
      <c r="GKP25" s="233"/>
      <c r="GKQ25" s="233"/>
      <c r="GKR25" s="233"/>
      <c r="GKS25" s="233"/>
      <c r="GKT25" s="233"/>
      <c r="GKU25" s="233"/>
      <c r="GKV25" s="233"/>
      <c r="GKW25" s="233"/>
      <c r="GKX25" s="233"/>
      <c r="GKY25" s="233"/>
      <c r="GKZ25" s="233"/>
      <c r="GLA25" s="233"/>
      <c r="GLB25" s="233"/>
      <c r="GLC25" s="233"/>
      <c r="GLD25" s="233"/>
      <c r="GLE25" s="233"/>
      <c r="GLF25" s="233"/>
      <c r="GLG25" s="233"/>
      <c r="GLH25" s="233"/>
      <c r="GLI25" s="233"/>
      <c r="GLJ25" s="233"/>
      <c r="GLK25" s="233"/>
      <c r="GLL25" s="233"/>
      <c r="GLM25" s="233"/>
      <c r="GLN25" s="233"/>
      <c r="GLO25" s="233"/>
      <c r="GLP25" s="233"/>
      <c r="GLQ25" s="233"/>
      <c r="GLR25" s="233"/>
      <c r="GLS25" s="233"/>
      <c r="GLT25" s="233"/>
      <c r="GLU25" s="233"/>
      <c r="GLV25" s="233"/>
      <c r="GLW25" s="233"/>
      <c r="GLX25" s="233"/>
      <c r="GLY25" s="233"/>
      <c r="GLZ25" s="233"/>
      <c r="GMA25" s="233"/>
      <c r="GMB25" s="233"/>
      <c r="GMC25" s="233"/>
      <c r="GMD25" s="233"/>
      <c r="GME25" s="233"/>
      <c r="GMF25" s="233"/>
      <c r="GMG25" s="233"/>
      <c r="GMH25" s="233"/>
      <c r="GMI25" s="233"/>
      <c r="GMJ25" s="233"/>
      <c r="GMK25" s="233"/>
      <c r="GML25" s="233"/>
      <c r="GMM25" s="233"/>
      <c r="GMN25" s="233"/>
      <c r="GMO25" s="233"/>
      <c r="GMP25" s="233"/>
      <c r="GMQ25" s="233"/>
      <c r="GMR25" s="233"/>
      <c r="GMS25" s="233"/>
      <c r="GMT25" s="233"/>
      <c r="GMU25" s="233"/>
      <c r="GMV25" s="233"/>
      <c r="GMW25" s="233"/>
      <c r="GMX25" s="233"/>
      <c r="GMY25" s="233"/>
      <c r="GMZ25" s="233"/>
      <c r="GNA25" s="233"/>
      <c r="GNB25" s="233"/>
      <c r="GNC25" s="233"/>
      <c r="GND25" s="233"/>
      <c r="GNE25" s="233"/>
      <c r="GNF25" s="233"/>
      <c r="GNG25" s="233"/>
      <c r="GNH25" s="233"/>
      <c r="GNI25" s="233"/>
      <c r="GNJ25" s="233"/>
      <c r="GNK25" s="233"/>
      <c r="GNL25" s="233"/>
      <c r="GNM25" s="233"/>
      <c r="GNN25" s="233"/>
      <c r="GNO25" s="233"/>
      <c r="GNP25" s="233"/>
      <c r="GNQ25" s="233"/>
      <c r="GNR25" s="233"/>
      <c r="GNS25" s="233"/>
      <c r="GNT25" s="233"/>
      <c r="GNU25" s="233"/>
      <c r="GNV25" s="233"/>
      <c r="GNW25" s="233"/>
      <c r="GNX25" s="233"/>
      <c r="GNY25" s="233"/>
      <c r="GNZ25" s="233"/>
      <c r="GOA25" s="233"/>
      <c r="GOB25" s="233"/>
      <c r="GOC25" s="233"/>
      <c r="GOD25" s="233"/>
      <c r="GOE25" s="233"/>
      <c r="GOF25" s="233"/>
      <c r="GOG25" s="233"/>
      <c r="GOH25" s="233"/>
      <c r="GOI25" s="233"/>
      <c r="GOJ25" s="233"/>
      <c r="GOK25" s="233"/>
      <c r="GOL25" s="233"/>
      <c r="GOM25" s="233"/>
      <c r="GON25" s="233"/>
      <c r="GOO25" s="233"/>
      <c r="GOP25" s="233"/>
      <c r="GOQ25" s="233"/>
      <c r="GOR25" s="233"/>
      <c r="GOS25" s="233"/>
      <c r="GOT25" s="233"/>
      <c r="GOU25" s="233"/>
      <c r="GOV25" s="233"/>
      <c r="GOW25" s="233"/>
      <c r="GOX25" s="233"/>
      <c r="GOY25" s="233"/>
      <c r="GOZ25" s="233"/>
      <c r="GPA25" s="233"/>
      <c r="GPB25" s="233"/>
      <c r="GPC25" s="233"/>
      <c r="GPD25" s="233"/>
      <c r="GPE25" s="233"/>
      <c r="GPF25" s="233"/>
      <c r="GPG25" s="233"/>
      <c r="GPH25" s="233"/>
      <c r="GPI25" s="233"/>
      <c r="GPJ25" s="233"/>
      <c r="GPK25" s="233"/>
      <c r="GPL25" s="233"/>
      <c r="GPM25" s="233"/>
      <c r="GPN25" s="233"/>
      <c r="GPO25" s="233"/>
      <c r="GPP25" s="233"/>
      <c r="GPQ25" s="233"/>
      <c r="GPR25" s="233"/>
      <c r="GPS25" s="233"/>
      <c r="GPT25" s="233"/>
      <c r="GPU25" s="233"/>
      <c r="GPV25" s="233"/>
      <c r="GPW25" s="233"/>
      <c r="GPX25" s="233"/>
      <c r="GPY25" s="233"/>
      <c r="GPZ25" s="233"/>
      <c r="GQA25" s="233"/>
      <c r="GQB25" s="233"/>
      <c r="GQC25" s="233"/>
      <c r="GQD25" s="233"/>
      <c r="GQE25" s="233"/>
      <c r="GQF25" s="233"/>
      <c r="GQG25" s="233"/>
      <c r="GQH25" s="233"/>
      <c r="GQI25" s="233"/>
      <c r="GQJ25" s="233"/>
      <c r="GQK25" s="233"/>
      <c r="GQL25" s="233"/>
      <c r="GQM25" s="233"/>
      <c r="GQN25" s="233"/>
      <c r="GQO25" s="233"/>
      <c r="GQP25" s="233"/>
      <c r="GQQ25" s="233"/>
      <c r="GQR25" s="233"/>
      <c r="GQS25" s="233"/>
      <c r="GQT25" s="233"/>
      <c r="GQU25" s="233"/>
      <c r="GQV25" s="233"/>
      <c r="GQW25" s="233"/>
      <c r="GQX25" s="233"/>
      <c r="GQY25" s="233"/>
      <c r="GQZ25" s="233"/>
      <c r="GRA25" s="233"/>
      <c r="GRB25" s="233"/>
      <c r="GRC25" s="233"/>
      <c r="GRD25" s="233"/>
      <c r="GRE25" s="233"/>
      <c r="GRF25" s="233"/>
      <c r="GRG25" s="233"/>
      <c r="GRH25" s="233"/>
      <c r="GRI25" s="233"/>
      <c r="GRJ25" s="233"/>
      <c r="GRK25" s="233"/>
      <c r="GRL25" s="233"/>
      <c r="GRM25" s="233"/>
      <c r="GRN25" s="233"/>
      <c r="GRO25" s="233"/>
      <c r="GRP25" s="233"/>
      <c r="GRQ25" s="233"/>
      <c r="GRR25" s="233"/>
      <c r="GRS25" s="233"/>
      <c r="GRT25" s="233"/>
      <c r="GRU25" s="233"/>
      <c r="GRV25" s="233"/>
      <c r="GRW25" s="233"/>
      <c r="GRX25" s="233"/>
      <c r="GRY25" s="233"/>
      <c r="GRZ25" s="233"/>
      <c r="GSA25" s="233"/>
      <c r="GSB25" s="233"/>
      <c r="GSC25" s="233"/>
      <c r="GSD25" s="233"/>
      <c r="GSE25" s="233"/>
      <c r="GSF25" s="233"/>
      <c r="GSG25" s="233"/>
      <c r="GSH25" s="233"/>
      <c r="GSI25" s="233"/>
      <c r="GSJ25" s="233"/>
      <c r="GSK25" s="233"/>
      <c r="GSL25" s="233"/>
      <c r="GSM25" s="233"/>
      <c r="GSN25" s="233"/>
      <c r="GSO25" s="233"/>
      <c r="GSP25" s="233"/>
      <c r="GSQ25" s="233"/>
      <c r="GSR25" s="233"/>
      <c r="GSS25" s="233"/>
      <c r="GST25" s="233"/>
      <c r="GSU25" s="233"/>
      <c r="GSV25" s="233"/>
      <c r="GSW25" s="233"/>
      <c r="GSX25" s="233"/>
      <c r="GSY25" s="233"/>
      <c r="GSZ25" s="233"/>
      <c r="GTA25" s="233"/>
      <c r="GTB25" s="233"/>
      <c r="GTC25" s="233"/>
      <c r="GTD25" s="233"/>
      <c r="GTE25" s="233"/>
      <c r="GTF25" s="233"/>
      <c r="GTG25" s="233"/>
      <c r="GTH25" s="233"/>
      <c r="GTI25" s="233"/>
      <c r="GTJ25" s="233"/>
      <c r="GTK25" s="233"/>
      <c r="GTL25" s="233"/>
      <c r="GTM25" s="233"/>
      <c r="GTN25" s="233"/>
      <c r="GTO25" s="233"/>
      <c r="GTP25" s="233"/>
      <c r="GTQ25" s="233"/>
      <c r="GTR25" s="233"/>
      <c r="GTS25" s="233"/>
      <c r="GTT25" s="233"/>
      <c r="GTU25" s="233"/>
      <c r="GTV25" s="233"/>
      <c r="GTW25" s="233"/>
      <c r="GTX25" s="233"/>
      <c r="GTY25" s="233"/>
      <c r="GTZ25" s="233"/>
      <c r="GUA25" s="233"/>
      <c r="GUB25" s="233"/>
      <c r="GUC25" s="233"/>
      <c r="GUD25" s="233"/>
      <c r="GUE25" s="233"/>
      <c r="GUF25" s="233"/>
      <c r="GUG25" s="233"/>
      <c r="GUH25" s="233"/>
      <c r="GUI25" s="233"/>
      <c r="GUJ25" s="233"/>
      <c r="GUK25" s="233"/>
      <c r="GUL25" s="233"/>
      <c r="GUM25" s="233"/>
      <c r="GUN25" s="233"/>
      <c r="GUO25" s="233"/>
      <c r="GUP25" s="233"/>
      <c r="GUQ25" s="233"/>
      <c r="GUR25" s="233"/>
      <c r="GUS25" s="233"/>
      <c r="GUT25" s="233"/>
      <c r="GUU25" s="233"/>
      <c r="GUV25" s="233"/>
      <c r="GUW25" s="233"/>
      <c r="GUX25" s="233"/>
      <c r="GUY25" s="233"/>
      <c r="GUZ25" s="233"/>
      <c r="GVA25" s="233"/>
      <c r="GVB25" s="233"/>
      <c r="GVC25" s="233"/>
      <c r="GVD25" s="233"/>
      <c r="GVE25" s="233"/>
      <c r="GVF25" s="233"/>
      <c r="GVG25" s="233"/>
      <c r="GVH25" s="233"/>
      <c r="GVI25" s="233"/>
      <c r="GVJ25" s="233"/>
      <c r="GVK25" s="233"/>
      <c r="GVL25" s="233"/>
      <c r="GVM25" s="233"/>
      <c r="GVN25" s="233"/>
      <c r="GVO25" s="233"/>
      <c r="GVP25" s="233"/>
      <c r="GVQ25" s="233"/>
      <c r="GVR25" s="233"/>
      <c r="GVS25" s="233"/>
      <c r="GVT25" s="233"/>
      <c r="GVU25" s="233"/>
      <c r="GVV25" s="233"/>
      <c r="GVW25" s="233"/>
      <c r="GVX25" s="233"/>
      <c r="GVY25" s="233"/>
      <c r="GVZ25" s="233"/>
      <c r="GWA25" s="233"/>
      <c r="GWB25" s="233"/>
      <c r="GWC25" s="233"/>
      <c r="GWD25" s="233"/>
      <c r="GWE25" s="233"/>
      <c r="GWF25" s="233"/>
      <c r="GWG25" s="233"/>
      <c r="GWH25" s="233"/>
      <c r="GWI25" s="233"/>
      <c r="GWJ25" s="233"/>
      <c r="GWK25" s="233"/>
      <c r="GWL25" s="233"/>
      <c r="GWM25" s="233"/>
      <c r="GWN25" s="233"/>
      <c r="GWO25" s="233"/>
      <c r="GWP25" s="233"/>
      <c r="GWQ25" s="233"/>
      <c r="GWR25" s="233"/>
      <c r="GWS25" s="233"/>
      <c r="GWT25" s="233"/>
      <c r="GWU25" s="233"/>
      <c r="GWV25" s="233"/>
      <c r="GWW25" s="233"/>
      <c r="GWX25" s="233"/>
      <c r="GWY25" s="233"/>
      <c r="GWZ25" s="233"/>
      <c r="GXA25" s="233"/>
      <c r="GXB25" s="233"/>
      <c r="GXC25" s="233"/>
      <c r="GXD25" s="233"/>
      <c r="GXE25" s="233"/>
      <c r="GXF25" s="233"/>
      <c r="GXG25" s="233"/>
      <c r="GXH25" s="233"/>
      <c r="GXI25" s="233"/>
      <c r="GXJ25" s="233"/>
      <c r="GXK25" s="233"/>
      <c r="GXL25" s="233"/>
      <c r="GXM25" s="233"/>
      <c r="GXN25" s="233"/>
      <c r="GXO25" s="233"/>
      <c r="GXP25" s="233"/>
      <c r="GXQ25" s="233"/>
      <c r="GXR25" s="233"/>
      <c r="GXS25" s="233"/>
      <c r="GXT25" s="233"/>
      <c r="GXU25" s="233"/>
      <c r="GXV25" s="233"/>
      <c r="GXW25" s="233"/>
      <c r="GXX25" s="233"/>
      <c r="GXY25" s="233"/>
      <c r="GXZ25" s="233"/>
      <c r="GYA25" s="233"/>
      <c r="GYB25" s="233"/>
      <c r="GYC25" s="233"/>
      <c r="GYD25" s="233"/>
      <c r="GYE25" s="233"/>
      <c r="GYF25" s="233"/>
      <c r="GYG25" s="233"/>
      <c r="GYH25" s="233"/>
      <c r="GYI25" s="233"/>
      <c r="GYJ25" s="233"/>
      <c r="GYK25" s="233"/>
      <c r="GYL25" s="233"/>
      <c r="GYM25" s="233"/>
      <c r="GYN25" s="233"/>
      <c r="GYO25" s="233"/>
      <c r="GYP25" s="233"/>
      <c r="GYQ25" s="233"/>
      <c r="GYR25" s="233"/>
      <c r="GYS25" s="233"/>
      <c r="GYT25" s="233"/>
      <c r="GYU25" s="233"/>
      <c r="GYV25" s="233"/>
      <c r="GYW25" s="233"/>
      <c r="GYX25" s="233"/>
      <c r="GYY25" s="233"/>
      <c r="GYZ25" s="233"/>
      <c r="GZA25" s="233"/>
      <c r="GZB25" s="233"/>
      <c r="GZC25" s="233"/>
      <c r="GZD25" s="233"/>
      <c r="GZE25" s="233"/>
      <c r="GZF25" s="233"/>
      <c r="GZG25" s="233"/>
      <c r="GZH25" s="233"/>
      <c r="GZI25" s="233"/>
      <c r="GZJ25" s="233"/>
      <c r="GZK25" s="233"/>
      <c r="GZL25" s="233"/>
      <c r="GZM25" s="233"/>
      <c r="GZN25" s="233"/>
      <c r="GZO25" s="233"/>
      <c r="GZP25" s="233"/>
      <c r="GZQ25" s="233"/>
      <c r="GZR25" s="233"/>
      <c r="GZS25" s="233"/>
      <c r="GZT25" s="233"/>
      <c r="GZU25" s="233"/>
      <c r="GZV25" s="233"/>
      <c r="GZW25" s="233"/>
      <c r="GZX25" s="233"/>
      <c r="GZY25" s="233"/>
      <c r="GZZ25" s="233"/>
      <c r="HAA25" s="233"/>
      <c r="HAB25" s="233"/>
      <c r="HAC25" s="233"/>
      <c r="HAD25" s="233"/>
      <c r="HAE25" s="233"/>
      <c r="HAF25" s="233"/>
      <c r="HAG25" s="233"/>
      <c r="HAH25" s="233"/>
      <c r="HAI25" s="233"/>
      <c r="HAJ25" s="233"/>
      <c r="HAK25" s="233"/>
      <c r="HAL25" s="233"/>
      <c r="HAM25" s="233"/>
      <c r="HAN25" s="233"/>
      <c r="HAO25" s="233"/>
      <c r="HAP25" s="233"/>
      <c r="HAQ25" s="233"/>
      <c r="HAR25" s="233"/>
      <c r="HAS25" s="233"/>
      <c r="HAT25" s="233"/>
      <c r="HAU25" s="233"/>
      <c r="HAV25" s="233"/>
      <c r="HAW25" s="233"/>
      <c r="HAX25" s="233"/>
      <c r="HAY25" s="233"/>
      <c r="HAZ25" s="233"/>
      <c r="HBA25" s="233"/>
      <c r="HBB25" s="233"/>
      <c r="HBC25" s="233"/>
      <c r="HBD25" s="233"/>
      <c r="HBE25" s="233"/>
      <c r="HBF25" s="233"/>
      <c r="HBG25" s="233"/>
      <c r="HBH25" s="233"/>
      <c r="HBI25" s="233"/>
      <c r="HBJ25" s="233"/>
      <c r="HBK25" s="233"/>
      <c r="HBL25" s="233"/>
      <c r="HBM25" s="233"/>
      <c r="HBN25" s="233"/>
      <c r="HBO25" s="233"/>
      <c r="HBP25" s="233"/>
      <c r="HBQ25" s="233"/>
      <c r="HBR25" s="233"/>
      <c r="HBS25" s="233"/>
      <c r="HBT25" s="233"/>
      <c r="HBU25" s="233"/>
      <c r="HBV25" s="233"/>
      <c r="HBW25" s="233"/>
      <c r="HBX25" s="233"/>
      <c r="HBY25" s="233"/>
      <c r="HBZ25" s="233"/>
      <c r="HCA25" s="233"/>
      <c r="HCB25" s="233"/>
      <c r="HCC25" s="233"/>
      <c r="HCD25" s="233"/>
      <c r="HCE25" s="233"/>
      <c r="HCF25" s="233"/>
      <c r="HCG25" s="233"/>
      <c r="HCH25" s="233"/>
      <c r="HCI25" s="233"/>
      <c r="HCJ25" s="233"/>
      <c r="HCK25" s="233"/>
      <c r="HCL25" s="233"/>
      <c r="HCM25" s="233"/>
      <c r="HCN25" s="233"/>
      <c r="HCO25" s="233"/>
      <c r="HCP25" s="233"/>
      <c r="HCQ25" s="233"/>
      <c r="HCR25" s="233"/>
      <c r="HCS25" s="233"/>
      <c r="HCT25" s="233"/>
      <c r="HCU25" s="233"/>
      <c r="HCV25" s="233"/>
      <c r="HCW25" s="233"/>
      <c r="HCX25" s="233"/>
      <c r="HCY25" s="233"/>
      <c r="HCZ25" s="233"/>
      <c r="HDA25" s="233"/>
      <c r="HDB25" s="233"/>
      <c r="HDC25" s="233"/>
      <c r="HDD25" s="233"/>
      <c r="HDE25" s="233"/>
      <c r="HDF25" s="233"/>
      <c r="HDG25" s="233"/>
      <c r="HDH25" s="233"/>
      <c r="HDI25" s="233"/>
      <c r="HDJ25" s="233"/>
      <c r="HDK25" s="233"/>
      <c r="HDL25" s="233"/>
      <c r="HDM25" s="233"/>
      <c r="HDN25" s="233"/>
      <c r="HDO25" s="233"/>
      <c r="HDP25" s="233"/>
      <c r="HDQ25" s="233"/>
      <c r="HDR25" s="233"/>
      <c r="HDS25" s="233"/>
      <c r="HDT25" s="233"/>
      <c r="HDU25" s="233"/>
      <c r="HDV25" s="233"/>
      <c r="HDW25" s="233"/>
      <c r="HDX25" s="233"/>
      <c r="HDY25" s="233"/>
      <c r="HDZ25" s="233"/>
      <c r="HEA25" s="233"/>
      <c r="HEB25" s="233"/>
      <c r="HEC25" s="233"/>
      <c r="HED25" s="233"/>
      <c r="HEE25" s="233"/>
      <c r="HEF25" s="233"/>
      <c r="HEG25" s="233"/>
      <c r="HEH25" s="233"/>
      <c r="HEI25" s="233"/>
      <c r="HEJ25" s="233"/>
      <c r="HEK25" s="233"/>
      <c r="HEL25" s="233"/>
      <c r="HEM25" s="233"/>
      <c r="HEN25" s="233"/>
      <c r="HEO25" s="233"/>
      <c r="HEP25" s="233"/>
      <c r="HEQ25" s="233"/>
      <c r="HER25" s="233"/>
      <c r="HES25" s="233"/>
      <c r="HET25" s="233"/>
      <c r="HEU25" s="233"/>
      <c r="HEV25" s="233"/>
      <c r="HEW25" s="233"/>
      <c r="HEX25" s="233"/>
      <c r="HEY25" s="233"/>
      <c r="HEZ25" s="233"/>
      <c r="HFA25" s="233"/>
      <c r="HFB25" s="233"/>
      <c r="HFC25" s="233"/>
      <c r="HFD25" s="233"/>
      <c r="HFE25" s="233"/>
      <c r="HFF25" s="233"/>
      <c r="HFG25" s="233"/>
      <c r="HFH25" s="233"/>
      <c r="HFI25" s="233"/>
      <c r="HFJ25" s="233"/>
      <c r="HFK25" s="233"/>
      <c r="HFL25" s="233"/>
      <c r="HFM25" s="233"/>
      <c r="HFN25" s="233"/>
      <c r="HFO25" s="233"/>
      <c r="HFP25" s="233"/>
      <c r="HFQ25" s="233"/>
      <c r="HFR25" s="233"/>
      <c r="HFS25" s="233"/>
      <c r="HFT25" s="233"/>
      <c r="HFU25" s="233"/>
      <c r="HFV25" s="233"/>
      <c r="HFW25" s="233"/>
      <c r="HFX25" s="233"/>
      <c r="HFY25" s="233"/>
      <c r="HFZ25" s="233"/>
      <c r="HGA25" s="233"/>
      <c r="HGB25" s="233"/>
      <c r="HGC25" s="233"/>
      <c r="HGD25" s="233"/>
      <c r="HGE25" s="233"/>
      <c r="HGF25" s="233"/>
      <c r="HGG25" s="233"/>
      <c r="HGH25" s="233"/>
      <c r="HGI25" s="233"/>
      <c r="HGJ25" s="233"/>
      <c r="HGK25" s="233"/>
      <c r="HGL25" s="233"/>
      <c r="HGM25" s="233"/>
      <c r="HGN25" s="233"/>
      <c r="HGO25" s="233"/>
      <c r="HGP25" s="233"/>
      <c r="HGQ25" s="233"/>
      <c r="HGR25" s="233"/>
      <c r="HGS25" s="233"/>
      <c r="HGT25" s="233"/>
      <c r="HGU25" s="233"/>
      <c r="HGV25" s="233"/>
      <c r="HGW25" s="233"/>
      <c r="HGX25" s="233"/>
      <c r="HGY25" s="233"/>
      <c r="HGZ25" s="233"/>
      <c r="HHA25" s="233"/>
      <c r="HHB25" s="233"/>
      <c r="HHC25" s="233"/>
      <c r="HHD25" s="233"/>
      <c r="HHE25" s="233"/>
      <c r="HHF25" s="233"/>
      <c r="HHG25" s="233"/>
      <c r="HHH25" s="233"/>
      <c r="HHI25" s="233"/>
      <c r="HHJ25" s="233"/>
      <c r="HHK25" s="233"/>
      <c r="HHL25" s="233"/>
      <c r="HHM25" s="233"/>
      <c r="HHN25" s="233"/>
      <c r="HHO25" s="233"/>
      <c r="HHP25" s="233"/>
      <c r="HHQ25" s="233"/>
      <c r="HHR25" s="233"/>
      <c r="HHS25" s="233"/>
      <c r="HHT25" s="233"/>
      <c r="HHU25" s="233"/>
      <c r="HHV25" s="233"/>
      <c r="HHW25" s="233"/>
      <c r="HHX25" s="233"/>
      <c r="HHY25" s="233"/>
      <c r="HHZ25" s="233"/>
      <c r="HIA25" s="233"/>
      <c r="HIB25" s="233"/>
      <c r="HIC25" s="233"/>
      <c r="HID25" s="233"/>
      <c r="HIE25" s="233"/>
      <c r="HIF25" s="233"/>
      <c r="HIG25" s="233"/>
      <c r="HIH25" s="233"/>
      <c r="HII25" s="233"/>
      <c r="HIJ25" s="233"/>
      <c r="HIK25" s="233"/>
      <c r="HIL25" s="233"/>
      <c r="HIM25" s="233"/>
      <c r="HIN25" s="233"/>
      <c r="HIO25" s="233"/>
      <c r="HIP25" s="233"/>
      <c r="HIQ25" s="233"/>
      <c r="HIR25" s="233"/>
      <c r="HIS25" s="233"/>
      <c r="HIT25" s="233"/>
      <c r="HIU25" s="233"/>
      <c r="HIV25" s="233"/>
      <c r="HIW25" s="233"/>
      <c r="HIX25" s="233"/>
      <c r="HIY25" s="233"/>
      <c r="HIZ25" s="233"/>
      <c r="HJA25" s="233"/>
      <c r="HJB25" s="233"/>
      <c r="HJC25" s="233"/>
      <c r="HJD25" s="233"/>
      <c r="HJE25" s="233"/>
      <c r="HJF25" s="233"/>
      <c r="HJG25" s="233"/>
      <c r="HJH25" s="233"/>
      <c r="HJI25" s="233"/>
      <c r="HJJ25" s="233"/>
      <c r="HJK25" s="233"/>
      <c r="HJL25" s="233"/>
      <c r="HJM25" s="233"/>
      <c r="HJN25" s="233"/>
      <c r="HJO25" s="233"/>
      <c r="HJP25" s="233"/>
      <c r="HJQ25" s="233"/>
      <c r="HJR25" s="233"/>
      <c r="HJS25" s="233"/>
      <c r="HJT25" s="233"/>
      <c r="HJU25" s="233"/>
      <c r="HJV25" s="233"/>
      <c r="HJW25" s="233"/>
      <c r="HJX25" s="233"/>
      <c r="HJY25" s="233"/>
      <c r="HJZ25" s="233"/>
      <c r="HKA25" s="233"/>
      <c r="HKB25" s="233"/>
      <c r="HKC25" s="233"/>
      <c r="HKD25" s="233"/>
      <c r="HKE25" s="233"/>
      <c r="HKF25" s="233"/>
      <c r="HKG25" s="233"/>
      <c r="HKH25" s="233"/>
      <c r="HKI25" s="233"/>
      <c r="HKJ25" s="233"/>
      <c r="HKK25" s="233"/>
      <c r="HKL25" s="233"/>
      <c r="HKM25" s="233"/>
      <c r="HKN25" s="233"/>
      <c r="HKO25" s="233"/>
      <c r="HKP25" s="233"/>
      <c r="HKQ25" s="233"/>
      <c r="HKR25" s="233"/>
      <c r="HKS25" s="233"/>
      <c r="HKT25" s="233"/>
      <c r="HKU25" s="233"/>
      <c r="HKV25" s="233"/>
      <c r="HKW25" s="233"/>
      <c r="HKX25" s="233"/>
      <c r="HKY25" s="233"/>
      <c r="HKZ25" s="233"/>
      <c r="HLA25" s="233"/>
      <c r="HLB25" s="233"/>
      <c r="HLC25" s="233"/>
      <c r="HLD25" s="233"/>
      <c r="HLE25" s="233"/>
      <c r="HLF25" s="233"/>
      <c r="HLG25" s="233"/>
      <c r="HLH25" s="233"/>
      <c r="HLI25" s="233"/>
      <c r="HLJ25" s="233"/>
      <c r="HLK25" s="233"/>
      <c r="HLL25" s="233"/>
      <c r="HLM25" s="233"/>
      <c r="HLN25" s="233"/>
      <c r="HLO25" s="233"/>
      <c r="HLP25" s="233"/>
      <c r="HLQ25" s="233"/>
      <c r="HLR25" s="233"/>
      <c r="HLS25" s="233"/>
      <c r="HLT25" s="233"/>
      <c r="HLU25" s="233"/>
      <c r="HLV25" s="233"/>
      <c r="HLW25" s="233"/>
      <c r="HLX25" s="233"/>
      <c r="HLY25" s="233"/>
      <c r="HLZ25" s="233"/>
      <c r="HMA25" s="233"/>
      <c r="HMB25" s="233"/>
      <c r="HMC25" s="233"/>
      <c r="HMD25" s="233"/>
      <c r="HME25" s="233"/>
      <c r="HMF25" s="233"/>
      <c r="HMG25" s="233"/>
      <c r="HMH25" s="233"/>
      <c r="HMI25" s="233"/>
      <c r="HMJ25" s="233"/>
      <c r="HMK25" s="233"/>
      <c r="HML25" s="233"/>
      <c r="HMM25" s="233"/>
      <c r="HMN25" s="233"/>
      <c r="HMO25" s="233"/>
      <c r="HMP25" s="233"/>
      <c r="HMQ25" s="233"/>
      <c r="HMR25" s="233"/>
      <c r="HMS25" s="233"/>
      <c r="HMT25" s="233"/>
      <c r="HMU25" s="233"/>
      <c r="HMV25" s="233"/>
      <c r="HMW25" s="233"/>
      <c r="HMX25" s="233"/>
      <c r="HMY25" s="233"/>
      <c r="HMZ25" s="233"/>
      <c r="HNA25" s="233"/>
      <c r="HNB25" s="233"/>
      <c r="HNC25" s="233"/>
      <c r="HND25" s="233"/>
      <c r="HNE25" s="233"/>
      <c r="HNF25" s="233"/>
      <c r="HNG25" s="233"/>
      <c r="HNH25" s="233"/>
      <c r="HNI25" s="233"/>
      <c r="HNJ25" s="233"/>
      <c r="HNK25" s="233"/>
      <c r="HNL25" s="233"/>
      <c r="HNM25" s="233"/>
      <c r="HNN25" s="233"/>
      <c r="HNO25" s="233"/>
      <c r="HNP25" s="233"/>
      <c r="HNQ25" s="233"/>
      <c r="HNR25" s="233"/>
      <c r="HNS25" s="233"/>
      <c r="HNT25" s="233"/>
      <c r="HNU25" s="233"/>
      <c r="HNV25" s="233"/>
      <c r="HNW25" s="233"/>
      <c r="HNX25" s="233"/>
      <c r="HNY25" s="233"/>
      <c r="HNZ25" s="233"/>
      <c r="HOA25" s="233"/>
      <c r="HOB25" s="233"/>
      <c r="HOC25" s="233"/>
      <c r="HOD25" s="233"/>
      <c r="HOE25" s="233"/>
      <c r="HOF25" s="233"/>
      <c r="HOG25" s="233"/>
      <c r="HOH25" s="233"/>
      <c r="HOI25" s="233"/>
      <c r="HOJ25" s="233"/>
      <c r="HOK25" s="233"/>
      <c r="HOL25" s="233"/>
      <c r="HOM25" s="233"/>
      <c r="HON25" s="233"/>
      <c r="HOO25" s="233"/>
      <c r="HOP25" s="233"/>
      <c r="HOQ25" s="233"/>
      <c r="HOR25" s="233"/>
      <c r="HOS25" s="233"/>
      <c r="HOT25" s="233"/>
      <c r="HOU25" s="233"/>
      <c r="HOV25" s="233"/>
      <c r="HOW25" s="233"/>
      <c r="HOX25" s="233"/>
      <c r="HOY25" s="233"/>
      <c r="HOZ25" s="233"/>
      <c r="HPA25" s="233"/>
      <c r="HPB25" s="233"/>
      <c r="HPC25" s="233"/>
      <c r="HPD25" s="233"/>
      <c r="HPE25" s="233"/>
      <c r="HPF25" s="233"/>
      <c r="HPG25" s="233"/>
      <c r="HPH25" s="233"/>
      <c r="HPI25" s="233"/>
      <c r="HPJ25" s="233"/>
      <c r="HPK25" s="233"/>
      <c r="HPL25" s="233"/>
      <c r="HPM25" s="233"/>
      <c r="HPN25" s="233"/>
      <c r="HPO25" s="233"/>
      <c r="HPP25" s="233"/>
      <c r="HPQ25" s="233"/>
      <c r="HPR25" s="233"/>
      <c r="HPS25" s="233"/>
      <c r="HPT25" s="233"/>
      <c r="HPU25" s="233"/>
      <c r="HPV25" s="233"/>
      <c r="HPW25" s="233"/>
      <c r="HPX25" s="233"/>
      <c r="HPY25" s="233"/>
      <c r="HPZ25" s="233"/>
      <c r="HQA25" s="233"/>
      <c r="HQB25" s="233"/>
      <c r="HQC25" s="233"/>
      <c r="HQD25" s="233"/>
      <c r="HQE25" s="233"/>
      <c r="HQF25" s="233"/>
      <c r="HQG25" s="233"/>
      <c r="HQH25" s="233"/>
      <c r="HQI25" s="233"/>
      <c r="HQJ25" s="233"/>
      <c r="HQK25" s="233"/>
      <c r="HQL25" s="233"/>
      <c r="HQM25" s="233"/>
      <c r="HQN25" s="233"/>
      <c r="HQO25" s="233"/>
      <c r="HQP25" s="233"/>
      <c r="HQQ25" s="233"/>
      <c r="HQR25" s="233"/>
      <c r="HQS25" s="233"/>
      <c r="HQT25" s="233"/>
      <c r="HQU25" s="233"/>
      <c r="HQV25" s="233"/>
      <c r="HQW25" s="233"/>
      <c r="HQX25" s="233"/>
      <c r="HQY25" s="233"/>
      <c r="HQZ25" s="233"/>
      <c r="HRA25" s="233"/>
      <c r="HRB25" s="233"/>
      <c r="HRC25" s="233"/>
      <c r="HRD25" s="233"/>
      <c r="HRE25" s="233"/>
      <c r="HRF25" s="233"/>
      <c r="HRG25" s="233"/>
      <c r="HRH25" s="233"/>
      <c r="HRI25" s="233"/>
      <c r="HRJ25" s="233"/>
      <c r="HRK25" s="233"/>
      <c r="HRL25" s="233"/>
      <c r="HRM25" s="233"/>
      <c r="HRN25" s="233"/>
      <c r="HRO25" s="233"/>
      <c r="HRP25" s="233"/>
      <c r="HRQ25" s="233"/>
      <c r="HRR25" s="233"/>
      <c r="HRS25" s="233"/>
      <c r="HRT25" s="233"/>
      <c r="HRU25" s="233"/>
      <c r="HRV25" s="233"/>
      <c r="HRW25" s="233"/>
      <c r="HRX25" s="233"/>
      <c r="HRY25" s="233"/>
      <c r="HRZ25" s="233"/>
      <c r="HSA25" s="233"/>
      <c r="HSB25" s="233"/>
      <c r="HSC25" s="233"/>
      <c r="HSD25" s="233"/>
      <c r="HSE25" s="233"/>
      <c r="HSF25" s="233"/>
      <c r="HSG25" s="233"/>
      <c r="HSH25" s="233"/>
      <c r="HSI25" s="233"/>
      <c r="HSJ25" s="233"/>
      <c r="HSK25" s="233"/>
      <c r="HSL25" s="233"/>
      <c r="HSM25" s="233"/>
      <c r="HSN25" s="233"/>
      <c r="HSO25" s="233"/>
      <c r="HSP25" s="233"/>
      <c r="HSQ25" s="233"/>
      <c r="HSR25" s="233"/>
      <c r="HSS25" s="233"/>
      <c r="HST25" s="233"/>
      <c r="HSU25" s="233"/>
      <c r="HSV25" s="233"/>
      <c r="HSW25" s="233"/>
      <c r="HSX25" s="233"/>
      <c r="HSY25" s="233"/>
      <c r="HSZ25" s="233"/>
      <c r="HTA25" s="233"/>
      <c r="HTB25" s="233"/>
      <c r="HTC25" s="233"/>
      <c r="HTD25" s="233"/>
      <c r="HTE25" s="233"/>
      <c r="HTF25" s="233"/>
      <c r="HTG25" s="233"/>
      <c r="HTH25" s="233"/>
      <c r="HTI25" s="233"/>
      <c r="HTJ25" s="233"/>
      <c r="HTK25" s="233"/>
      <c r="HTL25" s="233"/>
      <c r="HTM25" s="233"/>
      <c r="HTN25" s="233"/>
      <c r="HTO25" s="233"/>
      <c r="HTP25" s="233"/>
      <c r="HTQ25" s="233"/>
      <c r="HTR25" s="233"/>
      <c r="HTS25" s="233"/>
      <c r="HTT25" s="233"/>
      <c r="HTU25" s="233"/>
      <c r="HTV25" s="233"/>
      <c r="HTW25" s="233"/>
      <c r="HTX25" s="233"/>
      <c r="HTY25" s="233"/>
      <c r="HTZ25" s="233"/>
      <c r="HUA25" s="233"/>
      <c r="HUB25" s="233"/>
      <c r="HUC25" s="233"/>
      <c r="HUD25" s="233"/>
      <c r="HUE25" s="233"/>
      <c r="HUF25" s="233"/>
      <c r="HUG25" s="233"/>
      <c r="HUH25" s="233"/>
      <c r="HUI25" s="233"/>
      <c r="HUJ25" s="233"/>
      <c r="HUK25" s="233"/>
      <c r="HUL25" s="233"/>
      <c r="HUM25" s="233"/>
      <c r="HUN25" s="233"/>
      <c r="HUO25" s="233"/>
      <c r="HUP25" s="233"/>
      <c r="HUQ25" s="233"/>
      <c r="HUR25" s="233"/>
      <c r="HUS25" s="233"/>
      <c r="HUT25" s="233"/>
      <c r="HUU25" s="233"/>
      <c r="HUV25" s="233"/>
      <c r="HUW25" s="233"/>
      <c r="HUX25" s="233"/>
      <c r="HUY25" s="233"/>
      <c r="HUZ25" s="233"/>
      <c r="HVA25" s="233"/>
      <c r="HVB25" s="233"/>
      <c r="HVC25" s="233"/>
      <c r="HVD25" s="233"/>
      <c r="HVE25" s="233"/>
      <c r="HVF25" s="233"/>
      <c r="HVG25" s="233"/>
      <c r="HVH25" s="233"/>
      <c r="HVI25" s="233"/>
      <c r="HVJ25" s="233"/>
      <c r="HVK25" s="233"/>
      <c r="HVL25" s="233"/>
      <c r="HVM25" s="233"/>
      <c r="HVN25" s="233"/>
      <c r="HVO25" s="233"/>
      <c r="HVP25" s="233"/>
      <c r="HVQ25" s="233"/>
      <c r="HVR25" s="233"/>
      <c r="HVS25" s="233"/>
      <c r="HVT25" s="233"/>
      <c r="HVU25" s="233"/>
      <c r="HVV25" s="233"/>
      <c r="HVW25" s="233"/>
      <c r="HVX25" s="233"/>
      <c r="HVY25" s="233"/>
      <c r="HVZ25" s="233"/>
      <c r="HWA25" s="233"/>
      <c r="HWB25" s="233"/>
      <c r="HWC25" s="233"/>
      <c r="HWD25" s="233"/>
      <c r="HWE25" s="233"/>
      <c r="HWF25" s="233"/>
      <c r="HWG25" s="233"/>
      <c r="HWH25" s="233"/>
      <c r="HWI25" s="233"/>
      <c r="HWJ25" s="233"/>
      <c r="HWK25" s="233"/>
      <c r="HWL25" s="233"/>
      <c r="HWM25" s="233"/>
      <c r="HWN25" s="233"/>
      <c r="HWO25" s="233"/>
      <c r="HWP25" s="233"/>
      <c r="HWQ25" s="233"/>
      <c r="HWR25" s="233"/>
      <c r="HWS25" s="233"/>
      <c r="HWT25" s="233"/>
      <c r="HWU25" s="233"/>
      <c r="HWV25" s="233"/>
      <c r="HWW25" s="233"/>
      <c r="HWX25" s="233"/>
      <c r="HWY25" s="233"/>
      <c r="HWZ25" s="233"/>
      <c r="HXA25" s="233"/>
      <c r="HXB25" s="233"/>
      <c r="HXC25" s="233"/>
      <c r="HXD25" s="233"/>
      <c r="HXE25" s="233"/>
      <c r="HXF25" s="233"/>
      <c r="HXG25" s="233"/>
      <c r="HXH25" s="233"/>
      <c r="HXI25" s="233"/>
      <c r="HXJ25" s="233"/>
      <c r="HXK25" s="233"/>
      <c r="HXL25" s="233"/>
      <c r="HXM25" s="233"/>
      <c r="HXN25" s="233"/>
      <c r="HXO25" s="233"/>
      <c r="HXP25" s="233"/>
      <c r="HXQ25" s="233"/>
      <c r="HXR25" s="233"/>
      <c r="HXS25" s="233"/>
      <c r="HXT25" s="233"/>
      <c r="HXU25" s="233"/>
      <c r="HXV25" s="233"/>
      <c r="HXW25" s="233"/>
      <c r="HXX25" s="233"/>
      <c r="HXY25" s="233"/>
      <c r="HXZ25" s="233"/>
      <c r="HYA25" s="233"/>
      <c r="HYB25" s="233"/>
      <c r="HYC25" s="233"/>
      <c r="HYD25" s="233"/>
      <c r="HYE25" s="233"/>
      <c r="HYF25" s="233"/>
      <c r="HYG25" s="233"/>
      <c r="HYH25" s="233"/>
      <c r="HYI25" s="233"/>
      <c r="HYJ25" s="233"/>
      <c r="HYK25" s="233"/>
      <c r="HYL25" s="233"/>
      <c r="HYM25" s="233"/>
      <c r="HYN25" s="233"/>
      <c r="HYO25" s="233"/>
      <c r="HYP25" s="233"/>
      <c r="HYQ25" s="233"/>
      <c r="HYR25" s="233"/>
      <c r="HYS25" s="233"/>
      <c r="HYT25" s="233"/>
      <c r="HYU25" s="233"/>
      <c r="HYV25" s="233"/>
      <c r="HYW25" s="233"/>
      <c r="HYX25" s="233"/>
      <c r="HYY25" s="233"/>
      <c r="HYZ25" s="233"/>
      <c r="HZA25" s="233"/>
      <c r="HZB25" s="233"/>
      <c r="HZC25" s="233"/>
      <c r="HZD25" s="233"/>
      <c r="HZE25" s="233"/>
      <c r="HZF25" s="233"/>
      <c r="HZG25" s="233"/>
      <c r="HZH25" s="233"/>
      <c r="HZI25" s="233"/>
      <c r="HZJ25" s="233"/>
      <c r="HZK25" s="233"/>
      <c r="HZL25" s="233"/>
      <c r="HZM25" s="233"/>
      <c r="HZN25" s="233"/>
      <c r="HZO25" s="233"/>
      <c r="HZP25" s="233"/>
      <c r="HZQ25" s="233"/>
      <c r="HZR25" s="233"/>
      <c r="HZS25" s="233"/>
      <c r="HZT25" s="233"/>
      <c r="HZU25" s="233"/>
      <c r="HZV25" s="233"/>
      <c r="HZW25" s="233"/>
      <c r="HZX25" s="233"/>
      <c r="HZY25" s="233"/>
      <c r="HZZ25" s="233"/>
      <c r="IAA25" s="233"/>
      <c r="IAB25" s="233"/>
      <c r="IAC25" s="233"/>
      <c r="IAD25" s="233"/>
      <c r="IAE25" s="233"/>
      <c r="IAF25" s="233"/>
      <c r="IAG25" s="233"/>
      <c r="IAH25" s="233"/>
      <c r="IAI25" s="233"/>
      <c r="IAJ25" s="233"/>
      <c r="IAK25" s="233"/>
      <c r="IAL25" s="233"/>
      <c r="IAM25" s="233"/>
      <c r="IAN25" s="233"/>
      <c r="IAO25" s="233"/>
      <c r="IAP25" s="233"/>
      <c r="IAQ25" s="233"/>
      <c r="IAR25" s="233"/>
      <c r="IAS25" s="233"/>
      <c r="IAT25" s="233"/>
      <c r="IAU25" s="233"/>
      <c r="IAV25" s="233"/>
      <c r="IAW25" s="233"/>
      <c r="IAX25" s="233"/>
      <c r="IAY25" s="233"/>
      <c r="IAZ25" s="233"/>
      <c r="IBA25" s="233"/>
      <c r="IBB25" s="233"/>
      <c r="IBC25" s="233"/>
      <c r="IBD25" s="233"/>
      <c r="IBE25" s="233"/>
      <c r="IBF25" s="233"/>
      <c r="IBG25" s="233"/>
      <c r="IBH25" s="233"/>
      <c r="IBI25" s="233"/>
      <c r="IBJ25" s="233"/>
      <c r="IBK25" s="233"/>
      <c r="IBL25" s="233"/>
      <c r="IBM25" s="233"/>
      <c r="IBN25" s="233"/>
      <c r="IBO25" s="233"/>
      <c r="IBP25" s="233"/>
      <c r="IBQ25" s="233"/>
      <c r="IBR25" s="233"/>
      <c r="IBS25" s="233"/>
      <c r="IBT25" s="233"/>
      <c r="IBU25" s="233"/>
      <c r="IBV25" s="233"/>
      <c r="IBW25" s="233"/>
      <c r="IBX25" s="233"/>
      <c r="IBY25" s="233"/>
      <c r="IBZ25" s="233"/>
      <c r="ICA25" s="233"/>
      <c r="ICB25" s="233"/>
      <c r="ICC25" s="233"/>
      <c r="ICD25" s="233"/>
      <c r="ICE25" s="233"/>
      <c r="ICF25" s="233"/>
      <c r="ICG25" s="233"/>
      <c r="ICH25" s="233"/>
      <c r="ICI25" s="233"/>
      <c r="ICJ25" s="233"/>
      <c r="ICK25" s="233"/>
      <c r="ICL25" s="233"/>
      <c r="ICM25" s="233"/>
      <c r="ICN25" s="233"/>
      <c r="ICO25" s="233"/>
      <c r="ICP25" s="233"/>
      <c r="ICQ25" s="233"/>
      <c r="ICR25" s="233"/>
      <c r="ICS25" s="233"/>
      <c r="ICT25" s="233"/>
      <c r="ICU25" s="233"/>
      <c r="ICV25" s="233"/>
      <c r="ICW25" s="233"/>
      <c r="ICX25" s="233"/>
      <c r="ICY25" s="233"/>
      <c r="ICZ25" s="233"/>
      <c r="IDA25" s="233"/>
      <c r="IDB25" s="233"/>
      <c r="IDC25" s="233"/>
      <c r="IDD25" s="233"/>
      <c r="IDE25" s="233"/>
      <c r="IDF25" s="233"/>
      <c r="IDG25" s="233"/>
      <c r="IDH25" s="233"/>
      <c r="IDI25" s="233"/>
      <c r="IDJ25" s="233"/>
      <c r="IDK25" s="233"/>
      <c r="IDL25" s="233"/>
      <c r="IDM25" s="233"/>
      <c r="IDN25" s="233"/>
      <c r="IDO25" s="233"/>
      <c r="IDP25" s="233"/>
      <c r="IDQ25" s="233"/>
      <c r="IDR25" s="233"/>
      <c r="IDS25" s="233"/>
      <c r="IDT25" s="233"/>
      <c r="IDU25" s="233"/>
      <c r="IDV25" s="233"/>
      <c r="IDW25" s="233"/>
      <c r="IDX25" s="233"/>
      <c r="IDY25" s="233"/>
      <c r="IDZ25" s="233"/>
      <c r="IEA25" s="233"/>
      <c r="IEB25" s="233"/>
      <c r="IEC25" s="233"/>
      <c r="IED25" s="233"/>
      <c r="IEE25" s="233"/>
      <c r="IEF25" s="233"/>
      <c r="IEG25" s="233"/>
      <c r="IEH25" s="233"/>
      <c r="IEI25" s="233"/>
      <c r="IEJ25" s="233"/>
      <c r="IEK25" s="233"/>
      <c r="IEL25" s="233"/>
      <c r="IEM25" s="233"/>
      <c r="IEN25" s="233"/>
      <c r="IEO25" s="233"/>
      <c r="IEP25" s="233"/>
      <c r="IEQ25" s="233"/>
      <c r="IER25" s="233"/>
      <c r="IES25" s="233"/>
      <c r="IET25" s="233"/>
      <c r="IEU25" s="233"/>
      <c r="IEV25" s="233"/>
      <c r="IEW25" s="233"/>
      <c r="IEX25" s="233"/>
      <c r="IEY25" s="233"/>
      <c r="IEZ25" s="233"/>
      <c r="IFA25" s="233"/>
      <c r="IFB25" s="233"/>
      <c r="IFC25" s="233"/>
      <c r="IFD25" s="233"/>
      <c r="IFE25" s="233"/>
      <c r="IFF25" s="233"/>
      <c r="IFG25" s="233"/>
      <c r="IFH25" s="233"/>
      <c r="IFI25" s="233"/>
      <c r="IFJ25" s="233"/>
      <c r="IFK25" s="233"/>
      <c r="IFL25" s="233"/>
      <c r="IFM25" s="233"/>
      <c r="IFN25" s="233"/>
      <c r="IFO25" s="233"/>
      <c r="IFP25" s="233"/>
      <c r="IFQ25" s="233"/>
      <c r="IFR25" s="233"/>
      <c r="IFS25" s="233"/>
      <c r="IFT25" s="233"/>
      <c r="IFU25" s="233"/>
      <c r="IFV25" s="233"/>
      <c r="IFW25" s="233"/>
      <c r="IFX25" s="233"/>
      <c r="IFY25" s="233"/>
      <c r="IFZ25" s="233"/>
      <c r="IGA25" s="233"/>
      <c r="IGB25" s="233"/>
      <c r="IGC25" s="233"/>
      <c r="IGD25" s="233"/>
      <c r="IGE25" s="233"/>
      <c r="IGF25" s="233"/>
      <c r="IGG25" s="233"/>
      <c r="IGH25" s="233"/>
      <c r="IGI25" s="233"/>
      <c r="IGJ25" s="233"/>
      <c r="IGK25" s="233"/>
      <c r="IGL25" s="233"/>
      <c r="IGM25" s="233"/>
      <c r="IGN25" s="233"/>
      <c r="IGO25" s="233"/>
      <c r="IGP25" s="233"/>
      <c r="IGQ25" s="233"/>
      <c r="IGR25" s="233"/>
      <c r="IGS25" s="233"/>
      <c r="IGT25" s="233"/>
      <c r="IGU25" s="233"/>
      <c r="IGV25" s="233"/>
      <c r="IGW25" s="233"/>
      <c r="IGX25" s="233"/>
      <c r="IGY25" s="233"/>
      <c r="IGZ25" s="233"/>
      <c r="IHA25" s="233"/>
      <c r="IHB25" s="233"/>
      <c r="IHC25" s="233"/>
      <c r="IHD25" s="233"/>
      <c r="IHE25" s="233"/>
      <c r="IHF25" s="233"/>
      <c r="IHG25" s="233"/>
      <c r="IHH25" s="233"/>
      <c r="IHI25" s="233"/>
      <c r="IHJ25" s="233"/>
      <c r="IHK25" s="233"/>
      <c r="IHL25" s="233"/>
      <c r="IHM25" s="233"/>
      <c r="IHN25" s="233"/>
      <c r="IHO25" s="233"/>
      <c r="IHP25" s="233"/>
      <c r="IHQ25" s="233"/>
      <c r="IHR25" s="233"/>
      <c r="IHS25" s="233"/>
      <c r="IHT25" s="233"/>
      <c r="IHU25" s="233"/>
      <c r="IHV25" s="233"/>
      <c r="IHW25" s="233"/>
      <c r="IHX25" s="233"/>
      <c r="IHY25" s="233"/>
      <c r="IHZ25" s="233"/>
      <c r="IIA25" s="233"/>
      <c r="IIB25" s="233"/>
      <c r="IIC25" s="233"/>
      <c r="IID25" s="233"/>
      <c r="IIE25" s="233"/>
      <c r="IIF25" s="233"/>
      <c r="IIG25" s="233"/>
      <c r="IIH25" s="233"/>
      <c r="III25" s="233"/>
      <c r="IIJ25" s="233"/>
      <c r="IIK25" s="233"/>
      <c r="IIL25" s="233"/>
      <c r="IIM25" s="233"/>
      <c r="IIN25" s="233"/>
      <c r="IIO25" s="233"/>
      <c r="IIP25" s="233"/>
      <c r="IIQ25" s="233"/>
      <c r="IIR25" s="233"/>
      <c r="IIS25" s="233"/>
      <c r="IIT25" s="233"/>
      <c r="IIU25" s="233"/>
      <c r="IIV25" s="233"/>
      <c r="IIW25" s="233"/>
      <c r="IIX25" s="233"/>
      <c r="IIY25" s="233"/>
      <c r="IIZ25" s="233"/>
      <c r="IJA25" s="233"/>
      <c r="IJB25" s="233"/>
      <c r="IJC25" s="233"/>
      <c r="IJD25" s="233"/>
      <c r="IJE25" s="233"/>
      <c r="IJF25" s="233"/>
      <c r="IJG25" s="233"/>
      <c r="IJH25" s="233"/>
      <c r="IJI25" s="233"/>
      <c r="IJJ25" s="233"/>
      <c r="IJK25" s="233"/>
      <c r="IJL25" s="233"/>
      <c r="IJM25" s="233"/>
      <c r="IJN25" s="233"/>
      <c r="IJO25" s="233"/>
      <c r="IJP25" s="233"/>
      <c r="IJQ25" s="233"/>
      <c r="IJR25" s="233"/>
      <c r="IJS25" s="233"/>
      <c r="IJT25" s="233"/>
      <c r="IJU25" s="233"/>
      <c r="IJV25" s="233"/>
      <c r="IJW25" s="233"/>
      <c r="IJX25" s="233"/>
      <c r="IJY25" s="233"/>
      <c r="IJZ25" s="233"/>
      <c r="IKA25" s="233"/>
      <c r="IKB25" s="233"/>
      <c r="IKC25" s="233"/>
      <c r="IKD25" s="233"/>
      <c r="IKE25" s="233"/>
      <c r="IKF25" s="233"/>
      <c r="IKG25" s="233"/>
      <c r="IKH25" s="233"/>
      <c r="IKI25" s="233"/>
      <c r="IKJ25" s="233"/>
      <c r="IKK25" s="233"/>
      <c r="IKL25" s="233"/>
      <c r="IKM25" s="233"/>
      <c r="IKN25" s="233"/>
      <c r="IKO25" s="233"/>
      <c r="IKP25" s="233"/>
      <c r="IKQ25" s="233"/>
      <c r="IKR25" s="233"/>
      <c r="IKS25" s="233"/>
      <c r="IKT25" s="233"/>
      <c r="IKU25" s="233"/>
      <c r="IKV25" s="233"/>
      <c r="IKW25" s="233"/>
      <c r="IKX25" s="233"/>
      <c r="IKY25" s="233"/>
      <c r="IKZ25" s="233"/>
      <c r="ILA25" s="233"/>
      <c r="ILB25" s="233"/>
      <c r="ILC25" s="233"/>
      <c r="ILD25" s="233"/>
      <c r="ILE25" s="233"/>
      <c r="ILF25" s="233"/>
      <c r="ILG25" s="233"/>
      <c r="ILH25" s="233"/>
      <c r="ILI25" s="233"/>
      <c r="ILJ25" s="233"/>
      <c r="ILK25" s="233"/>
      <c r="ILL25" s="233"/>
      <c r="ILM25" s="233"/>
      <c r="ILN25" s="233"/>
      <c r="ILO25" s="233"/>
      <c r="ILP25" s="233"/>
      <c r="ILQ25" s="233"/>
      <c r="ILR25" s="233"/>
      <c r="ILS25" s="233"/>
      <c r="ILT25" s="233"/>
      <c r="ILU25" s="233"/>
      <c r="ILV25" s="233"/>
      <c r="ILW25" s="233"/>
      <c r="ILX25" s="233"/>
      <c r="ILY25" s="233"/>
      <c r="ILZ25" s="233"/>
      <c r="IMA25" s="233"/>
      <c r="IMB25" s="233"/>
      <c r="IMC25" s="233"/>
      <c r="IMD25" s="233"/>
      <c r="IME25" s="233"/>
      <c r="IMF25" s="233"/>
      <c r="IMG25" s="233"/>
      <c r="IMH25" s="233"/>
      <c r="IMI25" s="233"/>
      <c r="IMJ25" s="233"/>
      <c r="IMK25" s="233"/>
      <c r="IML25" s="233"/>
      <c r="IMM25" s="233"/>
      <c r="IMN25" s="233"/>
      <c r="IMO25" s="233"/>
      <c r="IMP25" s="233"/>
      <c r="IMQ25" s="233"/>
      <c r="IMR25" s="233"/>
      <c r="IMS25" s="233"/>
      <c r="IMT25" s="233"/>
      <c r="IMU25" s="233"/>
      <c r="IMV25" s="233"/>
      <c r="IMW25" s="233"/>
      <c r="IMX25" s="233"/>
      <c r="IMY25" s="233"/>
      <c r="IMZ25" s="233"/>
      <c r="INA25" s="233"/>
      <c r="INB25" s="233"/>
      <c r="INC25" s="233"/>
      <c r="IND25" s="233"/>
      <c r="INE25" s="233"/>
      <c r="INF25" s="233"/>
      <c r="ING25" s="233"/>
      <c r="INH25" s="233"/>
      <c r="INI25" s="233"/>
      <c r="INJ25" s="233"/>
      <c r="INK25" s="233"/>
      <c r="INL25" s="233"/>
      <c r="INM25" s="233"/>
      <c r="INN25" s="233"/>
      <c r="INO25" s="233"/>
      <c r="INP25" s="233"/>
      <c r="INQ25" s="233"/>
      <c r="INR25" s="233"/>
      <c r="INS25" s="233"/>
      <c r="INT25" s="233"/>
      <c r="INU25" s="233"/>
      <c r="INV25" s="233"/>
      <c r="INW25" s="233"/>
      <c r="INX25" s="233"/>
      <c r="INY25" s="233"/>
      <c r="INZ25" s="233"/>
      <c r="IOA25" s="233"/>
      <c r="IOB25" s="233"/>
      <c r="IOC25" s="233"/>
      <c r="IOD25" s="233"/>
      <c r="IOE25" s="233"/>
      <c r="IOF25" s="233"/>
      <c r="IOG25" s="233"/>
      <c r="IOH25" s="233"/>
      <c r="IOI25" s="233"/>
      <c r="IOJ25" s="233"/>
      <c r="IOK25" s="233"/>
      <c r="IOL25" s="233"/>
      <c r="IOM25" s="233"/>
      <c r="ION25" s="233"/>
      <c r="IOO25" s="233"/>
      <c r="IOP25" s="233"/>
      <c r="IOQ25" s="233"/>
      <c r="IOR25" s="233"/>
      <c r="IOS25" s="233"/>
      <c r="IOT25" s="233"/>
      <c r="IOU25" s="233"/>
      <c r="IOV25" s="233"/>
      <c r="IOW25" s="233"/>
      <c r="IOX25" s="233"/>
      <c r="IOY25" s="233"/>
      <c r="IOZ25" s="233"/>
      <c r="IPA25" s="233"/>
      <c r="IPB25" s="233"/>
      <c r="IPC25" s="233"/>
      <c r="IPD25" s="233"/>
      <c r="IPE25" s="233"/>
      <c r="IPF25" s="233"/>
      <c r="IPG25" s="233"/>
      <c r="IPH25" s="233"/>
      <c r="IPI25" s="233"/>
      <c r="IPJ25" s="233"/>
      <c r="IPK25" s="233"/>
      <c r="IPL25" s="233"/>
      <c r="IPM25" s="233"/>
      <c r="IPN25" s="233"/>
      <c r="IPO25" s="233"/>
      <c r="IPP25" s="233"/>
      <c r="IPQ25" s="233"/>
      <c r="IPR25" s="233"/>
      <c r="IPS25" s="233"/>
      <c r="IPT25" s="233"/>
      <c r="IPU25" s="233"/>
      <c r="IPV25" s="233"/>
      <c r="IPW25" s="233"/>
      <c r="IPX25" s="233"/>
      <c r="IPY25" s="233"/>
      <c r="IPZ25" s="233"/>
      <c r="IQA25" s="233"/>
      <c r="IQB25" s="233"/>
      <c r="IQC25" s="233"/>
      <c r="IQD25" s="233"/>
      <c r="IQE25" s="233"/>
      <c r="IQF25" s="233"/>
      <c r="IQG25" s="233"/>
      <c r="IQH25" s="233"/>
      <c r="IQI25" s="233"/>
      <c r="IQJ25" s="233"/>
      <c r="IQK25" s="233"/>
      <c r="IQL25" s="233"/>
      <c r="IQM25" s="233"/>
      <c r="IQN25" s="233"/>
      <c r="IQO25" s="233"/>
      <c r="IQP25" s="233"/>
      <c r="IQQ25" s="233"/>
      <c r="IQR25" s="233"/>
      <c r="IQS25" s="233"/>
      <c r="IQT25" s="233"/>
      <c r="IQU25" s="233"/>
      <c r="IQV25" s="233"/>
      <c r="IQW25" s="233"/>
      <c r="IQX25" s="233"/>
      <c r="IQY25" s="233"/>
      <c r="IQZ25" s="233"/>
      <c r="IRA25" s="233"/>
      <c r="IRB25" s="233"/>
      <c r="IRC25" s="233"/>
      <c r="IRD25" s="233"/>
      <c r="IRE25" s="233"/>
      <c r="IRF25" s="233"/>
      <c r="IRG25" s="233"/>
      <c r="IRH25" s="233"/>
      <c r="IRI25" s="233"/>
      <c r="IRJ25" s="233"/>
      <c r="IRK25" s="233"/>
      <c r="IRL25" s="233"/>
      <c r="IRM25" s="233"/>
      <c r="IRN25" s="233"/>
      <c r="IRO25" s="233"/>
      <c r="IRP25" s="233"/>
      <c r="IRQ25" s="233"/>
      <c r="IRR25" s="233"/>
      <c r="IRS25" s="233"/>
      <c r="IRT25" s="233"/>
      <c r="IRU25" s="233"/>
      <c r="IRV25" s="233"/>
      <c r="IRW25" s="233"/>
      <c r="IRX25" s="233"/>
      <c r="IRY25" s="233"/>
      <c r="IRZ25" s="233"/>
      <c r="ISA25" s="233"/>
      <c r="ISB25" s="233"/>
      <c r="ISC25" s="233"/>
      <c r="ISD25" s="233"/>
      <c r="ISE25" s="233"/>
      <c r="ISF25" s="233"/>
      <c r="ISG25" s="233"/>
      <c r="ISH25" s="233"/>
      <c r="ISI25" s="233"/>
      <c r="ISJ25" s="233"/>
      <c r="ISK25" s="233"/>
      <c r="ISL25" s="233"/>
      <c r="ISM25" s="233"/>
      <c r="ISN25" s="233"/>
      <c r="ISO25" s="233"/>
      <c r="ISP25" s="233"/>
      <c r="ISQ25" s="233"/>
      <c r="ISR25" s="233"/>
      <c r="ISS25" s="233"/>
      <c r="IST25" s="233"/>
      <c r="ISU25" s="233"/>
      <c r="ISV25" s="233"/>
      <c r="ISW25" s="233"/>
      <c r="ISX25" s="233"/>
      <c r="ISY25" s="233"/>
      <c r="ISZ25" s="233"/>
      <c r="ITA25" s="233"/>
      <c r="ITB25" s="233"/>
      <c r="ITC25" s="233"/>
      <c r="ITD25" s="233"/>
      <c r="ITE25" s="233"/>
      <c r="ITF25" s="233"/>
      <c r="ITG25" s="233"/>
      <c r="ITH25" s="233"/>
      <c r="ITI25" s="233"/>
      <c r="ITJ25" s="233"/>
      <c r="ITK25" s="233"/>
      <c r="ITL25" s="233"/>
      <c r="ITM25" s="233"/>
      <c r="ITN25" s="233"/>
      <c r="ITO25" s="233"/>
      <c r="ITP25" s="233"/>
      <c r="ITQ25" s="233"/>
      <c r="ITR25" s="233"/>
      <c r="ITS25" s="233"/>
      <c r="ITT25" s="233"/>
      <c r="ITU25" s="233"/>
      <c r="ITV25" s="233"/>
      <c r="ITW25" s="233"/>
      <c r="ITX25" s="233"/>
      <c r="ITY25" s="233"/>
      <c r="ITZ25" s="233"/>
      <c r="IUA25" s="233"/>
      <c r="IUB25" s="233"/>
      <c r="IUC25" s="233"/>
      <c r="IUD25" s="233"/>
      <c r="IUE25" s="233"/>
      <c r="IUF25" s="233"/>
      <c r="IUG25" s="233"/>
      <c r="IUH25" s="233"/>
      <c r="IUI25" s="233"/>
      <c r="IUJ25" s="233"/>
      <c r="IUK25" s="233"/>
      <c r="IUL25" s="233"/>
      <c r="IUM25" s="233"/>
      <c r="IUN25" s="233"/>
      <c r="IUO25" s="233"/>
      <c r="IUP25" s="233"/>
      <c r="IUQ25" s="233"/>
      <c r="IUR25" s="233"/>
      <c r="IUS25" s="233"/>
      <c r="IUT25" s="233"/>
      <c r="IUU25" s="233"/>
      <c r="IUV25" s="233"/>
      <c r="IUW25" s="233"/>
      <c r="IUX25" s="233"/>
      <c r="IUY25" s="233"/>
      <c r="IUZ25" s="233"/>
      <c r="IVA25" s="233"/>
      <c r="IVB25" s="233"/>
      <c r="IVC25" s="233"/>
      <c r="IVD25" s="233"/>
      <c r="IVE25" s="233"/>
      <c r="IVF25" s="233"/>
      <c r="IVG25" s="233"/>
      <c r="IVH25" s="233"/>
      <c r="IVI25" s="233"/>
      <c r="IVJ25" s="233"/>
      <c r="IVK25" s="233"/>
      <c r="IVL25" s="233"/>
      <c r="IVM25" s="233"/>
      <c r="IVN25" s="233"/>
      <c r="IVO25" s="233"/>
      <c r="IVP25" s="233"/>
      <c r="IVQ25" s="233"/>
      <c r="IVR25" s="233"/>
      <c r="IVS25" s="233"/>
      <c r="IVT25" s="233"/>
      <c r="IVU25" s="233"/>
      <c r="IVV25" s="233"/>
      <c r="IVW25" s="233"/>
      <c r="IVX25" s="233"/>
      <c r="IVY25" s="233"/>
      <c r="IVZ25" s="233"/>
      <c r="IWA25" s="233"/>
      <c r="IWB25" s="233"/>
      <c r="IWC25" s="233"/>
      <c r="IWD25" s="233"/>
      <c r="IWE25" s="233"/>
      <c r="IWF25" s="233"/>
      <c r="IWG25" s="233"/>
      <c r="IWH25" s="233"/>
      <c r="IWI25" s="233"/>
      <c r="IWJ25" s="233"/>
      <c r="IWK25" s="233"/>
      <c r="IWL25" s="233"/>
      <c r="IWM25" s="233"/>
      <c r="IWN25" s="233"/>
      <c r="IWO25" s="233"/>
      <c r="IWP25" s="233"/>
      <c r="IWQ25" s="233"/>
      <c r="IWR25" s="233"/>
      <c r="IWS25" s="233"/>
      <c r="IWT25" s="233"/>
      <c r="IWU25" s="233"/>
      <c r="IWV25" s="233"/>
      <c r="IWW25" s="233"/>
      <c r="IWX25" s="233"/>
      <c r="IWY25" s="233"/>
      <c r="IWZ25" s="233"/>
      <c r="IXA25" s="233"/>
      <c r="IXB25" s="233"/>
      <c r="IXC25" s="233"/>
      <c r="IXD25" s="233"/>
      <c r="IXE25" s="233"/>
      <c r="IXF25" s="233"/>
      <c r="IXG25" s="233"/>
      <c r="IXH25" s="233"/>
      <c r="IXI25" s="233"/>
      <c r="IXJ25" s="233"/>
      <c r="IXK25" s="233"/>
      <c r="IXL25" s="233"/>
      <c r="IXM25" s="233"/>
      <c r="IXN25" s="233"/>
      <c r="IXO25" s="233"/>
      <c r="IXP25" s="233"/>
      <c r="IXQ25" s="233"/>
      <c r="IXR25" s="233"/>
      <c r="IXS25" s="233"/>
      <c r="IXT25" s="233"/>
      <c r="IXU25" s="233"/>
      <c r="IXV25" s="233"/>
      <c r="IXW25" s="233"/>
      <c r="IXX25" s="233"/>
      <c r="IXY25" s="233"/>
      <c r="IXZ25" s="233"/>
      <c r="IYA25" s="233"/>
      <c r="IYB25" s="233"/>
      <c r="IYC25" s="233"/>
      <c r="IYD25" s="233"/>
      <c r="IYE25" s="233"/>
      <c r="IYF25" s="233"/>
      <c r="IYG25" s="233"/>
      <c r="IYH25" s="233"/>
      <c r="IYI25" s="233"/>
      <c r="IYJ25" s="233"/>
      <c r="IYK25" s="233"/>
      <c r="IYL25" s="233"/>
      <c r="IYM25" s="233"/>
      <c r="IYN25" s="233"/>
      <c r="IYO25" s="233"/>
      <c r="IYP25" s="233"/>
      <c r="IYQ25" s="233"/>
      <c r="IYR25" s="233"/>
      <c r="IYS25" s="233"/>
      <c r="IYT25" s="233"/>
      <c r="IYU25" s="233"/>
      <c r="IYV25" s="233"/>
      <c r="IYW25" s="233"/>
      <c r="IYX25" s="233"/>
      <c r="IYY25" s="233"/>
      <c r="IYZ25" s="233"/>
      <c r="IZA25" s="233"/>
      <c r="IZB25" s="233"/>
      <c r="IZC25" s="233"/>
      <c r="IZD25" s="233"/>
      <c r="IZE25" s="233"/>
      <c r="IZF25" s="233"/>
      <c r="IZG25" s="233"/>
      <c r="IZH25" s="233"/>
      <c r="IZI25" s="233"/>
      <c r="IZJ25" s="233"/>
      <c r="IZK25" s="233"/>
      <c r="IZL25" s="233"/>
      <c r="IZM25" s="233"/>
      <c r="IZN25" s="233"/>
      <c r="IZO25" s="233"/>
      <c r="IZP25" s="233"/>
      <c r="IZQ25" s="233"/>
      <c r="IZR25" s="233"/>
      <c r="IZS25" s="233"/>
      <c r="IZT25" s="233"/>
      <c r="IZU25" s="233"/>
      <c r="IZV25" s="233"/>
      <c r="IZW25" s="233"/>
      <c r="IZX25" s="233"/>
      <c r="IZY25" s="233"/>
      <c r="IZZ25" s="233"/>
      <c r="JAA25" s="233"/>
      <c r="JAB25" s="233"/>
      <c r="JAC25" s="233"/>
      <c r="JAD25" s="233"/>
      <c r="JAE25" s="233"/>
      <c r="JAF25" s="233"/>
      <c r="JAG25" s="233"/>
      <c r="JAH25" s="233"/>
      <c r="JAI25" s="233"/>
      <c r="JAJ25" s="233"/>
      <c r="JAK25" s="233"/>
      <c r="JAL25" s="233"/>
      <c r="JAM25" s="233"/>
      <c r="JAN25" s="233"/>
      <c r="JAO25" s="233"/>
      <c r="JAP25" s="233"/>
      <c r="JAQ25" s="233"/>
      <c r="JAR25" s="233"/>
      <c r="JAS25" s="233"/>
      <c r="JAT25" s="233"/>
      <c r="JAU25" s="233"/>
      <c r="JAV25" s="233"/>
      <c r="JAW25" s="233"/>
      <c r="JAX25" s="233"/>
      <c r="JAY25" s="233"/>
      <c r="JAZ25" s="233"/>
      <c r="JBA25" s="233"/>
      <c r="JBB25" s="233"/>
      <c r="JBC25" s="233"/>
      <c r="JBD25" s="233"/>
      <c r="JBE25" s="233"/>
      <c r="JBF25" s="233"/>
      <c r="JBG25" s="233"/>
      <c r="JBH25" s="233"/>
      <c r="JBI25" s="233"/>
      <c r="JBJ25" s="233"/>
      <c r="JBK25" s="233"/>
      <c r="JBL25" s="233"/>
      <c r="JBM25" s="233"/>
      <c r="JBN25" s="233"/>
      <c r="JBO25" s="233"/>
      <c r="JBP25" s="233"/>
      <c r="JBQ25" s="233"/>
      <c r="JBR25" s="233"/>
      <c r="JBS25" s="233"/>
      <c r="JBT25" s="233"/>
      <c r="JBU25" s="233"/>
      <c r="JBV25" s="233"/>
      <c r="JBW25" s="233"/>
      <c r="JBX25" s="233"/>
      <c r="JBY25" s="233"/>
      <c r="JBZ25" s="233"/>
      <c r="JCA25" s="233"/>
      <c r="JCB25" s="233"/>
      <c r="JCC25" s="233"/>
      <c r="JCD25" s="233"/>
      <c r="JCE25" s="233"/>
      <c r="JCF25" s="233"/>
      <c r="JCG25" s="233"/>
      <c r="JCH25" s="233"/>
      <c r="JCI25" s="233"/>
      <c r="JCJ25" s="233"/>
      <c r="JCK25" s="233"/>
      <c r="JCL25" s="233"/>
      <c r="JCM25" s="233"/>
      <c r="JCN25" s="233"/>
      <c r="JCO25" s="233"/>
      <c r="JCP25" s="233"/>
      <c r="JCQ25" s="233"/>
      <c r="JCR25" s="233"/>
      <c r="JCS25" s="233"/>
      <c r="JCT25" s="233"/>
      <c r="JCU25" s="233"/>
      <c r="JCV25" s="233"/>
      <c r="JCW25" s="233"/>
      <c r="JCX25" s="233"/>
      <c r="JCY25" s="233"/>
      <c r="JCZ25" s="233"/>
      <c r="JDA25" s="233"/>
      <c r="JDB25" s="233"/>
      <c r="JDC25" s="233"/>
      <c r="JDD25" s="233"/>
      <c r="JDE25" s="233"/>
      <c r="JDF25" s="233"/>
      <c r="JDG25" s="233"/>
      <c r="JDH25" s="233"/>
      <c r="JDI25" s="233"/>
      <c r="JDJ25" s="233"/>
      <c r="JDK25" s="233"/>
      <c r="JDL25" s="233"/>
      <c r="JDM25" s="233"/>
      <c r="JDN25" s="233"/>
      <c r="JDO25" s="233"/>
      <c r="JDP25" s="233"/>
      <c r="JDQ25" s="233"/>
      <c r="JDR25" s="233"/>
      <c r="JDS25" s="233"/>
      <c r="JDT25" s="233"/>
      <c r="JDU25" s="233"/>
      <c r="JDV25" s="233"/>
      <c r="JDW25" s="233"/>
      <c r="JDX25" s="233"/>
      <c r="JDY25" s="233"/>
      <c r="JDZ25" s="233"/>
      <c r="JEA25" s="233"/>
      <c r="JEB25" s="233"/>
      <c r="JEC25" s="233"/>
      <c r="JED25" s="233"/>
      <c r="JEE25" s="233"/>
      <c r="JEF25" s="233"/>
      <c r="JEG25" s="233"/>
      <c r="JEH25" s="233"/>
      <c r="JEI25" s="233"/>
      <c r="JEJ25" s="233"/>
      <c r="JEK25" s="233"/>
      <c r="JEL25" s="233"/>
      <c r="JEM25" s="233"/>
      <c r="JEN25" s="233"/>
      <c r="JEO25" s="233"/>
      <c r="JEP25" s="233"/>
      <c r="JEQ25" s="233"/>
      <c r="JER25" s="233"/>
      <c r="JES25" s="233"/>
      <c r="JET25" s="233"/>
      <c r="JEU25" s="233"/>
      <c r="JEV25" s="233"/>
      <c r="JEW25" s="233"/>
      <c r="JEX25" s="233"/>
      <c r="JEY25" s="233"/>
      <c r="JEZ25" s="233"/>
      <c r="JFA25" s="233"/>
      <c r="JFB25" s="233"/>
      <c r="JFC25" s="233"/>
      <c r="JFD25" s="233"/>
      <c r="JFE25" s="233"/>
      <c r="JFF25" s="233"/>
      <c r="JFG25" s="233"/>
      <c r="JFH25" s="233"/>
      <c r="JFI25" s="233"/>
      <c r="JFJ25" s="233"/>
      <c r="JFK25" s="233"/>
      <c r="JFL25" s="233"/>
      <c r="JFM25" s="233"/>
      <c r="JFN25" s="233"/>
      <c r="JFO25" s="233"/>
      <c r="JFP25" s="233"/>
      <c r="JFQ25" s="233"/>
      <c r="JFR25" s="233"/>
      <c r="JFS25" s="233"/>
      <c r="JFT25" s="233"/>
      <c r="JFU25" s="233"/>
      <c r="JFV25" s="233"/>
      <c r="JFW25" s="233"/>
      <c r="JFX25" s="233"/>
      <c r="JFY25" s="233"/>
      <c r="JFZ25" s="233"/>
      <c r="JGA25" s="233"/>
      <c r="JGB25" s="233"/>
      <c r="JGC25" s="233"/>
      <c r="JGD25" s="233"/>
      <c r="JGE25" s="233"/>
      <c r="JGF25" s="233"/>
      <c r="JGG25" s="233"/>
      <c r="JGH25" s="233"/>
      <c r="JGI25" s="233"/>
      <c r="JGJ25" s="233"/>
      <c r="JGK25" s="233"/>
      <c r="JGL25" s="233"/>
      <c r="JGM25" s="233"/>
      <c r="JGN25" s="233"/>
      <c r="JGO25" s="233"/>
      <c r="JGP25" s="233"/>
      <c r="JGQ25" s="233"/>
      <c r="JGR25" s="233"/>
      <c r="JGS25" s="233"/>
      <c r="JGT25" s="233"/>
      <c r="JGU25" s="233"/>
      <c r="JGV25" s="233"/>
      <c r="JGW25" s="233"/>
      <c r="JGX25" s="233"/>
      <c r="JGY25" s="233"/>
      <c r="JGZ25" s="233"/>
      <c r="JHA25" s="233"/>
      <c r="JHB25" s="233"/>
      <c r="JHC25" s="233"/>
      <c r="JHD25" s="233"/>
      <c r="JHE25" s="233"/>
      <c r="JHF25" s="233"/>
      <c r="JHG25" s="233"/>
      <c r="JHH25" s="233"/>
      <c r="JHI25" s="233"/>
      <c r="JHJ25" s="233"/>
      <c r="JHK25" s="233"/>
      <c r="JHL25" s="233"/>
      <c r="JHM25" s="233"/>
      <c r="JHN25" s="233"/>
      <c r="JHO25" s="233"/>
      <c r="JHP25" s="233"/>
      <c r="JHQ25" s="233"/>
      <c r="JHR25" s="233"/>
      <c r="JHS25" s="233"/>
      <c r="JHT25" s="233"/>
      <c r="JHU25" s="233"/>
      <c r="JHV25" s="233"/>
      <c r="JHW25" s="233"/>
      <c r="JHX25" s="233"/>
      <c r="JHY25" s="233"/>
      <c r="JHZ25" s="233"/>
      <c r="JIA25" s="233"/>
      <c r="JIB25" s="233"/>
      <c r="JIC25" s="233"/>
      <c r="JID25" s="233"/>
      <c r="JIE25" s="233"/>
      <c r="JIF25" s="233"/>
      <c r="JIG25" s="233"/>
      <c r="JIH25" s="233"/>
      <c r="JII25" s="233"/>
      <c r="JIJ25" s="233"/>
      <c r="JIK25" s="233"/>
      <c r="JIL25" s="233"/>
      <c r="JIM25" s="233"/>
      <c r="JIN25" s="233"/>
      <c r="JIO25" s="233"/>
      <c r="JIP25" s="233"/>
      <c r="JIQ25" s="233"/>
      <c r="JIR25" s="233"/>
      <c r="JIS25" s="233"/>
      <c r="JIT25" s="233"/>
      <c r="JIU25" s="233"/>
      <c r="JIV25" s="233"/>
      <c r="JIW25" s="233"/>
      <c r="JIX25" s="233"/>
      <c r="JIY25" s="233"/>
      <c r="JIZ25" s="233"/>
      <c r="JJA25" s="233"/>
      <c r="JJB25" s="233"/>
      <c r="JJC25" s="233"/>
      <c r="JJD25" s="233"/>
      <c r="JJE25" s="233"/>
      <c r="JJF25" s="233"/>
      <c r="JJG25" s="233"/>
      <c r="JJH25" s="233"/>
      <c r="JJI25" s="233"/>
      <c r="JJJ25" s="233"/>
      <c r="JJK25" s="233"/>
      <c r="JJL25" s="233"/>
      <c r="JJM25" s="233"/>
      <c r="JJN25" s="233"/>
      <c r="JJO25" s="233"/>
      <c r="JJP25" s="233"/>
      <c r="JJQ25" s="233"/>
      <c r="JJR25" s="233"/>
      <c r="JJS25" s="233"/>
      <c r="JJT25" s="233"/>
      <c r="JJU25" s="233"/>
      <c r="JJV25" s="233"/>
      <c r="JJW25" s="233"/>
      <c r="JJX25" s="233"/>
      <c r="JJY25" s="233"/>
      <c r="JJZ25" s="233"/>
      <c r="JKA25" s="233"/>
      <c r="JKB25" s="233"/>
      <c r="JKC25" s="233"/>
      <c r="JKD25" s="233"/>
      <c r="JKE25" s="233"/>
      <c r="JKF25" s="233"/>
      <c r="JKG25" s="233"/>
      <c r="JKH25" s="233"/>
      <c r="JKI25" s="233"/>
      <c r="JKJ25" s="233"/>
      <c r="JKK25" s="233"/>
      <c r="JKL25" s="233"/>
      <c r="JKM25" s="233"/>
      <c r="JKN25" s="233"/>
      <c r="JKO25" s="233"/>
      <c r="JKP25" s="233"/>
      <c r="JKQ25" s="233"/>
      <c r="JKR25" s="233"/>
      <c r="JKS25" s="233"/>
      <c r="JKT25" s="233"/>
      <c r="JKU25" s="233"/>
      <c r="JKV25" s="233"/>
      <c r="JKW25" s="233"/>
      <c r="JKX25" s="233"/>
      <c r="JKY25" s="233"/>
      <c r="JKZ25" s="233"/>
      <c r="JLA25" s="233"/>
      <c r="JLB25" s="233"/>
      <c r="JLC25" s="233"/>
      <c r="JLD25" s="233"/>
      <c r="JLE25" s="233"/>
      <c r="JLF25" s="233"/>
      <c r="JLG25" s="233"/>
      <c r="JLH25" s="233"/>
      <c r="JLI25" s="233"/>
      <c r="JLJ25" s="233"/>
      <c r="JLK25" s="233"/>
      <c r="JLL25" s="233"/>
      <c r="JLM25" s="233"/>
      <c r="JLN25" s="233"/>
      <c r="JLO25" s="233"/>
      <c r="JLP25" s="233"/>
      <c r="JLQ25" s="233"/>
      <c r="JLR25" s="233"/>
      <c r="JLS25" s="233"/>
      <c r="JLT25" s="233"/>
      <c r="JLU25" s="233"/>
      <c r="JLV25" s="233"/>
      <c r="JLW25" s="233"/>
      <c r="JLX25" s="233"/>
      <c r="JLY25" s="233"/>
      <c r="JLZ25" s="233"/>
      <c r="JMA25" s="233"/>
      <c r="JMB25" s="233"/>
      <c r="JMC25" s="233"/>
      <c r="JMD25" s="233"/>
      <c r="JME25" s="233"/>
      <c r="JMF25" s="233"/>
      <c r="JMG25" s="233"/>
      <c r="JMH25" s="233"/>
      <c r="JMI25" s="233"/>
      <c r="JMJ25" s="233"/>
      <c r="JMK25" s="233"/>
      <c r="JML25" s="233"/>
      <c r="JMM25" s="233"/>
      <c r="JMN25" s="233"/>
      <c r="JMO25" s="233"/>
      <c r="JMP25" s="233"/>
      <c r="JMQ25" s="233"/>
      <c r="JMR25" s="233"/>
      <c r="JMS25" s="233"/>
      <c r="JMT25" s="233"/>
      <c r="JMU25" s="233"/>
      <c r="JMV25" s="233"/>
      <c r="JMW25" s="233"/>
      <c r="JMX25" s="233"/>
      <c r="JMY25" s="233"/>
      <c r="JMZ25" s="233"/>
      <c r="JNA25" s="233"/>
      <c r="JNB25" s="233"/>
      <c r="JNC25" s="233"/>
      <c r="JND25" s="233"/>
      <c r="JNE25" s="233"/>
      <c r="JNF25" s="233"/>
      <c r="JNG25" s="233"/>
      <c r="JNH25" s="233"/>
      <c r="JNI25" s="233"/>
      <c r="JNJ25" s="233"/>
      <c r="JNK25" s="233"/>
      <c r="JNL25" s="233"/>
      <c r="JNM25" s="233"/>
      <c r="JNN25" s="233"/>
      <c r="JNO25" s="233"/>
      <c r="JNP25" s="233"/>
      <c r="JNQ25" s="233"/>
      <c r="JNR25" s="233"/>
      <c r="JNS25" s="233"/>
      <c r="JNT25" s="233"/>
      <c r="JNU25" s="233"/>
      <c r="JNV25" s="233"/>
      <c r="JNW25" s="233"/>
      <c r="JNX25" s="233"/>
      <c r="JNY25" s="233"/>
      <c r="JNZ25" s="233"/>
      <c r="JOA25" s="233"/>
      <c r="JOB25" s="233"/>
      <c r="JOC25" s="233"/>
      <c r="JOD25" s="233"/>
      <c r="JOE25" s="233"/>
      <c r="JOF25" s="233"/>
      <c r="JOG25" s="233"/>
      <c r="JOH25" s="233"/>
      <c r="JOI25" s="233"/>
      <c r="JOJ25" s="233"/>
      <c r="JOK25" s="233"/>
      <c r="JOL25" s="233"/>
      <c r="JOM25" s="233"/>
      <c r="JON25" s="233"/>
      <c r="JOO25" s="233"/>
      <c r="JOP25" s="233"/>
      <c r="JOQ25" s="233"/>
      <c r="JOR25" s="233"/>
      <c r="JOS25" s="233"/>
      <c r="JOT25" s="233"/>
      <c r="JOU25" s="233"/>
      <c r="JOV25" s="233"/>
      <c r="JOW25" s="233"/>
      <c r="JOX25" s="233"/>
      <c r="JOY25" s="233"/>
      <c r="JOZ25" s="233"/>
      <c r="JPA25" s="233"/>
      <c r="JPB25" s="233"/>
      <c r="JPC25" s="233"/>
      <c r="JPD25" s="233"/>
      <c r="JPE25" s="233"/>
      <c r="JPF25" s="233"/>
      <c r="JPG25" s="233"/>
      <c r="JPH25" s="233"/>
      <c r="JPI25" s="233"/>
      <c r="JPJ25" s="233"/>
      <c r="JPK25" s="233"/>
      <c r="JPL25" s="233"/>
      <c r="JPM25" s="233"/>
      <c r="JPN25" s="233"/>
      <c r="JPO25" s="233"/>
      <c r="JPP25" s="233"/>
      <c r="JPQ25" s="233"/>
      <c r="JPR25" s="233"/>
      <c r="JPS25" s="233"/>
      <c r="JPT25" s="233"/>
      <c r="JPU25" s="233"/>
      <c r="JPV25" s="233"/>
      <c r="JPW25" s="233"/>
      <c r="JPX25" s="233"/>
      <c r="JPY25" s="233"/>
      <c r="JPZ25" s="233"/>
      <c r="JQA25" s="233"/>
      <c r="JQB25" s="233"/>
      <c r="JQC25" s="233"/>
      <c r="JQD25" s="233"/>
      <c r="JQE25" s="233"/>
      <c r="JQF25" s="233"/>
      <c r="JQG25" s="233"/>
      <c r="JQH25" s="233"/>
      <c r="JQI25" s="233"/>
      <c r="JQJ25" s="233"/>
      <c r="JQK25" s="233"/>
      <c r="JQL25" s="233"/>
      <c r="JQM25" s="233"/>
      <c r="JQN25" s="233"/>
      <c r="JQO25" s="233"/>
      <c r="JQP25" s="233"/>
      <c r="JQQ25" s="233"/>
      <c r="JQR25" s="233"/>
      <c r="JQS25" s="233"/>
      <c r="JQT25" s="233"/>
      <c r="JQU25" s="233"/>
      <c r="JQV25" s="233"/>
      <c r="JQW25" s="233"/>
      <c r="JQX25" s="233"/>
      <c r="JQY25" s="233"/>
      <c r="JQZ25" s="233"/>
      <c r="JRA25" s="233"/>
      <c r="JRB25" s="233"/>
      <c r="JRC25" s="233"/>
      <c r="JRD25" s="233"/>
      <c r="JRE25" s="233"/>
      <c r="JRF25" s="233"/>
      <c r="JRG25" s="233"/>
      <c r="JRH25" s="233"/>
      <c r="JRI25" s="233"/>
      <c r="JRJ25" s="233"/>
      <c r="JRK25" s="233"/>
      <c r="JRL25" s="233"/>
      <c r="JRM25" s="233"/>
      <c r="JRN25" s="233"/>
      <c r="JRO25" s="233"/>
      <c r="JRP25" s="233"/>
      <c r="JRQ25" s="233"/>
      <c r="JRR25" s="233"/>
      <c r="JRS25" s="233"/>
      <c r="JRT25" s="233"/>
      <c r="JRU25" s="233"/>
      <c r="JRV25" s="233"/>
      <c r="JRW25" s="233"/>
      <c r="JRX25" s="233"/>
      <c r="JRY25" s="233"/>
      <c r="JRZ25" s="233"/>
      <c r="JSA25" s="233"/>
      <c r="JSB25" s="233"/>
      <c r="JSC25" s="233"/>
      <c r="JSD25" s="233"/>
      <c r="JSE25" s="233"/>
      <c r="JSF25" s="233"/>
      <c r="JSG25" s="233"/>
      <c r="JSH25" s="233"/>
      <c r="JSI25" s="233"/>
      <c r="JSJ25" s="233"/>
      <c r="JSK25" s="233"/>
      <c r="JSL25" s="233"/>
      <c r="JSM25" s="233"/>
      <c r="JSN25" s="233"/>
      <c r="JSO25" s="233"/>
      <c r="JSP25" s="233"/>
      <c r="JSQ25" s="233"/>
      <c r="JSR25" s="233"/>
      <c r="JSS25" s="233"/>
      <c r="JST25" s="233"/>
      <c r="JSU25" s="233"/>
      <c r="JSV25" s="233"/>
      <c r="JSW25" s="233"/>
      <c r="JSX25" s="233"/>
      <c r="JSY25" s="233"/>
      <c r="JSZ25" s="233"/>
      <c r="JTA25" s="233"/>
      <c r="JTB25" s="233"/>
      <c r="JTC25" s="233"/>
      <c r="JTD25" s="233"/>
      <c r="JTE25" s="233"/>
      <c r="JTF25" s="233"/>
      <c r="JTG25" s="233"/>
      <c r="JTH25" s="233"/>
      <c r="JTI25" s="233"/>
      <c r="JTJ25" s="233"/>
      <c r="JTK25" s="233"/>
      <c r="JTL25" s="233"/>
      <c r="JTM25" s="233"/>
      <c r="JTN25" s="233"/>
      <c r="JTO25" s="233"/>
      <c r="JTP25" s="233"/>
      <c r="JTQ25" s="233"/>
      <c r="JTR25" s="233"/>
      <c r="JTS25" s="233"/>
      <c r="JTT25" s="233"/>
      <c r="JTU25" s="233"/>
      <c r="JTV25" s="233"/>
      <c r="JTW25" s="233"/>
      <c r="JTX25" s="233"/>
      <c r="JTY25" s="233"/>
      <c r="JTZ25" s="233"/>
      <c r="JUA25" s="233"/>
      <c r="JUB25" s="233"/>
      <c r="JUC25" s="233"/>
      <c r="JUD25" s="233"/>
      <c r="JUE25" s="233"/>
      <c r="JUF25" s="233"/>
      <c r="JUG25" s="233"/>
      <c r="JUH25" s="233"/>
      <c r="JUI25" s="233"/>
      <c r="JUJ25" s="233"/>
      <c r="JUK25" s="233"/>
      <c r="JUL25" s="233"/>
      <c r="JUM25" s="233"/>
      <c r="JUN25" s="233"/>
      <c r="JUO25" s="233"/>
      <c r="JUP25" s="233"/>
      <c r="JUQ25" s="233"/>
      <c r="JUR25" s="233"/>
      <c r="JUS25" s="233"/>
      <c r="JUT25" s="233"/>
      <c r="JUU25" s="233"/>
      <c r="JUV25" s="233"/>
      <c r="JUW25" s="233"/>
      <c r="JUX25" s="233"/>
      <c r="JUY25" s="233"/>
      <c r="JUZ25" s="233"/>
      <c r="JVA25" s="233"/>
      <c r="JVB25" s="233"/>
      <c r="JVC25" s="233"/>
      <c r="JVD25" s="233"/>
      <c r="JVE25" s="233"/>
      <c r="JVF25" s="233"/>
      <c r="JVG25" s="233"/>
      <c r="JVH25" s="233"/>
      <c r="JVI25" s="233"/>
      <c r="JVJ25" s="233"/>
      <c r="JVK25" s="233"/>
      <c r="JVL25" s="233"/>
      <c r="JVM25" s="233"/>
      <c r="JVN25" s="233"/>
      <c r="JVO25" s="233"/>
      <c r="JVP25" s="233"/>
      <c r="JVQ25" s="233"/>
      <c r="JVR25" s="233"/>
      <c r="JVS25" s="233"/>
      <c r="JVT25" s="233"/>
      <c r="JVU25" s="233"/>
      <c r="JVV25" s="233"/>
      <c r="JVW25" s="233"/>
      <c r="JVX25" s="233"/>
      <c r="JVY25" s="233"/>
      <c r="JVZ25" s="233"/>
      <c r="JWA25" s="233"/>
      <c r="JWB25" s="233"/>
      <c r="JWC25" s="233"/>
      <c r="JWD25" s="233"/>
      <c r="JWE25" s="233"/>
      <c r="JWF25" s="233"/>
      <c r="JWG25" s="233"/>
      <c r="JWH25" s="233"/>
      <c r="JWI25" s="233"/>
      <c r="JWJ25" s="233"/>
      <c r="JWK25" s="233"/>
      <c r="JWL25" s="233"/>
      <c r="JWM25" s="233"/>
      <c r="JWN25" s="233"/>
      <c r="JWO25" s="233"/>
      <c r="JWP25" s="233"/>
      <c r="JWQ25" s="233"/>
      <c r="JWR25" s="233"/>
      <c r="JWS25" s="233"/>
      <c r="JWT25" s="233"/>
      <c r="JWU25" s="233"/>
      <c r="JWV25" s="233"/>
      <c r="JWW25" s="233"/>
      <c r="JWX25" s="233"/>
      <c r="JWY25" s="233"/>
      <c r="JWZ25" s="233"/>
      <c r="JXA25" s="233"/>
      <c r="JXB25" s="233"/>
      <c r="JXC25" s="233"/>
      <c r="JXD25" s="233"/>
      <c r="JXE25" s="233"/>
      <c r="JXF25" s="233"/>
      <c r="JXG25" s="233"/>
      <c r="JXH25" s="233"/>
      <c r="JXI25" s="233"/>
      <c r="JXJ25" s="233"/>
      <c r="JXK25" s="233"/>
      <c r="JXL25" s="233"/>
      <c r="JXM25" s="233"/>
      <c r="JXN25" s="233"/>
      <c r="JXO25" s="233"/>
      <c r="JXP25" s="233"/>
      <c r="JXQ25" s="233"/>
      <c r="JXR25" s="233"/>
      <c r="JXS25" s="233"/>
      <c r="JXT25" s="233"/>
      <c r="JXU25" s="233"/>
      <c r="JXV25" s="233"/>
      <c r="JXW25" s="233"/>
      <c r="JXX25" s="233"/>
      <c r="JXY25" s="233"/>
      <c r="JXZ25" s="233"/>
      <c r="JYA25" s="233"/>
      <c r="JYB25" s="233"/>
      <c r="JYC25" s="233"/>
      <c r="JYD25" s="233"/>
      <c r="JYE25" s="233"/>
      <c r="JYF25" s="233"/>
      <c r="JYG25" s="233"/>
      <c r="JYH25" s="233"/>
      <c r="JYI25" s="233"/>
      <c r="JYJ25" s="233"/>
      <c r="JYK25" s="233"/>
      <c r="JYL25" s="233"/>
      <c r="JYM25" s="233"/>
      <c r="JYN25" s="233"/>
      <c r="JYO25" s="233"/>
      <c r="JYP25" s="233"/>
      <c r="JYQ25" s="233"/>
      <c r="JYR25" s="233"/>
      <c r="JYS25" s="233"/>
      <c r="JYT25" s="233"/>
      <c r="JYU25" s="233"/>
      <c r="JYV25" s="233"/>
      <c r="JYW25" s="233"/>
      <c r="JYX25" s="233"/>
      <c r="JYY25" s="233"/>
      <c r="JYZ25" s="233"/>
      <c r="JZA25" s="233"/>
      <c r="JZB25" s="233"/>
      <c r="JZC25" s="233"/>
      <c r="JZD25" s="233"/>
      <c r="JZE25" s="233"/>
      <c r="JZF25" s="233"/>
      <c r="JZG25" s="233"/>
      <c r="JZH25" s="233"/>
      <c r="JZI25" s="233"/>
      <c r="JZJ25" s="233"/>
      <c r="JZK25" s="233"/>
      <c r="JZL25" s="233"/>
      <c r="JZM25" s="233"/>
      <c r="JZN25" s="233"/>
      <c r="JZO25" s="233"/>
      <c r="JZP25" s="233"/>
      <c r="JZQ25" s="233"/>
      <c r="JZR25" s="233"/>
      <c r="JZS25" s="233"/>
      <c r="JZT25" s="233"/>
      <c r="JZU25" s="233"/>
      <c r="JZV25" s="233"/>
      <c r="JZW25" s="233"/>
      <c r="JZX25" s="233"/>
      <c r="JZY25" s="233"/>
      <c r="JZZ25" s="233"/>
      <c r="KAA25" s="233"/>
      <c r="KAB25" s="233"/>
      <c r="KAC25" s="233"/>
      <c r="KAD25" s="233"/>
      <c r="KAE25" s="233"/>
      <c r="KAF25" s="233"/>
      <c r="KAG25" s="233"/>
      <c r="KAH25" s="233"/>
      <c r="KAI25" s="233"/>
      <c r="KAJ25" s="233"/>
      <c r="KAK25" s="233"/>
      <c r="KAL25" s="233"/>
      <c r="KAM25" s="233"/>
      <c r="KAN25" s="233"/>
      <c r="KAO25" s="233"/>
      <c r="KAP25" s="233"/>
      <c r="KAQ25" s="233"/>
      <c r="KAR25" s="233"/>
      <c r="KAS25" s="233"/>
      <c r="KAT25" s="233"/>
      <c r="KAU25" s="233"/>
      <c r="KAV25" s="233"/>
      <c r="KAW25" s="233"/>
      <c r="KAX25" s="233"/>
      <c r="KAY25" s="233"/>
      <c r="KAZ25" s="233"/>
      <c r="KBA25" s="233"/>
      <c r="KBB25" s="233"/>
      <c r="KBC25" s="233"/>
      <c r="KBD25" s="233"/>
      <c r="KBE25" s="233"/>
      <c r="KBF25" s="233"/>
      <c r="KBG25" s="233"/>
      <c r="KBH25" s="233"/>
      <c r="KBI25" s="233"/>
      <c r="KBJ25" s="233"/>
      <c r="KBK25" s="233"/>
      <c r="KBL25" s="233"/>
      <c r="KBM25" s="233"/>
      <c r="KBN25" s="233"/>
      <c r="KBO25" s="233"/>
      <c r="KBP25" s="233"/>
      <c r="KBQ25" s="233"/>
      <c r="KBR25" s="233"/>
      <c r="KBS25" s="233"/>
      <c r="KBT25" s="233"/>
      <c r="KBU25" s="233"/>
      <c r="KBV25" s="233"/>
      <c r="KBW25" s="233"/>
      <c r="KBX25" s="233"/>
      <c r="KBY25" s="233"/>
      <c r="KBZ25" s="233"/>
      <c r="KCA25" s="233"/>
      <c r="KCB25" s="233"/>
      <c r="KCC25" s="233"/>
      <c r="KCD25" s="233"/>
      <c r="KCE25" s="233"/>
      <c r="KCF25" s="233"/>
      <c r="KCG25" s="233"/>
      <c r="KCH25" s="233"/>
      <c r="KCI25" s="233"/>
      <c r="KCJ25" s="233"/>
      <c r="KCK25" s="233"/>
      <c r="KCL25" s="233"/>
      <c r="KCM25" s="233"/>
      <c r="KCN25" s="233"/>
      <c r="KCO25" s="233"/>
      <c r="KCP25" s="233"/>
      <c r="KCQ25" s="233"/>
      <c r="KCR25" s="233"/>
      <c r="KCS25" s="233"/>
      <c r="KCT25" s="233"/>
      <c r="KCU25" s="233"/>
      <c r="KCV25" s="233"/>
      <c r="KCW25" s="233"/>
      <c r="KCX25" s="233"/>
      <c r="KCY25" s="233"/>
      <c r="KCZ25" s="233"/>
      <c r="KDA25" s="233"/>
      <c r="KDB25" s="233"/>
      <c r="KDC25" s="233"/>
      <c r="KDD25" s="233"/>
      <c r="KDE25" s="233"/>
      <c r="KDF25" s="233"/>
      <c r="KDG25" s="233"/>
      <c r="KDH25" s="233"/>
      <c r="KDI25" s="233"/>
      <c r="KDJ25" s="233"/>
      <c r="KDK25" s="233"/>
      <c r="KDL25" s="233"/>
      <c r="KDM25" s="233"/>
      <c r="KDN25" s="233"/>
      <c r="KDO25" s="233"/>
      <c r="KDP25" s="233"/>
      <c r="KDQ25" s="233"/>
      <c r="KDR25" s="233"/>
      <c r="KDS25" s="233"/>
      <c r="KDT25" s="233"/>
      <c r="KDU25" s="233"/>
      <c r="KDV25" s="233"/>
      <c r="KDW25" s="233"/>
      <c r="KDX25" s="233"/>
      <c r="KDY25" s="233"/>
      <c r="KDZ25" s="233"/>
      <c r="KEA25" s="233"/>
      <c r="KEB25" s="233"/>
      <c r="KEC25" s="233"/>
      <c r="KED25" s="233"/>
      <c r="KEE25" s="233"/>
      <c r="KEF25" s="233"/>
      <c r="KEG25" s="233"/>
      <c r="KEH25" s="233"/>
      <c r="KEI25" s="233"/>
      <c r="KEJ25" s="233"/>
      <c r="KEK25" s="233"/>
      <c r="KEL25" s="233"/>
      <c r="KEM25" s="233"/>
      <c r="KEN25" s="233"/>
      <c r="KEO25" s="233"/>
      <c r="KEP25" s="233"/>
      <c r="KEQ25" s="233"/>
      <c r="KER25" s="233"/>
      <c r="KES25" s="233"/>
      <c r="KET25" s="233"/>
      <c r="KEU25" s="233"/>
      <c r="KEV25" s="233"/>
      <c r="KEW25" s="233"/>
      <c r="KEX25" s="233"/>
      <c r="KEY25" s="233"/>
      <c r="KEZ25" s="233"/>
      <c r="KFA25" s="233"/>
      <c r="KFB25" s="233"/>
      <c r="KFC25" s="233"/>
      <c r="KFD25" s="233"/>
      <c r="KFE25" s="233"/>
      <c r="KFF25" s="233"/>
      <c r="KFG25" s="233"/>
      <c r="KFH25" s="233"/>
      <c r="KFI25" s="233"/>
      <c r="KFJ25" s="233"/>
      <c r="KFK25" s="233"/>
      <c r="KFL25" s="233"/>
      <c r="KFM25" s="233"/>
      <c r="KFN25" s="233"/>
      <c r="KFO25" s="233"/>
      <c r="KFP25" s="233"/>
      <c r="KFQ25" s="233"/>
      <c r="KFR25" s="233"/>
      <c r="KFS25" s="233"/>
      <c r="KFT25" s="233"/>
      <c r="KFU25" s="233"/>
      <c r="KFV25" s="233"/>
      <c r="KFW25" s="233"/>
      <c r="KFX25" s="233"/>
      <c r="KFY25" s="233"/>
      <c r="KFZ25" s="233"/>
      <c r="KGA25" s="233"/>
      <c r="KGB25" s="233"/>
      <c r="KGC25" s="233"/>
      <c r="KGD25" s="233"/>
      <c r="KGE25" s="233"/>
      <c r="KGF25" s="233"/>
      <c r="KGG25" s="233"/>
      <c r="KGH25" s="233"/>
      <c r="KGI25" s="233"/>
      <c r="KGJ25" s="233"/>
      <c r="KGK25" s="233"/>
      <c r="KGL25" s="233"/>
      <c r="KGM25" s="233"/>
      <c r="KGN25" s="233"/>
      <c r="KGO25" s="233"/>
      <c r="KGP25" s="233"/>
      <c r="KGQ25" s="233"/>
      <c r="KGR25" s="233"/>
      <c r="KGS25" s="233"/>
      <c r="KGT25" s="233"/>
      <c r="KGU25" s="233"/>
      <c r="KGV25" s="233"/>
      <c r="KGW25" s="233"/>
      <c r="KGX25" s="233"/>
      <c r="KGY25" s="233"/>
      <c r="KGZ25" s="233"/>
      <c r="KHA25" s="233"/>
      <c r="KHB25" s="233"/>
      <c r="KHC25" s="233"/>
      <c r="KHD25" s="233"/>
      <c r="KHE25" s="233"/>
      <c r="KHF25" s="233"/>
      <c r="KHG25" s="233"/>
      <c r="KHH25" s="233"/>
      <c r="KHI25" s="233"/>
      <c r="KHJ25" s="233"/>
      <c r="KHK25" s="233"/>
      <c r="KHL25" s="233"/>
      <c r="KHM25" s="233"/>
      <c r="KHN25" s="233"/>
      <c r="KHO25" s="233"/>
      <c r="KHP25" s="233"/>
      <c r="KHQ25" s="233"/>
      <c r="KHR25" s="233"/>
      <c r="KHS25" s="233"/>
      <c r="KHT25" s="233"/>
      <c r="KHU25" s="233"/>
      <c r="KHV25" s="233"/>
      <c r="KHW25" s="233"/>
      <c r="KHX25" s="233"/>
      <c r="KHY25" s="233"/>
      <c r="KHZ25" s="233"/>
      <c r="KIA25" s="233"/>
      <c r="KIB25" s="233"/>
      <c r="KIC25" s="233"/>
      <c r="KID25" s="233"/>
      <c r="KIE25" s="233"/>
      <c r="KIF25" s="233"/>
      <c r="KIG25" s="233"/>
      <c r="KIH25" s="233"/>
      <c r="KII25" s="233"/>
      <c r="KIJ25" s="233"/>
      <c r="KIK25" s="233"/>
      <c r="KIL25" s="233"/>
      <c r="KIM25" s="233"/>
      <c r="KIN25" s="233"/>
      <c r="KIO25" s="233"/>
      <c r="KIP25" s="233"/>
      <c r="KIQ25" s="233"/>
      <c r="KIR25" s="233"/>
      <c r="KIS25" s="233"/>
      <c r="KIT25" s="233"/>
      <c r="KIU25" s="233"/>
      <c r="KIV25" s="233"/>
      <c r="KIW25" s="233"/>
      <c r="KIX25" s="233"/>
      <c r="KIY25" s="233"/>
      <c r="KIZ25" s="233"/>
      <c r="KJA25" s="233"/>
      <c r="KJB25" s="233"/>
      <c r="KJC25" s="233"/>
      <c r="KJD25" s="233"/>
      <c r="KJE25" s="233"/>
      <c r="KJF25" s="233"/>
      <c r="KJG25" s="233"/>
      <c r="KJH25" s="233"/>
      <c r="KJI25" s="233"/>
      <c r="KJJ25" s="233"/>
      <c r="KJK25" s="233"/>
      <c r="KJL25" s="233"/>
      <c r="KJM25" s="233"/>
      <c r="KJN25" s="233"/>
      <c r="KJO25" s="233"/>
      <c r="KJP25" s="233"/>
      <c r="KJQ25" s="233"/>
      <c r="KJR25" s="233"/>
      <c r="KJS25" s="233"/>
      <c r="KJT25" s="233"/>
      <c r="KJU25" s="233"/>
      <c r="KJV25" s="233"/>
      <c r="KJW25" s="233"/>
      <c r="KJX25" s="233"/>
      <c r="KJY25" s="233"/>
      <c r="KJZ25" s="233"/>
      <c r="KKA25" s="233"/>
      <c r="KKB25" s="233"/>
      <c r="KKC25" s="233"/>
      <c r="KKD25" s="233"/>
      <c r="KKE25" s="233"/>
      <c r="KKF25" s="233"/>
      <c r="KKG25" s="233"/>
      <c r="KKH25" s="233"/>
      <c r="KKI25" s="233"/>
      <c r="KKJ25" s="233"/>
      <c r="KKK25" s="233"/>
      <c r="KKL25" s="233"/>
      <c r="KKM25" s="233"/>
      <c r="KKN25" s="233"/>
      <c r="KKO25" s="233"/>
      <c r="KKP25" s="233"/>
      <c r="KKQ25" s="233"/>
      <c r="KKR25" s="233"/>
      <c r="KKS25" s="233"/>
      <c r="KKT25" s="233"/>
      <c r="KKU25" s="233"/>
      <c r="KKV25" s="233"/>
      <c r="KKW25" s="233"/>
      <c r="KKX25" s="233"/>
      <c r="KKY25" s="233"/>
      <c r="KKZ25" s="233"/>
      <c r="KLA25" s="233"/>
      <c r="KLB25" s="233"/>
      <c r="KLC25" s="233"/>
      <c r="KLD25" s="233"/>
      <c r="KLE25" s="233"/>
      <c r="KLF25" s="233"/>
      <c r="KLG25" s="233"/>
      <c r="KLH25" s="233"/>
      <c r="KLI25" s="233"/>
      <c r="KLJ25" s="233"/>
      <c r="KLK25" s="233"/>
      <c r="KLL25" s="233"/>
      <c r="KLM25" s="233"/>
      <c r="KLN25" s="233"/>
      <c r="KLO25" s="233"/>
      <c r="KLP25" s="233"/>
      <c r="KLQ25" s="233"/>
      <c r="KLR25" s="233"/>
      <c r="KLS25" s="233"/>
      <c r="KLT25" s="233"/>
      <c r="KLU25" s="233"/>
      <c r="KLV25" s="233"/>
      <c r="KLW25" s="233"/>
      <c r="KLX25" s="233"/>
      <c r="KLY25" s="233"/>
      <c r="KLZ25" s="233"/>
      <c r="KMA25" s="233"/>
      <c r="KMB25" s="233"/>
      <c r="KMC25" s="233"/>
      <c r="KMD25" s="233"/>
      <c r="KME25" s="233"/>
      <c r="KMF25" s="233"/>
      <c r="KMG25" s="233"/>
      <c r="KMH25" s="233"/>
      <c r="KMI25" s="233"/>
      <c r="KMJ25" s="233"/>
      <c r="KMK25" s="233"/>
      <c r="KML25" s="233"/>
      <c r="KMM25" s="233"/>
      <c r="KMN25" s="233"/>
      <c r="KMO25" s="233"/>
      <c r="KMP25" s="233"/>
      <c r="KMQ25" s="233"/>
      <c r="KMR25" s="233"/>
      <c r="KMS25" s="233"/>
      <c r="KMT25" s="233"/>
      <c r="KMU25" s="233"/>
      <c r="KMV25" s="233"/>
      <c r="KMW25" s="233"/>
      <c r="KMX25" s="233"/>
      <c r="KMY25" s="233"/>
      <c r="KMZ25" s="233"/>
      <c r="KNA25" s="233"/>
      <c r="KNB25" s="233"/>
      <c r="KNC25" s="233"/>
      <c r="KND25" s="233"/>
      <c r="KNE25" s="233"/>
      <c r="KNF25" s="233"/>
      <c r="KNG25" s="233"/>
      <c r="KNH25" s="233"/>
      <c r="KNI25" s="233"/>
      <c r="KNJ25" s="233"/>
      <c r="KNK25" s="233"/>
      <c r="KNL25" s="233"/>
      <c r="KNM25" s="233"/>
      <c r="KNN25" s="233"/>
      <c r="KNO25" s="233"/>
      <c r="KNP25" s="233"/>
      <c r="KNQ25" s="233"/>
      <c r="KNR25" s="233"/>
      <c r="KNS25" s="233"/>
      <c r="KNT25" s="233"/>
      <c r="KNU25" s="233"/>
      <c r="KNV25" s="233"/>
      <c r="KNW25" s="233"/>
      <c r="KNX25" s="233"/>
      <c r="KNY25" s="233"/>
      <c r="KNZ25" s="233"/>
      <c r="KOA25" s="233"/>
      <c r="KOB25" s="233"/>
      <c r="KOC25" s="233"/>
      <c r="KOD25" s="233"/>
      <c r="KOE25" s="233"/>
      <c r="KOF25" s="233"/>
      <c r="KOG25" s="233"/>
      <c r="KOH25" s="233"/>
      <c r="KOI25" s="233"/>
      <c r="KOJ25" s="233"/>
      <c r="KOK25" s="233"/>
      <c r="KOL25" s="233"/>
      <c r="KOM25" s="233"/>
      <c r="KON25" s="233"/>
      <c r="KOO25" s="233"/>
      <c r="KOP25" s="233"/>
      <c r="KOQ25" s="233"/>
      <c r="KOR25" s="233"/>
      <c r="KOS25" s="233"/>
      <c r="KOT25" s="233"/>
      <c r="KOU25" s="233"/>
      <c r="KOV25" s="233"/>
      <c r="KOW25" s="233"/>
      <c r="KOX25" s="233"/>
      <c r="KOY25" s="233"/>
      <c r="KOZ25" s="233"/>
      <c r="KPA25" s="233"/>
      <c r="KPB25" s="233"/>
      <c r="KPC25" s="233"/>
      <c r="KPD25" s="233"/>
      <c r="KPE25" s="233"/>
      <c r="KPF25" s="233"/>
      <c r="KPG25" s="233"/>
      <c r="KPH25" s="233"/>
      <c r="KPI25" s="233"/>
      <c r="KPJ25" s="233"/>
      <c r="KPK25" s="233"/>
      <c r="KPL25" s="233"/>
      <c r="KPM25" s="233"/>
      <c r="KPN25" s="233"/>
      <c r="KPO25" s="233"/>
      <c r="KPP25" s="233"/>
      <c r="KPQ25" s="233"/>
      <c r="KPR25" s="233"/>
      <c r="KPS25" s="233"/>
      <c r="KPT25" s="233"/>
      <c r="KPU25" s="233"/>
      <c r="KPV25" s="233"/>
      <c r="KPW25" s="233"/>
      <c r="KPX25" s="233"/>
      <c r="KPY25" s="233"/>
      <c r="KPZ25" s="233"/>
      <c r="KQA25" s="233"/>
      <c r="KQB25" s="233"/>
      <c r="KQC25" s="233"/>
      <c r="KQD25" s="233"/>
      <c r="KQE25" s="233"/>
      <c r="KQF25" s="233"/>
      <c r="KQG25" s="233"/>
      <c r="KQH25" s="233"/>
      <c r="KQI25" s="233"/>
      <c r="KQJ25" s="233"/>
      <c r="KQK25" s="233"/>
      <c r="KQL25" s="233"/>
      <c r="KQM25" s="233"/>
      <c r="KQN25" s="233"/>
      <c r="KQO25" s="233"/>
      <c r="KQP25" s="233"/>
      <c r="KQQ25" s="233"/>
      <c r="KQR25" s="233"/>
      <c r="KQS25" s="233"/>
      <c r="KQT25" s="233"/>
      <c r="KQU25" s="233"/>
      <c r="KQV25" s="233"/>
      <c r="KQW25" s="233"/>
      <c r="KQX25" s="233"/>
      <c r="KQY25" s="233"/>
      <c r="KQZ25" s="233"/>
      <c r="KRA25" s="233"/>
      <c r="KRB25" s="233"/>
      <c r="KRC25" s="233"/>
      <c r="KRD25" s="233"/>
      <c r="KRE25" s="233"/>
      <c r="KRF25" s="233"/>
      <c r="KRG25" s="233"/>
      <c r="KRH25" s="233"/>
      <c r="KRI25" s="233"/>
      <c r="KRJ25" s="233"/>
      <c r="KRK25" s="233"/>
      <c r="KRL25" s="233"/>
      <c r="KRM25" s="233"/>
      <c r="KRN25" s="233"/>
      <c r="KRO25" s="233"/>
      <c r="KRP25" s="233"/>
      <c r="KRQ25" s="233"/>
      <c r="KRR25" s="233"/>
      <c r="KRS25" s="233"/>
      <c r="KRT25" s="233"/>
      <c r="KRU25" s="233"/>
      <c r="KRV25" s="233"/>
      <c r="KRW25" s="233"/>
      <c r="KRX25" s="233"/>
      <c r="KRY25" s="233"/>
      <c r="KRZ25" s="233"/>
      <c r="KSA25" s="233"/>
      <c r="KSB25" s="233"/>
      <c r="KSC25" s="233"/>
      <c r="KSD25" s="233"/>
      <c r="KSE25" s="233"/>
      <c r="KSF25" s="233"/>
      <c r="KSG25" s="233"/>
      <c r="KSH25" s="233"/>
      <c r="KSI25" s="233"/>
      <c r="KSJ25" s="233"/>
      <c r="KSK25" s="233"/>
      <c r="KSL25" s="233"/>
      <c r="KSM25" s="233"/>
      <c r="KSN25" s="233"/>
      <c r="KSO25" s="233"/>
      <c r="KSP25" s="233"/>
      <c r="KSQ25" s="233"/>
      <c r="KSR25" s="233"/>
      <c r="KSS25" s="233"/>
      <c r="KST25" s="233"/>
      <c r="KSU25" s="233"/>
      <c r="KSV25" s="233"/>
      <c r="KSW25" s="233"/>
      <c r="KSX25" s="233"/>
      <c r="KSY25" s="233"/>
      <c r="KSZ25" s="233"/>
      <c r="KTA25" s="233"/>
      <c r="KTB25" s="233"/>
      <c r="KTC25" s="233"/>
      <c r="KTD25" s="233"/>
      <c r="KTE25" s="233"/>
      <c r="KTF25" s="233"/>
      <c r="KTG25" s="233"/>
      <c r="KTH25" s="233"/>
      <c r="KTI25" s="233"/>
      <c r="KTJ25" s="233"/>
      <c r="KTK25" s="233"/>
      <c r="KTL25" s="233"/>
      <c r="KTM25" s="233"/>
      <c r="KTN25" s="233"/>
      <c r="KTO25" s="233"/>
      <c r="KTP25" s="233"/>
      <c r="KTQ25" s="233"/>
      <c r="KTR25" s="233"/>
      <c r="KTS25" s="233"/>
      <c r="KTT25" s="233"/>
      <c r="KTU25" s="233"/>
      <c r="KTV25" s="233"/>
      <c r="KTW25" s="233"/>
      <c r="KTX25" s="233"/>
      <c r="KTY25" s="233"/>
      <c r="KTZ25" s="233"/>
      <c r="KUA25" s="233"/>
      <c r="KUB25" s="233"/>
      <c r="KUC25" s="233"/>
      <c r="KUD25" s="233"/>
      <c r="KUE25" s="233"/>
      <c r="KUF25" s="233"/>
      <c r="KUG25" s="233"/>
      <c r="KUH25" s="233"/>
      <c r="KUI25" s="233"/>
      <c r="KUJ25" s="233"/>
      <c r="KUK25" s="233"/>
      <c r="KUL25" s="233"/>
      <c r="KUM25" s="233"/>
      <c r="KUN25" s="233"/>
      <c r="KUO25" s="233"/>
      <c r="KUP25" s="233"/>
      <c r="KUQ25" s="233"/>
      <c r="KUR25" s="233"/>
      <c r="KUS25" s="233"/>
      <c r="KUT25" s="233"/>
      <c r="KUU25" s="233"/>
      <c r="KUV25" s="233"/>
      <c r="KUW25" s="233"/>
      <c r="KUX25" s="233"/>
      <c r="KUY25" s="233"/>
      <c r="KUZ25" s="233"/>
      <c r="KVA25" s="233"/>
      <c r="KVB25" s="233"/>
      <c r="KVC25" s="233"/>
      <c r="KVD25" s="233"/>
      <c r="KVE25" s="233"/>
      <c r="KVF25" s="233"/>
      <c r="KVG25" s="233"/>
      <c r="KVH25" s="233"/>
      <c r="KVI25" s="233"/>
      <c r="KVJ25" s="233"/>
      <c r="KVK25" s="233"/>
      <c r="KVL25" s="233"/>
      <c r="KVM25" s="233"/>
      <c r="KVN25" s="233"/>
      <c r="KVO25" s="233"/>
      <c r="KVP25" s="233"/>
      <c r="KVQ25" s="233"/>
      <c r="KVR25" s="233"/>
      <c r="KVS25" s="233"/>
      <c r="KVT25" s="233"/>
      <c r="KVU25" s="233"/>
      <c r="KVV25" s="233"/>
      <c r="KVW25" s="233"/>
      <c r="KVX25" s="233"/>
      <c r="KVY25" s="233"/>
      <c r="KVZ25" s="233"/>
      <c r="KWA25" s="233"/>
      <c r="KWB25" s="233"/>
      <c r="KWC25" s="233"/>
      <c r="KWD25" s="233"/>
      <c r="KWE25" s="233"/>
      <c r="KWF25" s="233"/>
      <c r="KWG25" s="233"/>
      <c r="KWH25" s="233"/>
      <c r="KWI25" s="233"/>
      <c r="KWJ25" s="233"/>
      <c r="KWK25" s="233"/>
      <c r="KWL25" s="233"/>
      <c r="KWM25" s="233"/>
      <c r="KWN25" s="233"/>
      <c r="KWO25" s="233"/>
      <c r="KWP25" s="233"/>
      <c r="KWQ25" s="233"/>
      <c r="KWR25" s="233"/>
      <c r="KWS25" s="233"/>
      <c r="KWT25" s="233"/>
      <c r="KWU25" s="233"/>
      <c r="KWV25" s="233"/>
      <c r="KWW25" s="233"/>
      <c r="KWX25" s="233"/>
      <c r="KWY25" s="233"/>
      <c r="KWZ25" s="233"/>
      <c r="KXA25" s="233"/>
      <c r="KXB25" s="233"/>
      <c r="KXC25" s="233"/>
      <c r="KXD25" s="233"/>
      <c r="KXE25" s="233"/>
      <c r="KXF25" s="233"/>
      <c r="KXG25" s="233"/>
      <c r="KXH25" s="233"/>
      <c r="KXI25" s="233"/>
      <c r="KXJ25" s="233"/>
      <c r="KXK25" s="233"/>
      <c r="KXL25" s="233"/>
      <c r="KXM25" s="233"/>
      <c r="KXN25" s="233"/>
      <c r="KXO25" s="233"/>
      <c r="KXP25" s="233"/>
      <c r="KXQ25" s="233"/>
      <c r="KXR25" s="233"/>
      <c r="KXS25" s="233"/>
      <c r="KXT25" s="233"/>
      <c r="KXU25" s="233"/>
      <c r="KXV25" s="233"/>
      <c r="KXW25" s="233"/>
      <c r="KXX25" s="233"/>
      <c r="KXY25" s="233"/>
      <c r="KXZ25" s="233"/>
      <c r="KYA25" s="233"/>
      <c r="KYB25" s="233"/>
      <c r="KYC25" s="233"/>
      <c r="KYD25" s="233"/>
      <c r="KYE25" s="233"/>
      <c r="KYF25" s="233"/>
      <c r="KYG25" s="233"/>
      <c r="KYH25" s="233"/>
      <c r="KYI25" s="233"/>
      <c r="KYJ25" s="233"/>
      <c r="KYK25" s="233"/>
      <c r="KYL25" s="233"/>
      <c r="KYM25" s="233"/>
      <c r="KYN25" s="233"/>
      <c r="KYO25" s="233"/>
      <c r="KYP25" s="233"/>
      <c r="KYQ25" s="233"/>
      <c r="KYR25" s="233"/>
      <c r="KYS25" s="233"/>
      <c r="KYT25" s="233"/>
      <c r="KYU25" s="233"/>
      <c r="KYV25" s="233"/>
      <c r="KYW25" s="233"/>
      <c r="KYX25" s="233"/>
      <c r="KYY25" s="233"/>
      <c r="KYZ25" s="233"/>
      <c r="KZA25" s="233"/>
      <c r="KZB25" s="233"/>
      <c r="KZC25" s="233"/>
      <c r="KZD25" s="233"/>
      <c r="KZE25" s="233"/>
      <c r="KZF25" s="233"/>
      <c r="KZG25" s="233"/>
      <c r="KZH25" s="233"/>
      <c r="KZI25" s="233"/>
      <c r="KZJ25" s="233"/>
      <c r="KZK25" s="233"/>
      <c r="KZL25" s="233"/>
      <c r="KZM25" s="233"/>
      <c r="KZN25" s="233"/>
      <c r="KZO25" s="233"/>
      <c r="KZP25" s="233"/>
      <c r="KZQ25" s="233"/>
      <c r="KZR25" s="233"/>
      <c r="KZS25" s="233"/>
      <c r="KZT25" s="233"/>
      <c r="KZU25" s="233"/>
      <c r="KZV25" s="233"/>
      <c r="KZW25" s="233"/>
      <c r="KZX25" s="233"/>
      <c r="KZY25" s="233"/>
      <c r="KZZ25" s="233"/>
      <c r="LAA25" s="233"/>
      <c r="LAB25" s="233"/>
      <c r="LAC25" s="233"/>
      <c r="LAD25" s="233"/>
      <c r="LAE25" s="233"/>
      <c r="LAF25" s="233"/>
      <c r="LAG25" s="233"/>
      <c r="LAH25" s="233"/>
      <c r="LAI25" s="233"/>
      <c r="LAJ25" s="233"/>
      <c r="LAK25" s="233"/>
      <c r="LAL25" s="233"/>
      <c r="LAM25" s="233"/>
      <c r="LAN25" s="233"/>
      <c r="LAO25" s="233"/>
      <c r="LAP25" s="233"/>
      <c r="LAQ25" s="233"/>
      <c r="LAR25" s="233"/>
      <c r="LAS25" s="233"/>
      <c r="LAT25" s="233"/>
      <c r="LAU25" s="233"/>
      <c r="LAV25" s="233"/>
      <c r="LAW25" s="233"/>
      <c r="LAX25" s="233"/>
      <c r="LAY25" s="233"/>
      <c r="LAZ25" s="233"/>
      <c r="LBA25" s="233"/>
      <c r="LBB25" s="233"/>
      <c r="LBC25" s="233"/>
      <c r="LBD25" s="233"/>
      <c r="LBE25" s="233"/>
      <c r="LBF25" s="233"/>
      <c r="LBG25" s="233"/>
      <c r="LBH25" s="233"/>
      <c r="LBI25" s="233"/>
      <c r="LBJ25" s="233"/>
      <c r="LBK25" s="233"/>
      <c r="LBL25" s="233"/>
      <c r="LBM25" s="233"/>
      <c r="LBN25" s="233"/>
      <c r="LBO25" s="233"/>
      <c r="LBP25" s="233"/>
      <c r="LBQ25" s="233"/>
      <c r="LBR25" s="233"/>
      <c r="LBS25" s="233"/>
      <c r="LBT25" s="233"/>
      <c r="LBU25" s="233"/>
      <c r="LBV25" s="233"/>
      <c r="LBW25" s="233"/>
      <c r="LBX25" s="233"/>
      <c r="LBY25" s="233"/>
      <c r="LBZ25" s="233"/>
      <c r="LCA25" s="233"/>
      <c r="LCB25" s="233"/>
      <c r="LCC25" s="233"/>
      <c r="LCD25" s="233"/>
      <c r="LCE25" s="233"/>
      <c r="LCF25" s="233"/>
      <c r="LCG25" s="233"/>
      <c r="LCH25" s="233"/>
      <c r="LCI25" s="233"/>
      <c r="LCJ25" s="233"/>
      <c r="LCK25" s="233"/>
      <c r="LCL25" s="233"/>
      <c r="LCM25" s="233"/>
      <c r="LCN25" s="233"/>
      <c r="LCO25" s="233"/>
      <c r="LCP25" s="233"/>
      <c r="LCQ25" s="233"/>
      <c r="LCR25" s="233"/>
      <c r="LCS25" s="233"/>
      <c r="LCT25" s="233"/>
      <c r="LCU25" s="233"/>
      <c r="LCV25" s="233"/>
      <c r="LCW25" s="233"/>
      <c r="LCX25" s="233"/>
      <c r="LCY25" s="233"/>
      <c r="LCZ25" s="233"/>
      <c r="LDA25" s="233"/>
      <c r="LDB25" s="233"/>
      <c r="LDC25" s="233"/>
      <c r="LDD25" s="233"/>
      <c r="LDE25" s="233"/>
      <c r="LDF25" s="233"/>
      <c r="LDG25" s="233"/>
      <c r="LDH25" s="233"/>
      <c r="LDI25" s="233"/>
      <c r="LDJ25" s="233"/>
      <c r="LDK25" s="233"/>
      <c r="LDL25" s="233"/>
      <c r="LDM25" s="233"/>
      <c r="LDN25" s="233"/>
      <c r="LDO25" s="233"/>
      <c r="LDP25" s="233"/>
      <c r="LDQ25" s="233"/>
      <c r="LDR25" s="233"/>
      <c r="LDS25" s="233"/>
      <c r="LDT25" s="233"/>
      <c r="LDU25" s="233"/>
      <c r="LDV25" s="233"/>
      <c r="LDW25" s="233"/>
      <c r="LDX25" s="233"/>
      <c r="LDY25" s="233"/>
      <c r="LDZ25" s="233"/>
      <c r="LEA25" s="233"/>
      <c r="LEB25" s="233"/>
      <c r="LEC25" s="233"/>
      <c r="LED25" s="233"/>
      <c r="LEE25" s="233"/>
      <c r="LEF25" s="233"/>
      <c r="LEG25" s="233"/>
      <c r="LEH25" s="233"/>
      <c r="LEI25" s="233"/>
      <c r="LEJ25" s="233"/>
      <c r="LEK25" s="233"/>
      <c r="LEL25" s="233"/>
      <c r="LEM25" s="233"/>
      <c r="LEN25" s="233"/>
      <c r="LEO25" s="233"/>
      <c r="LEP25" s="233"/>
      <c r="LEQ25" s="233"/>
      <c r="LER25" s="233"/>
      <c r="LES25" s="233"/>
      <c r="LET25" s="233"/>
      <c r="LEU25" s="233"/>
      <c r="LEV25" s="233"/>
      <c r="LEW25" s="233"/>
      <c r="LEX25" s="233"/>
      <c r="LEY25" s="233"/>
      <c r="LEZ25" s="233"/>
      <c r="LFA25" s="233"/>
      <c r="LFB25" s="233"/>
      <c r="LFC25" s="233"/>
      <c r="LFD25" s="233"/>
      <c r="LFE25" s="233"/>
      <c r="LFF25" s="233"/>
      <c r="LFG25" s="233"/>
      <c r="LFH25" s="233"/>
      <c r="LFI25" s="233"/>
      <c r="LFJ25" s="233"/>
      <c r="LFK25" s="233"/>
      <c r="LFL25" s="233"/>
      <c r="LFM25" s="233"/>
      <c r="LFN25" s="233"/>
      <c r="LFO25" s="233"/>
      <c r="LFP25" s="233"/>
      <c r="LFQ25" s="233"/>
      <c r="LFR25" s="233"/>
      <c r="LFS25" s="233"/>
      <c r="LFT25" s="233"/>
      <c r="LFU25" s="233"/>
      <c r="LFV25" s="233"/>
      <c r="LFW25" s="233"/>
      <c r="LFX25" s="233"/>
      <c r="LFY25" s="233"/>
      <c r="LFZ25" s="233"/>
      <c r="LGA25" s="233"/>
      <c r="LGB25" s="233"/>
      <c r="LGC25" s="233"/>
      <c r="LGD25" s="233"/>
      <c r="LGE25" s="233"/>
      <c r="LGF25" s="233"/>
      <c r="LGG25" s="233"/>
      <c r="LGH25" s="233"/>
      <c r="LGI25" s="233"/>
      <c r="LGJ25" s="233"/>
      <c r="LGK25" s="233"/>
      <c r="LGL25" s="233"/>
      <c r="LGM25" s="233"/>
      <c r="LGN25" s="233"/>
      <c r="LGO25" s="233"/>
      <c r="LGP25" s="233"/>
      <c r="LGQ25" s="233"/>
      <c r="LGR25" s="233"/>
      <c r="LGS25" s="233"/>
      <c r="LGT25" s="233"/>
      <c r="LGU25" s="233"/>
      <c r="LGV25" s="233"/>
      <c r="LGW25" s="233"/>
      <c r="LGX25" s="233"/>
      <c r="LGY25" s="233"/>
      <c r="LGZ25" s="233"/>
      <c r="LHA25" s="233"/>
      <c r="LHB25" s="233"/>
      <c r="LHC25" s="233"/>
      <c r="LHD25" s="233"/>
      <c r="LHE25" s="233"/>
      <c r="LHF25" s="233"/>
      <c r="LHG25" s="233"/>
      <c r="LHH25" s="233"/>
      <c r="LHI25" s="233"/>
      <c r="LHJ25" s="233"/>
      <c r="LHK25" s="233"/>
      <c r="LHL25" s="233"/>
      <c r="LHM25" s="233"/>
      <c r="LHN25" s="233"/>
      <c r="LHO25" s="233"/>
      <c r="LHP25" s="233"/>
      <c r="LHQ25" s="233"/>
      <c r="LHR25" s="233"/>
      <c r="LHS25" s="233"/>
      <c r="LHT25" s="233"/>
      <c r="LHU25" s="233"/>
      <c r="LHV25" s="233"/>
      <c r="LHW25" s="233"/>
      <c r="LHX25" s="233"/>
      <c r="LHY25" s="233"/>
      <c r="LHZ25" s="233"/>
      <c r="LIA25" s="233"/>
      <c r="LIB25" s="233"/>
      <c r="LIC25" s="233"/>
      <c r="LID25" s="233"/>
      <c r="LIE25" s="233"/>
      <c r="LIF25" s="233"/>
      <c r="LIG25" s="233"/>
      <c r="LIH25" s="233"/>
      <c r="LII25" s="233"/>
      <c r="LIJ25" s="233"/>
      <c r="LIK25" s="233"/>
      <c r="LIL25" s="233"/>
      <c r="LIM25" s="233"/>
      <c r="LIN25" s="233"/>
      <c r="LIO25" s="233"/>
      <c r="LIP25" s="233"/>
      <c r="LIQ25" s="233"/>
      <c r="LIR25" s="233"/>
      <c r="LIS25" s="233"/>
      <c r="LIT25" s="233"/>
      <c r="LIU25" s="233"/>
      <c r="LIV25" s="233"/>
      <c r="LIW25" s="233"/>
      <c r="LIX25" s="233"/>
      <c r="LIY25" s="233"/>
      <c r="LIZ25" s="233"/>
      <c r="LJA25" s="233"/>
      <c r="LJB25" s="233"/>
      <c r="LJC25" s="233"/>
      <c r="LJD25" s="233"/>
      <c r="LJE25" s="233"/>
      <c r="LJF25" s="233"/>
      <c r="LJG25" s="233"/>
      <c r="LJH25" s="233"/>
      <c r="LJI25" s="233"/>
      <c r="LJJ25" s="233"/>
      <c r="LJK25" s="233"/>
      <c r="LJL25" s="233"/>
      <c r="LJM25" s="233"/>
      <c r="LJN25" s="233"/>
      <c r="LJO25" s="233"/>
      <c r="LJP25" s="233"/>
      <c r="LJQ25" s="233"/>
      <c r="LJR25" s="233"/>
      <c r="LJS25" s="233"/>
      <c r="LJT25" s="233"/>
      <c r="LJU25" s="233"/>
      <c r="LJV25" s="233"/>
      <c r="LJW25" s="233"/>
      <c r="LJX25" s="233"/>
      <c r="LJY25" s="233"/>
      <c r="LJZ25" s="233"/>
      <c r="LKA25" s="233"/>
      <c r="LKB25" s="233"/>
      <c r="LKC25" s="233"/>
      <c r="LKD25" s="233"/>
      <c r="LKE25" s="233"/>
      <c r="LKF25" s="233"/>
      <c r="LKG25" s="233"/>
      <c r="LKH25" s="233"/>
      <c r="LKI25" s="233"/>
      <c r="LKJ25" s="233"/>
      <c r="LKK25" s="233"/>
      <c r="LKL25" s="233"/>
      <c r="LKM25" s="233"/>
      <c r="LKN25" s="233"/>
      <c r="LKO25" s="233"/>
      <c r="LKP25" s="233"/>
      <c r="LKQ25" s="233"/>
      <c r="LKR25" s="233"/>
      <c r="LKS25" s="233"/>
      <c r="LKT25" s="233"/>
      <c r="LKU25" s="233"/>
      <c r="LKV25" s="233"/>
      <c r="LKW25" s="233"/>
      <c r="LKX25" s="233"/>
      <c r="LKY25" s="233"/>
      <c r="LKZ25" s="233"/>
      <c r="LLA25" s="233"/>
      <c r="LLB25" s="233"/>
      <c r="LLC25" s="233"/>
      <c r="LLD25" s="233"/>
      <c r="LLE25" s="233"/>
      <c r="LLF25" s="233"/>
      <c r="LLG25" s="233"/>
      <c r="LLH25" s="233"/>
      <c r="LLI25" s="233"/>
      <c r="LLJ25" s="233"/>
      <c r="LLK25" s="233"/>
      <c r="LLL25" s="233"/>
      <c r="LLM25" s="233"/>
      <c r="LLN25" s="233"/>
      <c r="LLO25" s="233"/>
      <c r="LLP25" s="233"/>
      <c r="LLQ25" s="233"/>
      <c r="LLR25" s="233"/>
      <c r="LLS25" s="233"/>
      <c r="LLT25" s="233"/>
      <c r="LLU25" s="233"/>
      <c r="LLV25" s="233"/>
      <c r="LLW25" s="233"/>
      <c r="LLX25" s="233"/>
      <c r="LLY25" s="233"/>
      <c r="LLZ25" s="233"/>
      <c r="LMA25" s="233"/>
      <c r="LMB25" s="233"/>
      <c r="LMC25" s="233"/>
      <c r="LMD25" s="233"/>
      <c r="LME25" s="233"/>
      <c r="LMF25" s="233"/>
      <c r="LMG25" s="233"/>
      <c r="LMH25" s="233"/>
      <c r="LMI25" s="233"/>
      <c r="LMJ25" s="233"/>
      <c r="LMK25" s="233"/>
      <c r="LML25" s="233"/>
      <c r="LMM25" s="233"/>
      <c r="LMN25" s="233"/>
      <c r="LMO25" s="233"/>
      <c r="LMP25" s="233"/>
      <c r="LMQ25" s="233"/>
      <c r="LMR25" s="233"/>
      <c r="LMS25" s="233"/>
      <c r="LMT25" s="233"/>
      <c r="LMU25" s="233"/>
      <c r="LMV25" s="233"/>
      <c r="LMW25" s="233"/>
      <c r="LMX25" s="233"/>
      <c r="LMY25" s="233"/>
      <c r="LMZ25" s="233"/>
      <c r="LNA25" s="233"/>
      <c r="LNB25" s="233"/>
      <c r="LNC25" s="233"/>
      <c r="LND25" s="233"/>
      <c r="LNE25" s="233"/>
      <c r="LNF25" s="233"/>
      <c r="LNG25" s="233"/>
      <c r="LNH25" s="233"/>
      <c r="LNI25" s="233"/>
      <c r="LNJ25" s="233"/>
      <c r="LNK25" s="233"/>
      <c r="LNL25" s="233"/>
      <c r="LNM25" s="233"/>
      <c r="LNN25" s="233"/>
      <c r="LNO25" s="233"/>
      <c r="LNP25" s="233"/>
      <c r="LNQ25" s="233"/>
      <c r="LNR25" s="233"/>
      <c r="LNS25" s="233"/>
      <c r="LNT25" s="233"/>
      <c r="LNU25" s="233"/>
      <c r="LNV25" s="233"/>
      <c r="LNW25" s="233"/>
      <c r="LNX25" s="233"/>
      <c r="LNY25" s="233"/>
      <c r="LNZ25" s="233"/>
      <c r="LOA25" s="233"/>
      <c r="LOB25" s="233"/>
      <c r="LOC25" s="233"/>
      <c r="LOD25" s="233"/>
      <c r="LOE25" s="233"/>
      <c r="LOF25" s="233"/>
      <c r="LOG25" s="233"/>
      <c r="LOH25" s="233"/>
      <c r="LOI25" s="233"/>
      <c r="LOJ25" s="233"/>
      <c r="LOK25" s="233"/>
      <c r="LOL25" s="233"/>
      <c r="LOM25" s="233"/>
      <c r="LON25" s="233"/>
      <c r="LOO25" s="233"/>
      <c r="LOP25" s="233"/>
      <c r="LOQ25" s="233"/>
      <c r="LOR25" s="233"/>
      <c r="LOS25" s="233"/>
      <c r="LOT25" s="233"/>
      <c r="LOU25" s="233"/>
      <c r="LOV25" s="233"/>
      <c r="LOW25" s="233"/>
      <c r="LOX25" s="233"/>
      <c r="LOY25" s="233"/>
      <c r="LOZ25" s="233"/>
      <c r="LPA25" s="233"/>
      <c r="LPB25" s="233"/>
      <c r="LPC25" s="233"/>
      <c r="LPD25" s="233"/>
      <c r="LPE25" s="233"/>
      <c r="LPF25" s="233"/>
      <c r="LPG25" s="233"/>
      <c r="LPH25" s="233"/>
      <c r="LPI25" s="233"/>
      <c r="LPJ25" s="233"/>
      <c r="LPK25" s="233"/>
      <c r="LPL25" s="233"/>
      <c r="LPM25" s="233"/>
      <c r="LPN25" s="233"/>
      <c r="LPO25" s="233"/>
      <c r="LPP25" s="233"/>
      <c r="LPQ25" s="233"/>
      <c r="LPR25" s="233"/>
      <c r="LPS25" s="233"/>
      <c r="LPT25" s="233"/>
      <c r="LPU25" s="233"/>
      <c r="LPV25" s="233"/>
      <c r="LPW25" s="233"/>
      <c r="LPX25" s="233"/>
      <c r="LPY25" s="233"/>
      <c r="LPZ25" s="233"/>
      <c r="LQA25" s="233"/>
      <c r="LQB25" s="233"/>
      <c r="LQC25" s="233"/>
      <c r="LQD25" s="233"/>
      <c r="LQE25" s="233"/>
      <c r="LQF25" s="233"/>
      <c r="LQG25" s="233"/>
      <c r="LQH25" s="233"/>
      <c r="LQI25" s="233"/>
      <c r="LQJ25" s="233"/>
      <c r="LQK25" s="233"/>
      <c r="LQL25" s="233"/>
      <c r="LQM25" s="233"/>
      <c r="LQN25" s="233"/>
      <c r="LQO25" s="233"/>
      <c r="LQP25" s="233"/>
      <c r="LQQ25" s="233"/>
      <c r="LQR25" s="233"/>
      <c r="LQS25" s="233"/>
      <c r="LQT25" s="233"/>
      <c r="LQU25" s="233"/>
      <c r="LQV25" s="233"/>
      <c r="LQW25" s="233"/>
      <c r="LQX25" s="233"/>
      <c r="LQY25" s="233"/>
      <c r="LQZ25" s="233"/>
      <c r="LRA25" s="233"/>
      <c r="LRB25" s="233"/>
      <c r="LRC25" s="233"/>
      <c r="LRD25" s="233"/>
      <c r="LRE25" s="233"/>
      <c r="LRF25" s="233"/>
      <c r="LRG25" s="233"/>
      <c r="LRH25" s="233"/>
      <c r="LRI25" s="233"/>
      <c r="LRJ25" s="233"/>
      <c r="LRK25" s="233"/>
      <c r="LRL25" s="233"/>
      <c r="LRM25" s="233"/>
      <c r="LRN25" s="233"/>
      <c r="LRO25" s="233"/>
      <c r="LRP25" s="233"/>
      <c r="LRQ25" s="233"/>
      <c r="LRR25" s="233"/>
      <c r="LRS25" s="233"/>
      <c r="LRT25" s="233"/>
      <c r="LRU25" s="233"/>
      <c r="LRV25" s="233"/>
      <c r="LRW25" s="233"/>
      <c r="LRX25" s="233"/>
      <c r="LRY25" s="233"/>
      <c r="LRZ25" s="233"/>
      <c r="LSA25" s="233"/>
      <c r="LSB25" s="233"/>
      <c r="LSC25" s="233"/>
      <c r="LSD25" s="233"/>
      <c r="LSE25" s="233"/>
      <c r="LSF25" s="233"/>
      <c r="LSG25" s="233"/>
      <c r="LSH25" s="233"/>
      <c r="LSI25" s="233"/>
      <c r="LSJ25" s="233"/>
      <c r="LSK25" s="233"/>
      <c r="LSL25" s="233"/>
      <c r="LSM25" s="233"/>
      <c r="LSN25" s="233"/>
      <c r="LSO25" s="233"/>
      <c r="LSP25" s="233"/>
      <c r="LSQ25" s="233"/>
      <c r="LSR25" s="233"/>
      <c r="LSS25" s="233"/>
      <c r="LST25" s="233"/>
      <c r="LSU25" s="233"/>
      <c r="LSV25" s="233"/>
      <c r="LSW25" s="233"/>
      <c r="LSX25" s="233"/>
      <c r="LSY25" s="233"/>
      <c r="LSZ25" s="233"/>
      <c r="LTA25" s="233"/>
      <c r="LTB25" s="233"/>
      <c r="LTC25" s="233"/>
      <c r="LTD25" s="233"/>
      <c r="LTE25" s="233"/>
      <c r="LTF25" s="233"/>
      <c r="LTG25" s="233"/>
      <c r="LTH25" s="233"/>
      <c r="LTI25" s="233"/>
      <c r="LTJ25" s="233"/>
      <c r="LTK25" s="233"/>
      <c r="LTL25" s="233"/>
      <c r="LTM25" s="233"/>
      <c r="LTN25" s="233"/>
      <c r="LTO25" s="233"/>
      <c r="LTP25" s="233"/>
      <c r="LTQ25" s="233"/>
      <c r="LTR25" s="233"/>
      <c r="LTS25" s="233"/>
      <c r="LTT25" s="233"/>
      <c r="LTU25" s="233"/>
      <c r="LTV25" s="233"/>
      <c r="LTW25" s="233"/>
      <c r="LTX25" s="233"/>
      <c r="LTY25" s="233"/>
      <c r="LTZ25" s="233"/>
      <c r="LUA25" s="233"/>
      <c r="LUB25" s="233"/>
      <c r="LUC25" s="233"/>
      <c r="LUD25" s="233"/>
      <c r="LUE25" s="233"/>
      <c r="LUF25" s="233"/>
      <c r="LUG25" s="233"/>
      <c r="LUH25" s="233"/>
      <c r="LUI25" s="233"/>
      <c r="LUJ25" s="233"/>
      <c r="LUK25" s="233"/>
      <c r="LUL25" s="233"/>
      <c r="LUM25" s="233"/>
      <c r="LUN25" s="233"/>
      <c r="LUO25" s="233"/>
      <c r="LUP25" s="233"/>
      <c r="LUQ25" s="233"/>
      <c r="LUR25" s="233"/>
      <c r="LUS25" s="233"/>
      <c r="LUT25" s="233"/>
      <c r="LUU25" s="233"/>
      <c r="LUV25" s="233"/>
      <c r="LUW25" s="233"/>
      <c r="LUX25" s="233"/>
      <c r="LUY25" s="233"/>
      <c r="LUZ25" s="233"/>
      <c r="LVA25" s="233"/>
      <c r="LVB25" s="233"/>
      <c r="LVC25" s="233"/>
      <c r="LVD25" s="233"/>
      <c r="LVE25" s="233"/>
      <c r="LVF25" s="233"/>
      <c r="LVG25" s="233"/>
      <c r="LVH25" s="233"/>
      <c r="LVI25" s="233"/>
      <c r="LVJ25" s="233"/>
      <c r="LVK25" s="233"/>
      <c r="LVL25" s="233"/>
      <c r="LVM25" s="233"/>
      <c r="LVN25" s="233"/>
      <c r="LVO25" s="233"/>
      <c r="LVP25" s="233"/>
      <c r="LVQ25" s="233"/>
      <c r="LVR25" s="233"/>
      <c r="LVS25" s="233"/>
      <c r="LVT25" s="233"/>
      <c r="LVU25" s="233"/>
      <c r="LVV25" s="233"/>
      <c r="LVW25" s="233"/>
      <c r="LVX25" s="233"/>
      <c r="LVY25" s="233"/>
      <c r="LVZ25" s="233"/>
      <c r="LWA25" s="233"/>
      <c r="LWB25" s="233"/>
      <c r="LWC25" s="233"/>
      <c r="LWD25" s="233"/>
      <c r="LWE25" s="233"/>
      <c r="LWF25" s="233"/>
      <c r="LWG25" s="233"/>
      <c r="LWH25" s="233"/>
      <c r="LWI25" s="233"/>
      <c r="LWJ25" s="233"/>
      <c r="LWK25" s="233"/>
      <c r="LWL25" s="233"/>
      <c r="LWM25" s="233"/>
      <c r="LWN25" s="233"/>
      <c r="LWO25" s="233"/>
      <c r="LWP25" s="233"/>
      <c r="LWQ25" s="233"/>
      <c r="LWR25" s="233"/>
      <c r="LWS25" s="233"/>
      <c r="LWT25" s="233"/>
      <c r="LWU25" s="233"/>
      <c r="LWV25" s="233"/>
      <c r="LWW25" s="233"/>
      <c r="LWX25" s="233"/>
      <c r="LWY25" s="233"/>
      <c r="LWZ25" s="233"/>
      <c r="LXA25" s="233"/>
      <c r="LXB25" s="233"/>
      <c r="LXC25" s="233"/>
      <c r="LXD25" s="233"/>
      <c r="LXE25" s="233"/>
      <c r="LXF25" s="233"/>
      <c r="LXG25" s="233"/>
      <c r="LXH25" s="233"/>
      <c r="LXI25" s="233"/>
      <c r="LXJ25" s="233"/>
      <c r="LXK25" s="233"/>
      <c r="LXL25" s="233"/>
      <c r="LXM25" s="233"/>
      <c r="LXN25" s="233"/>
      <c r="LXO25" s="233"/>
      <c r="LXP25" s="233"/>
      <c r="LXQ25" s="233"/>
      <c r="LXR25" s="233"/>
      <c r="LXS25" s="233"/>
      <c r="LXT25" s="233"/>
      <c r="LXU25" s="233"/>
      <c r="LXV25" s="233"/>
      <c r="LXW25" s="233"/>
      <c r="LXX25" s="233"/>
      <c r="LXY25" s="233"/>
      <c r="LXZ25" s="233"/>
      <c r="LYA25" s="233"/>
      <c r="LYB25" s="233"/>
      <c r="LYC25" s="233"/>
      <c r="LYD25" s="233"/>
      <c r="LYE25" s="233"/>
      <c r="LYF25" s="233"/>
      <c r="LYG25" s="233"/>
      <c r="LYH25" s="233"/>
      <c r="LYI25" s="233"/>
      <c r="LYJ25" s="233"/>
      <c r="LYK25" s="233"/>
      <c r="LYL25" s="233"/>
      <c r="LYM25" s="233"/>
      <c r="LYN25" s="233"/>
      <c r="LYO25" s="233"/>
      <c r="LYP25" s="233"/>
      <c r="LYQ25" s="233"/>
      <c r="LYR25" s="233"/>
      <c r="LYS25" s="233"/>
      <c r="LYT25" s="233"/>
      <c r="LYU25" s="233"/>
      <c r="LYV25" s="233"/>
      <c r="LYW25" s="233"/>
      <c r="LYX25" s="233"/>
      <c r="LYY25" s="233"/>
      <c r="LYZ25" s="233"/>
      <c r="LZA25" s="233"/>
      <c r="LZB25" s="233"/>
      <c r="LZC25" s="233"/>
      <c r="LZD25" s="233"/>
      <c r="LZE25" s="233"/>
      <c r="LZF25" s="233"/>
      <c r="LZG25" s="233"/>
      <c r="LZH25" s="233"/>
      <c r="LZI25" s="233"/>
      <c r="LZJ25" s="233"/>
      <c r="LZK25" s="233"/>
      <c r="LZL25" s="233"/>
      <c r="LZM25" s="233"/>
      <c r="LZN25" s="233"/>
      <c r="LZO25" s="233"/>
      <c r="LZP25" s="233"/>
      <c r="LZQ25" s="233"/>
      <c r="LZR25" s="233"/>
      <c r="LZS25" s="233"/>
      <c r="LZT25" s="233"/>
      <c r="LZU25" s="233"/>
      <c r="LZV25" s="233"/>
      <c r="LZW25" s="233"/>
      <c r="LZX25" s="233"/>
      <c r="LZY25" s="233"/>
      <c r="LZZ25" s="233"/>
      <c r="MAA25" s="233"/>
      <c r="MAB25" s="233"/>
      <c r="MAC25" s="233"/>
      <c r="MAD25" s="233"/>
      <c r="MAE25" s="233"/>
      <c r="MAF25" s="233"/>
      <c r="MAG25" s="233"/>
      <c r="MAH25" s="233"/>
      <c r="MAI25" s="233"/>
      <c r="MAJ25" s="233"/>
      <c r="MAK25" s="233"/>
      <c r="MAL25" s="233"/>
      <c r="MAM25" s="233"/>
      <c r="MAN25" s="233"/>
      <c r="MAO25" s="233"/>
      <c r="MAP25" s="233"/>
      <c r="MAQ25" s="233"/>
      <c r="MAR25" s="233"/>
      <c r="MAS25" s="233"/>
      <c r="MAT25" s="233"/>
      <c r="MAU25" s="233"/>
      <c r="MAV25" s="233"/>
      <c r="MAW25" s="233"/>
      <c r="MAX25" s="233"/>
      <c r="MAY25" s="233"/>
      <c r="MAZ25" s="233"/>
      <c r="MBA25" s="233"/>
      <c r="MBB25" s="233"/>
      <c r="MBC25" s="233"/>
      <c r="MBD25" s="233"/>
      <c r="MBE25" s="233"/>
      <c r="MBF25" s="233"/>
      <c r="MBG25" s="233"/>
      <c r="MBH25" s="233"/>
      <c r="MBI25" s="233"/>
      <c r="MBJ25" s="233"/>
      <c r="MBK25" s="233"/>
      <c r="MBL25" s="233"/>
      <c r="MBM25" s="233"/>
      <c r="MBN25" s="233"/>
      <c r="MBO25" s="233"/>
      <c r="MBP25" s="233"/>
      <c r="MBQ25" s="233"/>
      <c r="MBR25" s="233"/>
      <c r="MBS25" s="233"/>
      <c r="MBT25" s="233"/>
      <c r="MBU25" s="233"/>
      <c r="MBV25" s="233"/>
      <c r="MBW25" s="233"/>
      <c r="MBX25" s="233"/>
      <c r="MBY25" s="233"/>
      <c r="MBZ25" s="233"/>
      <c r="MCA25" s="233"/>
      <c r="MCB25" s="233"/>
      <c r="MCC25" s="233"/>
      <c r="MCD25" s="233"/>
      <c r="MCE25" s="233"/>
      <c r="MCF25" s="233"/>
      <c r="MCG25" s="233"/>
      <c r="MCH25" s="233"/>
      <c r="MCI25" s="233"/>
      <c r="MCJ25" s="233"/>
      <c r="MCK25" s="233"/>
      <c r="MCL25" s="233"/>
      <c r="MCM25" s="233"/>
      <c r="MCN25" s="233"/>
      <c r="MCO25" s="233"/>
      <c r="MCP25" s="233"/>
      <c r="MCQ25" s="233"/>
      <c r="MCR25" s="233"/>
      <c r="MCS25" s="233"/>
      <c r="MCT25" s="233"/>
      <c r="MCU25" s="233"/>
      <c r="MCV25" s="233"/>
      <c r="MCW25" s="233"/>
      <c r="MCX25" s="233"/>
      <c r="MCY25" s="233"/>
      <c r="MCZ25" s="233"/>
      <c r="MDA25" s="233"/>
      <c r="MDB25" s="233"/>
      <c r="MDC25" s="233"/>
      <c r="MDD25" s="233"/>
      <c r="MDE25" s="233"/>
      <c r="MDF25" s="233"/>
      <c r="MDG25" s="233"/>
      <c r="MDH25" s="233"/>
      <c r="MDI25" s="233"/>
      <c r="MDJ25" s="233"/>
      <c r="MDK25" s="233"/>
      <c r="MDL25" s="233"/>
      <c r="MDM25" s="233"/>
      <c r="MDN25" s="233"/>
      <c r="MDO25" s="233"/>
      <c r="MDP25" s="233"/>
      <c r="MDQ25" s="233"/>
      <c r="MDR25" s="233"/>
      <c r="MDS25" s="233"/>
      <c r="MDT25" s="233"/>
      <c r="MDU25" s="233"/>
      <c r="MDV25" s="233"/>
      <c r="MDW25" s="233"/>
      <c r="MDX25" s="233"/>
      <c r="MDY25" s="233"/>
      <c r="MDZ25" s="233"/>
      <c r="MEA25" s="233"/>
      <c r="MEB25" s="233"/>
      <c r="MEC25" s="233"/>
      <c r="MED25" s="233"/>
      <c r="MEE25" s="233"/>
      <c r="MEF25" s="233"/>
      <c r="MEG25" s="233"/>
      <c r="MEH25" s="233"/>
      <c r="MEI25" s="233"/>
      <c r="MEJ25" s="233"/>
      <c r="MEK25" s="233"/>
      <c r="MEL25" s="233"/>
      <c r="MEM25" s="233"/>
      <c r="MEN25" s="233"/>
      <c r="MEO25" s="233"/>
      <c r="MEP25" s="233"/>
      <c r="MEQ25" s="233"/>
      <c r="MER25" s="233"/>
      <c r="MES25" s="233"/>
      <c r="MET25" s="233"/>
      <c r="MEU25" s="233"/>
      <c r="MEV25" s="233"/>
      <c r="MEW25" s="233"/>
      <c r="MEX25" s="233"/>
      <c r="MEY25" s="233"/>
      <c r="MEZ25" s="233"/>
      <c r="MFA25" s="233"/>
      <c r="MFB25" s="233"/>
      <c r="MFC25" s="233"/>
      <c r="MFD25" s="233"/>
      <c r="MFE25" s="233"/>
      <c r="MFF25" s="233"/>
      <c r="MFG25" s="233"/>
      <c r="MFH25" s="233"/>
      <c r="MFI25" s="233"/>
      <c r="MFJ25" s="233"/>
      <c r="MFK25" s="233"/>
      <c r="MFL25" s="233"/>
      <c r="MFM25" s="233"/>
      <c r="MFN25" s="233"/>
      <c r="MFO25" s="233"/>
      <c r="MFP25" s="233"/>
      <c r="MFQ25" s="233"/>
      <c r="MFR25" s="233"/>
      <c r="MFS25" s="233"/>
      <c r="MFT25" s="233"/>
      <c r="MFU25" s="233"/>
      <c r="MFV25" s="233"/>
      <c r="MFW25" s="233"/>
      <c r="MFX25" s="233"/>
      <c r="MFY25" s="233"/>
      <c r="MFZ25" s="233"/>
      <c r="MGA25" s="233"/>
      <c r="MGB25" s="233"/>
      <c r="MGC25" s="233"/>
      <c r="MGD25" s="233"/>
      <c r="MGE25" s="233"/>
      <c r="MGF25" s="233"/>
      <c r="MGG25" s="233"/>
      <c r="MGH25" s="233"/>
      <c r="MGI25" s="233"/>
      <c r="MGJ25" s="233"/>
      <c r="MGK25" s="233"/>
      <c r="MGL25" s="233"/>
      <c r="MGM25" s="233"/>
      <c r="MGN25" s="233"/>
      <c r="MGO25" s="233"/>
      <c r="MGP25" s="233"/>
      <c r="MGQ25" s="233"/>
      <c r="MGR25" s="233"/>
      <c r="MGS25" s="233"/>
      <c r="MGT25" s="233"/>
      <c r="MGU25" s="233"/>
      <c r="MGV25" s="233"/>
      <c r="MGW25" s="233"/>
      <c r="MGX25" s="233"/>
      <c r="MGY25" s="233"/>
      <c r="MGZ25" s="233"/>
      <c r="MHA25" s="233"/>
      <c r="MHB25" s="233"/>
      <c r="MHC25" s="233"/>
      <c r="MHD25" s="233"/>
      <c r="MHE25" s="233"/>
      <c r="MHF25" s="233"/>
      <c r="MHG25" s="233"/>
      <c r="MHH25" s="233"/>
      <c r="MHI25" s="233"/>
      <c r="MHJ25" s="233"/>
      <c r="MHK25" s="233"/>
      <c r="MHL25" s="233"/>
      <c r="MHM25" s="233"/>
      <c r="MHN25" s="233"/>
      <c r="MHO25" s="233"/>
      <c r="MHP25" s="233"/>
      <c r="MHQ25" s="233"/>
      <c r="MHR25" s="233"/>
      <c r="MHS25" s="233"/>
      <c r="MHT25" s="233"/>
      <c r="MHU25" s="233"/>
      <c r="MHV25" s="233"/>
      <c r="MHW25" s="233"/>
      <c r="MHX25" s="233"/>
      <c r="MHY25" s="233"/>
      <c r="MHZ25" s="233"/>
      <c r="MIA25" s="233"/>
      <c r="MIB25" s="233"/>
      <c r="MIC25" s="233"/>
      <c r="MID25" s="233"/>
      <c r="MIE25" s="233"/>
      <c r="MIF25" s="233"/>
      <c r="MIG25" s="233"/>
      <c r="MIH25" s="233"/>
      <c r="MII25" s="233"/>
      <c r="MIJ25" s="233"/>
      <c r="MIK25" s="233"/>
      <c r="MIL25" s="233"/>
      <c r="MIM25" s="233"/>
      <c r="MIN25" s="233"/>
      <c r="MIO25" s="233"/>
      <c r="MIP25" s="233"/>
      <c r="MIQ25" s="233"/>
      <c r="MIR25" s="233"/>
      <c r="MIS25" s="233"/>
      <c r="MIT25" s="233"/>
      <c r="MIU25" s="233"/>
      <c r="MIV25" s="233"/>
      <c r="MIW25" s="233"/>
      <c r="MIX25" s="233"/>
      <c r="MIY25" s="233"/>
      <c r="MIZ25" s="233"/>
      <c r="MJA25" s="233"/>
      <c r="MJB25" s="233"/>
      <c r="MJC25" s="233"/>
      <c r="MJD25" s="233"/>
      <c r="MJE25" s="233"/>
      <c r="MJF25" s="233"/>
      <c r="MJG25" s="233"/>
      <c r="MJH25" s="233"/>
      <c r="MJI25" s="233"/>
      <c r="MJJ25" s="233"/>
      <c r="MJK25" s="233"/>
      <c r="MJL25" s="233"/>
      <c r="MJM25" s="233"/>
      <c r="MJN25" s="233"/>
      <c r="MJO25" s="233"/>
      <c r="MJP25" s="233"/>
      <c r="MJQ25" s="233"/>
      <c r="MJR25" s="233"/>
      <c r="MJS25" s="233"/>
      <c r="MJT25" s="233"/>
      <c r="MJU25" s="233"/>
      <c r="MJV25" s="233"/>
      <c r="MJW25" s="233"/>
      <c r="MJX25" s="233"/>
      <c r="MJY25" s="233"/>
      <c r="MJZ25" s="233"/>
      <c r="MKA25" s="233"/>
      <c r="MKB25" s="233"/>
      <c r="MKC25" s="233"/>
      <c r="MKD25" s="233"/>
      <c r="MKE25" s="233"/>
      <c r="MKF25" s="233"/>
      <c r="MKG25" s="233"/>
      <c r="MKH25" s="233"/>
      <c r="MKI25" s="233"/>
      <c r="MKJ25" s="233"/>
      <c r="MKK25" s="233"/>
      <c r="MKL25" s="233"/>
      <c r="MKM25" s="233"/>
      <c r="MKN25" s="233"/>
      <c r="MKO25" s="233"/>
      <c r="MKP25" s="233"/>
      <c r="MKQ25" s="233"/>
      <c r="MKR25" s="233"/>
      <c r="MKS25" s="233"/>
      <c r="MKT25" s="233"/>
      <c r="MKU25" s="233"/>
      <c r="MKV25" s="233"/>
      <c r="MKW25" s="233"/>
      <c r="MKX25" s="233"/>
      <c r="MKY25" s="233"/>
      <c r="MKZ25" s="233"/>
      <c r="MLA25" s="233"/>
      <c r="MLB25" s="233"/>
      <c r="MLC25" s="233"/>
      <c r="MLD25" s="233"/>
      <c r="MLE25" s="233"/>
      <c r="MLF25" s="233"/>
      <c r="MLG25" s="233"/>
      <c r="MLH25" s="233"/>
      <c r="MLI25" s="233"/>
      <c r="MLJ25" s="233"/>
      <c r="MLK25" s="233"/>
      <c r="MLL25" s="233"/>
      <c r="MLM25" s="233"/>
      <c r="MLN25" s="233"/>
      <c r="MLO25" s="233"/>
      <c r="MLP25" s="233"/>
      <c r="MLQ25" s="233"/>
      <c r="MLR25" s="233"/>
      <c r="MLS25" s="233"/>
      <c r="MLT25" s="233"/>
      <c r="MLU25" s="233"/>
      <c r="MLV25" s="233"/>
      <c r="MLW25" s="233"/>
      <c r="MLX25" s="233"/>
      <c r="MLY25" s="233"/>
      <c r="MLZ25" s="233"/>
      <c r="MMA25" s="233"/>
      <c r="MMB25" s="233"/>
      <c r="MMC25" s="233"/>
      <c r="MMD25" s="233"/>
      <c r="MME25" s="233"/>
      <c r="MMF25" s="233"/>
      <c r="MMG25" s="233"/>
      <c r="MMH25" s="233"/>
      <c r="MMI25" s="233"/>
      <c r="MMJ25" s="233"/>
      <c r="MMK25" s="233"/>
      <c r="MML25" s="233"/>
      <c r="MMM25" s="233"/>
      <c r="MMN25" s="233"/>
      <c r="MMO25" s="233"/>
      <c r="MMP25" s="233"/>
      <c r="MMQ25" s="233"/>
      <c r="MMR25" s="233"/>
      <c r="MMS25" s="233"/>
      <c r="MMT25" s="233"/>
      <c r="MMU25" s="233"/>
      <c r="MMV25" s="233"/>
      <c r="MMW25" s="233"/>
      <c r="MMX25" s="233"/>
      <c r="MMY25" s="233"/>
      <c r="MMZ25" s="233"/>
      <c r="MNA25" s="233"/>
      <c r="MNB25" s="233"/>
      <c r="MNC25" s="233"/>
      <c r="MND25" s="233"/>
      <c r="MNE25" s="233"/>
      <c r="MNF25" s="233"/>
      <c r="MNG25" s="233"/>
      <c r="MNH25" s="233"/>
      <c r="MNI25" s="233"/>
      <c r="MNJ25" s="233"/>
      <c r="MNK25" s="233"/>
      <c r="MNL25" s="233"/>
      <c r="MNM25" s="233"/>
      <c r="MNN25" s="233"/>
      <c r="MNO25" s="233"/>
      <c r="MNP25" s="233"/>
      <c r="MNQ25" s="233"/>
      <c r="MNR25" s="233"/>
      <c r="MNS25" s="233"/>
      <c r="MNT25" s="233"/>
      <c r="MNU25" s="233"/>
      <c r="MNV25" s="233"/>
      <c r="MNW25" s="233"/>
      <c r="MNX25" s="233"/>
      <c r="MNY25" s="233"/>
      <c r="MNZ25" s="233"/>
      <c r="MOA25" s="233"/>
      <c r="MOB25" s="233"/>
      <c r="MOC25" s="233"/>
      <c r="MOD25" s="233"/>
      <c r="MOE25" s="233"/>
      <c r="MOF25" s="233"/>
      <c r="MOG25" s="233"/>
      <c r="MOH25" s="233"/>
      <c r="MOI25" s="233"/>
      <c r="MOJ25" s="233"/>
      <c r="MOK25" s="233"/>
      <c r="MOL25" s="233"/>
      <c r="MOM25" s="233"/>
      <c r="MON25" s="233"/>
      <c r="MOO25" s="233"/>
      <c r="MOP25" s="233"/>
      <c r="MOQ25" s="233"/>
      <c r="MOR25" s="233"/>
      <c r="MOS25" s="233"/>
      <c r="MOT25" s="233"/>
      <c r="MOU25" s="233"/>
      <c r="MOV25" s="233"/>
      <c r="MOW25" s="233"/>
      <c r="MOX25" s="233"/>
      <c r="MOY25" s="233"/>
      <c r="MOZ25" s="233"/>
      <c r="MPA25" s="233"/>
      <c r="MPB25" s="233"/>
      <c r="MPC25" s="233"/>
      <c r="MPD25" s="233"/>
      <c r="MPE25" s="233"/>
      <c r="MPF25" s="233"/>
      <c r="MPG25" s="233"/>
      <c r="MPH25" s="233"/>
      <c r="MPI25" s="233"/>
      <c r="MPJ25" s="233"/>
      <c r="MPK25" s="233"/>
      <c r="MPL25" s="233"/>
      <c r="MPM25" s="233"/>
      <c r="MPN25" s="233"/>
      <c r="MPO25" s="233"/>
      <c r="MPP25" s="233"/>
      <c r="MPQ25" s="233"/>
      <c r="MPR25" s="233"/>
      <c r="MPS25" s="233"/>
      <c r="MPT25" s="233"/>
      <c r="MPU25" s="233"/>
      <c r="MPV25" s="233"/>
      <c r="MPW25" s="233"/>
      <c r="MPX25" s="233"/>
      <c r="MPY25" s="233"/>
      <c r="MPZ25" s="233"/>
      <c r="MQA25" s="233"/>
      <c r="MQB25" s="233"/>
      <c r="MQC25" s="233"/>
      <c r="MQD25" s="233"/>
      <c r="MQE25" s="233"/>
      <c r="MQF25" s="233"/>
      <c r="MQG25" s="233"/>
      <c r="MQH25" s="233"/>
      <c r="MQI25" s="233"/>
      <c r="MQJ25" s="233"/>
      <c r="MQK25" s="233"/>
      <c r="MQL25" s="233"/>
      <c r="MQM25" s="233"/>
      <c r="MQN25" s="233"/>
      <c r="MQO25" s="233"/>
      <c r="MQP25" s="233"/>
      <c r="MQQ25" s="233"/>
      <c r="MQR25" s="233"/>
      <c r="MQS25" s="233"/>
      <c r="MQT25" s="233"/>
      <c r="MQU25" s="233"/>
      <c r="MQV25" s="233"/>
      <c r="MQW25" s="233"/>
      <c r="MQX25" s="233"/>
      <c r="MQY25" s="233"/>
      <c r="MQZ25" s="233"/>
      <c r="MRA25" s="233"/>
      <c r="MRB25" s="233"/>
      <c r="MRC25" s="233"/>
      <c r="MRD25" s="233"/>
      <c r="MRE25" s="233"/>
      <c r="MRF25" s="233"/>
      <c r="MRG25" s="233"/>
      <c r="MRH25" s="233"/>
      <c r="MRI25" s="233"/>
      <c r="MRJ25" s="233"/>
      <c r="MRK25" s="233"/>
      <c r="MRL25" s="233"/>
      <c r="MRM25" s="233"/>
      <c r="MRN25" s="233"/>
      <c r="MRO25" s="233"/>
      <c r="MRP25" s="233"/>
      <c r="MRQ25" s="233"/>
      <c r="MRR25" s="233"/>
      <c r="MRS25" s="233"/>
      <c r="MRT25" s="233"/>
      <c r="MRU25" s="233"/>
      <c r="MRV25" s="233"/>
      <c r="MRW25" s="233"/>
      <c r="MRX25" s="233"/>
      <c r="MRY25" s="233"/>
      <c r="MRZ25" s="233"/>
      <c r="MSA25" s="233"/>
      <c r="MSB25" s="233"/>
      <c r="MSC25" s="233"/>
      <c r="MSD25" s="233"/>
      <c r="MSE25" s="233"/>
      <c r="MSF25" s="233"/>
      <c r="MSG25" s="233"/>
      <c r="MSH25" s="233"/>
      <c r="MSI25" s="233"/>
      <c r="MSJ25" s="233"/>
      <c r="MSK25" s="233"/>
      <c r="MSL25" s="233"/>
      <c r="MSM25" s="233"/>
      <c r="MSN25" s="233"/>
      <c r="MSO25" s="233"/>
      <c r="MSP25" s="233"/>
      <c r="MSQ25" s="233"/>
      <c r="MSR25" s="233"/>
      <c r="MSS25" s="233"/>
      <c r="MST25" s="233"/>
      <c r="MSU25" s="233"/>
      <c r="MSV25" s="233"/>
      <c r="MSW25" s="233"/>
      <c r="MSX25" s="233"/>
      <c r="MSY25" s="233"/>
      <c r="MSZ25" s="233"/>
      <c r="MTA25" s="233"/>
      <c r="MTB25" s="233"/>
      <c r="MTC25" s="233"/>
      <c r="MTD25" s="233"/>
      <c r="MTE25" s="233"/>
      <c r="MTF25" s="233"/>
      <c r="MTG25" s="233"/>
      <c r="MTH25" s="233"/>
      <c r="MTI25" s="233"/>
      <c r="MTJ25" s="233"/>
      <c r="MTK25" s="233"/>
      <c r="MTL25" s="233"/>
      <c r="MTM25" s="233"/>
      <c r="MTN25" s="233"/>
      <c r="MTO25" s="233"/>
      <c r="MTP25" s="233"/>
      <c r="MTQ25" s="233"/>
      <c r="MTR25" s="233"/>
      <c r="MTS25" s="233"/>
      <c r="MTT25" s="233"/>
      <c r="MTU25" s="233"/>
      <c r="MTV25" s="233"/>
      <c r="MTW25" s="233"/>
      <c r="MTX25" s="233"/>
      <c r="MTY25" s="233"/>
      <c r="MTZ25" s="233"/>
      <c r="MUA25" s="233"/>
      <c r="MUB25" s="233"/>
      <c r="MUC25" s="233"/>
      <c r="MUD25" s="233"/>
      <c r="MUE25" s="233"/>
      <c r="MUF25" s="233"/>
      <c r="MUG25" s="233"/>
      <c r="MUH25" s="233"/>
      <c r="MUI25" s="233"/>
      <c r="MUJ25" s="233"/>
      <c r="MUK25" s="233"/>
      <c r="MUL25" s="233"/>
      <c r="MUM25" s="233"/>
      <c r="MUN25" s="233"/>
      <c r="MUO25" s="233"/>
      <c r="MUP25" s="233"/>
      <c r="MUQ25" s="233"/>
      <c r="MUR25" s="233"/>
      <c r="MUS25" s="233"/>
      <c r="MUT25" s="233"/>
      <c r="MUU25" s="233"/>
      <c r="MUV25" s="233"/>
      <c r="MUW25" s="233"/>
      <c r="MUX25" s="233"/>
      <c r="MUY25" s="233"/>
      <c r="MUZ25" s="233"/>
      <c r="MVA25" s="233"/>
      <c r="MVB25" s="233"/>
      <c r="MVC25" s="233"/>
      <c r="MVD25" s="233"/>
      <c r="MVE25" s="233"/>
      <c r="MVF25" s="233"/>
      <c r="MVG25" s="233"/>
      <c r="MVH25" s="233"/>
      <c r="MVI25" s="233"/>
      <c r="MVJ25" s="233"/>
      <c r="MVK25" s="233"/>
      <c r="MVL25" s="233"/>
      <c r="MVM25" s="233"/>
      <c r="MVN25" s="233"/>
      <c r="MVO25" s="233"/>
      <c r="MVP25" s="233"/>
      <c r="MVQ25" s="233"/>
      <c r="MVR25" s="233"/>
      <c r="MVS25" s="233"/>
      <c r="MVT25" s="233"/>
      <c r="MVU25" s="233"/>
      <c r="MVV25" s="233"/>
      <c r="MVW25" s="233"/>
      <c r="MVX25" s="233"/>
      <c r="MVY25" s="233"/>
      <c r="MVZ25" s="233"/>
      <c r="MWA25" s="233"/>
      <c r="MWB25" s="233"/>
      <c r="MWC25" s="233"/>
      <c r="MWD25" s="233"/>
      <c r="MWE25" s="233"/>
      <c r="MWF25" s="233"/>
      <c r="MWG25" s="233"/>
      <c r="MWH25" s="233"/>
      <c r="MWI25" s="233"/>
      <c r="MWJ25" s="233"/>
      <c r="MWK25" s="233"/>
      <c r="MWL25" s="233"/>
      <c r="MWM25" s="233"/>
      <c r="MWN25" s="233"/>
      <c r="MWO25" s="233"/>
      <c r="MWP25" s="233"/>
      <c r="MWQ25" s="233"/>
      <c r="MWR25" s="233"/>
      <c r="MWS25" s="233"/>
      <c r="MWT25" s="233"/>
      <c r="MWU25" s="233"/>
      <c r="MWV25" s="233"/>
      <c r="MWW25" s="233"/>
      <c r="MWX25" s="233"/>
      <c r="MWY25" s="233"/>
      <c r="MWZ25" s="233"/>
      <c r="MXA25" s="233"/>
      <c r="MXB25" s="233"/>
      <c r="MXC25" s="233"/>
      <c r="MXD25" s="233"/>
      <c r="MXE25" s="233"/>
      <c r="MXF25" s="233"/>
      <c r="MXG25" s="233"/>
      <c r="MXH25" s="233"/>
      <c r="MXI25" s="233"/>
      <c r="MXJ25" s="233"/>
      <c r="MXK25" s="233"/>
      <c r="MXL25" s="233"/>
      <c r="MXM25" s="233"/>
      <c r="MXN25" s="233"/>
      <c r="MXO25" s="233"/>
      <c r="MXP25" s="233"/>
      <c r="MXQ25" s="233"/>
      <c r="MXR25" s="233"/>
      <c r="MXS25" s="233"/>
      <c r="MXT25" s="233"/>
      <c r="MXU25" s="233"/>
      <c r="MXV25" s="233"/>
      <c r="MXW25" s="233"/>
      <c r="MXX25" s="233"/>
      <c r="MXY25" s="233"/>
      <c r="MXZ25" s="233"/>
      <c r="MYA25" s="233"/>
      <c r="MYB25" s="233"/>
      <c r="MYC25" s="233"/>
      <c r="MYD25" s="233"/>
      <c r="MYE25" s="233"/>
      <c r="MYF25" s="233"/>
      <c r="MYG25" s="233"/>
      <c r="MYH25" s="233"/>
      <c r="MYI25" s="233"/>
      <c r="MYJ25" s="233"/>
      <c r="MYK25" s="233"/>
      <c r="MYL25" s="233"/>
      <c r="MYM25" s="233"/>
      <c r="MYN25" s="233"/>
      <c r="MYO25" s="233"/>
      <c r="MYP25" s="233"/>
      <c r="MYQ25" s="233"/>
      <c r="MYR25" s="233"/>
      <c r="MYS25" s="233"/>
      <c r="MYT25" s="233"/>
      <c r="MYU25" s="233"/>
      <c r="MYV25" s="233"/>
      <c r="MYW25" s="233"/>
      <c r="MYX25" s="233"/>
      <c r="MYY25" s="233"/>
      <c r="MYZ25" s="233"/>
      <c r="MZA25" s="233"/>
      <c r="MZB25" s="233"/>
      <c r="MZC25" s="233"/>
      <c r="MZD25" s="233"/>
      <c r="MZE25" s="233"/>
      <c r="MZF25" s="233"/>
      <c r="MZG25" s="233"/>
      <c r="MZH25" s="233"/>
      <c r="MZI25" s="233"/>
      <c r="MZJ25" s="233"/>
      <c r="MZK25" s="233"/>
      <c r="MZL25" s="233"/>
      <c r="MZM25" s="233"/>
      <c r="MZN25" s="233"/>
      <c r="MZO25" s="233"/>
      <c r="MZP25" s="233"/>
      <c r="MZQ25" s="233"/>
      <c r="MZR25" s="233"/>
      <c r="MZS25" s="233"/>
      <c r="MZT25" s="233"/>
      <c r="MZU25" s="233"/>
      <c r="MZV25" s="233"/>
      <c r="MZW25" s="233"/>
      <c r="MZX25" s="233"/>
      <c r="MZY25" s="233"/>
      <c r="MZZ25" s="233"/>
      <c r="NAA25" s="233"/>
      <c r="NAB25" s="233"/>
      <c r="NAC25" s="233"/>
      <c r="NAD25" s="233"/>
      <c r="NAE25" s="233"/>
      <c r="NAF25" s="233"/>
      <c r="NAG25" s="233"/>
      <c r="NAH25" s="233"/>
      <c r="NAI25" s="233"/>
      <c r="NAJ25" s="233"/>
      <c r="NAK25" s="233"/>
      <c r="NAL25" s="233"/>
      <c r="NAM25" s="233"/>
      <c r="NAN25" s="233"/>
      <c r="NAO25" s="233"/>
      <c r="NAP25" s="233"/>
      <c r="NAQ25" s="233"/>
      <c r="NAR25" s="233"/>
      <c r="NAS25" s="233"/>
      <c r="NAT25" s="233"/>
      <c r="NAU25" s="233"/>
      <c r="NAV25" s="233"/>
      <c r="NAW25" s="233"/>
      <c r="NAX25" s="233"/>
      <c r="NAY25" s="233"/>
      <c r="NAZ25" s="233"/>
      <c r="NBA25" s="233"/>
      <c r="NBB25" s="233"/>
      <c r="NBC25" s="233"/>
      <c r="NBD25" s="233"/>
      <c r="NBE25" s="233"/>
      <c r="NBF25" s="233"/>
      <c r="NBG25" s="233"/>
      <c r="NBH25" s="233"/>
      <c r="NBI25" s="233"/>
      <c r="NBJ25" s="233"/>
      <c r="NBK25" s="233"/>
      <c r="NBL25" s="233"/>
      <c r="NBM25" s="233"/>
      <c r="NBN25" s="233"/>
      <c r="NBO25" s="233"/>
      <c r="NBP25" s="233"/>
      <c r="NBQ25" s="233"/>
      <c r="NBR25" s="233"/>
      <c r="NBS25" s="233"/>
      <c r="NBT25" s="233"/>
      <c r="NBU25" s="233"/>
      <c r="NBV25" s="233"/>
      <c r="NBW25" s="233"/>
      <c r="NBX25" s="233"/>
      <c r="NBY25" s="233"/>
      <c r="NBZ25" s="233"/>
      <c r="NCA25" s="233"/>
      <c r="NCB25" s="233"/>
      <c r="NCC25" s="233"/>
      <c r="NCD25" s="233"/>
      <c r="NCE25" s="233"/>
      <c r="NCF25" s="233"/>
      <c r="NCG25" s="233"/>
      <c r="NCH25" s="233"/>
      <c r="NCI25" s="233"/>
      <c r="NCJ25" s="233"/>
      <c r="NCK25" s="233"/>
      <c r="NCL25" s="233"/>
      <c r="NCM25" s="233"/>
      <c r="NCN25" s="233"/>
      <c r="NCO25" s="233"/>
      <c r="NCP25" s="233"/>
      <c r="NCQ25" s="233"/>
      <c r="NCR25" s="233"/>
      <c r="NCS25" s="233"/>
      <c r="NCT25" s="233"/>
      <c r="NCU25" s="233"/>
      <c r="NCV25" s="233"/>
      <c r="NCW25" s="233"/>
      <c r="NCX25" s="233"/>
      <c r="NCY25" s="233"/>
      <c r="NCZ25" s="233"/>
      <c r="NDA25" s="233"/>
      <c r="NDB25" s="233"/>
      <c r="NDC25" s="233"/>
      <c r="NDD25" s="233"/>
      <c r="NDE25" s="233"/>
      <c r="NDF25" s="233"/>
      <c r="NDG25" s="233"/>
      <c r="NDH25" s="233"/>
      <c r="NDI25" s="233"/>
      <c r="NDJ25" s="233"/>
      <c r="NDK25" s="233"/>
      <c r="NDL25" s="233"/>
      <c r="NDM25" s="233"/>
      <c r="NDN25" s="233"/>
      <c r="NDO25" s="233"/>
      <c r="NDP25" s="233"/>
      <c r="NDQ25" s="233"/>
      <c r="NDR25" s="233"/>
      <c r="NDS25" s="233"/>
      <c r="NDT25" s="233"/>
      <c r="NDU25" s="233"/>
      <c r="NDV25" s="233"/>
      <c r="NDW25" s="233"/>
      <c r="NDX25" s="233"/>
      <c r="NDY25" s="233"/>
      <c r="NDZ25" s="233"/>
      <c r="NEA25" s="233"/>
      <c r="NEB25" s="233"/>
      <c r="NEC25" s="233"/>
      <c r="NED25" s="233"/>
      <c r="NEE25" s="233"/>
      <c r="NEF25" s="233"/>
      <c r="NEG25" s="233"/>
      <c r="NEH25" s="233"/>
      <c r="NEI25" s="233"/>
      <c r="NEJ25" s="233"/>
      <c r="NEK25" s="233"/>
      <c r="NEL25" s="233"/>
      <c r="NEM25" s="233"/>
      <c r="NEN25" s="233"/>
      <c r="NEO25" s="233"/>
      <c r="NEP25" s="233"/>
      <c r="NEQ25" s="233"/>
      <c r="NER25" s="233"/>
      <c r="NES25" s="233"/>
      <c r="NET25" s="233"/>
      <c r="NEU25" s="233"/>
      <c r="NEV25" s="233"/>
      <c r="NEW25" s="233"/>
      <c r="NEX25" s="233"/>
      <c r="NEY25" s="233"/>
      <c r="NEZ25" s="233"/>
      <c r="NFA25" s="233"/>
      <c r="NFB25" s="233"/>
      <c r="NFC25" s="233"/>
      <c r="NFD25" s="233"/>
      <c r="NFE25" s="233"/>
      <c r="NFF25" s="233"/>
      <c r="NFG25" s="233"/>
      <c r="NFH25" s="233"/>
      <c r="NFI25" s="233"/>
      <c r="NFJ25" s="233"/>
      <c r="NFK25" s="233"/>
      <c r="NFL25" s="233"/>
      <c r="NFM25" s="233"/>
      <c r="NFN25" s="233"/>
      <c r="NFO25" s="233"/>
      <c r="NFP25" s="233"/>
      <c r="NFQ25" s="233"/>
      <c r="NFR25" s="233"/>
      <c r="NFS25" s="233"/>
      <c r="NFT25" s="233"/>
      <c r="NFU25" s="233"/>
      <c r="NFV25" s="233"/>
      <c r="NFW25" s="233"/>
      <c r="NFX25" s="233"/>
      <c r="NFY25" s="233"/>
      <c r="NFZ25" s="233"/>
      <c r="NGA25" s="233"/>
      <c r="NGB25" s="233"/>
      <c r="NGC25" s="233"/>
      <c r="NGD25" s="233"/>
      <c r="NGE25" s="233"/>
      <c r="NGF25" s="233"/>
      <c r="NGG25" s="233"/>
      <c r="NGH25" s="233"/>
      <c r="NGI25" s="233"/>
      <c r="NGJ25" s="233"/>
      <c r="NGK25" s="233"/>
      <c r="NGL25" s="233"/>
      <c r="NGM25" s="233"/>
      <c r="NGN25" s="233"/>
      <c r="NGO25" s="233"/>
      <c r="NGP25" s="233"/>
      <c r="NGQ25" s="233"/>
      <c r="NGR25" s="233"/>
      <c r="NGS25" s="233"/>
      <c r="NGT25" s="233"/>
      <c r="NGU25" s="233"/>
      <c r="NGV25" s="233"/>
      <c r="NGW25" s="233"/>
      <c r="NGX25" s="233"/>
      <c r="NGY25" s="233"/>
      <c r="NGZ25" s="233"/>
      <c r="NHA25" s="233"/>
      <c r="NHB25" s="233"/>
      <c r="NHC25" s="233"/>
      <c r="NHD25" s="233"/>
      <c r="NHE25" s="233"/>
      <c r="NHF25" s="233"/>
      <c r="NHG25" s="233"/>
      <c r="NHH25" s="233"/>
      <c r="NHI25" s="233"/>
      <c r="NHJ25" s="233"/>
      <c r="NHK25" s="233"/>
      <c r="NHL25" s="233"/>
      <c r="NHM25" s="233"/>
      <c r="NHN25" s="233"/>
      <c r="NHO25" s="233"/>
      <c r="NHP25" s="233"/>
      <c r="NHQ25" s="233"/>
      <c r="NHR25" s="233"/>
      <c r="NHS25" s="233"/>
      <c r="NHT25" s="233"/>
      <c r="NHU25" s="233"/>
      <c r="NHV25" s="233"/>
      <c r="NHW25" s="233"/>
      <c r="NHX25" s="233"/>
      <c r="NHY25" s="233"/>
      <c r="NHZ25" s="233"/>
      <c r="NIA25" s="233"/>
      <c r="NIB25" s="233"/>
      <c r="NIC25" s="233"/>
      <c r="NID25" s="233"/>
      <c r="NIE25" s="233"/>
      <c r="NIF25" s="233"/>
      <c r="NIG25" s="233"/>
      <c r="NIH25" s="233"/>
      <c r="NII25" s="233"/>
      <c r="NIJ25" s="233"/>
      <c r="NIK25" s="233"/>
      <c r="NIL25" s="233"/>
      <c r="NIM25" s="233"/>
      <c r="NIN25" s="233"/>
      <c r="NIO25" s="233"/>
      <c r="NIP25" s="233"/>
      <c r="NIQ25" s="233"/>
      <c r="NIR25" s="233"/>
      <c r="NIS25" s="233"/>
      <c r="NIT25" s="233"/>
      <c r="NIU25" s="233"/>
      <c r="NIV25" s="233"/>
      <c r="NIW25" s="233"/>
      <c r="NIX25" s="233"/>
      <c r="NIY25" s="233"/>
      <c r="NIZ25" s="233"/>
      <c r="NJA25" s="233"/>
      <c r="NJB25" s="233"/>
      <c r="NJC25" s="233"/>
      <c r="NJD25" s="233"/>
      <c r="NJE25" s="233"/>
      <c r="NJF25" s="233"/>
      <c r="NJG25" s="233"/>
      <c r="NJH25" s="233"/>
      <c r="NJI25" s="233"/>
      <c r="NJJ25" s="233"/>
      <c r="NJK25" s="233"/>
      <c r="NJL25" s="233"/>
      <c r="NJM25" s="233"/>
      <c r="NJN25" s="233"/>
      <c r="NJO25" s="233"/>
      <c r="NJP25" s="233"/>
      <c r="NJQ25" s="233"/>
      <c r="NJR25" s="233"/>
      <c r="NJS25" s="233"/>
      <c r="NJT25" s="233"/>
      <c r="NJU25" s="233"/>
      <c r="NJV25" s="233"/>
      <c r="NJW25" s="233"/>
      <c r="NJX25" s="233"/>
      <c r="NJY25" s="233"/>
      <c r="NJZ25" s="233"/>
      <c r="NKA25" s="233"/>
      <c r="NKB25" s="233"/>
      <c r="NKC25" s="233"/>
      <c r="NKD25" s="233"/>
      <c r="NKE25" s="233"/>
      <c r="NKF25" s="233"/>
      <c r="NKG25" s="233"/>
      <c r="NKH25" s="233"/>
      <c r="NKI25" s="233"/>
      <c r="NKJ25" s="233"/>
      <c r="NKK25" s="233"/>
      <c r="NKL25" s="233"/>
      <c r="NKM25" s="233"/>
      <c r="NKN25" s="233"/>
      <c r="NKO25" s="233"/>
      <c r="NKP25" s="233"/>
      <c r="NKQ25" s="233"/>
      <c r="NKR25" s="233"/>
      <c r="NKS25" s="233"/>
      <c r="NKT25" s="233"/>
      <c r="NKU25" s="233"/>
      <c r="NKV25" s="233"/>
      <c r="NKW25" s="233"/>
      <c r="NKX25" s="233"/>
      <c r="NKY25" s="233"/>
      <c r="NKZ25" s="233"/>
      <c r="NLA25" s="233"/>
      <c r="NLB25" s="233"/>
      <c r="NLC25" s="233"/>
      <c r="NLD25" s="233"/>
      <c r="NLE25" s="233"/>
      <c r="NLF25" s="233"/>
      <c r="NLG25" s="233"/>
      <c r="NLH25" s="233"/>
      <c r="NLI25" s="233"/>
      <c r="NLJ25" s="233"/>
      <c r="NLK25" s="233"/>
      <c r="NLL25" s="233"/>
      <c r="NLM25" s="233"/>
      <c r="NLN25" s="233"/>
      <c r="NLO25" s="233"/>
      <c r="NLP25" s="233"/>
      <c r="NLQ25" s="233"/>
      <c r="NLR25" s="233"/>
      <c r="NLS25" s="233"/>
      <c r="NLT25" s="233"/>
      <c r="NLU25" s="233"/>
      <c r="NLV25" s="233"/>
      <c r="NLW25" s="233"/>
      <c r="NLX25" s="233"/>
      <c r="NLY25" s="233"/>
      <c r="NLZ25" s="233"/>
      <c r="NMA25" s="233"/>
      <c r="NMB25" s="233"/>
      <c r="NMC25" s="233"/>
      <c r="NMD25" s="233"/>
      <c r="NME25" s="233"/>
      <c r="NMF25" s="233"/>
      <c r="NMG25" s="233"/>
      <c r="NMH25" s="233"/>
      <c r="NMI25" s="233"/>
      <c r="NMJ25" s="233"/>
      <c r="NMK25" s="233"/>
      <c r="NML25" s="233"/>
      <c r="NMM25" s="233"/>
      <c r="NMN25" s="233"/>
      <c r="NMO25" s="233"/>
      <c r="NMP25" s="233"/>
      <c r="NMQ25" s="233"/>
      <c r="NMR25" s="233"/>
      <c r="NMS25" s="233"/>
      <c r="NMT25" s="233"/>
      <c r="NMU25" s="233"/>
      <c r="NMV25" s="233"/>
      <c r="NMW25" s="233"/>
      <c r="NMX25" s="233"/>
      <c r="NMY25" s="233"/>
      <c r="NMZ25" s="233"/>
      <c r="NNA25" s="233"/>
      <c r="NNB25" s="233"/>
      <c r="NNC25" s="233"/>
      <c r="NND25" s="233"/>
      <c r="NNE25" s="233"/>
      <c r="NNF25" s="233"/>
      <c r="NNG25" s="233"/>
      <c r="NNH25" s="233"/>
      <c r="NNI25" s="233"/>
      <c r="NNJ25" s="233"/>
      <c r="NNK25" s="233"/>
      <c r="NNL25" s="233"/>
      <c r="NNM25" s="233"/>
      <c r="NNN25" s="233"/>
      <c r="NNO25" s="233"/>
      <c r="NNP25" s="233"/>
      <c r="NNQ25" s="233"/>
      <c r="NNR25" s="233"/>
      <c r="NNS25" s="233"/>
      <c r="NNT25" s="233"/>
      <c r="NNU25" s="233"/>
      <c r="NNV25" s="233"/>
      <c r="NNW25" s="233"/>
      <c r="NNX25" s="233"/>
      <c r="NNY25" s="233"/>
      <c r="NNZ25" s="233"/>
      <c r="NOA25" s="233"/>
      <c r="NOB25" s="233"/>
      <c r="NOC25" s="233"/>
      <c r="NOD25" s="233"/>
      <c r="NOE25" s="233"/>
      <c r="NOF25" s="233"/>
      <c r="NOG25" s="233"/>
      <c r="NOH25" s="233"/>
      <c r="NOI25" s="233"/>
      <c r="NOJ25" s="233"/>
      <c r="NOK25" s="233"/>
      <c r="NOL25" s="233"/>
      <c r="NOM25" s="233"/>
      <c r="NON25" s="233"/>
      <c r="NOO25" s="233"/>
      <c r="NOP25" s="233"/>
      <c r="NOQ25" s="233"/>
      <c r="NOR25" s="233"/>
      <c r="NOS25" s="233"/>
      <c r="NOT25" s="233"/>
      <c r="NOU25" s="233"/>
      <c r="NOV25" s="233"/>
      <c r="NOW25" s="233"/>
      <c r="NOX25" s="233"/>
      <c r="NOY25" s="233"/>
      <c r="NOZ25" s="233"/>
      <c r="NPA25" s="233"/>
      <c r="NPB25" s="233"/>
      <c r="NPC25" s="233"/>
      <c r="NPD25" s="233"/>
      <c r="NPE25" s="233"/>
      <c r="NPF25" s="233"/>
      <c r="NPG25" s="233"/>
      <c r="NPH25" s="233"/>
      <c r="NPI25" s="233"/>
      <c r="NPJ25" s="233"/>
      <c r="NPK25" s="233"/>
      <c r="NPL25" s="233"/>
      <c r="NPM25" s="233"/>
      <c r="NPN25" s="233"/>
      <c r="NPO25" s="233"/>
      <c r="NPP25" s="233"/>
      <c r="NPQ25" s="233"/>
      <c r="NPR25" s="233"/>
      <c r="NPS25" s="233"/>
      <c r="NPT25" s="233"/>
      <c r="NPU25" s="233"/>
      <c r="NPV25" s="233"/>
      <c r="NPW25" s="233"/>
      <c r="NPX25" s="233"/>
      <c r="NPY25" s="233"/>
      <c r="NPZ25" s="233"/>
      <c r="NQA25" s="233"/>
      <c r="NQB25" s="233"/>
      <c r="NQC25" s="233"/>
      <c r="NQD25" s="233"/>
      <c r="NQE25" s="233"/>
      <c r="NQF25" s="233"/>
      <c r="NQG25" s="233"/>
      <c r="NQH25" s="233"/>
      <c r="NQI25" s="233"/>
      <c r="NQJ25" s="233"/>
      <c r="NQK25" s="233"/>
      <c r="NQL25" s="233"/>
      <c r="NQM25" s="233"/>
      <c r="NQN25" s="233"/>
      <c r="NQO25" s="233"/>
      <c r="NQP25" s="233"/>
      <c r="NQQ25" s="233"/>
      <c r="NQR25" s="233"/>
      <c r="NQS25" s="233"/>
      <c r="NQT25" s="233"/>
      <c r="NQU25" s="233"/>
      <c r="NQV25" s="233"/>
      <c r="NQW25" s="233"/>
      <c r="NQX25" s="233"/>
      <c r="NQY25" s="233"/>
      <c r="NQZ25" s="233"/>
      <c r="NRA25" s="233"/>
      <c r="NRB25" s="233"/>
      <c r="NRC25" s="233"/>
      <c r="NRD25" s="233"/>
      <c r="NRE25" s="233"/>
      <c r="NRF25" s="233"/>
      <c r="NRG25" s="233"/>
      <c r="NRH25" s="233"/>
      <c r="NRI25" s="233"/>
      <c r="NRJ25" s="233"/>
      <c r="NRK25" s="233"/>
      <c r="NRL25" s="233"/>
      <c r="NRM25" s="233"/>
      <c r="NRN25" s="233"/>
      <c r="NRO25" s="233"/>
      <c r="NRP25" s="233"/>
      <c r="NRQ25" s="233"/>
      <c r="NRR25" s="233"/>
      <c r="NRS25" s="233"/>
      <c r="NRT25" s="233"/>
      <c r="NRU25" s="233"/>
      <c r="NRV25" s="233"/>
      <c r="NRW25" s="233"/>
      <c r="NRX25" s="233"/>
      <c r="NRY25" s="233"/>
      <c r="NRZ25" s="233"/>
      <c r="NSA25" s="233"/>
      <c r="NSB25" s="233"/>
      <c r="NSC25" s="233"/>
      <c r="NSD25" s="233"/>
      <c r="NSE25" s="233"/>
      <c r="NSF25" s="233"/>
      <c r="NSG25" s="233"/>
      <c r="NSH25" s="233"/>
      <c r="NSI25" s="233"/>
      <c r="NSJ25" s="233"/>
      <c r="NSK25" s="233"/>
      <c r="NSL25" s="233"/>
      <c r="NSM25" s="233"/>
      <c r="NSN25" s="233"/>
      <c r="NSO25" s="233"/>
      <c r="NSP25" s="233"/>
      <c r="NSQ25" s="233"/>
      <c r="NSR25" s="233"/>
      <c r="NSS25" s="233"/>
      <c r="NST25" s="233"/>
      <c r="NSU25" s="233"/>
      <c r="NSV25" s="233"/>
      <c r="NSW25" s="233"/>
      <c r="NSX25" s="233"/>
      <c r="NSY25" s="233"/>
      <c r="NSZ25" s="233"/>
      <c r="NTA25" s="233"/>
      <c r="NTB25" s="233"/>
      <c r="NTC25" s="233"/>
      <c r="NTD25" s="233"/>
      <c r="NTE25" s="233"/>
      <c r="NTF25" s="233"/>
      <c r="NTG25" s="233"/>
      <c r="NTH25" s="233"/>
      <c r="NTI25" s="233"/>
      <c r="NTJ25" s="233"/>
      <c r="NTK25" s="233"/>
      <c r="NTL25" s="233"/>
      <c r="NTM25" s="233"/>
      <c r="NTN25" s="233"/>
      <c r="NTO25" s="233"/>
      <c r="NTP25" s="233"/>
      <c r="NTQ25" s="233"/>
      <c r="NTR25" s="233"/>
      <c r="NTS25" s="233"/>
      <c r="NTT25" s="233"/>
      <c r="NTU25" s="233"/>
      <c r="NTV25" s="233"/>
      <c r="NTW25" s="233"/>
      <c r="NTX25" s="233"/>
      <c r="NTY25" s="233"/>
      <c r="NTZ25" s="233"/>
      <c r="NUA25" s="233"/>
      <c r="NUB25" s="233"/>
      <c r="NUC25" s="233"/>
      <c r="NUD25" s="233"/>
      <c r="NUE25" s="233"/>
      <c r="NUF25" s="233"/>
      <c r="NUG25" s="233"/>
      <c r="NUH25" s="233"/>
      <c r="NUI25" s="233"/>
      <c r="NUJ25" s="233"/>
      <c r="NUK25" s="233"/>
      <c r="NUL25" s="233"/>
      <c r="NUM25" s="233"/>
      <c r="NUN25" s="233"/>
      <c r="NUO25" s="233"/>
      <c r="NUP25" s="233"/>
      <c r="NUQ25" s="233"/>
      <c r="NUR25" s="233"/>
      <c r="NUS25" s="233"/>
      <c r="NUT25" s="233"/>
      <c r="NUU25" s="233"/>
      <c r="NUV25" s="233"/>
      <c r="NUW25" s="233"/>
      <c r="NUX25" s="233"/>
      <c r="NUY25" s="233"/>
      <c r="NUZ25" s="233"/>
      <c r="NVA25" s="233"/>
      <c r="NVB25" s="233"/>
      <c r="NVC25" s="233"/>
      <c r="NVD25" s="233"/>
      <c r="NVE25" s="233"/>
      <c r="NVF25" s="233"/>
      <c r="NVG25" s="233"/>
      <c r="NVH25" s="233"/>
      <c r="NVI25" s="233"/>
      <c r="NVJ25" s="233"/>
      <c r="NVK25" s="233"/>
      <c r="NVL25" s="233"/>
      <c r="NVM25" s="233"/>
      <c r="NVN25" s="233"/>
      <c r="NVO25" s="233"/>
      <c r="NVP25" s="233"/>
      <c r="NVQ25" s="233"/>
      <c r="NVR25" s="233"/>
      <c r="NVS25" s="233"/>
      <c r="NVT25" s="233"/>
      <c r="NVU25" s="233"/>
      <c r="NVV25" s="233"/>
      <c r="NVW25" s="233"/>
      <c r="NVX25" s="233"/>
      <c r="NVY25" s="233"/>
      <c r="NVZ25" s="233"/>
      <c r="NWA25" s="233"/>
      <c r="NWB25" s="233"/>
      <c r="NWC25" s="233"/>
      <c r="NWD25" s="233"/>
      <c r="NWE25" s="233"/>
      <c r="NWF25" s="233"/>
      <c r="NWG25" s="233"/>
      <c r="NWH25" s="233"/>
      <c r="NWI25" s="233"/>
      <c r="NWJ25" s="233"/>
      <c r="NWK25" s="233"/>
      <c r="NWL25" s="233"/>
      <c r="NWM25" s="233"/>
      <c r="NWN25" s="233"/>
      <c r="NWO25" s="233"/>
      <c r="NWP25" s="233"/>
      <c r="NWQ25" s="233"/>
      <c r="NWR25" s="233"/>
      <c r="NWS25" s="233"/>
      <c r="NWT25" s="233"/>
      <c r="NWU25" s="233"/>
      <c r="NWV25" s="233"/>
      <c r="NWW25" s="233"/>
      <c r="NWX25" s="233"/>
      <c r="NWY25" s="233"/>
      <c r="NWZ25" s="233"/>
      <c r="NXA25" s="233"/>
      <c r="NXB25" s="233"/>
      <c r="NXC25" s="233"/>
      <c r="NXD25" s="233"/>
      <c r="NXE25" s="233"/>
      <c r="NXF25" s="233"/>
      <c r="NXG25" s="233"/>
      <c r="NXH25" s="233"/>
      <c r="NXI25" s="233"/>
      <c r="NXJ25" s="233"/>
      <c r="NXK25" s="233"/>
      <c r="NXL25" s="233"/>
      <c r="NXM25" s="233"/>
      <c r="NXN25" s="233"/>
      <c r="NXO25" s="233"/>
      <c r="NXP25" s="233"/>
      <c r="NXQ25" s="233"/>
      <c r="NXR25" s="233"/>
      <c r="NXS25" s="233"/>
      <c r="NXT25" s="233"/>
      <c r="NXU25" s="233"/>
      <c r="NXV25" s="233"/>
      <c r="NXW25" s="233"/>
      <c r="NXX25" s="233"/>
      <c r="NXY25" s="233"/>
      <c r="NXZ25" s="233"/>
      <c r="NYA25" s="233"/>
      <c r="NYB25" s="233"/>
      <c r="NYC25" s="233"/>
      <c r="NYD25" s="233"/>
      <c r="NYE25" s="233"/>
      <c r="NYF25" s="233"/>
      <c r="NYG25" s="233"/>
      <c r="NYH25" s="233"/>
      <c r="NYI25" s="233"/>
      <c r="NYJ25" s="233"/>
      <c r="NYK25" s="233"/>
      <c r="NYL25" s="233"/>
      <c r="NYM25" s="233"/>
      <c r="NYN25" s="233"/>
      <c r="NYO25" s="233"/>
      <c r="NYP25" s="233"/>
      <c r="NYQ25" s="233"/>
      <c r="NYR25" s="233"/>
      <c r="NYS25" s="233"/>
      <c r="NYT25" s="233"/>
      <c r="NYU25" s="233"/>
      <c r="NYV25" s="233"/>
      <c r="NYW25" s="233"/>
      <c r="NYX25" s="233"/>
      <c r="NYY25" s="233"/>
      <c r="NYZ25" s="233"/>
      <c r="NZA25" s="233"/>
      <c r="NZB25" s="233"/>
      <c r="NZC25" s="233"/>
      <c r="NZD25" s="233"/>
      <c r="NZE25" s="233"/>
      <c r="NZF25" s="233"/>
      <c r="NZG25" s="233"/>
      <c r="NZH25" s="233"/>
      <c r="NZI25" s="233"/>
      <c r="NZJ25" s="233"/>
      <c r="NZK25" s="233"/>
      <c r="NZL25" s="233"/>
      <c r="NZM25" s="233"/>
      <c r="NZN25" s="233"/>
      <c r="NZO25" s="233"/>
      <c r="NZP25" s="233"/>
      <c r="NZQ25" s="233"/>
      <c r="NZR25" s="233"/>
      <c r="NZS25" s="233"/>
      <c r="NZT25" s="233"/>
      <c r="NZU25" s="233"/>
      <c r="NZV25" s="233"/>
      <c r="NZW25" s="233"/>
      <c r="NZX25" s="233"/>
      <c r="NZY25" s="233"/>
      <c r="NZZ25" s="233"/>
      <c r="OAA25" s="233"/>
      <c r="OAB25" s="233"/>
      <c r="OAC25" s="233"/>
      <c r="OAD25" s="233"/>
      <c r="OAE25" s="233"/>
      <c r="OAF25" s="233"/>
      <c r="OAG25" s="233"/>
      <c r="OAH25" s="233"/>
      <c r="OAI25" s="233"/>
      <c r="OAJ25" s="233"/>
      <c r="OAK25" s="233"/>
      <c r="OAL25" s="233"/>
      <c r="OAM25" s="233"/>
      <c r="OAN25" s="233"/>
      <c r="OAO25" s="233"/>
      <c r="OAP25" s="233"/>
      <c r="OAQ25" s="233"/>
      <c r="OAR25" s="233"/>
      <c r="OAS25" s="233"/>
      <c r="OAT25" s="233"/>
      <c r="OAU25" s="233"/>
      <c r="OAV25" s="233"/>
      <c r="OAW25" s="233"/>
      <c r="OAX25" s="233"/>
      <c r="OAY25" s="233"/>
      <c r="OAZ25" s="233"/>
      <c r="OBA25" s="233"/>
      <c r="OBB25" s="233"/>
      <c r="OBC25" s="233"/>
      <c r="OBD25" s="233"/>
      <c r="OBE25" s="233"/>
      <c r="OBF25" s="233"/>
      <c r="OBG25" s="233"/>
      <c r="OBH25" s="233"/>
      <c r="OBI25" s="233"/>
      <c r="OBJ25" s="233"/>
      <c r="OBK25" s="233"/>
      <c r="OBL25" s="233"/>
      <c r="OBM25" s="233"/>
      <c r="OBN25" s="233"/>
      <c r="OBO25" s="233"/>
      <c r="OBP25" s="233"/>
      <c r="OBQ25" s="233"/>
      <c r="OBR25" s="233"/>
      <c r="OBS25" s="233"/>
      <c r="OBT25" s="233"/>
      <c r="OBU25" s="233"/>
      <c r="OBV25" s="233"/>
      <c r="OBW25" s="233"/>
      <c r="OBX25" s="233"/>
      <c r="OBY25" s="233"/>
      <c r="OBZ25" s="233"/>
      <c r="OCA25" s="233"/>
      <c r="OCB25" s="233"/>
      <c r="OCC25" s="233"/>
      <c r="OCD25" s="233"/>
      <c r="OCE25" s="233"/>
      <c r="OCF25" s="233"/>
      <c r="OCG25" s="233"/>
      <c r="OCH25" s="233"/>
      <c r="OCI25" s="233"/>
      <c r="OCJ25" s="233"/>
      <c r="OCK25" s="233"/>
      <c r="OCL25" s="233"/>
      <c r="OCM25" s="233"/>
      <c r="OCN25" s="233"/>
      <c r="OCO25" s="233"/>
      <c r="OCP25" s="233"/>
      <c r="OCQ25" s="233"/>
      <c r="OCR25" s="233"/>
      <c r="OCS25" s="233"/>
      <c r="OCT25" s="233"/>
      <c r="OCU25" s="233"/>
      <c r="OCV25" s="233"/>
      <c r="OCW25" s="233"/>
      <c r="OCX25" s="233"/>
      <c r="OCY25" s="233"/>
      <c r="OCZ25" s="233"/>
      <c r="ODA25" s="233"/>
      <c r="ODB25" s="233"/>
      <c r="ODC25" s="233"/>
      <c r="ODD25" s="233"/>
      <c r="ODE25" s="233"/>
      <c r="ODF25" s="233"/>
      <c r="ODG25" s="233"/>
      <c r="ODH25" s="233"/>
      <c r="ODI25" s="233"/>
      <c r="ODJ25" s="233"/>
      <c r="ODK25" s="233"/>
      <c r="ODL25" s="233"/>
      <c r="ODM25" s="233"/>
      <c r="ODN25" s="233"/>
      <c r="ODO25" s="233"/>
      <c r="ODP25" s="233"/>
      <c r="ODQ25" s="233"/>
      <c r="ODR25" s="233"/>
      <c r="ODS25" s="233"/>
      <c r="ODT25" s="233"/>
      <c r="ODU25" s="233"/>
      <c r="ODV25" s="233"/>
      <c r="ODW25" s="233"/>
      <c r="ODX25" s="233"/>
      <c r="ODY25" s="233"/>
      <c r="ODZ25" s="233"/>
      <c r="OEA25" s="233"/>
      <c r="OEB25" s="233"/>
      <c r="OEC25" s="233"/>
      <c r="OED25" s="233"/>
      <c r="OEE25" s="233"/>
      <c r="OEF25" s="233"/>
      <c r="OEG25" s="233"/>
      <c r="OEH25" s="233"/>
      <c r="OEI25" s="233"/>
      <c r="OEJ25" s="233"/>
      <c r="OEK25" s="233"/>
      <c r="OEL25" s="233"/>
      <c r="OEM25" s="233"/>
      <c r="OEN25" s="233"/>
      <c r="OEO25" s="233"/>
      <c r="OEP25" s="233"/>
      <c r="OEQ25" s="233"/>
      <c r="OER25" s="233"/>
      <c r="OES25" s="233"/>
      <c r="OET25" s="233"/>
      <c r="OEU25" s="233"/>
      <c r="OEV25" s="233"/>
      <c r="OEW25" s="233"/>
      <c r="OEX25" s="233"/>
      <c r="OEY25" s="233"/>
      <c r="OEZ25" s="233"/>
      <c r="OFA25" s="233"/>
      <c r="OFB25" s="233"/>
      <c r="OFC25" s="233"/>
      <c r="OFD25" s="233"/>
      <c r="OFE25" s="233"/>
      <c r="OFF25" s="233"/>
      <c r="OFG25" s="233"/>
      <c r="OFH25" s="233"/>
      <c r="OFI25" s="233"/>
      <c r="OFJ25" s="233"/>
      <c r="OFK25" s="233"/>
      <c r="OFL25" s="233"/>
      <c r="OFM25" s="233"/>
      <c r="OFN25" s="233"/>
      <c r="OFO25" s="233"/>
      <c r="OFP25" s="233"/>
      <c r="OFQ25" s="233"/>
      <c r="OFR25" s="233"/>
      <c r="OFS25" s="233"/>
      <c r="OFT25" s="233"/>
      <c r="OFU25" s="233"/>
      <c r="OFV25" s="233"/>
      <c r="OFW25" s="233"/>
      <c r="OFX25" s="233"/>
      <c r="OFY25" s="233"/>
      <c r="OFZ25" s="233"/>
      <c r="OGA25" s="233"/>
      <c r="OGB25" s="233"/>
      <c r="OGC25" s="233"/>
      <c r="OGD25" s="233"/>
      <c r="OGE25" s="233"/>
      <c r="OGF25" s="233"/>
      <c r="OGG25" s="233"/>
      <c r="OGH25" s="233"/>
      <c r="OGI25" s="233"/>
      <c r="OGJ25" s="233"/>
      <c r="OGK25" s="233"/>
      <c r="OGL25" s="233"/>
      <c r="OGM25" s="233"/>
      <c r="OGN25" s="233"/>
      <c r="OGO25" s="233"/>
      <c r="OGP25" s="233"/>
      <c r="OGQ25" s="233"/>
      <c r="OGR25" s="233"/>
      <c r="OGS25" s="233"/>
      <c r="OGT25" s="233"/>
      <c r="OGU25" s="233"/>
      <c r="OGV25" s="233"/>
      <c r="OGW25" s="233"/>
      <c r="OGX25" s="233"/>
      <c r="OGY25" s="233"/>
      <c r="OGZ25" s="233"/>
      <c r="OHA25" s="233"/>
      <c r="OHB25" s="233"/>
      <c r="OHC25" s="233"/>
      <c r="OHD25" s="233"/>
      <c r="OHE25" s="233"/>
      <c r="OHF25" s="233"/>
      <c r="OHG25" s="233"/>
      <c r="OHH25" s="233"/>
      <c r="OHI25" s="233"/>
      <c r="OHJ25" s="233"/>
      <c r="OHK25" s="233"/>
      <c r="OHL25" s="233"/>
      <c r="OHM25" s="233"/>
      <c r="OHN25" s="233"/>
      <c r="OHO25" s="233"/>
      <c r="OHP25" s="233"/>
      <c r="OHQ25" s="233"/>
      <c r="OHR25" s="233"/>
      <c r="OHS25" s="233"/>
      <c r="OHT25" s="233"/>
      <c r="OHU25" s="233"/>
      <c r="OHV25" s="233"/>
      <c r="OHW25" s="233"/>
      <c r="OHX25" s="233"/>
      <c r="OHY25" s="233"/>
      <c r="OHZ25" s="233"/>
      <c r="OIA25" s="233"/>
      <c r="OIB25" s="233"/>
      <c r="OIC25" s="233"/>
      <c r="OID25" s="233"/>
      <c r="OIE25" s="233"/>
      <c r="OIF25" s="233"/>
      <c r="OIG25" s="233"/>
      <c r="OIH25" s="233"/>
      <c r="OII25" s="233"/>
      <c r="OIJ25" s="233"/>
      <c r="OIK25" s="233"/>
      <c r="OIL25" s="233"/>
      <c r="OIM25" s="233"/>
      <c r="OIN25" s="233"/>
      <c r="OIO25" s="233"/>
      <c r="OIP25" s="233"/>
      <c r="OIQ25" s="233"/>
      <c r="OIR25" s="233"/>
      <c r="OIS25" s="233"/>
      <c r="OIT25" s="233"/>
      <c r="OIU25" s="233"/>
      <c r="OIV25" s="233"/>
      <c r="OIW25" s="233"/>
      <c r="OIX25" s="233"/>
      <c r="OIY25" s="233"/>
      <c r="OIZ25" s="233"/>
      <c r="OJA25" s="233"/>
      <c r="OJB25" s="233"/>
      <c r="OJC25" s="233"/>
      <c r="OJD25" s="233"/>
      <c r="OJE25" s="233"/>
      <c r="OJF25" s="233"/>
      <c r="OJG25" s="233"/>
      <c r="OJH25" s="233"/>
      <c r="OJI25" s="233"/>
      <c r="OJJ25" s="233"/>
      <c r="OJK25" s="233"/>
      <c r="OJL25" s="233"/>
      <c r="OJM25" s="233"/>
      <c r="OJN25" s="233"/>
      <c r="OJO25" s="233"/>
      <c r="OJP25" s="233"/>
      <c r="OJQ25" s="233"/>
      <c r="OJR25" s="233"/>
      <c r="OJS25" s="233"/>
      <c r="OJT25" s="233"/>
      <c r="OJU25" s="233"/>
      <c r="OJV25" s="233"/>
      <c r="OJW25" s="233"/>
      <c r="OJX25" s="233"/>
      <c r="OJY25" s="233"/>
      <c r="OJZ25" s="233"/>
      <c r="OKA25" s="233"/>
      <c r="OKB25" s="233"/>
      <c r="OKC25" s="233"/>
      <c r="OKD25" s="233"/>
      <c r="OKE25" s="233"/>
      <c r="OKF25" s="233"/>
      <c r="OKG25" s="233"/>
      <c r="OKH25" s="233"/>
      <c r="OKI25" s="233"/>
      <c r="OKJ25" s="233"/>
      <c r="OKK25" s="233"/>
      <c r="OKL25" s="233"/>
      <c r="OKM25" s="233"/>
      <c r="OKN25" s="233"/>
      <c r="OKO25" s="233"/>
      <c r="OKP25" s="233"/>
      <c r="OKQ25" s="233"/>
      <c r="OKR25" s="233"/>
      <c r="OKS25" s="233"/>
      <c r="OKT25" s="233"/>
      <c r="OKU25" s="233"/>
      <c r="OKV25" s="233"/>
      <c r="OKW25" s="233"/>
      <c r="OKX25" s="233"/>
      <c r="OKY25" s="233"/>
      <c r="OKZ25" s="233"/>
      <c r="OLA25" s="233"/>
      <c r="OLB25" s="233"/>
      <c r="OLC25" s="233"/>
      <c r="OLD25" s="233"/>
      <c r="OLE25" s="233"/>
      <c r="OLF25" s="233"/>
      <c r="OLG25" s="233"/>
      <c r="OLH25" s="233"/>
      <c r="OLI25" s="233"/>
      <c r="OLJ25" s="233"/>
      <c r="OLK25" s="233"/>
      <c r="OLL25" s="233"/>
      <c r="OLM25" s="233"/>
      <c r="OLN25" s="233"/>
      <c r="OLO25" s="233"/>
      <c r="OLP25" s="233"/>
      <c r="OLQ25" s="233"/>
      <c r="OLR25" s="233"/>
      <c r="OLS25" s="233"/>
      <c r="OLT25" s="233"/>
      <c r="OLU25" s="233"/>
      <c r="OLV25" s="233"/>
      <c r="OLW25" s="233"/>
      <c r="OLX25" s="233"/>
      <c r="OLY25" s="233"/>
      <c r="OLZ25" s="233"/>
      <c r="OMA25" s="233"/>
      <c r="OMB25" s="233"/>
      <c r="OMC25" s="233"/>
      <c r="OMD25" s="233"/>
      <c r="OME25" s="233"/>
      <c r="OMF25" s="233"/>
      <c r="OMG25" s="233"/>
      <c r="OMH25" s="233"/>
      <c r="OMI25" s="233"/>
      <c r="OMJ25" s="233"/>
      <c r="OMK25" s="233"/>
      <c r="OML25" s="233"/>
      <c r="OMM25" s="233"/>
      <c r="OMN25" s="233"/>
      <c r="OMO25" s="233"/>
      <c r="OMP25" s="233"/>
      <c r="OMQ25" s="233"/>
      <c r="OMR25" s="233"/>
      <c r="OMS25" s="233"/>
      <c r="OMT25" s="233"/>
      <c r="OMU25" s="233"/>
      <c r="OMV25" s="233"/>
      <c r="OMW25" s="233"/>
      <c r="OMX25" s="233"/>
      <c r="OMY25" s="233"/>
      <c r="OMZ25" s="233"/>
      <c r="ONA25" s="233"/>
      <c r="ONB25" s="233"/>
      <c r="ONC25" s="233"/>
      <c r="OND25" s="233"/>
      <c r="ONE25" s="233"/>
      <c r="ONF25" s="233"/>
      <c r="ONG25" s="233"/>
      <c r="ONH25" s="233"/>
      <c r="ONI25" s="233"/>
      <c r="ONJ25" s="233"/>
      <c r="ONK25" s="233"/>
      <c r="ONL25" s="233"/>
      <c r="ONM25" s="233"/>
      <c r="ONN25" s="233"/>
      <c r="ONO25" s="233"/>
      <c r="ONP25" s="233"/>
      <c r="ONQ25" s="233"/>
      <c r="ONR25" s="233"/>
      <c r="ONS25" s="233"/>
      <c r="ONT25" s="233"/>
      <c r="ONU25" s="233"/>
      <c r="ONV25" s="233"/>
      <c r="ONW25" s="233"/>
      <c r="ONX25" s="233"/>
      <c r="ONY25" s="233"/>
      <c r="ONZ25" s="233"/>
      <c r="OOA25" s="233"/>
      <c r="OOB25" s="233"/>
      <c r="OOC25" s="233"/>
      <c r="OOD25" s="233"/>
      <c r="OOE25" s="233"/>
      <c r="OOF25" s="233"/>
      <c r="OOG25" s="233"/>
      <c r="OOH25" s="233"/>
      <c r="OOI25" s="233"/>
      <c r="OOJ25" s="233"/>
      <c r="OOK25" s="233"/>
      <c r="OOL25" s="233"/>
      <c r="OOM25" s="233"/>
      <c r="OON25" s="233"/>
      <c r="OOO25" s="233"/>
      <c r="OOP25" s="233"/>
      <c r="OOQ25" s="233"/>
      <c r="OOR25" s="233"/>
      <c r="OOS25" s="233"/>
      <c r="OOT25" s="233"/>
      <c r="OOU25" s="233"/>
      <c r="OOV25" s="233"/>
      <c r="OOW25" s="233"/>
      <c r="OOX25" s="233"/>
      <c r="OOY25" s="233"/>
      <c r="OOZ25" s="233"/>
      <c r="OPA25" s="233"/>
      <c r="OPB25" s="233"/>
      <c r="OPC25" s="233"/>
      <c r="OPD25" s="233"/>
      <c r="OPE25" s="233"/>
      <c r="OPF25" s="233"/>
      <c r="OPG25" s="233"/>
      <c r="OPH25" s="233"/>
      <c r="OPI25" s="233"/>
      <c r="OPJ25" s="233"/>
      <c r="OPK25" s="233"/>
      <c r="OPL25" s="233"/>
      <c r="OPM25" s="233"/>
      <c r="OPN25" s="233"/>
      <c r="OPO25" s="233"/>
      <c r="OPP25" s="233"/>
      <c r="OPQ25" s="233"/>
      <c r="OPR25" s="233"/>
      <c r="OPS25" s="233"/>
      <c r="OPT25" s="233"/>
      <c r="OPU25" s="233"/>
      <c r="OPV25" s="233"/>
      <c r="OPW25" s="233"/>
      <c r="OPX25" s="233"/>
      <c r="OPY25" s="233"/>
      <c r="OPZ25" s="233"/>
      <c r="OQA25" s="233"/>
      <c r="OQB25" s="233"/>
      <c r="OQC25" s="233"/>
      <c r="OQD25" s="233"/>
      <c r="OQE25" s="233"/>
      <c r="OQF25" s="233"/>
      <c r="OQG25" s="233"/>
      <c r="OQH25" s="233"/>
      <c r="OQI25" s="233"/>
      <c r="OQJ25" s="233"/>
      <c r="OQK25" s="233"/>
      <c r="OQL25" s="233"/>
      <c r="OQM25" s="233"/>
      <c r="OQN25" s="233"/>
      <c r="OQO25" s="233"/>
      <c r="OQP25" s="233"/>
      <c r="OQQ25" s="233"/>
      <c r="OQR25" s="233"/>
      <c r="OQS25" s="233"/>
      <c r="OQT25" s="233"/>
      <c r="OQU25" s="233"/>
      <c r="OQV25" s="233"/>
      <c r="OQW25" s="233"/>
      <c r="OQX25" s="233"/>
      <c r="OQY25" s="233"/>
      <c r="OQZ25" s="233"/>
      <c r="ORA25" s="233"/>
      <c r="ORB25" s="233"/>
      <c r="ORC25" s="233"/>
      <c r="ORD25" s="233"/>
      <c r="ORE25" s="233"/>
      <c r="ORF25" s="233"/>
      <c r="ORG25" s="233"/>
      <c r="ORH25" s="233"/>
      <c r="ORI25" s="233"/>
      <c r="ORJ25" s="233"/>
      <c r="ORK25" s="233"/>
      <c r="ORL25" s="233"/>
      <c r="ORM25" s="233"/>
      <c r="ORN25" s="233"/>
      <c r="ORO25" s="233"/>
      <c r="ORP25" s="233"/>
      <c r="ORQ25" s="233"/>
      <c r="ORR25" s="233"/>
      <c r="ORS25" s="233"/>
      <c r="ORT25" s="233"/>
      <c r="ORU25" s="233"/>
      <c r="ORV25" s="233"/>
      <c r="ORW25" s="233"/>
      <c r="ORX25" s="233"/>
      <c r="ORY25" s="233"/>
      <c r="ORZ25" s="233"/>
      <c r="OSA25" s="233"/>
      <c r="OSB25" s="233"/>
      <c r="OSC25" s="233"/>
      <c r="OSD25" s="233"/>
      <c r="OSE25" s="233"/>
      <c r="OSF25" s="233"/>
      <c r="OSG25" s="233"/>
      <c r="OSH25" s="233"/>
      <c r="OSI25" s="233"/>
      <c r="OSJ25" s="233"/>
      <c r="OSK25" s="233"/>
      <c r="OSL25" s="233"/>
      <c r="OSM25" s="233"/>
      <c r="OSN25" s="233"/>
      <c r="OSO25" s="233"/>
      <c r="OSP25" s="233"/>
      <c r="OSQ25" s="233"/>
      <c r="OSR25" s="233"/>
      <c r="OSS25" s="233"/>
      <c r="OST25" s="233"/>
      <c r="OSU25" s="233"/>
      <c r="OSV25" s="233"/>
      <c r="OSW25" s="233"/>
      <c r="OSX25" s="233"/>
      <c r="OSY25" s="233"/>
      <c r="OSZ25" s="233"/>
      <c r="OTA25" s="233"/>
      <c r="OTB25" s="233"/>
      <c r="OTC25" s="233"/>
      <c r="OTD25" s="233"/>
      <c r="OTE25" s="233"/>
      <c r="OTF25" s="233"/>
      <c r="OTG25" s="233"/>
      <c r="OTH25" s="233"/>
      <c r="OTI25" s="233"/>
      <c r="OTJ25" s="233"/>
      <c r="OTK25" s="233"/>
      <c r="OTL25" s="233"/>
      <c r="OTM25" s="233"/>
      <c r="OTN25" s="233"/>
      <c r="OTO25" s="233"/>
      <c r="OTP25" s="233"/>
      <c r="OTQ25" s="233"/>
      <c r="OTR25" s="233"/>
      <c r="OTS25" s="233"/>
      <c r="OTT25" s="233"/>
      <c r="OTU25" s="233"/>
      <c r="OTV25" s="233"/>
      <c r="OTW25" s="233"/>
      <c r="OTX25" s="233"/>
      <c r="OTY25" s="233"/>
      <c r="OTZ25" s="233"/>
      <c r="OUA25" s="233"/>
      <c r="OUB25" s="233"/>
      <c r="OUC25" s="233"/>
      <c r="OUD25" s="233"/>
      <c r="OUE25" s="233"/>
      <c r="OUF25" s="233"/>
      <c r="OUG25" s="233"/>
      <c r="OUH25" s="233"/>
      <c r="OUI25" s="233"/>
      <c r="OUJ25" s="233"/>
      <c r="OUK25" s="233"/>
      <c r="OUL25" s="233"/>
      <c r="OUM25" s="233"/>
      <c r="OUN25" s="233"/>
      <c r="OUO25" s="233"/>
      <c r="OUP25" s="233"/>
      <c r="OUQ25" s="233"/>
      <c r="OUR25" s="233"/>
      <c r="OUS25" s="233"/>
      <c r="OUT25" s="233"/>
      <c r="OUU25" s="233"/>
      <c r="OUV25" s="233"/>
      <c r="OUW25" s="233"/>
      <c r="OUX25" s="233"/>
      <c r="OUY25" s="233"/>
      <c r="OUZ25" s="233"/>
      <c r="OVA25" s="233"/>
      <c r="OVB25" s="233"/>
      <c r="OVC25" s="233"/>
      <c r="OVD25" s="233"/>
      <c r="OVE25" s="233"/>
      <c r="OVF25" s="233"/>
      <c r="OVG25" s="233"/>
      <c r="OVH25" s="233"/>
      <c r="OVI25" s="233"/>
      <c r="OVJ25" s="233"/>
      <c r="OVK25" s="233"/>
      <c r="OVL25" s="233"/>
      <c r="OVM25" s="233"/>
      <c r="OVN25" s="233"/>
      <c r="OVO25" s="233"/>
      <c r="OVP25" s="233"/>
      <c r="OVQ25" s="233"/>
      <c r="OVR25" s="233"/>
      <c r="OVS25" s="233"/>
      <c r="OVT25" s="233"/>
      <c r="OVU25" s="233"/>
      <c r="OVV25" s="233"/>
      <c r="OVW25" s="233"/>
      <c r="OVX25" s="233"/>
      <c r="OVY25" s="233"/>
      <c r="OVZ25" s="233"/>
      <c r="OWA25" s="233"/>
      <c r="OWB25" s="233"/>
      <c r="OWC25" s="233"/>
      <c r="OWD25" s="233"/>
      <c r="OWE25" s="233"/>
      <c r="OWF25" s="233"/>
      <c r="OWG25" s="233"/>
      <c r="OWH25" s="233"/>
      <c r="OWI25" s="233"/>
      <c r="OWJ25" s="233"/>
      <c r="OWK25" s="233"/>
      <c r="OWL25" s="233"/>
      <c r="OWM25" s="233"/>
      <c r="OWN25" s="233"/>
      <c r="OWO25" s="233"/>
      <c r="OWP25" s="233"/>
      <c r="OWQ25" s="233"/>
      <c r="OWR25" s="233"/>
      <c r="OWS25" s="233"/>
      <c r="OWT25" s="233"/>
      <c r="OWU25" s="233"/>
      <c r="OWV25" s="233"/>
      <c r="OWW25" s="233"/>
      <c r="OWX25" s="233"/>
      <c r="OWY25" s="233"/>
      <c r="OWZ25" s="233"/>
      <c r="OXA25" s="233"/>
      <c r="OXB25" s="233"/>
      <c r="OXC25" s="233"/>
      <c r="OXD25" s="233"/>
      <c r="OXE25" s="233"/>
      <c r="OXF25" s="233"/>
      <c r="OXG25" s="233"/>
      <c r="OXH25" s="233"/>
      <c r="OXI25" s="233"/>
      <c r="OXJ25" s="233"/>
      <c r="OXK25" s="233"/>
      <c r="OXL25" s="233"/>
      <c r="OXM25" s="233"/>
      <c r="OXN25" s="233"/>
      <c r="OXO25" s="233"/>
      <c r="OXP25" s="233"/>
      <c r="OXQ25" s="233"/>
      <c r="OXR25" s="233"/>
      <c r="OXS25" s="233"/>
      <c r="OXT25" s="233"/>
      <c r="OXU25" s="233"/>
      <c r="OXV25" s="233"/>
      <c r="OXW25" s="233"/>
      <c r="OXX25" s="233"/>
      <c r="OXY25" s="233"/>
      <c r="OXZ25" s="233"/>
      <c r="OYA25" s="233"/>
      <c r="OYB25" s="233"/>
      <c r="OYC25" s="233"/>
      <c r="OYD25" s="233"/>
      <c r="OYE25" s="233"/>
      <c r="OYF25" s="233"/>
      <c r="OYG25" s="233"/>
      <c r="OYH25" s="233"/>
      <c r="OYI25" s="233"/>
      <c r="OYJ25" s="233"/>
      <c r="OYK25" s="233"/>
      <c r="OYL25" s="233"/>
      <c r="OYM25" s="233"/>
      <c r="OYN25" s="233"/>
      <c r="OYO25" s="233"/>
      <c r="OYP25" s="233"/>
      <c r="OYQ25" s="233"/>
      <c r="OYR25" s="233"/>
      <c r="OYS25" s="233"/>
      <c r="OYT25" s="233"/>
      <c r="OYU25" s="233"/>
      <c r="OYV25" s="233"/>
      <c r="OYW25" s="233"/>
      <c r="OYX25" s="233"/>
      <c r="OYY25" s="233"/>
      <c r="OYZ25" s="233"/>
      <c r="OZA25" s="233"/>
      <c r="OZB25" s="233"/>
      <c r="OZC25" s="233"/>
      <c r="OZD25" s="233"/>
      <c r="OZE25" s="233"/>
      <c r="OZF25" s="233"/>
      <c r="OZG25" s="233"/>
      <c r="OZH25" s="233"/>
      <c r="OZI25" s="233"/>
      <c r="OZJ25" s="233"/>
      <c r="OZK25" s="233"/>
      <c r="OZL25" s="233"/>
      <c r="OZM25" s="233"/>
      <c r="OZN25" s="233"/>
      <c r="OZO25" s="233"/>
      <c r="OZP25" s="233"/>
      <c r="OZQ25" s="233"/>
      <c r="OZR25" s="233"/>
      <c r="OZS25" s="233"/>
      <c r="OZT25" s="233"/>
      <c r="OZU25" s="233"/>
      <c r="OZV25" s="233"/>
      <c r="OZW25" s="233"/>
      <c r="OZX25" s="233"/>
      <c r="OZY25" s="233"/>
      <c r="OZZ25" s="233"/>
      <c r="PAA25" s="233"/>
      <c r="PAB25" s="233"/>
      <c r="PAC25" s="233"/>
      <c r="PAD25" s="233"/>
      <c r="PAE25" s="233"/>
      <c r="PAF25" s="233"/>
      <c r="PAG25" s="233"/>
      <c r="PAH25" s="233"/>
      <c r="PAI25" s="233"/>
      <c r="PAJ25" s="233"/>
      <c r="PAK25" s="233"/>
      <c r="PAL25" s="233"/>
      <c r="PAM25" s="233"/>
      <c r="PAN25" s="233"/>
      <c r="PAO25" s="233"/>
      <c r="PAP25" s="233"/>
      <c r="PAQ25" s="233"/>
      <c r="PAR25" s="233"/>
      <c r="PAS25" s="233"/>
      <c r="PAT25" s="233"/>
      <c r="PAU25" s="233"/>
      <c r="PAV25" s="233"/>
      <c r="PAW25" s="233"/>
      <c r="PAX25" s="233"/>
      <c r="PAY25" s="233"/>
      <c r="PAZ25" s="233"/>
      <c r="PBA25" s="233"/>
      <c r="PBB25" s="233"/>
      <c r="PBC25" s="233"/>
      <c r="PBD25" s="233"/>
      <c r="PBE25" s="233"/>
      <c r="PBF25" s="233"/>
      <c r="PBG25" s="233"/>
      <c r="PBH25" s="233"/>
      <c r="PBI25" s="233"/>
      <c r="PBJ25" s="233"/>
      <c r="PBK25" s="233"/>
      <c r="PBL25" s="233"/>
      <c r="PBM25" s="233"/>
      <c r="PBN25" s="233"/>
      <c r="PBO25" s="233"/>
      <c r="PBP25" s="233"/>
      <c r="PBQ25" s="233"/>
      <c r="PBR25" s="233"/>
      <c r="PBS25" s="233"/>
      <c r="PBT25" s="233"/>
      <c r="PBU25" s="233"/>
      <c r="PBV25" s="233"/>
      <c r="PBW25" s="233"/>
      <c r="PBX25" s="233"/>
      <c r="PBY25" s="233"/>
      <c r="PBZ25" s="233"/>
      <c r="PCA25" s="233"/>
      <c r="PCB25" s="233"/>
      <c r="PCC25" s="233"/>
      <c r="PCD25" s="233"/>
      <c r="PCE25" s="233"/>
      <c r="PCF25" s="233"/>
      <c r="PCG25" s="233"/>
      <c r="PCH25" s="233"/>
      <c r="PCI25" s="233"/>
      <c r="PCJ25" s="233"/>
      <c r="PCK25" s="233"/>
      <c r="PCL25" s="233"/>
      <c r="PCM25" s="233"/>
      <c r="PCN25" s="233"/>
      <c r="PCO25" s="233"/>
      <c r="PCP25" s="233"/>
      <c r="PCQ25" s="233"/>
      <c r="PCR25" s="233"/>
      <c r="PCS25" s="233"/>
      <c r="PCT25" s="233"/>
      <c r="PCU25" s="233"/>
      <c r="PCV25" s="233"/>
      <c r="PCW25" s="233"/>
      <c r="PCX25" s="233"/>
      <c r="PCY25" s="233"/>
      <c r="PCZ25" s="233"/>
      <c r="PDA25" s="233"/>
      <c r="PDB25" s="233"/>
      <c r="PDC25" s="233"/>
      <c r="PDD25" s="233"/>
      <c r="PDE25" s="233"/>
      <c r="PDF25" s="233"/>
      <c r="PDG25" s="233"/>
      <c r="PDH25" s="233"/>
      <c r="PDI25" s="233"/>
      <c r="PDJ25" s="233"/>
      <c r="PDK25" s="233"/>
      <c r="PDL25" s="233"/>
      <c r="PDM25" s="233"/>
      <c r="PDN25" s="233"/>
      <c r="PDO25" s="233"/>
      <c r="PDP25" s="233"/>
      <c r="PDQ25" s="233"/>
      <c r="PDR25" s="233"/>
      <c r="PDS25" s="233"/>
      <c r="PDT25" s="233"/>
      <c r="PDU25" s="233"/>
      <c r="PDV25" s="233"/>
      <c r="PDW25" s="233"/>
      <c r="PDX25" s="233"/>
      <c r="PDY25" s="233"/>
      <c r="PDZ25" s="233"/>
      <c r="PEA25" s="233"/>
      <c r="PEB25" s="233"/>
      <c r="PEC25" s="233"/>
      <c r="PED25" s="233"/>
      <c r="PEE25" s="233"/>
      <c r="PEF25" s="233"/>
      <c r="PEG25" s="233"/>
      <c r="PEH25" s="233"/>
      <c r="PEI25" s="233"/>
      <c r="PEJ25" s="233"/>
      <c r="PEK25" s="233"/>
      <c r="PEL25" s="233"/>
      <c r="PEM25" s="233"/>
      <c r="PEN25" s="233"/>
      <c r="PEO25" s="233"/>
      <c r="PEP25" s="233"/>
      <c r="PEQ25" s="233"/>
      <c r="PER25" s="233"/>
      <c r="PES25" s="233"/>
      <c r="PET25" s="233"/>
      <c r="PEU25" s="233"/>
      <c r="PEV25" s="233"/>
      <c r="PEW25" s="233"/>
      <c r="PEX25" s="233"/>
      <c r="PEY25" s="233"/>
      <c r="PEZ25" s="233"/>
      <c r="PFA25" s="233"/>
      <c r="PFB25" s="233"/>
      <c r="PFC25" s="233"/>
      <c r="PFD25" s="233"/>
      <c r="PFE25" s="233"/>
      <c r="PFF25" s="233"/>
      <c r="PFG25" s="233"/>
      <c r="PFH25" s="233"/>
      <c r="PFI25" s="233"/>
      <c r="PFJ25" s="233"/>
      <c r="PFK25" s="233"/>
      <c r="PFL25" s="233"/>
      <c r="PFM25" s="233"/>
      <c r="PFN25" s="233"/>
      <c r="PFO25" s="233"/>
      <c r="PFP25" s="233"/>
      <c r="PFQ25" s="233"/>
      <c r="PFR25" s="233"/>
      <c r="PFS25" s="233"/>
      <c r="PFT25" s="233"/>
      <c r="PFU25" s="233"/>
      <c r="PFV25" s="233"/>
      <c r="PFW25" s="233"/>
      <c r="PFX25" s="233"/>
      <c r="PFY25" s="233"/>
      <c r="PFZ25" s="233"/>
      <c r="PGA25" s="233"/>
      <c r="PGB25" s="233"/>
      <c r="PGC25" s="233"/>
      <c r="PGD25" s="233"/>
      <c r="PGE25" s="233"/>
      <c r="PGF25" s="233"/>
      <c r="PGG25" s="233"/>
      <c r="PGH25" s="233"/>
      <c r="PGI25" s="233"/>
      <c r="PGJ25" s="233"/>
      <c r="PGK25" s="233"/>
      <c r="PGL25" s="233"/>
      <c r="PGM25" s="233"/>
      <c r="PGN25" s="233"/>
      <c r="PGO25" s="233"/>
      <c r="PGP25" s="233"/>
      <c r="PGQ25" s="233"/>
      <c r="PGR25" s="233"/>
      <c r="PGS25" s="233"/>
      <c r="PGT25" s="233"/>
      <c r="PGU25" s="233"/>
      <c r="PGV25" s="233"/>
      <c r="PGW25" s="233"/>
      <c r="PGX25" s="233"/>
      <c r="PGY25" s="233"/>
      <c r="PGZ25" s="233"/>
      <c r="PHA25" s="233"/>
      <c r="PHB25" s="233"/>
      <c r="PHC25" s="233"/>
      <c r="PHD25" s="233"/>
      <c r="PHE25" s="233"/>
      <c r="PHF25" s="233"/>
      <c r="PHG25" s="233"/>
      <c r="PHH25" s="233"/>
      <c r="PHI25" s="233"/>
      <c r="PHJ25" s="233"/>
      <c r="PHK25" s="233"/>
      <c r="PHL25" s="233"/>
      <c r="PHM25" s="233"/>
      <c r="PHN25" s="233"/>
      <c r="PHO25" s="233"/>
      <c r="PHP25" s="233"/>
      <c r="PHQ25" s="233"/>
      <c r="PHR25" s="233"/>
      <c r="PHS25" s="233"/>
      <c r="PHT25" s="233"/>
      <c r="PHU25" s="233"/>
      <c r="PHV25" s="233"/>
      <c r="PHW25" s="233"/>
      <c r="PHX25" s="233"/>
      <c r="PHY25" s="233"/>
      <c r="PHZ25" s="233"/>
      <c r="PIA25" s="233"/>
      <c r="PIB25" s="233"/>
      <c r="PIC25" s="233"/>
      <c r="PID25" s="233"/>
      <c r="PIE25" s="233"/>
      <c r="PIF25" s="233"/>
      <c r="PIG25" s="233"/>
      <c r="PIH25" s="233"/>
      <c r="PII25" s="233"/>
      <c r="PIJ25" s="233"/>
      <c r="PIK25" s="233"/>
      <c r="PIL25" s="233"/>
      <c r="PIM25" s="233"/>
      <c r="PIN25" s="233"/>
      <c r="PIO25" s="233"/>
      <c r="PIP25" s="233"/>
      <c r="PIQ25" s="233"/>
      <c r="PIR25" s="233"/>
      <c r="PIS25" s="233"/>
      <c r="PIT25" s="233"/>
      <c r="PIU25" s="233"/>
      <c r="PIV25" s="233"/>
      <c r="PIW25" s="233"/>
      <c r="PIX25" s="233"/>
      <c r="PIY25" s="233"/>
      <c r="PIZ25" s="233"/>
      <c r="PJA25" s="233"/>
      <c r="PJB25" s="233"/>
      <c r="PJC25" s="233"/>
      <c r="PJD25" s="233"/>
      <c r="PJE25" s="233"/>
      <c r="PJF25" s="233"/>
      <c r="PJG25" s="233"/>
      <c r="PJH25" s="233"/>
      <c r="PJI25" s="233"/>
      <c r="PJJ25" s="233"/>
      <c r="PJK25" s="233"/>
      <c r="PJL25" s="233"/>
      <c r="PJM25" s="233"/>
      <c r="PJN25" s="233"/>
      <c r="PJO25" s="233"/>
      <c r="PJP25" s="233"/>
      <c r="PJQ25" s="233"/>
      <c r="PJR25" s="233"/>
      <c r="PJS25" s="233"/>
      <c r="PJT25" s="233"/>
      <c r="PJU25" s="233"/>
      <c r="PJV25" s="233"/>
      <c r="PJW25" s="233"/>
      <c r="PJX25" s="233"/>
      <c r="PJY25" s="233"/>
      <c r="PJZ25" s="233"/>
      <c r="PKA25" s="233"/>
      <c r="PKB25" s="233"/>
      <c r="PKC25" s="233"/>
      <c r="PKD25" s="233"/>
      <c r="PKE25" s="233"/>
      <c r="PKF25" s="233"/>
      <c r="PKG25" s="233"/>
      <c r="PKH25" s="233"/>
      <c r="PKI25" s="233"/>
      <c r="PKJ25" s="233"/>
      <c r="PKK25" s="233"/>
      <c r="PKL25" s="233"/>
      <c r="PKM25" s="233"/>
      <c r="PKN25" s="233"/>
      <c r="PKO25" s="233"/>
      <c r="PKP25" s="233"/>
      <c r="PKQ25" s="233"/>
      <c r="PKR25" s="233"/>
      <c r="PKS25" s="233"/>
      <c r="PKT25" s="233"/>
      <c r="PKU25" s="233"/>
      <c r="PKV25" s="233"/>
      <c r="PKW25" s="233"/>
      <c r="PKX25" s="233"/>
      <c r="PKY25" s="233"/>
      <c r="PKZ25" s="233"/>
      <c r="PLA25" s="233"/>
      <c r="PLB25" s="233"/>
      <c r="PLC25" s="233"/>
      <c r="PLD25" s="233"/>
      <c r="PLE25" s="233"/>
      <c r="PLF25" s="233"/>
      <c r="PLG25" s="233"/>
      <c r="PLH25" s="233"/>
      <c r="PLI25" s="233"/>
      <c r="PLJ25" s="233"/>
      <c r="PLK25" s="233"/>
      <c r="PLL25" s="233"/>
      <c r="PLM25" s="233"/>
      <c r="PLN25" s="233"/>
      <c r="PLO25" s="233"/>
      <c r="PLP25" s="233"/>
      <c r="PLQ25" s="233"/>
      <c r="PLR25" s="233"/>
      <c r="PLS25" s="233"/>
      <c r="PLT25" s="233"/>
      <c r="PLU25" s="233"/>
      <c r="PLV25" s="233"/>
      <c r="PLW25" s="233"/>
      <c r="PLX25" s="233"/>
      <c r="PLY25" s="233"/>
      <c r="PLZ25" s="233"/>
      <c r="PMA25" s="233"/>
      <c r="PMB25" s="233"/>
      <c r="PMC25" s="233"/>
      <c r="PMD25" s="233"/>
      <c r="PME25" s="233"/>
      <c r="PMF25" s="233"/>
      <c r="PMG25" s="233"/>
      <c r="PMH25" s="233"/>
      <c r="PMI25" s="233"/>
      <c r="PMJ25" s="233"/>
      <c r="PMK25" s="233"/>
      <c r="PML25" s="233"/>
      <c r="PMM25" s="233"/>
      <c r="PMN25" s="233"/>
      <c r="PMO25" s="233"/>
      <c r="PMP25" s="233"/>
      <c r="PMQ25" s="233"/>
      <c r="PMR25" s="233"/>
      <c r="PMS25" s="233"/>
      <c r="PMT25" s="233"/>
      <c r="PMU25" s="233"/>
      <c r="PMV25" s="233"/>
      <c r="PMW25" s="233"/>
      <c r="PMX25" s="233"/>
      <c r="PMY25" s="233"/>
      <c r="PMZ25" s="233"/>
      <c r="PNA25" s="233"/>
      <c r="PNB25" s="233"/>
      <c r="PNC25" s="233"/>
      <c r="PND25" s="233"/>
      <c r="PNE25" s="233"/>
      <c r="PNF25" s="233"/>
      <c r="PNG25" s="233"/>
      <c r="PNH25" s="233"/>
      <c r="PNI25" s="233"/>
      <c r="PNJ25" s="233"/>
      <c r="PNK25" s="233"/>
      <c r="PNL25" s="233"/>
      <c r="PNM25" s="233"/>
      <c r="PNN25" s="233"/>
      <c r="PNO25" s="233"/>
      <c r="PNP25" s="233"/>
      <c r="PNQ25" s="233"/>
      <c r="PNR25" s="233"/>
      <c r="PNS25" s="233"/>
      <c r="PNT25" s="233"/>
      <c r="PNU25" s="233"/>
      <c r="PNV25" s="233"/>
      <c r="PNW25" s="233"/>
      <c r="PNX25" s="233"/>
      <c r="PNY25" s="233"/>
      <c r="PNZ25" s="233"/>
      <c r="POA25" s="233"/>
      <c r="POB25" s="233"/>
      <c r="POC25" s="233"/>
      <c r="POD25" s="233"/>
      <c r="POE25" s="233"/>
      <c r="POF25" s="233"/>
      <c r="POG25" s="233"/>
      <c r="POH25" s="233"/>
      <c r="POI25" s="233"/>
      <c r="POJ25" s="233"/>
      <c r="POK25" s="233"/>
      <c r="POL25" s="233"/>
      <c r="POM25" s="233"/>
      <c r="PON25" s="233"/>
      <c r="POO25" s="233"/>
      <c r="POP25" s="233"/>
      <c r="POQ25" s="233"/>
      <c r="POR25" s="233"/>
      <c r="POS25" s="233"/>
      <c r="POT25" s="233"/>
      <c r="POU25" s="233"/>
      <c r="POV25" s="233"/>
      <c r="POW25" s="233"/>
      <c r="POX25" s="233"/>
      <c r="POY25" s="233"/>
      <c r="POZ25" s="233"/>
      <c r="PPA25" s="233"/>
      <c r="PPB25" s="233"/>
      <c r="PPC25" s="233"/>
      <c r="PPD25" s="233"/>
      <c r="PPE25" s="233"/>
      <c r="PPF25" s="233"/>
      <c r="PPG25" s="233"/>
      <c r="PPH25" s="233"/>
      <c r="PPI25" s="233"/>
      <c r="PPJ25" s="233"/>
      <c r="PPK25" s="233"/>
      <c r="PPL25" s="233"/>
      <c r="PPM25" s="233"/>
      <c r="PPN25" s="233"/>
      <c r="PPO25" s="233"/>
      <c r="PPP25" s="233"/>
      <c r="PPQ25" s="233"/>
      <c r="PPR25" s="233"/>
      <c r="PPS25" s="233"/>
      <c r="PPT25" s="233"/>
      <c r="PPU25" s="233"/>
      <c r="PPV25" s="233"/>
      <c r="PPW25" s="233"/>
      <c r="PPX25" s="233"/>
      <c r="PPY25" s="233"/>
      <c r="PPZ25" s="233"/>
      <c r="PQA25" s="233"/>
      <c r="PQB25" s="233"/>
      <c r="PQC25" s="233"/>
      <c r="PQD25" s="233"/>
      <c r="PQE25" s="233"/>
      <c r="PQF25" s="233"/>
      <c r="PQG25" s="233"/>
      <c r="PQH25" s="233"/>
      <c r="PQI25" s="233"/>
      <c r="PQJ25" s="233"/>
      <c r="PQK25" s="233"/>
      <c r="PQL25" s="233"/>
      <c r="PQM25" s="233"/>
      <c r="PQN25" s="233"/>
      <c r="PQO25" s="233"/>
      <c r="PQP25" s="233"/>
      <c r="PQQ25" s="233"/>
      <c r="PQR25" s="233"/>
      <c r="PQS25" s="233"/>
      <c r="PQT25" s="233"/>
      <c r="PQU25" s="233"/>
      <c r="PQV25" s="233"/>
      <c r="PQW25" s="233"/>
      <c r="PQX25" s="233"/>
      <c r="PQY25" s="233"/>
      <c r="PQZ25" s="233"/>
      <c r="PRA25" s="233"/>
      <c r="PRB25" s="233"/>
      <c r="PRC25" s="233"/>
      <c r="PRD25" s="233"/>
      <c r="PRE25" s="233"/>
      <c r="PRF25" s="233"/>
      <c r="PRG25" s="233"/>
      <c r="PRH25" s="233"/>
      <c r="PRI25" s="233"/>
      <c r="PRJ25" s="233"/>
      <c r="PRK25" s="233"/>
      <c r="PRL25" s="233"/>
      <c r="PRM25" s="233"/>
      <c r="PRN25" s="233"/>
      <c r="PRO25" s="233"/>
      <c r="PRP25" s="233"/>
      <c r="PRQ25" s="233"/>
      <c r="PRR25" s="233"/>
      <c r="PRS25" s="233"/>
      <c r="PRT25" s="233"/>
      <c r="PRU25" s="233"/>
      <c r="PRV25" s="233"/>
      <c r="PRW25" s="233"/>
      <c r="PRX25" s="233"/>
      <c r="PRY25" s="233"/>
      <c r="PRZ25" s="233"/>
      <c r="PSA25" s="233"/>
      <c r="PSB25" s="233"/>
      <c r="PSC25" s="233"/>
      <c r="PSD25" s="233"/>
      <c r="PSE25" s="233"/>
      <c r="PSF25" s="233"/>
      <c r="PSG25" s="233"/>
      <c r="PSH25" s="233"/>
      <c r="PSI25" s="233"/>
      <c r="PSJ25" s="233"/>
      <c r="PSK25" s="233"/>
      <c r="PSL25" s="233"/>
      <c r="PSM25" s="233"/>
      <c r="PSN25" s="233"/>
      <c r="PSO25" s="233"/>
      <c r="PSP25" s="233"/>
      <c r="PSQ25" s="233"/>
      <c r="PSR25" s="233"/>
      <c r="PSS25" s="233"/>
      <c r="PST25" s="233"/>
      <c r="PSU25" s="233"/>
      <c r="PSV25" s="233"/>
      <c r="PSW25" s="233"/>
      <c r="PSX25" s="233"/>
      <c r="PSY25" s="233"/>
      <c r="PSZ25" s="233"/>
      <c r="PTA25" s="233"/>
      <c r="PTB25" s="233"/>
      <c r="PTC25" s="233"/>
      <c r="PTD25" s="233"/>
      <c r="PTE25" s="233"/>
      <c r="PTF25" s="233"/>
      <c r="PTG25" s="233"/>
      <c r="PTH25" s="233"/>
      <c r="PTI25" s="233"/>
      <c r="PTJ25" s="233"/>
      <c r="PTK25" s="233"/>
      <c r="PTL25" s="233"/>
      <c r="PTM25" s="233"/>
      <c r="PTN25" s="233"/>
      <c r="PTO25" s="233"/>
      <c r="PTP25" s="233"/>
      <c r="PTQ25" s="233"/>
      <c r="PTR25" s="233"/>
      <c r="PTS25" s="233"/>
      <c r="PTT25" s="233"/>
      <c r="PTU25" s="233"/>
      <c r="PTV25" s="233"/>
      <c r="PTW25" s="233"/>
      <c r="PTX25" s="233"/>
      <c r="PTY25" s="233"/>
      <c r="PTZ25" s="233"/>
      <c r="PUA25" s="233"/>
      <c r="PUB25" s="233"/>
      <c r="PUC25" s="233"/>
      <c r="PUD25" s="233"/>
      <c r="PUE25" s="233"/>
      <c r="PUF25" s="233"/>
      <c r="PUG25" s="233"/>
      <c r="PUH25" s="233"/>
      <c r="PUI25" s="233"/>
      <c r="PUJ25" s="233"/>
      <c r="PUK25" s="233"/>
      <c r="PUL25" s="233"/>
      <c r="PUM25" s="233"/>
      <c r="PUN25" s="233"/>
      <c r="PUO25" s="233"/>
      <c r="PUP25" s="233"/>
      <c r="PUQ25" s="233"/>
      <c r="PUR25" s="233"/>
      <c r="PUS25" s="233"/>
      <c r="PUT25" s="233"/>
      <c r="PUU25" s="233"/>
      <c r="PUV25" s="233"/>
      <c r="PUW25" s="233"/>
      <c r="PUX25" s="233"/>
      <c r="PUY25" s="233"/>
      <c r="PUZ25" s="233"/>
      <c r="PVA25" s="233"/>
      <c r="PVB25" s="233"/>
      <c r="PVC25" s="233"/>
      <c r="PVD25" s="233"/>
      <c r="PVE25" s="233"/>
      <c r="PVF25" s="233"/>
      <c r="PVG25" s="233"/>
      <c r="PVH25" s="233"/>
      <c r="PVI25" s="233"/>
      <c r="PVJ25" s="233"/>
      <c r="PVK25" s="233"/>
      <c r="PVL25" s="233"/>
      <c r="PVM25" s="233"/>
      <c r="PVN25" s="233"/>
      <c r="PVO25" s="233"/>
      <c r="PVP25" s="233"/>
      <c r="PVQ25" s="233"/>
      <c r="PVR25" s="233"/>
      <c r="PVS25" s="233"/>
      <c r="PVT25" s="233"/>
      <c r="PVU25" s="233"/>
      <c r="PVV25" s="233"/>
      <c r="PVW25" s="233"/>
      <c r="PVX25" s="233"/>
      <c r="PVY25" s="233"/>
      <c r="PVZ25" s="233"/>
      <c r="PWA25" s="233"/>
      <c r="PWB25" s="233"/>
      <c r="PWC25" s="233"/>
      <c r="PWD25" s="233"/>
      <c r="PWE25" s="233"/>
      <c r="PWF25" s="233"/>
      <c r="PWG25" s="233"/>
      <c r="PWH25" s="233"/>
      <c r="PWI25" s="233"/>
      <c r="PWJ25" s="233"/>
      <c r="PWK25" s="233"/>
      <c r="PWL25" s="233"/>
      <c r="PWM25" s="233"/>
      <c r="PWN25" s="233"/>
      <c r="PWO25" s="233"/>
      <c r="PWP25" s="233"/>
      <c r="PWQ25" s="233"/>
      <c r="PWR25" s="233"/>
      <c r="PWS25" s="233"/>
      <c r="PWT25" s="233"/>
      <c r="PWU25" s="233"/>
      <c r="PWV25" s="233"/>
      <c r="PWW25" s="233"/>
      <c r="PWX25" s="233"/>
      <c r="PWY25" s="233"/>
      <c r="PWZ25" s="233"/>
      <c r="PXA25" s="233"/>
      <c r="PXB25" s="233"/>
      <c r="PXC25" s="233"/>
      <c r="PXD25" s="233"/>
      <c r="PXE25" s="233"/>
      <c r="PXF25" s="233"/>
      <c r="PXG25" s="233"/>
      <c r="PXH25" s="233"/>
      <c r="PXI25" s="233"/>
      <c r="PXJ25" s="233"/>
      <c r="PXK25" s="233"/>
      <c r="PXL25" s="233"/>
      <c r="PXM25" s="233"/>
      <c r="PXN25" s="233"/>
      <c r="PXO25" s="233"/>
      <c r="PXP25" s="233"/>
      <c r="PXQ25" s="233"/>
      <c r="PXR25" s="233"/>
      <c r="PXS25" s="233"/>
      <c r="PXT25" s="233"/>
      <c r="PXU25" s="233"/>
      <c r="PXV25" s="233"/>
      <c r="PXW25" s="233"/>
      <c r="PXX25" s="233"/>
      <c r="PXY25" s="233"/>
      <c r="PXZ25" s="233"/>
      <c r="PYA25" s="233"/>
      <c r="PYB25" s="233"/>
      <c r="PYC25" s="233"/>
      <c r="PYD25" s="233"/>
      <c r="PYE25" s="233"/>
      <c r="PYF25" s="233"/>
      <c r="PYG25" s="233"/>
      <c r="PYH25" s="233"/>
      <c r="PYI25" s="233"/>
      <c r="PYJ25" s="233"/>
      <c r="PYK25" s="233"/>
      <c r="PYL25" s="233"/>
      <c r="PYM25" s="233"/>
      <c r="PYN25" s="233"/>
      <c r="PYO25" s="233"/>
      <c r="PYP25" s="233"/>
      <c r="PYQ25" s="233"/>
      <c r="PYR25" s="233"/>
      <c r="PYS25" s="233"/>
      <c r="PYT25" s="233"/>
      <c r="PYU25" s="233"/>
      <c r="PYV25" s="233"/>
      <c r="PYW25" s="233"/>
      <c r="PYX25" s="233"/>
      <c r="PYY25" s="233"/>
      <c r="PYZ25" s="233"/>
      <c r="PZA25" s="233"/>
      <c r="PZB25" s="233"/>
      <c r="PZC25" s="233"/>
      <c r="PZD25" s="233"/>
      <c r="PZE25" s="233"/>
      <c r="PZF25" s="233"/>
      <c r="PZG25" s="233"/>
      <c r="PZH25" s="233"/>
      <c r="PZI25" s="233"/>
      <c r="PZJ25" s="233"/>
      <c r="PZK25" s="233"/>
      <c r="PZL25" s="233"/>
      <c r="PZM25" s="233"/>
      <c r="PZN25" s="233"/>
      <c r="PZO25" s="233"/>
      <c r="PZP25" s="233"/>
      <c r="PZQ25" s="233"/>
      <c r="PZR25" s="233"/>
      <c r="PZS25" s="233"/>
      <c r="PZT25" s="233"/>
      <c r="PZU25" s="233"/>
      <c r="PZV25" s="233"/>
      <c r="PZW25" s="233"/>
      <c r="PZX25" s="233"/>
      <c r="PZY25" s="233"/>
      <c r="PZZ25" s="233"/>
      <c r="QAA25" s="233"/>
      <c r="QAB25" s="233"/>
      <c r="QAC25" s="233"/>
      <c r="QAD25" s="233"/>
      <c r="QAE25" s="233"/>
      <c r="QAF25" s="233"/>
      <c r="QAG25" s="233"/>
      <c r="QAH25" s="233"/>
      <c r="QAI25" s="233"/>
      <c r="QAJ25" s="233"/>
      <c r="QAK25" s="233"/>
      <c r="QAL25" s="233"/>
      <c r="QAM25" s="233"/>
      <c r="QAN25" s="233"/>
      <c r="QAO25" s="233"/>
      <c r="QAP25" s="233"/>
      <c r="QAQ25" s="233"/>
      <c r="QAR25" s="233"/>
      <c r="QAS25" s="233"/>
      <c r="QAT25" s="233"/>
      <c r="QAU25" s="233"/>
      <c r="QAV25" s="233"/>
      <c r="QAW25" s="233"/>
      <c r="QAX25" s="233"/>
      <c r="QAY25" s="233"/>
      <c r="QAZ25" s="233"/>
      <c r="QBA25" s="233"/>
      <c r="QBB25" s="233"/>
      <c r="QBC25" s="233"/>
      <c r="QBD25" s="233"/>
      <c r="QBE25" s="233"/>
      <c r="QBF25" s="233"/>
      <c r="QBG25" s="233"/>
      <c r="QBH25" s="233"/>
      <c r="QBI25" s="233"/>
      <c r="QBJ25" s="233"/>
      <c r="QBK25" s="233"/>
      <c r="QBL25" s="233"/>
      <c r="QBM25" s="233"/>
      <c r="QBN25" s="233"/>
      <c r="QBO25" s="233"/>
      <c r="QBP25" s="233"/>
      <c r="QBQ25" s="233"/>
      <c r="QBR25" s="233"/>
      <c r="QBS25" s="233"/>
      <c r="QBT25" s="233"/>
      <c r="QBU25" s="233"/>
      <c r="QBV25" s="233"/>
      <c r="QBW25" s="233"/>
      <c r="QBX25" s="233"/>
      <c r="QBY25" s="233"/>
      <c r="QBZ25" s="233"/>
      <c r="QCA25" s="233"/>
      <c r="QCB25" s="233"/>
      <c r="QCC25" s="233"/>
      <c r="QCD25" s="233"/>
      <c r="QCE25" s="233"/>
      <c r="QCF25" s="233"/>
      <c r="QCG25" s="233"/>
      <c r="QCH25" s="233"/>
      <c r="QCI25" s="233"/>
      <c r="QCJ25" s="233"/>
      <c r="QCK25" s="233"/>
      <c r="QCL25" s="233"/>
      <c r="QCM25" s="233"/>
      <c r="QCN25" s="233"/>
      <c r="QCO25" s="233"/>
      <c r="QCP25" s="233"/>
      <c r="QCQ25" s="233"/>
      <c r="QCR25" s="233"/>
      <c r="QCS25" s="233"/>
      <c r="QCT25" s="233"/>
      <c r="QCU25" s="233"/>
      <c r="QCV25" s="233"/>
      <c r="QCW25" s="233"/>
      <c r="QCX25" s="233"/>
      <c r="QCY25" s="233"/>
      <c r="QCZ25" s="233"/>
      <c r="QDA25" s="233"/>
      <c r="QDB25" s="233"/>
      <c r="QDC25" s="233"/>
      <c r="QDD25" s="233"/>
      <c r="QDE25" s="233"/>
      <c r="QDF25" s="233"/>
      <c r="QDG25" s="233"/>
      <c r="QDH25" s="233"/>
      <c r="QDI25" s="233"/>
      <c r="QDJ25" s="233"/>
      <c r="QDK25" s="233"/>
      <c r="QDL25" s="233"/>
      <c r="QDM25" s="233"/>
      <c r="QDN25" s="233"/>
      <c r="QDO25" s="233"/>
      <c r="QDP25" s="233"/>
      <c r="QDQ25" s="233"/>
      <c r="QDR25" s="233"/>
      <c r="QDS25" s="233"/>
      <c r="QDT25" s="233"/>
      <c r="QDU25" s="233"/>
      <c r="QDV25" s="233"/>
      <c r="QDW25" s="233"/>
      <c r="QDX25" s="233"/>
      <c r="QDY25" s="233"/>
      <c r="QDZ25" s="233"/>
      <c r="QEA25" s="233"/>
      <c r="QEB25" s="233"/>
      <c r="QEC25" s="233"/>
      <c r="QED25" s="233"/>
      <c r="QEE25" s="233"/>
      <c r="QEF25" s="233"/>
      <c r="QEG25" s="233"/>
      <c r="QEH25" s="233"/>
      <c r="QEI25" s="233"/>
      <c r="QEJ25" s="233"/>
      <c r="QEK25" s="233"/>
      <c r="QEL25" s="233"/>
      <c r="QEM25" s="233"/>
      <c r="QEN25" s="233"/>
      <c r="QEO25" s="233"/>
      <c r="QEP25" s="233"/>
      <c r="QEQ25" s="233"/>
      <c r="QER25" s="233"/>
      <c r="QES25" s="233"/>
      <c r="QET25" s="233"/>
      <c r="QEU25" s="233"/>
      <c r="QEV25" s="233"/>
      <c r="QEW25" s="233"/>
      <c r="QEX25" s="233"/>
      <c r="QEY25" s="233"/>
      <c r="QEZ25" s="233"/>
      <c r="QFA25" s="233"/>
      <c r="QFB25" s="233"/>
      <c r="QFC25" s="233"/>
      <c r="QFD25" s="233"/>
      <c r="QFE25" s="233"/>
      <c r="QFF25" s="233"/>
      <c r="QFG25" s="233"/>
      <c r="QFH25" s="233"/>
      <c r="QFI25" s="233"/>
      <c r="QFJ25" s="233"/>
      <c r="QFK25" s="233"/>
      <c r="QFL25" s="233"/>
      <c r="QFM25" s="233"/>
      <c r="QFN25" s="233"/>
      <c r="QFO25" s="233"/>
      <c r="QFP25" s="233"/>
      <c r="QFQ25" s="233"/>
      <c r="QFR25" s="233"/>
      <c r="QFS25" s="233"/>
      <c r="QFT25" s="233"/>
      <c r="QFU25" s="233"/>
      <c r="QFV25" s="233"/>
      <c r="QFW25" s="233"/>
      <c r="QFX25" s="233"/>
      <c r="QFY25" s="233"/>
      <c r="QFZ25" s="233"/>
      <c r="QGA25" s="233"/>
      <c r="QGB25" s="233"/>
      <c r="QGC25" s="233"/>
      <c r="QGD25" s="233"/>
      <c r="QGE25" s="233"/>
      <c r="QGF25" s="233"/>
      <c r="QGG25" s="233"/>
      <c r="QGH25" s="233"/>
      <c r="QGI25" s="233"/>
      <c r="QGJ25" s="233"/>
      <c r="QGK25" s="233"/>
      <c r="QGL25" s="233"/>
      <c r="QGM25" s="233"/>
      <c r="QGN25" s="233"/>
      <c r="QGO25" s="233"/>
      <c r="QGP25" s="233"/>
      <c r="QGQ25" s="233"/>
      <c r="QGR25" s="233"/>
      <c r="QGS25" s="233"/>
      <c r="QGT25" s="233"/>
      <c r="QGU25" s="233"/>
      <c r="QGV25" s="233"/>
      <c r="QGW25" s="233"/>
      <c r="QGX25" s="233"/>
      <c r="QGY25" s="233"/>
      <c r="QGZ25" s="233"/>
      <c r="QHA25" s="233"/>
      <c r="QHB25" s="233"/>
      <c r="QHC25" s="233"/>
      <c r="QHD25" s="233"/>
      <c r="QHE25" s="233"/>
      <c r="QHF25" s="233"/>
      <c r="QHG25" s="233"/>
      <c r="QHH25" s="233"/>
      <c r="QHI25" s="233"/>
      <c r="QHJ25" s="233"/>
      <c r="QHK25" s="233"/>
      <c r="QHL25" s="233"/>
      <c r="QHM25" s="233"/>
      <c r="QHN25" s="233"/>
      <c r="QHO25" s="233"/>
      <c r="QHP25" s="233"/>
      <c r="QHQ25" s="233"/>
      <c r="QHR25" s="233"/>
      <c r="QHS25" s="233"/>
      <c r="QHT25" s="233"/>
      <c r="QHU25" s="233"/>
      <c r="QHV25" s="233"/>
      <c r="QHW25" s="233"/>
      <c r="QHX25" s="233"/>
      <c r="QHY25" s="233"/>
      <c r="QHZ25" s="233"/>
      <c r="QIA25" s="233"/>
      <c r="QIB25" s="233"/>
      <c r="QIC25" s="233"/>
      <c r="QID25" s="233"/>
      <c r="QIE25" s="233"/>
      <c r="QIF25" s="233"/>
      <c r="QIG25" s="233"/>
      <c r="QIH25" s="233"/>
      <c r="QII25" s="233"/>
      <c r="QIJ25" s="233"/>
      <c r="QIK25" s="233"/>
      <c r="QIL25" s="233"/>
      <c r="QIM25" s="233"/>
      <c r="QIN25" s="233"/>
      <c r="QIO25" s="233"/>
      <c r="QIP25" s="233"/>
      <c r="QIQ25" s="233"/>
      <c r="QIR25" s="233"/>
      <c r="QIS25" s="233"/>
      <c r="QIT25" s="233"/>
      <c r="QIU25" s="233"/>
      <c r="QIV25" s="233"/>
      <c r="QIW25" s="233"/>
      <c r="QIX25" s="233"/>
      <c r="QIY25" s="233"/>
      <c r="QIZ25" s="233"/>
      <c r="QJA25" s="233"/>
      <c r="QJB25" s="233"/>
      <c r="QJC25" s="233"/>
      <c r="QJD25" s="233"/>
      <c r="QJE25" s="233"/>
      <c r="QJF25" s="233"/>
      <c r="QJG25" s="233"/>
      <c r="QJH25" s="233"/>
      <c r="QJI25" s="233"/>
      <c r="QJJ25" s="233"/>
      <c r="QJK25" s="233"/>
      <c r="QJL25" s="233"/>
      <c r="QJM25" s="233"/>
      <c r="QJN25" s="233"/>
      <c r="QJO25" s="233"/>
      <c r="QJP25" s="233"/>
      <c r="QJQ25" s="233"/>
      <c r="QJR25" s="233"/>
      <c r="QJS25" s="233"/>
      <c r="QJT25" s="233"/>
      <c r="QJU25" s="233"/>
      <c r="QJV25" s="233"/>
      <c r="QJW25" s="233"/>
      <c r="QJX25" s="233"/>
      <c r="QJY25" s="233"/>
      <c r="QJZ25" s="233"/>
      <c r="QKA25" s="233"/>
      <c r="QKB25" s="233"/>
      <c r="QKC25" s="233"/>
      <c r="QKD25" s="233"/>
      <c r="QKE25" s="233"/>
      <c r="QKF25" s="233"/>
      <c r="QKG25" s="233"/>
      <c r="QKH25" s="233"/>
      <c r="QKI25" s="233"/>
      <c r="QKJ25" s="233"/>
      <c r="QKK25" s="233"/>
      <c r="QKL25" s="233"/>
      <c r="QKM25" s="233"/>
      <c r="QKN25" s="233"/>
      <c r="QKO25" s="233"/>
      <c r="QKP25" s="233"/>
      <c r="QKQ25" s="233"/>
      <c r="QKR25" s="233"/>
      <c r="QKS25" s="233"/>
      <c r="QKT25" s="233"/>
      <c r="QKU25" s="233"/>
      <c r="QKV25" s="233"/>
      <c r="QKW25" s="233"/>
      <c r="QKX25" s="233"/>
      <c r="QKY25" s="233"/>
      <c r="QKZ25" s="233"/>
      <c r="QLA25" s="233"/>
      <c r="QLB25" s="233"/>
      <c r="QLC25" s="233"/>
      <c r="QLD25" s="233"/>
      <c r="QLE25" s="233"/>
      <c r="QLF25" s="233"/>
      <c r="QLG25" s="233"/>
      <c r="QLH25" s="233"/>
      <c r="QLI25" s="233"/>
      <c r="QLJ25" s="233"/>
      <c r="QLK25" s="233"/>
      <c r="QLL25" s="233"/>
      <c r="QLM25" s="233"/>
      <c r="QLN25" s="233"/>
      <c r="QLO25" s="233"/>
      <c r="QLP25" s="233"/>
      <c r="QLQ25" s="233"/>
      <c r="QLR25" s="233"/>
      <c r="QLS25" s="233"/>
      <c r="QLT25" s="233"/>
      <c r="QLU25" s="233"/>
      <c r="QLV25" s="233"/>
      <c r="QLW25" s="233"/>
      <c r="QLX25" s="233"/>
      <c r="QLY25" s="233"/>
      <c r="QLZ25" s="233"/>
      <c r="QMA25" s="233"/>
      <c r="QMB25" s="233"/>
      <c r="QMC25" s="233"/>
      <c r="QMD25" s="233"/>
      <c r="QME25" s="233"/>
      <c r="QMF25" s="233"/>
      <c r="QMG25" s="233"/>
      <c r="QMH25" s="233"/>
      <c r="QMI25" s="233"/>
      <c r="QMJ25" s="233"/>
      <c r="QMK25" s="233"/>
      <c r="QML25" s="233"/>
      <c r="QMM25" s="233"/>
      <c r="QMN25" s="233"/>
      <c r="QMO25" s="233"/>
      <c r="QMP25" s="233"/>
      <c r="QMQ25" s="233"/>
      <c r="QMR25" s="233"/>
      <c r="QMS25" s="233"/>
      <c r="QMT25" s="233"/>
      <c r="QMU25" s="233"/>
      <c r="QMV25" s="233"/>
      <c r="QMW25" s="233"/>
      <c r="QMX25" s="233"/>
      <c r="QMY25" s="233"/>
      <c r="QMZ25" s="233"/>
      <c r="QNA25" s="233"/>
      <c r="QNB25" s="233"/>
      <c r="QNC25" s="233"/>
      <c r="QND25" s="233"/>
      <c r="QNE25" s="233"/>
      <c r="QNF25" s="233"/>
      <c r="QNG25" s="233"/>
      <c r="QNH25" s="233"/>
      <c r="QNI25" s="233"/>
      <c r="QNJ25" s="233"/>
      <c r="QNK25" s="233"/>
      <c r="QNL25" s="233"/>
      <c r="QNM25" s="233"/>
      <c r="QNN25" s="233"/>
      <c r="QNO25" s="233"/>
      <c r="QNP25" s="233"/>
      <c r="QNQ25" s="233"/>
      <c r="QNR25" s="233"/>
      <c r="QNS25" s="233"/>
      <c r="QNT25" s="233"/>
      <c r="QNU25" s="233"/>
      <c r="QNV25" s="233"/>
      <c r="QNW25" s="233"/>
      <c r="QNX25" s="233"/>
      <c r="QNY25" s="233"/>
      <c r="QNZ25" s="233"/>
      <c r="QOA25" s="233"/>
      <c r="QOB25" s="233"/>
      <c r="QOC25" s="233"/>
      <c r="QOD25" s="233"/>
      <c r="QOE25" s="233"/>
      <c r="QOF25" s="233"/>
      <c r="QOG25" s="233"/>
      <c r="QOH25" s="233"/>
      <c r="QOI25" s="233"/>
      <c r="QOJ25" s="233"/>
      <c r="QOK25" s="233"/>
      <c r="QOL25" s="233"/>
      <c r="QOM25" s="233"/>
      <c r="QON25" s="233"/>
      <c r="QOO25" s="233"/>
      <c r="QOP25" s="233"/>
      <c r="QOQ25" s="233"/>
      <c r="QOR25" s="233"/>
      <c r="QOS25" s="233"/>
      <c r="QOT25" s="233"/>
      <c r="QOU25" s="233"/>
      <c r="QOV25" s="233"/>
      <c r="QOW25" s="233"/>
      <c r="QOX25" s="233"/>
      <c r="QOY25" s="233"/>
      <c r="QOZ25" s="233"/>
      <c r="QPA25" s="233"/>
      <c r="QPB25" s="233"/>
      <c r="QPC25" s="233"/>
      <c r="QPD25" s="233"/>
      <c r="QPE25" s="233"/>
      <c r="QPF25" s="233"/>
      <c r="QPG25" s="233"/>
      <c r="QPH25" s="233"/>
      <c r="QPI25" s="233"/>
      <c r="QPJ25" s="233"/>
      <c r="QPK25" s="233"/>
      <c r="QPL25" s="233"/>
      <c r="QPM25" s="233"/>
      <c r="QPN25" s="233"/>
      <c r="QPO25" s="233"/>
      <c r="QPP25" s="233"/>
      <c r="QPQ25" s="233"/>
      <c r="QPR25" s="233"/>
      <c r="QPS25" s="233"/>
      <c r="QPT25" s="233"/>
      <c r="QPU25" s="233"/>
      <c r="QPV25" s="233"/>
      <c r="QPW25" s="233"/>
      <c r="QPX25" s="233"/>
      <c r="QPY25" s="233"/>
      <c r="QPZ25" s="233"/>
      <c r="QQA25" s="233"/>
      <c r="QQB25" s="233"/>
      <c r="QQC25" s="233"/>
      <c r="QQD25" s="233"/>
      <c r="QQE25" s="233"/>
      <c r="QQF25" s="233"/>
      <c r="QQG25" s="233"/>
      <c r="QQH25" s="233"/>
      <c r="QQI25" s="233"/>
      <c r="QQJ25" s="233"/>
      <c r="QQK25" s="233"/>
      <c r="QQL25" s="233"/>
      <c r="QQM25" s="233"/>
      <c r="QQN25" s="233"/>
      <c r="QQO25" s="233"/>
      <c r="QQP25" s="233"/>
      <c r="QQQ25" s="233"/>
      <c r="QQR25" s="233"/>
      <c r="QQS25" s="233"/>
      <c r="QQT25" s="233"/>
      <c r="QQU25" s="233"/>
      <c r="QQV25" s="233"/>
      <c r="QQW25" s="233"/>
      <c r="QQX25" s="233"/>
      <c r="QQY25" s="233"/>
      <c r="QQZ25" s="233"/>
      <c r="QRA25" s="233"/>
      <c r="QRB25" s="233"/>
      <c r="QRC25" s="233"/>
      <c r="QRD25" s="233"/>
      <c r="QRE25" s="233"/>
      <c r="QRF25" s="233"/>
      <c r="QRG25" s="233"/>
      <c r="QRH25" s="233"/>
      <c r="QRI25" s="233"/>
      <c r="QRJ25" s="233"/>
      <c r="QRK25" s="233"/>
      <c r="QRL25" s="233"/>
      <c r="QRM25" s="233"/>
      <c r="QRN25" s="233"/>
      <c r="QRO25" s="233"/>
      <c r="QRP25" s="233"/>
      <c r="QRQ25" s="233"/>
      <c r="QRR25" s="233"/>
      <c r="QRS25" s="233"/>
      <c r="QRT25" s="233"/>
      <c r="QRU25" s="233"/>
      <c r="QRV25" s="233"/>
      <c r="QRW25" s="233"/>
      <c r="QRX25" s="233"/>
      <c r="QRY25" s="233"/>
      <c r="QRZ25" s="233"/>
      <c r="QSA25" s="233"/>
      <c r="QSB25" s="233"/>
      <c r="QSC25" s="233"/>
      <c r="QSD25" s="233"/>
      <c r="QSE25" s="233"/>
      <c r="QSF25" s="233"/>
      <c r="QSG25" s="233"/>
      <c r="QSH25" s="233"/>
      <c r="QSI25" s="233"/>
      <c r="QSJ25" s="233"/>
      <c r="QSK25" s="233"/>
      <c r="QSL25" s="233"/>
      <c r="QSM25" s="233"/>
      <c r="QSN25" s="233"/>
      <c r="QSO25" s="233"/>
      <c r="QSP25" s="233"/>
      <c r="QSQ25" s="233"/>
      <c r="QSR25" s="233"/>
      <c r="QSS25" s="233"/>
      <c r="QST25" s="233"/>
      <c r="QSU25" s="233"/>
      <c r="QSV25" s="233"/>
      <c r="QSW25" s="233"/>
      <c r="QSX25" s="233"/>
      <c r="QSY25" s="233"/>
      <c r="QSZ25" s="233"/>
      <c r="QTA25" s="233"/>
      <c r="QTB25" s="233"/>
      <c r="QTC25" s="233"/>
      <c r="QTD25" s="233"/>
      <c r="QTE25" s="233"/>
      <c r="QTF25" s="233"/>
      <c r="QTG25" s="233"/>
      <c r="QTH25" s="233"/>
      <c r="QTI25" s="233"/>
      <c r="QTJ25" s="233"/>
      <c r="QTK25" s="233"/>
      <c r="QTL25" s="233"/>
      <c r="QTM25" s="233"/>
      <c r="QTN25" s="233"/>
      <c r="QTO25" s="233"/>
      <c r="QTP25" s="233"/>
      <c r="QTQ25" s="233"/>
      <c r="QTR25" s="233"/>
      <c r="QTS25" s="233"/>
      <c r="QTT25" s="233"/>
      <c r="QTU25" s="233"/>
      <c r="QTV25" s="233"/>
      <c r="QTW25" s="233"/>
      <c r="QTX25" s="233"/>
      <c r="QTY25" s="233"/>
      <c r="QTZ25" s="233"/>
      <c r="QUA25" s="233"/>
      <c r="QUB25" s="233"/>
      <c r="QUC25" s="233"/>
      <c r="QUD25" s="233"/>
      <c r="QUE25" s="233"/>
      <c r="QUF25" s="233"/>
      <c r="QUG25" s="233"/>
      <c r="QUH25" s="233"/>
      <c r="QUI25" s="233"/>
      <c r="QUJ25" s="233"/>
      <c r="QUK25" s="233"/>
      <c r="QUL25" s="233"/>
      <c r="QUM25" s="233"/>
      <c r="QUN25" s="233"/>
      <c r="QUO25" s="233"/>
      <c r="QUP25" s="233"/>
      <c r="QUQ25" s="233"/>
      <c r="QUR25" s="233"/>
      <c r="QUS25" s="233"/>
      <c r="QUT25" s="233"/>
      <c r="QUU25" s="233"/>
      <c r="QUV25" s="233"/>
      <c r="QUW25" s="233"/>
      <c r="QUX25" s="233"/>
      <c r="QUY25" s="233"/>
      <c r="QUZ25" s="233"/>
      <c r="QVA25" s="233"/>
      <c r="QVB25" s="233"/>
      <c r="QVC25" s="233"/>
      <c r="QVD25" s="233"/>
      <c r="QVE25" s="233"/>
      <c r="QVF25" s="233"/>
      <c r="QVG25" s="233"/>
      <c r="QVH25" s="233"/>
      <c r="QVI25" s="233"/>
      <c r="QVJ25" s="233"/>
      <c r="QVK25" s="233"/>
      <c r="QVL25" s="233"/>
      <c r="QVM25" s="233"/>
      <c r="QVN25" s="233"/>
      <c r="QVO25" s="233"/>
      <c r="QVP25" s="233"/>
      <c r="QVQ25" s="233"/>
      <c r="QVR25" s="233"/>
      <c r="QVS25" s="233"/>
      <c r="QVT25" s="233"/>
      <c r="QVU25" s="233"/>
      <c r="QVV25" s="233"/>
      <c r="QVW25" s="233"/>
      <c r="QVX25" s="233"/>
      <c r="QVY25" s="233"/>
      <c r="QVZ25" s="233"/>
      <c r="QWA25" s="233"/>
      <c r="QWB25" s="233"/>
      <c r="QWC25" s="233"/>
      <c r="QWD25" s="233"/>
      <c r="QWE25" s="233"/>
      <c r="QWF25" s="233"/>
      <c r="QWG25" s="233"/>
      <c r="QWH25" s="233"/>
      <c r="QWI25" s="233"/>
      <c r="QWJ25" s="233"/>
      <c r="QWK25" s="233"/>
      <c r="QWL25" s="233"/>
      <c r="QWM25" s="233"/>
      <c r="QWN25" s="233"/>
      <c r="QWO25" s="233"/>
      <c r="QWP25" s="233"/>
      <c r="QWQ25" s="233"/>
      <c r="QWR25" s="233"/>
      <c r="QWS25" s="233"/>
      <c r="QWT25" s="233"/>
      <c r="QWU25" s="233"/>
      <c r="QWV25" s="233"/>
      <c r="QWW25" s="233"/>
      <c r="QWX25" s="233"/>
      <c r="QWY25" s="233"/>
      <c r="QWZ25" s="233"/>
      <c r="QXA25" s="233"/>
      <c r="QXB25" s="233"/>
      <c r="QXC25" s="233"/>
      <c r="QXD25" s="233"/>
      <c r="QXE25" s="233"/>
      <c r="QXF25" s="233"/>
      <c r="QXG25" s="233"/>
      <c r="QXH25" s="233"/>
      <c r="QXI25" s="233"/>
      <c r="QXJ25" s="233"/>
      <c r="QXK25" s="233"/>
      <c r="QXL25" s="233"/>
      <c r="QXM25" s="233"/>
      <c r="QXN25" s="233"/>
      <c r="QXO25" s="233"/>
      <c r="QXP25" s="233"/>
      <c r="QXQ25" s="233"/>
      <c r="QXR25" s="233"/>
      <c r="QXS25" s="233"/>
      <c r="QXT25" s="233"/>
      <c r="QXU25" s="233"/>
      <c r="QXV25" s="233"/>
      <c r="QXW25" s="233"/>
      <c r="QXX25" s="233"/>
      <c r="QXY25" s="233"/>
      <c r="QXZ25" s="233"/>
      <c r="QYA25" s="233"/>
      <c r="QYB25" s="233"/>
      <c r="QYC25" s="233"/>
      <c r="QYD25" s="233"/>
      <c r="QYE25" s="233"/>
      <c r="QYF25" s="233"/>
      <c r="QYG25" s="233"/>
      <c r="QYH25" s="233"/>
      <c r="QYI25" s="233"/>
      <c r="QYJ25" s="233"/>
      <c r="QYK25" s="233"/>
      <c r="QYL25" s="233"/>
      <c r="QYM25" s="233"/>
      <c r="QYN25" s="233"/>
      <c r="QYO25" s="233"/>
      <c r="QYP25" s="233"/>
      <c r="QYQ25" s="233"/>
      <c r="QYR25" s="233"/>
      <c r="QYS25" s="233"/>
      <c r="QYT25" s="233"/>
      <c r="QYU25" s="233"/>
      <c r="QYV25" s="233"/>
      <c r="QYW25" s="233"/>
      <c r="QYX25" s="233"/>
      <c r="QYY25" s="233"/>
      <c r="QYZ25" s="233"/>
      <c r="QZA25" s="233"/>
      <c r="QZB25" s="233"/>
      <c r="QZC25" s="233"/>
      <c r="QZD25" s="233"/>
      <c r="QZE25" s="233"/>
      <c r="QZF25" s="233"/>
      <c r="QZG25" s="233"/>
      <c r="QZH25" s="233"/>
      <c r="QZI25" s="233"/>
      <c r="QZJ25" s="233"/>
      <c r="QZK25" s="233"/>
      <c r="QZL25" s="233"/>
      <c r="QZM25" s="233"/>
      <c r="QZN25" s="233"/>
      <c r="QZO25" s="233"/>
      <c r="QZP25" s="233"/>
      <c r="QZQ25" s="233"/>
      <c r="QZR25" s="233"/>
      <c r="QZS25" s="233"/>
      <c r="QZT25" s="233"/>
      <c r="QZU25" s="233"/>
      <c r="QZV25" s="233"/>
      <c r="QZW25" s="233"/>
      <c r="QZX25" s="233"/>
      <c r="QZY25" s="233"/>
      <c r="QZZ25" s="233"/>
      <c r="RAA25" s="233"/>
      <c r="RAB25" s="233"/>
      <c r="RAC25" s="233"/>
      <c r="RAD25" s="233"/>
      <c r="RAE25" s="233"/>
      <c r="RAF25" s="233"/>
      <c r="RAG25" s="233"/>
      <c r="RAH25" s="233"/>
      <c r="RAI25" s="233"/>
      <c r="RAJ25" s="233"/>
      <c r="RAK25" s="233"/>
      <c r="RAL25" s="233"/>
      <c r="RAM25" s="233"/>
      <c r="RAN25" s="233"/>
      <c r="RAO25" s="233"/>
      <c r="RAP25" s="233"/>
      <c r="RAQ25" s="233"/>
      <c r="RAR25" s="233"/>
      <c r="RAS25" s="233"/>
      <c r="RAT25" s="233"/>
      <c r="RAU25" s="233"/>
      <c r="RAV25" s="233"/>
      <c r="RAW25" s="233"/>
      <c r="RAX25" s="233"/>
      <c r="RAY25" s="233"/>
      <c r="RAZ25" s="233"/>
      <c r="RBA25" s="233"/>
      <c r="RBB25" s="233"/>
      <c r="RBC25" s="233"/>
      <c r="RBD25" s="233"/>
      <c r="RBE25" s="233"/>
      <c r="RBF25" s="233"/>
      <c r="RBG25" s="233"/>
      <c r="RBH25" s="233"/>
      <c r="RBI25" s="233"/>
      <c r="RBJ25" s="233"/>
      <c r="RBK25" s="233"/>
      <c r="RBL25" s="233"/>
      <c r="RBM25" s="233"/>
      <c r="RBN25" s="233"/>
      <c r="RBO25" s="233"/>
      <c r="RBP25" s="233"/>
      <c r="RBQ25" s="233"/>
      <c r="RBR25" s="233"/>
      <c r="RBS25" s="233"/>
      <c r="RBT25" s="233"/>
      <c r="RBU25" s="233"/>
      <c r="RBV25" s="233"/>
      <c r="RBW25" s="233"/>
      <c r="RBX25" s="233"/>
      <c r="RBY25" s="233"/>
      <c r="RBZ25" s="233"/>
      <c r="RCA25" s="233"/>
      <c r="RCB25" s="233"/>
      <c r="RCC25" s="233"/>
      <c r="RCD25" s="233"/>
      <c r="RCE25" s="233"/>
      <c r="RCF25" s="233"/>
      <c r="RCG25" s="233"/>
      <c r="RCH25" s="233"/>
      <c r="RCI25" s="233"/>
      <c r="RCJ25" s="233"/>
      <c r="RCK25" s="233"/>
      <c r="RCL25" s="233"/>
      <c r="RCM25" s="233"/>
      <c r="RCN25" s="233"/>
      <c r="RCO25" s="233"/>
      <c r="RCP25" s="233"/>
      <c r="RCQ25" s="233"/>
      <c r="RCR25" s="233"/>
      <c r="RCS25" s="233"/>
      <c r="RCT25" s="233"/>
      <c r="RCU25" s="233"/>
      <c r="RCV25" s="233"/>
      <c r="RCW25" s="233"/>
      <c r="RCX25" s="233"/>
      <c r="RCY25" s="233"/>
      <c r="RCZ25" s="233"/>
      <c r="RDA25" s="233"/>
      <c r="RDB25" s="233"/>
      <c r="RDC25" s="233"/>
      <c r="RDD25" s="233"/>
      <c r="RDE25" s="233"/>
      <c r="RDF25" s="233"/>
      <c r="RDG25" s="233"/>
      <c r="RDH25" s="233"/>
      <c r="RDI25" s="233"/>
      <c r="RDJ25" s="233"/>
      <c r="RDK25" s="233"/>
      <c r="RDL25" s="233"/>
      <c r="RDM25" s="233"/>
      <c r="RDN25" s="233"/>
      <c r="RDO25" s="233"/>
      <c r="RDP25" s="233"/>
      <c r="RDQ25" s="233"/>
      <c r="RDR25" s="233"/>
      <c r="RDS25" s="233"/>
      <c r="RDT25" s="233"/>
      <c r="RDU25" s="233"/>
      <c r="RDV25" s="233"/>
      <c r="RDW25" s="233"/>
      <c r="RDX25" s="233"/>
      <c r="RDY25" s="233"/>
      <c r="RDZ25" s="233"/>
      <c r="REA25" s="233"/>
      <c r="REB25" s="233"/>
      <c r="REC25" s="233"/>
      <c r="RED25" s="233"/>
      <c r="REE25" s="233"/>
      <c r="REF25" s="233"/>
      <c r="REG25" s="233"/>
      <c r="REH25" s="233"/>
      <c r="REI25" s="233"/>
      <c r="REJ25" s="233"/>
      <c r="REK25" s="233"/>
      <c r="REL25" s="233"/>
      <c r="REM25" s="233"/>
      <c r="REN25" s="233"/>
      <c r="REO25" s="233"/>
      <c r="REP25" s="233"/>
      <c r="REQ25" s="233"/>
      <c r="RER25" s="233"/>
      <c r="RES25" s="233"/>
      <c r="RET25" s="233"/>
      <c r="REU25" s="233"/>
      <c r="REV25" s="233"/>
      <c r="REW25" s="233"/>
      <c r="REX25" s="233"/>
      <c r="REY25" s="233"/>
      <c r="REZ25" s="233"/>
      <c r="RFA25" s="233"/>
      <c r="RFB25" s="233"/>
      <c r="RFC25" s="233"/>
      <c r="RFD25" s="233"/>
      <c r="RFE25" s="233"/>
      <c r="RFF25" s="233"/>
      <c r="RFG25" s="233"/>
      <c r="RFH25" s="233"/>
      <c r="RFI25" s="233"/>
      <c r="RFJ25" s="233"/>
      <c r="RFK25" s="233"/>
      <c r="RFL25" s="233"/>
      <c r="RFM25" s="233"/>
      <c r="RFN25" s="233"/>
      <c r="RFO25" s="233"/>
      <c r="RFP25" s="233"/>
      <c r="RFQ25" s="233"/>
      <c r="RFR25" s="233"/>
      <c r="RFS25" s="233"/>
      <c r="RFT25" s="233"/>
      <c r="RFU25" s="233"/>
      <c r="RFV25" s="233"/>
      <c r="RFW25" s="233"/>
      <c r="RFX25" s="233"/>
      <c r="RFY25" s="233"/>
      <c r="RFZ25" s="233"/>
      <c r="RGA25" s="233"/>
      <c r="RGB25" s="233"/>
      <c r="RGC25" s="233"/>
      <c r="RGD25" s="233"/>
      <c r="RGE25" s="233"/>
      <c r="RGF25" s="233"/>
      <c r="RGG25" s="233"/>
      <c r="RGH25" s="233"/>
      <c r="RGI25" s="233"/>
      <c r="RGJ25" s="233"/>
      <c r="RGK25" s="233"/>
      <c r="RGL25" s="233"/>
      <c r="RGM25" s="233"/>
      <c r="RGN25" s="233"/>
      <c r="RGO25" s="233"/>
      <c r="RGP25" s="233"/>
      <c r="RGQ25" s="233"/>
      <c r="RGR25" s="233"/>
      <c r="RGS25" s="233"/>
      <c r="RGT25" s="233"/>
      <c r="RGU25" s="233"/>
      <c r="RGV25" s="233"/>
      <c r="RGW25" s="233"/>
      <c r="RGX25" s="233"/>
      <c r="RGY25" s="233"/>
      <c r="RGZ25" s="233"/>
      <c r="RHA25" s="233"/>
      <c r="RHB25" s="233"/>
      <c r="RHC25" s="233"/>
      <c r="RHD25" s="233"/>
      <c r="RHE25" s="233"/>
      <c r="RHF25" s="233"/>
      <c r="RHG25" s="233"/>
      <c r="RHH25" s="233"/>
      <c r="RHI25" s="233"/>
      <c r="RHJ25" s="233"/>
      <c r="RHK25" s="233"/>
      <c r="RHL25" s="233"/>
      <c r="RHM25" s="233"/>
      <c r="RHN25" s="233"/>
      <c r="RHO25" s="233"/>
      <c r="RHP25" s="233"/>
      <c r="RHQ25" s="233"/>
      <c r="RHR25" s="233"/>
      <c r="RHS25" s="233"/>
      <c r="RHT25" s="233"/>
      <c r="RHU25" s="233"/>
      <c r="RHV25" s="233"/>
      <c r="RHW25" s="233"/>
      <c r="RHX25" s="233"/>
      <c r="RHY25" s="233"/>
      <c r="RHZ25" s="233"/>
      <c r="RIA25" s="233"/>
      <c r="RIB25" s="233"/>
      <c r="RIC25" s="233"/>
      <c r="RID25" s="233"/>
      <c r="RIE25" s="233"/>
      <c r="RIF25" s="233"/>
      <c r="RIG25" s="233"/>
      <c r="RIH25" s="233"/>
      <c r="RII25" s="233"/>
      <c r="RIJ25" s="233"/>
      <c r="RIK25" s="233"/>
      <c r="RIL25" s="233"/>
      <c r="RIM25" s="233"/>
      <c r="RIN25" s="233"/>
      <c r="RIO25" s="233"/>
      <c r="RIP25" s="233"/>
      <c r="RIQ25" s="233"/>
      <c r="RIR25" s="233"/>
      <c r="RIS25" s="233"/>
      <c r="RIT25" s="233"/>
      <c r="RIU25" s="233"/>
      <c r="RIV25" s="233"/>
      <c r="RIW25" s="233"/>
      <c r="RIX25" s="233"/>
      <c r="RIY25" s="233"/>
      <c r="RIZ25" s="233"/>
      <c r="RJA25" s="233"/>
      <c r="RJB25" s="233"/>
      <c r="RJC25" s="233"/>
      <c r="RJD25" s="233"/>
      <c r="RJE25" s="233"/>
      <c r="RJF25" s="233"/>
      <c r="RJG25" s="233"/>
      <c r="RJH25" s="233"/>
      <c r="RJI25" s="233"/>
      <c r="RJJ25" s="233"/>
      <c r="RJK25" s="233"/>
      <c r="RJL25" s="233"/>
      <c r="RJM25" s="233"/>
      <c r="RJN25" s="233"/>
      <c r="RJO25" s="233"/>
      <c r="RJP25" s="233"/>
      <c r="RJQ25" s="233"/>
      <c r="RJR25" s="233"/>
      <c r="RJS25" s="233"/>
      <c r="RJT25" s="233"/>
      <c r="RJU25" s="233"/>
      <c r="RJV25" s="233"/>
      <c r="RJW25" s="233"/>
      <c r="RJX25" s="233"/>
      <c r="RJY25" s="233"/>
      <c r="RJZ25" s="233"/>
      <c r="RKA25" s="233"/>
      <c r="RKB25" s="233"/>
      <c r="RKC25" s="233"/>
      <c r="RKD25" s="233"/>
      <c r="RKE25" s="233"/>
      <c r="RKF25" s="233"/>
      <c r="RKG25" s="233"/>
      <c r="RKH25" s="233"/>
      <c r="RKI25" s="233"/>
      <c r="RKJ25" s="233"/>
      <c r="RKK25" s="233"/>
      <c r="RKL25" s="233"/>
      <c r="RKM25" s="233"/>
      <c r="RKN25" s="233"/>
      <c r="RKO25" s="233"/>
      <c r="RKP25" s="233"/>
      <c r="RKQ25" s="233"/>
      <c r="RKR25" s="233"/>
      <c r="RKS25" s="233"/>
      <c r="RKT25" s="233"/>
      <c r="RKU25" s="233"/>
      <c r="RKV25" s="233"/>
      <c r="RKW25" s="233"/>
      <c r="RKX25" s="233"/>
      <c r="RKY25" s="233"/>
      <c r="RKZ25" s="233"/>
      <c r="RLA25" s="233"/>
      <c r="RLB25" s="233"/>
      <c r="RLC25" s="233"/>
      <c r="RLD25" s="233"/>
      <c r="RLE25" s="233"/>
      <c r="RLF25" s="233"/>
      <c r="RLG25" s="233"/>
      <c r="RLH25" s="233"/>
      <c r="RLI25" s="233"/>
      <c r="RLJ25" s="233"/>
      <c r="RLK25" s="233"/>
      <c r="RLL25" s="233"/>
      <c r="RLM25" s="233"/>
      <c r="RLN25" s="233"/>
      <c r="RLO25" s="233"/>
      <c r="RLP25" s="233"/>
      <c r="RLQ25" s="233"/>
      <c r="RLR25" s="233"/>
      <c r="RLS25" s="233"/>
      <c r="RLT25" s="233"/>
      <c r="RLU25" s="233"/>
      <c r="RLV25" s="233"/>
      <c r="RLW25" s="233"/>
      <c r="RLX25" s="233"/>
      <c r="RLY25" s="233"/>
      <c r="RLZ25" s="233"/>
      <c r="RMA25" s="233"/>
      <c r="RMB25" s="233"/>
      <c r="RMC25" s="233"/>
      <c r="RMD25" s="233"/>
      <c r="RME25" s="233"/>
      <c r="RMF25" s="233"/>
      <c r="RMG25" s="233"/>
      <c r="RMH25" s="233"/>
      <c r="RMI25" s="233"/>
      <c r="RMJ25" s="233"/>
      <c r="RMK25" s="233"/>
      <c r="RML25" s="233"/>
      <c r="RMM25" s="233"/>
      <c r="RMN25" s="233"/>
      <c r="RMO25" s="233"/>
      <c r="RMP25" s="233"/>
      <c r="RMQ25" s="233"/>
      <c r="RMR25" s="233"/>
      <c r="RMS25" s="233"/>
      <c r="RMT25" s="233"/>
      <c r="RMU25" s="233"/>
      <c r="RMV25" s="233"/>
      <c r="RMW25" s="233"/>
      <c r="RMX25" s="233"/>
      <c r="RMY25" s="233"/>
      <c r="RMZ25" s="233"/>
      <c r="RNA25" s="233"/>
      <c r="RNB25" s="233"/>
      <c r="RNC25" s="233"/>
      <c r="RND25" s="233"/>
      <c r="RNE25" s="233"/>
      <c r="RNF25" s="233"/>
      <c r="RNG25" s="233"/>
      <c r="RNH25" s="233"/>
      <c r="RNI25" s="233"/>
      <c r="RNJ25" s="233"/>
      <c r="RNK25" s="233"/>
      <c r="RNL25" s="233"/>
      <c r="RNM25" s="233"/>
      <c r="RNN25" s="233"/>
      <c r="RNO25" s="233"/>
      <c r="RNP25" s="233"/>
      <c r="RNQ25" s="233"/>
      <c r="RNR25" s="233"/>
      <c r="RNS25" s="233"/>
      <c r="RNT25" s="233"/>
      <c r="RNU25" s="233"/>
      <c r="RNV25" s="233"/>
      <c r="RNW25" s="233"/>
      <c r="RNX25" s="233"/>
      <c r="RNY25" s="233"/>
      <c r="RNZ25" s="233"/>
      <c r="ROA25" s="233"/>
      <c r="ROB25" s="233"/>
      <c r="ROC25" s="233"/>
      <c r="ROD25" s="233"/>
      <c r="ROE25" s="233"/>
      <c r="ROF25" s="233"/>
      <c r="ROG25" s="233"/>
      <c r="ROH25" s="233"/>
      <c r="ROI25" s="233"/>
      <c r="ROJ25" s="233"/>
      <c r="ROK25" s="233"/>
      <c r="ROL25" s="233"/>
      <c r="ROM25" s="233"/>
      <c r="RON25" s="233"/>
      <c r="ROO25" s="233"/>
      <c r="ROP25" s="233"/>
      <c r="ROQ25" s="233"/>
      <c r="ROR25" s="233"/>
      <c r="ROS25" s="233"/>
      <c r="ROT25" s="233"/>
      <c r="ROU25" s="233"/>
      <c r="ROV25" s="233"/>
      <c r="ROW25" s="233"/>
      <c r="ROX25" s="233"/>
      <c r="ROY25" s="233"/>
      <c r="ROZ25" s="233"/>
      <c r="RPA25" s="233"/>
      <c r="RPB25" s="233"/>
      <c r="RPC25" s="233"/>
      <c r="RPD25" s="233"/>
      <c r="RPE25" s="233"/>
      <c r="RPF25" s="233"/>
      <c r="RPG25" s="233"/>
      <c r="RPH25" s="233"/>
      <c r="RPI25" s="233"/>
      <c r="RPJ25" s="233"/>
      <c r="RPK25" s="233"/>
      <c r="RPL25" s="233"/>
      <c r="RPM25" s="233"/>
      <c r="RPN25" s="233"/>
      <c r="RPO25" s="233"/>
      <c r="RPP25" s="233"/>
      <c r="RPQ25" s="233"/>
      <c r="RPR25" s="233"/>
      <c r="RPS25" s="233"/>
      <c r="RPT25" s="233"/>
      <c r="RPU25" s="233"/>
      <c r="RPV25" s="233"/>
      <c r="RPW25" s="233"/>
      <c r="RPX25" s="233"/>
      <c r="RPY25" s="233"/>
      <c r="RPZ25" s="233"/>
      <c r="RQA25" s="233"/>
      <c r="RQB25" s="233"/>
      <c r="RQC25" s="233"/>
      <c r="RQD25" s="233"/>
      <c r="RQE25" s="233"/>
      <c r="RQF25" s="233"/>
      <c r="RQG25" s="233"/>
      <c r="RQH25" s="233"/>
      <c r="RQI25" s="233"/>
      <c r="RQJ25" s="233"/>
      <c r="RQK25" s="233"/>
      <c r="RQL25" s="233"/>
      <c r="RQM25" s="233"/>
      <c r="RQN25" s="233"/>
      <c r="RQO25" s="233"/>
      <c r="RQP25" s="233"/>
      <c r="RQQ25" s="233"/>
      <c r="RQR25" s="233"/>
      <c r="RQS25" s="233"/>
      <c r="RQT25" s="233"/>
      <c r="RQU25" s="233"/>
      <c r="RQV25" s="233"/>
      <c r="RQW25" s="233"/>
      <c r="RQX25" s="233"/>
      <c r="RQY25" s="233"/>
      <c r="RQZ25" s="233"/>
      <c r="RRA25" s="233"/>
      <c r="RRB25" s="233"/>
      <c r="RRC25" s="233"/>
      <c r="RRD25" s="233"/>
      <c r="RRE25" s="233"/>
      <c r="RRF25" s="233"/>
      <c r="RRG25" s="233"/>
      <c r="RRH25" s="233"/>
      <c r="RRI25" s="233"/>
      <c r="RRJ25" s="233"/>
      <c r="RRK25" s="233"/>
      <c r="RRL25" s="233"/>
      <c r="RRM25" s="233"/>
      <c r="RRN25" s="233"/>
      <c r="RRO25" s="233"/>
      <c r="RRP25" s="233"/>
      <c r="RRQ25" s="233"/>
      <c r="RRR25" s="233"/>
      <c r="RRS25" s="233"/>
      <c r="RRT25" s="233"/>
      <c r="RRU25" s="233"/>
      <c r="RRV25" s="233"/>
      <c r="RRW25" s="233"/>
      <c r="RRX25" s="233"/>
      <c r="RRY25" s="233"/>
      <c r="RRZ25" s="233"/>
      <c r="RSA25" s="233"/>
      <c r="RSB25" s="233"/>
      <c r="RSC25" s="233"/>
      <c r="RSD25" s="233"/>
      <c r="RSE25" s="233"/>
      <c r="RSF25" s="233"/>
      <c r="RSG25" s="233"/>
      <c r="RSH25" s="233"/>
      <c r="RSI25" s="233"/>
      <c r="RSJ25" s="233"/>
      <c r="RSK25" s="233"/>
      <c r="RSL25" s="233"/>
      <c r="RSM25" s="233"/>
      <c r="RSN25" s="233"/>
      <c r="RSO25" s="233"/>
      <c r="RSP25" s="233"/>
      <c r="RSQ25" s="233"/>
      <c r="RSR25" s="233"/>
      <c r="RSS25" s="233"/>
      <c r="RST25" s="233"/>
      <c r="RSU25" s="233"/>
      <c r="RSV25" s="233"/>
      <c r="RSW25" s="233"/>
      <c r="RSX25" s="233"/>
      <c r="RSY25" s="233"/>
      <c r="RSZ25" s="233"/>
      <c r="RTA25" s="233"/>
      <c r="RTB25" s="233"/>
      <c r="RTC25" s="233"/>
      <c r="RTD25" s="233"/>
      <c r="RTE25" s="233"/>
      <c r="RTF25" s="233"/>
      <c r="RTG25" s="233"/>
      <c r="RTH25" s="233"/>
      <c r="RTI25" s="233"/>
      <c r="RTJ25" s="233"/>
      <c r="RTK25" s="233"/>
      <c r="RTL25" s="233"/>
      <c r="RTM25" s="233"/>
      <c r="RTN25" s="233"/>
      <c r="RTO25" s="233"/>
      <c r="RTP25" s="233"/>
      <c r="RTQ25" s="233"/>
      <c r="RTR25" s="233"/>
      <c r="RTS25" s="233"/>
      <c r="RTT25" s="233"/>
      <c r="RTU25" s="233"/>
      <c r="RTV25" s="233"/>
      <c r="RTW25" s="233"/>
      <c r="RTX25" s="233"/>
      <c r="RTY25" s="233"/>
      <c r="RTZ25" s="233"/>
      <c r="RUA25" s="233"/>
      <c r="RUB25" s="233"/>
      <c r="RUC25" s="233"/>
      <c r="RUD25" s="233"/>
      <c r="RUE25" s="233"/>
      <c r="RUF25" s="233"/>
      <c r="RUG25" s="233"/>
      <c r="RUH25" s="233"/>
      <c r="RUI25" s="233"/>
      <c r="RUJ25" s="233"/>
      <c r="RUK25" s="233"/>
      <c r="RUL25" s="233"/>
      <c r="RUM25" s="233"/>
      <c r="RUN25" s="233"/>
      <c r="RUO25" s="233"/>
      <c r="RUP25" s="233"/>
      <c r="RUQ25" s="233"/>
      <c r="RUR25" s="233"/>
      <c r="RUS25" s="233"/>
      <c r="RUT25" s="233"/>
      <c r="RUU25" s="233"/>
      <c r="RUV25" s="233"/>
      <c r="RUW25" s="233"/>
      <c r="RUX25" s="233"/>
      <c r="RUY25" s="233"/>
      <c r="RUZ25" s="233"/>
      <c r="RVA25" s="233"/>
      <c r="RVB25" s="233"/>
      <c r="RVC25" s="233"/>
      <c r="RVD25" s="233"/>
      <c r="RVE25" s="233"/>
      <c r="RVF25" s="233"/>
      <c r="RVG25" s="233"/>
      <c r="RVH25" s="233"/>
      <c r="RVI25" s="233"/>
      <c r="RVJ25" s="233"/>
      <c r="RVK25" s="233"/>
      <c r="RVL25" s="233"/>
      <c r="RVM25" s="233"/>
      <c r="RVN25" s="233"/>
      <c r="RVO25" s="233"/>
      <c r="RVP25" s="233"/>
      <c r="RVQ25" s="233"/>
      <c r="RVR25" s="233"/>
      <c r="RVS25" s="233"/>
      <c r="RVT25" s="233"/>
      <c r="RVU25" s="233"/>
      <c r="RVV25" s="233"/>
      <c r="RVW25" s="233"/>
      <c r="RVX25" s="233"/>
      <c r="RVY25" s="233"/>
      <c r="RVZ25" s="233"/>
      <c r="RWA25" s="233"/>
      <c r="RWB25" s="233"/>
      <c r="RWC25" s="233"/>
      <c r="RWD25" s="233"/>
      <c r="RWE25" s="233"/>
      <c r="RWF25" s="233"/>
      <c r="RWG25" s="233"/>
      <c r="RWH25" s="233"/>
      <c r="RWI25" s="233"/>
      <c r="RWJ25" s="233"/>
      <c r="RWK25" s="233"/>
      <c r="RWL25" s="233"/>
      <c r="RWM25" s="233"/>
      <c r="RWN25" s="233"/>
      <c r="RWO25" s="233"/>
      <c r="RWP25" s="233"/>
      <c r="RWQ25" s="233"/>
      <c r="RWR25" s="233"/>
      <c r="RWS25" s="233"/>
      <c r="RWT25" s="233"/>
      <c r="RWU25" s="233"/>
      <c r="RWV25" s="233"/>
      <c r="RWW25" s="233"/>
      <c r="RWX25" s="233"/>
      <c r="RWY25" s="233"/>
      <c r="RWZ25" s="233"/>
      <c r="RXA25" s="233"/>
      <c r="RXB25" s="233"/>
      <c r="RXC25" s="233"/>
      <c r="RXD25" s="233"/>
      <c r="RXE25" s="233"/>
      <c r="RXF25" s="233"/>
      <c r="RXG25" s="233"/>
      <c r="RXH25" s="233"/>
      <c r="RXI25" s="233"/>
      <c r="RXJ25" s="233"/>
      <c r="RXK25" s="233"/>
      <c r="RXL25" s="233"/>
      <c r="RXM25" s="233"/>
      <c r="RXN25" s="233"/>
      <c r="RXO25" s="233"/>
      <c r="RXP25" s="233"/>
      <c r="RXQ25" s="233"/>
      <c r="RXR25" s="233"/>
      <c r="RXS25" s="233"/>
      <c r="RXT25" s="233"/>
      <c r="RXU25" s="233"/>
      <c r="RXV25" s="233"/>
      <c r="RXW25" s="233"/>
      <c r="RXX25" s="233"/>
      <c r="RXY25" s="233"/>
      <c r="RXZ25" s="233"/>
      <c r="RYA25" s="233"/>
      <c r="RYB25" s="233"/>
      <c r="RYC25" s="233"/>
      <c r="RYD25" s="233"/>
      <c r="RYE25" s="233"/>
      <c r="RYF25" s="233"/>
      <c r="RYG25" s="233"/>
      <c r="RYH25" s="233"/>
      <c r="RYI25" s="233"/>
      <c r="RYJ25" s="233"/>
      <c r="RYK25" s="233"/>
      <c r="RYL25" s="233"/>
      <c r="RYM25" s="233"/>
      <c r="RYN25" s="233"/>
      <c r="RYO25" s="233"/>
      <c r="RYP25" s="233"/>
      <c r="RYQ25" s="233"/>
      <c r="RYR25" s="233"/>
      <c r="RYS25" s="233"/>
      <c r="RYT25" s="233"/>
      <c r="RYU25" s="233"/>
      <c r="RYV25" s="233"/>
      <c r="RYW25" s="233"/>
      <c r="RYX25" s="233"/>
      <c r="RYY25" s="233"/>
      <c r="RYZ25" s="233"/>
      <c r="RZA25" s="233"/>
      <c r="RZB25" s="233"/>
      <c r="RZC25" s="233"/>
      <c r="RZD25" s="233"/>
      <c r="RZE25" s="233"/>
      <c r="RZF25" s="233"/>
      <c r="RZG25" s="233"/>
      <c r="RZH25" s="233"/>
      <c r="RZI25" s="233"/>
      <c r="RZJ25" s="233"/>
      <c r="RZK25" s="233"/>
      <c r="RZL25" s="233"/>
      <c r="RZM25" s="233"/>
      <c r="RZN25" s="233"/>
      <c r="RZO25" s="233"/>
      <c r="RZP25" s="233"/>
      <c r="RZQ25" s="233"/>
      <c r="RZR25" s="233"/>
      <c r="RZS25" s="233"/>
      <c r="RZT25" s="233"/>
      <c r="RZU25" s="233"/>
      <c r="RZV25" s="233"/>
      <c r="RZW25" s="233"/>
      <c r="RZX25" s="233"/>
      <c r="RZY25" s="233"/>
      <c r="RZZ25" s="233"/>
      <c r="SAA25" s="233"/>
      <c r="SAB25" s="233"/>
      <c r="SAC25" s="233"/>
      <c r="SAD25" s="233"/>
      <c r="SAE25" s="233"/>
      <c r="SAF25" s="233"/>
      <c r="SAG25" s="233"/>
      <c r="SAH25" s="233"/>
      <c r="SAI25" s="233"/>
      <c r="SAJ25" s="233"/>
      <c r="SAK25" s="233"/>
      <c r="SAL25" s="233"/>
      <c r="SAM25" s="233"/>
      <c r="SAN25" s="233"/>
      <c r="SAO25" s="233"/>
      <c r="SAP25" s="233"/>
      <c r="SAQ25" s="233"/>
      <c r="SAR25" s="233"/>
      <c r="SAS25" s="233"/>
      <c r="SAT25" s="233"/>
      <c r="SAU25" s="233"/>
      <c r="SAV25" s="233"/>
      <c r="SAW25" s="233"/>
      <c r="SAX25" s="233"/>
      <c r="SAY25" s="233"/>
      <c r="SAZ25" s="233"/>
      <c r="SBA25" s="233"/>
      <c r="SBB25" s="233"/>
      <c r="SBC25" s="233"/>
      <c r="SBD25" s="233"/>
      <c r="SBE25" s="233"/>
      <c r="SBF25" s="233"/>
      <c r="SBG25" s="233"/>
      <c r="SBH25" s="233"/>
      <c r="SBI25" s="233"/>
      <c r="SBJ25" s="233"/>
      <c r="SBK25" s="233"/>
      <c r="SBL25" s="233"/>
      <c r="SBM25" s="233"/>
      <c r="SBN25" s="233"/>
      <c r="SBO25" s="233"/>
      <c r="SBP25" s="233"/>
      <c r="SBQ25" s="233"/>
      <c r="SBR25" s="233"/>
      <c r="SBS25" s="233"/>
      <c r="SBT25" s="233"/>
      <c r="SBU25" s="233"/>
      <c r="SBV25" s="233"/>
      <c r="SBW25" s="233"/>
      <c r="SBX25" s="233"/>
      <c r="SBY25" s="233"/>
      <c r="SBZ25" s="233"/>
      <c r="SCA25" s="233"/>
      <c r="SCB25" s="233"/>
      <c r="SCC25" s="233"/>
      <c r="SCD25" s="233"/>
      <c r="SCE25" s="233"/>
      <c r="SCF25" s="233"/>
      <c r="SCG25" s="233"/>
      <c r="SCH25" s="233"/>
      <c r="SCI25" s="233"/>
      <c r="SCJ25" s="233"/>
      <c r="SCK25" s="233"/>
      <c r="SCL25" s="233"/>
      <c r="SCM25" s="233"/>
      <c r="SCN25" s="233"/>
      <c r="SCO25" s="233"/>
      <c r="SCP25" s="233"/>
      <c r="SCQ25" s="233"/>
      <c r="SCR25" s="233"/>
      <c r="SCS25" s="233"/>
      <c r="SCT25" s="233"/>
      <c r="SCU25" s="233"/>
      <c r="SCV25" s="233"/>
      <c r="SCW25" s="233"/>
      <c r="SCX25" s="233"/>
      <c r="SCY25" s="233"/>
      <c r="SCZ25" s="233"/>
      <c r="SDA25" s="233"/>
      <c r="SDB25" s="233"/>
      <c r="SDC25" s="233"/>
      <c r="SDD25" s="233"/>
      <c r="SDE25" s="233"/>
      <c r="SDF25" s="233"/>
      <c r="SDG25" s="233"/>
      <c r="SDH25" s="233"/>
      <c r="SDI25" s="233"/>
      <c r="SDJ25" s="233"/>
      <c r="SDK25" s="233"/>
      <c r="SDL25" s="233"/>
      <c r="SDM25" s="233"/>
      <c r="SDN25" s="233"/>
      <c r="SDO25" s="233"/>
      <c r="SDP25" s="233"/>
      <c r="SDQ25" s="233"/>
      <c r="SDR25" s="233"/>
      <c r="SDS25" s="233"/>
      <c r="SDT25" s="233"/>
      <c r="SDU25" s="233"/>
      <c r="SDV25" s="233"/>
      <c r="SDW25" s="233"/>
      <c r="SDX25" s="233"/>
      <c r="SDY25" s="233"/>
      <c r="SDZ25" s="233"/>
      <c r="SEA25" s="233"/>
      <c r="SEB25" s="233"/>
      <c r="SEC25" s="233"/>
      <c r="SED25" s="233"/>
      <c r="SEE25" s="233"/>
      <c r="SEF25" s="233"/>
      <c r="SEG25" s="233"/>
      <c r="SEH25" s="233"/>
      <c r="SEI25" s="233"/>
      <c r="SEJ25" s="233"/>
      <c r="SEK25" s="233"/>
      <c r="SEL25" s="233"/>
      <c r="SEM25" s="233"/>
      <c r="SEN25" s="233"/>
      <c r="SEO25" s="233"/>
      <c r="SEP25" s="233"/>
      <c r="SEQ25" s="233"/>
      <c r="SER25" s="233"/>
      <c r="SES25" s="233"/>
      <c r="SET25" s="233"/>
      <c r="SEU25" s="233"/>
      <c r="SEV25" s="233"/>
      <c r="SEW25" s="233"/>
      <c r="SEX25" s="233"/>
      <c r="SEY25" s="233"/>
      <c r="SEZ25" s="233"/>
      <c r="SFA25" s="233"/>
      <c r="SFB25" s="233"/>
      <c r="SFC25" s="233"/>
      <c r="SFD25" s="233"/>
      <c r="SFE25" s="233"/>
      <c r="SFF25" s="233"/>
      <c r="SFG25" s="233"/>
      <c r="SFH25" s="233"/>
      <c r="SFI25" s="233"/>
      <c r="SFJ25" s="233"/>
      <c r="SFK25" s="233"/>
      <c r="SFL25" s="233"/>
      <c r="SFM25" s="233"/>
      <c r="SFN25" s="233"/>
      <c r="SFO25" s="233"/>
      <c r="SFP25" s="233"/>
      <c r="SFQ25" s="233"/>
      <c r="SFR25" s="233"/>
      <c r="SFS25" s="233"/>
      <c r="SFT25" s="233"/>
      <c r="SFU25" s="233"/>
      <c r="SFV25" s="233"/>
      <c r="SFW25" s="233"/>
      <c r="SFX25" s="233"/>
      <c r="SFY25" s="233"/>
      <c r="SFZ25" s="233"/>
      <c r="SGA25" s="233"/>
      <c r="SGB25" s="233"/>
      <c r="SGC25" s="233"/>
      <c r="SGD25" s="233"/>
      <c r="SGE25" s="233"/>
      <c r="SGF25" s="233"/>
      <c r="SGG25" s="233"/>
      <c r="SGH25" s="233"/>
      <c r="SGI25" s="233"/>
      <c r="SGJ25" s="233"/>
      <c r="SGK25" s="233"/>
      <c r="SGL25" s="233"/>
      <c r="SGM25" s="233"/>
      <c r="SGN25" s="233"/>
      <c r="SGO25" s="233"/>
      <c r="SGP25" s="233"/>
      <c r="SGQ25" s="233"/>
      <c r="SGR25" s="233"/>
      <c r="SGS25" s="233"/>
      <c r="SGT25" s="233"/>
      <c r="SGU25" s="233"/>
      <c r="SGV25" s="233"/>
      <c r="SGW25" s="233"/>
      <c r="SGX25" s="233"/>
      <c r="SGY25" s="233"/>
      <c r="SGZ25" s="233"/>
      <c r="SHA25" s="233"/>
      <c r="SHB25" s="233"/>
      <c r="SHC25" s="233"/>
      <c r="SHD25" s="233"/>
      <c r="SHE25" s="233"/>
      <c r="SHF25" s="233"/>
      <c r="SHG25" s="233"/>
      <c r="SHH25" s="233"/>
      <c r="SHI25" s="233"/>
      <c r="SHJ25" s="233"/>
      <c r="SHK25" s="233"/>
      <c r="SHL25" s="233"/>
      <c r="SHM25" s="233"/>
      <c r="SHN25" s="233"/>
      <c r="SHO25" s="233"/>
      <c r="SHP25" s="233"/>
      <c r="SHQ25" s="233"/>
      <c r="SHR25" s="233"/>
      <c r="SHS25" s="233"/>
      <c r="SHT25" s="233"/>
      <c r="SHU25" s="233"/>
      <c r="SHV25" s="233"/>
      <c r="SHW25" s="233"/>
      <c r="SHX25" s="233"/>
      <c r="SHY25" s="233"/>
      <c r="SHZ25" s="233"/>
      <c r="SIA25" s="233"/>
      <c r="SIB25" s="233"/>
      <c r="SIC25" s="233"/>
      <c r="SID25" s="233"/>
      <c r="SIE25" s="233"/>
      <c r="SIF25" s="233"/>
      <c r="SIG25" s="233"/>
      <c r="SIH25" s="233"/>
      <c r="SII25" s="233"/>
      <c r="SIJ25" s="233"/>
      <c r="SIK25" s="233"/>
      <c r="SIL25" s="233"/>
      <c r="SIM25" s="233"/>
      <c r="SIN25" s="233"/>
      <c r="SIO25" s="233"/>
      <c r="SIP25" s="233"/>
      <c r="SIQ25" s="233"/>
      <c r="SIR25" s="233"/>
      <c r="SIS25" s="233"/>
      <c r="SIT25" s="233"/>
      <c r="SIU25" s="233"/>
      <c r="SIV25" s="233"/>
      <c r="SIW25" s="233"/>
      <c r="SIX25" s="233"/>
      <c r="SIY25" s="233"/>
      <c r="SIZ25" s="233"/>
      <c r="SJA25" s="233"/>
      <c r="SJB25" s="233"/>
      <c r="SJC25" s="233"/>
      <c r="SJD25" s="233"/>
      <c r="SJE25" s="233"/>
      <c r="SJF25" s="233"/>
      <c r="SJG25" s="233"/>
      <c r="SJH25" s="233"/>
      <c r="SJI25" s="233"/>
      <c r="SJJ25" s="233"/>
      <c r="SJK25" s="233"/>
      <c r="SJL25" s="233"/>
      <c r="SJM25" s="233"/>
      <c r="SJN25" s="233"/>
      <c r="SJO25" s="233"/>
      <c r="SJP25" s="233"/>
      <c r="SJQ25" s="233"/>
      <c r="SJR25" s="233"/>
      <c r="SJS25" s="233"/>
      <c r="SJT25" s="233"/>
      <c r="SJU25" s="233"/>
      <c r="SJV25" s="233"/>
      <c r="SJW25" s="233"/>
      <c r="SJX25" s="233"/>
      <c r="SJY25" s="233"/>
      <c r="SJZ25" s="233"/>
      <c r="SKA25" s="233"/>
      <c r="SKB25" s="233"/>
      <c r="SKC25" s="233"/>
      <c r="SKD25" s="233"/>
      <c r="SKE25" s="233"/>
      <c r="SKF25" s="233"/>
      <c r="SKG25" s="233"/>
      <c r="SKH25" s="233"/>
      <c r="SKI25" s="233"/>
      <c r="SKJ25" s="233"/>
      <c r="SKK25" s="233"/>
      <c r="SKL25" s="233"/>
      <c r="SKM25" s="233"/>
      <c r="SKN25" s="233"/>
      <c r="SKO25" s="233"/>
      <c r="SKP25" s="233"/>
      <c r="SKQ25" s="233"/>
      <c r="SKR25" s="233"/>
      <c r="SKS25" s="233"/>
      <c r="SKT25" s="233"/>
      <c r="SKU25" s="233"/>
      <c r="SKV25" s="233"/>
      <c r="SKW25" s="233"/>
      <c r="SKX25" s="233"/>
      <c r="SKY25" s="233"/>
      <c r="SKZ25" s="233"/>
      <c r="SLA25" s="233"/>
      <c r="SLB25" s="233"/>
      <c r="SLC25" s="233"/>
      <c r="SLD25" s="233"/>
      <c r="SLE25" s="233"/>
      <c r="SLF25" s="233"/>
      <c r="SLG25" s="233"/>
      <c r="SLH25" s="233"/>
      <c r="SLI25" s="233"/>
      <c r="SLJ25" s="233"/>
      <c r="SLK25" s="233"/>
      <c r="SLL25" s="233"/>
      <c r="SLM25" s="233"/>
      <c r="SLN25" s="233"/>
      <c r="SLO25" s="233"/>
      <c r="SLP25" s="233"/>
      <c r="SLQ25" s="233"/>
      <c r="SLR25" s="233"/>
      <c r="SLS25" s="233"/>
      <c r="SLT25" s="233"/>
      <c r="SLU25" s="233"/>
      <c r="SLV25" s="233"/>
      <c r="SLW25" s="233"/>
      <c r="SLX25" s="233"/>
      <c r="SLY25" s="233"/>
      <c r="SLZ25" s="233"/>
      <c r="SMA25" s="233"/>
      <c r="SMB25" s="233"/>
      <c r="SMC25" s="233"/>
      <c r="SMD25" s="233"/>
      <c r="SME25" s="233"/>
      <c r="SMF25" s="233"/>
      <c r="SMG25" s="233"/>
      <c r="SMH25" s="233"/>
      <c r="SMI25" s="233"/>
      <c r="SMJ25" s="233"/>
      <c r="SMK25" s="233"/>
      <c r="SML25" s="233"/>
      <c r="SMM25" s="233"/>
      <c r="SMN25" s="233"/>
      <c r="SMO25" s="233"/>
      <c r="SMP25" s="233"/>
      <c r="SMQ25" s="233"/>
      <c r="SMR25" s="233"/>
      <c r="SMS25" s="233"/>
      <c r="SMT25" s="233"/>
      <c r="SMU25" s="233"/>
      <c r="SMV25" s="233"/>
      <c r="SMW25" s="233"/>
      <c r="SMX25" s="233"/>
      <c r="SMY25" s="233"/>
      <c r="SMZ25" s="233"/>
      <c r="SNA25" s="233"/>
      <c r="SNB25" s="233"/>
      <c r="SNC25" s="233"/>
      <c r="SND25" s="233"/>
      <c r="SNE25" s="233"/>
      <c r="SNF25" s="233"/>
      <c r="SNG25" s="233"/>
      <c r="SNH25" s="233"/>
      <c r="SNI25" s="233"/>
      <c r="SNJ25" s="233"/>
      <c r="SNK25" s="233"/>
      <c r="SNL25" s="233"/>
      <c r="SNM25" s="233"/>
      <c r="SNN25" s="233"/>
      <c r="SNO25" s="233"/>
      <c r="SNP25" s="233"/>
      <c r="SNQ25" s="233"/>
      <c r="SNR25" s="233"/>
      <c r="SNS25" s="233"/>
      <c r="SNT25" s="233"/>
      <c r="SNU25" s="233"/>
      <c r="SNV25" s="233"/>
      <c r="SNW25" s="233"/>
      <c r="SNX25" s="233"/>
      <c r="SNY25" s="233"/>
      <c r="SNZ25" s="233"/>
      <c r="SOA25" s="233"/>
      <c r="SOB25" s="233"/>
      <c r="SOC25" s="233"/>
      <c r="SOD25" s="233"/>
      <c r="SOE25" s="233"/>
      <c r="SOF25" s="233"/>
      <c r="SOG25" s="233"/>
      <c r="SOH25" s="233"/>
      <c r="SOI25" s="233"/>
      <c r="SOJ25" s="233"/>
      <c r="SOK25" s="233"/>
      <c r="SOL25" s="233"/>
      <c r="SOM25" s="233"/>
      <c r="SON25" s="233"/>
      <c r="SOO25" s="233"/>
      <c r="SOP25" s="233"/>
      <c r="SOQ25" s="233"/>
      <c r="SOR25" s="233"/>
      <c r="SOS25" s="233"/>
      <c r="SOT25" s="233"/>
      <c r="SOU25" s="233"/>
      <c r="SOV25" s="233"/>
      <c r="SOW25" s="233"/>
      <c r="SOX25" s="233"/>
      <c r="SOY25" s="233"/>
      <c r="SOZ25" s="233"/>
      <c r="SPA25" s="233"/>
      <c r="SPB25" s="233"/>
      <c r="SPC25" s="233"/>
      <c r="SPD25" s="233"/>
      <c r="SPE25" s="233"/>
      <c r="SPF25" s="233"/>
      <c r="SPG25" s="233"/>
      <c r="SPH25" s="233"/>
      <c r="SPI25" s="233"/>
      <c r="SPJ25" s="233"/>
      <c r="SPK25" s="233"/>
      <c r="SPL25" s="233"/>
      <c r="SPM25" s="233"/>
      <c r="SPN25" s="233"/>
      <c r="SPO25" s="233"/>
      <c r="SPP25" s="233"/>
      <c r="SPQ25" s="233"/>
      <c r="SPR25" s="233"/>
      <c r="SPS25" s="233"/>
      <c r="SPT25" s="233"/>
      <c r="SPU25" s="233"/>
      <c r="SPV25" s="233"/>
      <c r="SPW25" s="233"/>
      <c r="SPX25" s="233"/>
      <c r="SPY25" s="233"/>
      <c r="SPZ25" s="233"/>
      <c r="SQA25" s="233"/>
      <c r="SQB25" s="233"/>
      <c r="SQC25" s="233"/>
      <c r="SQD25" s="233"/>
      <c r="SQE25" s="233"/>
      <c r="SQF25" s="233"/>
      <c r="SQG25" s="233"/>
      <c r="SQH25" s="233"/>
      <c r="SQI25" s="233"/>
      <c r="SQJ25" s="233"/>
      <c r="SQK25" s="233"/>
      <c r="SQL25" s="233"/>
      <c r="SQM25" s="233"/>
      <c r="SQN25" s="233"/>
      <c r="SQO25" s="233"/>
      <c r="SQP25" s="233"/>
      <c r="SQQ25" s="233"/>
      <c r="SQR25" s="233"/>
      <c r="SQS25" s="233"/>
      <c r="SQT25" s="233"/>
      <c r="SQU25" s="233"/>
      <c r="SQV25" s="233"/>
      <c r="SQW25" s="233"/>
      <c r="SQX25" s="233"/>
      <c r="SQY25" s="233"/>
      <c r="SQZ25" s="233"/>
      <c r="SRA25" s="233"/>
      <c r="SRB25" s="233"/>
      <c r="SRC25" s="233"/>
      <c r="SRD25" s="233"/>
      <c r="SRE25" s="233"/>
      <c r="SRF25" s="233"/>
      <c r="SRG25" s="233"/>
      <c r="SRH25" s="233"/>
      <c r="SRI25" s="233"/>
      <c r="SRJ25" s="233"/>
      <c r="SRK25" s="233"/>
      <c r="SRL25" s="233"/>
      <c r="SRM25" s="233"/>
      <c r="SRN25" s="233"/>
      <c r="SRO25" s="233"/>
      <c r="SRP25" s="233"/>
      <c r="SRQ25" s="233"/>
      <c r="SRR25" s="233"/>
      <c r="SRS25" s="233"/>
      <c r="SRT25" s="233"/>
      <c r="SRU25" s="233"/>
      <c r="SRV25" s="233"/>
      <c r="SRW25" s="233"/>
      <c r="SRX25" s="233"/>
      <c r="SRY25" s="233"/>
      <c r="SRZ25" s="233"/>
      <c r="SSA25" s="233"/>
      <c r="SSB25" s="233"/>
      <c r="SSC25" s="233"/>
      <c r="SSD25" s="233"/>
      <c r="SSE25" s="233"/>
      <c r="SSF25" s="233"/>
      <c r="SSG25" s="233"/>
      <c r="SSH25" s="233"/>
      <c r="SSI25" s="233"/>
      <c r="SSJ25" s="233"/>
      <c r="SSK25" s="233"/>
      <c r="SSL25" s="233"/>
      <c r="SSM25" s="233"/>
      <c r="SSN25" s="233"/>
      <c r="SSO25" s="233"/>
      <c r="SSP25" s="233"/>
      <c r="SSQ25" s="233"/>
      <c r="SSR25" s="233"/>
      <c r="SSS25" s="233"/>
      <c r="SST25" s="233"/>
      <c r="SSU25" s="233"/>
      <c r="SSV25" s="233"/>
      <c r="SSW25" s="233"/>
      <c r="SSX25" s="233"/>
      <c r="SSY25" s="233"/>
      <c r="SSZ25" s="233"/>
      <c r="STA25" s="233"/>
      <c r="STB25" s="233"/>
      <c r="STC25" s="233"/>
      <c r="STD25" s="233"/>
      <c r="STE25" s="233"/>
      <c r="STF25" s="233"/>
      <c r="STG25" s="233"/>
      <c r="STH25" s="233"/>
      <c r="STI25" s="233"/>
      <c r="STJ25" s="233"/>
      <c r="STK25" s="233"/>
      <c r="STL25" s="233"/>
      <c r="STM25" s="233"/>
      <c r="STN25" s="233"/>
      <c r="STO25" s="233"/>
      <c r="STP25" s="233"/>
      <c r="STQ25" s="233"/>
      <c r="STR25" s="233"/>
      <c r="STS25" s="233"/>
      <c r="STT25" s="233"/>
      <c r="STU25" s="233"/>
      <c r="STV25" s="233"/>
      <c r="STW25" s="233"/>
      <c r="STX25" s="233"/>
      <c r="STY25" s="233"/>
      <c r="STZ25" s="233"/>
      <c r="SUA25" s="233"/>
      <c r="SUB25" s="233"/>
      <c r="SUC25" s="233"/>
      <c r="SUD25" s="233"/>
      <c r="SUE25" s="233"/>
      <c r="SUF25" s="233"/>
      <c r="SUG25" s="233"/>
      <c r="SUH25" s="233"/>
      <c r="SUI25" s="233"/>
      <c r="SUJ25" s="233"/>
      <c r="SUK25" s="233"/>
      <c r="SUL25" s="233"/>
      <c r="SUM25" s="233"/>
      <c r="SUN25" s="233"/>
      <c r="SUO25" s="233"/>
      <c r="SUP25" s="233"/>
      <c r="SUQ25" s="233"/>
      <c r="SUR25" s="233"/>
      <c r="SUS25" s="233"/>
      <c r="SUT25" s="233"/>
      <c r="SUU25" s="233"/>
      <c r="SUV25" s="233"/>
      <c r="SUW25" s="233"/>
      <c r="SUX25" s="233"/>
      <c r="SUY25" s="233"/>
      <c r="SUZ25" s="233"/>
      <c r="SVA25" s="233"/>
      <c r="SVB25" s="233"/>
      <c r="SVC25" s="233"/>
      <c r="SVD25" s="233"/>
      <c r="SVE25" s="233"/>
      <c r="SVF25" s="233"/>
      <c r="SVG25" s="233"/>
      <c r="SVH25" s="233"/>
      <c r="SVI25" s="233"/>
      <c r="SVJ25" s="233"/>
      <c r="SVK25" s="233"/>
      <c r="SVL25" s="233"/>
      <c r="SVM25" s="233"/>
      <c r="SVN25" s="233"/>
      <c r="SVO25" s="233"/>
      <c r="SVP25" s="233"/>
      <c r="SVQ25" s="233"/>
      <c r="SVR25" s="233"/>
      <c r="SVS25" s="233"/>
      <c r="SVT25" s="233"/>
      <c r="SVU25" s="233"/>
      <c r="SVV25" s="233"/>
      <c r="SVW25" s="233"/>
      <c r="SVX25" s="233"/>
      <c r="SVY25" s="233"/>
      <c r="SVZ25" s="233"/>
      <c r="SWA25" s="233"/>
      <c r="SWB25" s="233"/>
      <c r="SWC25" s="233"/>
      <c r="SWD25" s="233"/>
      <c r="SWE25" s="233"/>
      <c r="SWF25" s="233"/>
      <c r="SWG25" s="233"/>
      <c r="SWH25" s="233"/>
      <c r="SWI25" s="233"/>
      <c r="SWJ25" s="233"/>
      <c r="SWK25" s="233"/>
      <c r="SWL25" s="233"/>
      <c r="SWM25" s="233"/>
      <c r="SWN25" s="233"/>
      <c r="SWO25" s="233"/>
      <c r="SWP25" s="233"/>
      <c r="SWQ25" s="233"/>
      <c r="SWR25" s="233"/>
      <c r="SWS25" s="233"/>
      <c r="SWT25" s="233"/>
      <c r="SWU25" s="233"/>
      <c r="SWV25" s="233"/>
      <c r="SWW25" s="233"/>
      <c r="SWX25" s="233"/>
      <c r="SWY25" s="233"/>
      <c r="SWZ25" s="233"/>
      <c r="SXA25" s="233"/>
      <c r="SXB25" s="233"/>
      <c r="SXC25" s="233"/>
      <c r="SXD25" s="233"/>
      <c r="SXE25" s="233"/>
      <c r="SXF25" s="233"/>
      <c r="SXG25" s="233"/>
      <c r="SXH25" s="233"/>
      <c r="SXI25" s="233"/>
      <c r="SXJ25" s="233"/>
      <c r="SXK25" s="233"/>
      <c r="SXL25" s="233"/>
      <c r="SXM25" s="233"/>
      <c r="SXN25" s="233"/>
      <c r="SXO25" s="233"/>
      <c r="SXP25" s="233"/>
      <c r="SXQ25" s="233"/>
      <c r="SXR25" s="233"/>
      <c r="SXS25" s="233"/>
      <c r="SXT25" s="233"/>
      <c r="SXU25" s="233"/>
      <c r="SXV25" s="233"/>
      <c r="SXW25" s="233"/>
      <c r="SXX25" s="233"/>
      <c r="SXY25" s="233"/>
      <c r="SXZ25" s="233"/>
      <c r="SYA25" s="233"/>
      <c r="SYB25" s="233"/>
      <c r="SYC25" s="233"/>
      <c r="SYD25" s="233"/>
      <c r="SYE25" s="233"/>
      <c r="SYF25" s="233"/>
      <c r="SYG25" s="233"/>
      <c r="SYH25" s="233"/>
      <c r="SYI25" s="233"/>
      <c r="SYJ25" s="233"/>
      <c r="SYK25" s="233"/>
      <c r="SYL25" s="233"/>
      <c r="SYM25" s="233"/>
      <c r="SYN25" s="233"/>
      <c r="SYO25" s="233"/>
      <c r="SYP25" s="233"/>
      <c r="SYQ25" s="233"/>
      <c r="SYR25" s="233"/>
      <c r="SYS25" s="233"/>
      <c r="SYT25" s="233"/>
      <c r="SYU25" s="233"/>
      <c r="SYV25" s="233"/>
      <c r="SYW25" s="233"/>
      <c r="SYX25" s="233"/>
      <c r="SYY25" s="233"/>
      <c r="SYZ25" s="233"/>
      <c r="SZA25" s="233"/>
      <c r="SZB25" s="233"/>
      <c r="SZC25" s="233"/>
      <c r="SZD25" s="233"/>
      <c r="SZE25" s="233"/>
      <c r="SZF25" s="233"/>
      <c r="SZG25" s="233"/>
      <c r="SZH25" s="233"/>
      <c r="SZI25" s="233"/>
      <c r="SZJ25" s="233"/>
      <c r="SZK25" s="233"/>
      <c r="SZL25" s="233"/>
      <c r="SZM25" s="233"/>
      <c r="SZN25" s="233"/>
      <c r="SZO25" s="233"/>
      <c r="SZP25" s="233"/>
      <c r="SZQ25" s="233"/>
      <c r="SZR25" s="233"/>
      <c r="SZS25" s="233"/>
      <c r="SZT25" s="233"/>
      <c r="SZU25" s="233"/>
      <c r="SZV25" s="233"/>
      <c r="SZW25" s="233"/>
      <c r="SZX25" s="233"/>
      <c r="SZY25" s="233"/>
      <c r="SZZ25" s="233"/>
      <c r="TAA25" s="233"/>
      <c r="TAB25" s="233"/>
      <c r="TAC25" s="233"/>
      <c r="TAD25" s="233"/>
      <c r="TAE25" s="233"/>
      <c r="TAF25" s="233"/>
      <c r="TAG25" s="233"/>
      <c r="TAH25" s="233"/>
      <c r="TAI25" s="233"/>
      <c r="TAJ25" s="233"/>
      <c r="TAK25" s="233"/>
      <c r="TAL25" s="233"/>
      <c r="TAM25" s="233"/>
      <c r="TAN25" s="233"/>
      <c r="TAO25" s="233"/>
      <c r="TAP25" s="233"/>
      <c r="TAQ25" s="233"/>
      <c r="TAR25" s="233"/>
      <c r="TAS25" s="233"/>
      <c r="TAT25" s="233"/>
      <c r="TAU25" s="233"/>
      <c r="TAV25" s="233"/>
      <c r="TAW25" s="233"/>
      <c r="TAX25" s="233"/>
      <c r="TAY25" s="233"/>
      <c r="TAZ25" s="233"/>
      <c r="TBA25" s="233"/>
      <c r="TBB25" s="233"/>
      <c r="TBC25" s="233"/>
      <c r="TBD25" s="233"/>
      <c r="TBE25" s="233"/>
      <c r="TBF25" s="233"/>
      <c r="TBG25" s="233"/>
      <c r="TBH25" s="233"/>
      <c r="TBI25" s="233"/>
      <c r="TBJ25" s="233"/>
      <c r="TBK25" s="233"/>
      <c r="TBL25" s="233"/>
      <c r="TBM25" s="233"/>
      <c r="TBN25" s="233"/>
      <c r="TBO25" s="233"/>
      <c r="TBP25" s="233"/>
      <c r="TBQ25" s="233"/>
      <c r="TBR25" s="233"/>
      <c r="TBS25" s="233"/>
      <c r="TBT25" s="233"/>
      <c r="TBU25" s="233"/>
      <c r="TBV25" s="233"/>
      <c r="TBW25" s="233"/>
      <c r="TBX25" s="233"/>
      <c r="TBY25" s="233"/>
      <c r="TBZ25" s="233"/>
      <c r="TCA25" s="233"/>
      <c r="TCB25" s="233"/>
      <c r="TCC25" s="233"/>
      <c r="TCD25" s="233"/>
      <c r="TCE25" s="233"/>
      <c r="TCF25" s="233"/>
      <c r="TCG25" s="233"/>
      <c r="TCH25" s="233"/>
      <c r="TCI25" s="233"/>
      <c r="TCJ25" s="233"/>
      <c r="TCK25" s="233"/>
      <c r="TCL25" s="233"/>
      <c r="TCM25" s="233"/>
      <c r="TCN25" s="233"/>
      <c r="TCO25" s="233"/>
      <c r="TCP25" s="233"/>
      <c r="TCQ25" s="233"/>
      <c r="TCR25" s="233"/>
      <c r="TCS25" s="233"/>
      <c r="TCT25" s="233"/>
      <c r="TCU25" s="233"/>
      <c r="TCV25" s="233"/>
      <c r="TCW25" s="233"/>
      <c r="TCX25" s="233"/>
      <c r="TCY25" s="233"/>
      <c r="TCZ25" s="233"/>
      <c r="TDA25" s="233"/>
      <c r="TDB25" s="233"/>
      <c r="TDC25" s="233"/>
      <c r="TDD25" s="233"/>
      <c r="TDE25" s="233"/>
      <c r="TDF25" s="233"/>
      <c r="TDG25" s="233"/>
      <c r="TDH25" s="233"/>
      <c r="TDI25" s="233"/>
      <c r="TDJ25" s="233"/>
      <c r="TDK25" s="233"/>
      <c r="TDL25" s="233"/>
      <c r="TDM25" s="233"/>
      <c r="TDN25" s="233"/>
      <c r="TDO25" s="233"/>
      <c r="TDP25" s="233"/>
      <c r="TDQ25" s="233"/>
      <c r="TDR25" s="233"/>
      <c r="TDS25" s="233"/>
      <c r="TDT25" s="233"/>
      <c r="TDU25" s="233"/>
      <c r="TDV25" s="233"/>
      <c r="TDW25" s="233"/>
      <c r="TDX25" s="233"/>
      <c r="TDY25" s="233"/>
      <c r="TDZ25" s="233"/>
      <c r="TEA25" s="233"/>
      <c r="TEB25" s="233"/>
      <c r="TEC25" s="233"/>
      <c r="TED25" s="233"/>
      <c r="TEE25" s="233"/>
      <c r="TEF25" s="233"/>
      <c r="TEG25" s="233"/>
      <c r="TEH25" s="233"/>
      <c r="TEI25" s="233"/>
      <c r="TEJ25" s="233"/>
      <c r="TEK25" s="233"/>
      <c r="TEL25" s="233"/>
      <c r="TEM25" s="233"/>
      <c r="TEN25" s="233"/>
      <c r="TEO25" s="233"/>
      <c r="TEP25" s="233"/>
      <c r="TEQ25" s="233"/>
      <c r="TER25" s="233"/>
      <c r="TES25" s="233"/>
      <c r="TET25" s="233"/>
      <c r="TEU25" s="233"/>
      <c r="TEV25" s="233"/>
      <c r="TEW25" s="233"/>
      <c r="TEX25" s="233"/>
      <c r="TEY25" s="233"/>
      <c r="TEZ25" s="233"/>
      <c r="TFA25" s="233"/>
      <c r="TFB25" s="233"/>
      <c r="TFC25" s="233"/>
      <c r="TFD25" s="233"/>
      <c r="TFE25" s="233"/>
      <c r="TFF25" s="233"/>
      <c r="TFG25" s="233"/>
      <c r="TFH25" s="233"/>
      <c r="TFI25" s="233"/>
      <c r="TFJ25" s="233"/>
      <c r="TFK25" s="233"/>
      <c r="TFL25" s="233"/>
      <c r="TFM25" s="233"/>
      <c r="TFN25" s="233"/>
      <c r="TFO25" s="233"/>
      <c r="TFP25" s="233"/>
      <c r="TFQ25" s="233"/>
      <c r="TFR25" s="233"/>
      <c r="TFS25" s="233"/>
      <c r="TFT25" s="233"/>
      <c r="TFU25" s="233"/>
      <c r="TFV25" s="233"/>
      <c r="TFW25" s="233"/>
      <c r="TFX25" s="233"/>
      <c r="TFY25" s="233"/>
      <c r="TFZ25" s="233"/>
      <c r="TGA25" s="233"/>
      <c r="TGB25" s="233"/>
      <c r="TGC25" s="233"/>
      <c r="TGD25" s="233"/>
      <c r="TGE25" s="233"/>
      <c r="TGF25" s="233"/>
      <c r="TGG25" s="233"/>
      <c r="TGH25" s="233"/>
      <c r="TGI25" s="233"/>
      <c r="TGJ25" s="233"/>
      <c r="TGK25" s="233"/>
      <c r="TGL25" s="233"/>
      <c r="TGM25" s="233"/>
      <c r="TGN25" s="233"/>
      <c r="TGO25" s="233"/>
      <c r="TGP25" s="233"/>
      <c r="TGQ25" s="233"/>
      <c r="TGR25" s="233"/>
      <c r="TGS25" s="233"/>
      <c r="TGT25" s="233"/>
      <c r="TGU25" s="233"/>
      <c r="TGV25" s="233"/>
      <c r="TGW25" s="233"/>
      <c r="TGX25" s="233"/>
      <c r="TGY25" s="233"/>
      <c r="TGZ25" s="233"/>
      <c r="THA25" s="233"/>
      <c r="THB25" s="233"/>
      <c r="THC25" s="233"/>
      <c r="THD25" s="233"/>
      <c r="THE25" s="233"/>
      <c r="THF25" s="233"/>
      <c r="THG25" s="233"/>
      <c r="THH25" s="233"/>
      <c r="THI25" s="233"/>
      <c r="THJ25" s="233"/>
      <c r="THK25" s="233"/>
      <c r="THL25" s="233"/>
      <c r="THM25" s="233"/>
      <c r="THN25" s="233"/>
      <c r="THO25" s="233"/>
      <c r="THP25" s="233"/>
      <c r="THQ25" s="233"/>
      <c r="THR25" s="233"/>
      <c r="THS25" s="233"/>
      <c r="THT25" s="233"/>
      <c r="THU25" s="233"/>
      <c r="THV25" s="233"/>
      <c r="THW25" s="233"/>
      <c r="THX25" s="233"/>
      <c r="THY25" s="233"/>
      <c r="THZ25" s="233"/>
      <c r="TIA25" s="233"/>
      <c r="TIB25" s="233"/>
      <c r="TIC25" s="233"/>
      <c r="TID25" s="233"/>
      <c r="TIE25" s="233"/>
      <c r="TIF25" s="233"/>
      <c r="TIG25" s="233"/>
      <c r="TIH25" s="233"/>
      <c r="TII25" s="233"/>
      <c r="TIJ25" s="233"/>
      <c r="TIK25" s="233"/>
      <c r="TIL25" s="233"/>
      <c r="TIM25" s="233"/>
      <c r="TIN25" s="233"/>
      <c r="TIO25" s="233"/>
      <c r="TIP25" s="233"/>
      <c r="TIQ25" s="233"/>
      <c r="TIR25" s="233"/>
      <c r="TIS25" s="233"/>
      <c r="TIT25" s="233"/>
      <c r="TIU25" s="233"/>
      <c r="TIV25" s="233"/>
      <c r="TIW25" s="233"/>
      <c r="TIX25" s="233"/>
      <c r="TIY25" s="233"/>
      <c r="TIZ25" s="233"/>
      <c r="TJA25" s="233"/>
      <c r="TJB25" s="233"/>
      <c r="TJC25" s="233"/>
      <c r="TJD25" s="233"/>
      <c r="TJE25" s="233"/>
      <c r="TJF25" s="233"/>
      <c r="TJG25" s="233"/>
      <c r="TJH25" s="233"/>
      <c r="TJI25" s="233"/>
      <c r="TJJ25" s="233"/>
      <c r="TJK25" s="233"/>
      <c r="TJL25" s="233"/>
      <c r="TJM25" s="233"/>
      <c r="TJN25" s="233"/>
      <c r="TJO25" s="233"/>
      <c r="TJP25" s="233"/>
      <c r="TJQ25" s="233"/>
      <c r="TJR25" s="233"/>
      <c r="TJS25" s="233"/>
      <c r="TJT25" s="233"/>
      <c r="TJU25" s="233"/>
      <c r="TJV25" s="233"/>
      <c r="TJW25" s="233"/>
      <c r="TJX25" s="233"/>
      <c r="TJY25" s="233"/>
      <c r="TJZ25" s="233"/>
      <c r="TKA25" s="233"/>
      <c r="TKB25" s="233"/>
      <c r="TKC25" s="233"/>
      <c r="TKD25" s="233"/>
      <c r="TKE25" s="233"/>
      <c r="TKF25" s="233"/>
      <c r="TKG25" s="233"/>
      <c r="TKH25" s="233"/>
      <c r="TKI25" s="233"/>
      <c r="TKJ25" s="233"/>
      <c r="TKK25" s="233"/>
      <c r="TKL25" s="233"/>
      <c r="TKM25" s="233"/>
      <c r="TKN25" s="233"/>
      <c r="TKO25" s="233"/>
      <c r="TKP25" s="233"/>
      <c r="TKQ25" s="233"/>
      <c r="TKR25" s="233"/>
      <c r="TKS25" s="233"/>
      <c r="TKT25" s="233"/>
      <c r="TKU25" s="233"/>
      <c r="TKV25" s="233"/>
      <c r="TKW25" s="233"/>
      <c r="TKX25" s="233"/>
      <c r="TKY25" s="233"/>
      <c r="TKZ25" s="233"/>
      <c r="TLA25" s="233"/>
      <c r="TLB25" s="233"/>
      <c r="TLC25" s="233"/>
      <c r="TLD25" s="233"/>
      <c r="TLE25" s="233"/>
      <c r="TLF25" s="233"/>
      <c r="TLG25" s="233"/>
      <c r="TLH25" s="233"/>
      <c r="TLI25" s="233"/>
      <c r="TLJ25" s="233"/>
      <c r="TLK25" s="233"/>
      <c r="TLL25" s="233"/>
      <c r="TLM25" s="233"/>
      <c r="TLN25" s="233"/>
      <c r="TLO25" s="233"/>
      <c r="TLP25" s="233"/>
      <c r="TLQ25" s="233"/>
      <c r="TLR25" s="233"/>
      <c r="TLS25" s="233"/>
      <c r="TLT25" s="233"/>
      <c r="TLU25" s="233"/>
      <c r="TLV25" s="233"/>
      <c r="TLW25" s="233"/>
      <c r="TLX25" s="233"/>
      <c r="TLY25" s="233"/>
      <c r="TLZ25" s="233"/>
      <c r="TMA25" s="233"/>
      <c r="TMB25" s="233"/>
      <c r="TMC25" s="233"/>
      <c r="TMD25" s="233"/>
      <c r="TME25" s="233"/>
      <c r="TMF25" s="233"/>
      <c r="TMG25" s="233"/>
      <c r="TMH25" s="233"/>
      <c r="TMI25" s="233"/>
      <c r="TMJ25" s="233"/>
      <c r="TMK25" s="233"/>
      <c r="TML25" s="233"/>
      <c r="TMM25" s="233"/>
      <c r="TMN25" s="233"/>
      <c r="TMO25" s="233"/>
      <c r="TMP25" s="233"/>
      <c r="TMQ25" s="233"/>
      <c r="TMR25" s="233"/>
      <c r="TMS25" s="233"/>
      <c r="TMT25" s="233"/>
      <c r="TMU25" s="233"/>
      <c r="TMV25" s="233"/>
      <c r="TMW25" s="233"/>
      <c r="TMX25" s="233"/>
      <c r="TMY25" s="233"/>
      <c r="TMZ25" s="233"/>
      <c r="TNA25" s="233"/>
      <c r="TNB25" s="233"/>
      <c r="TNC25" s="233"/>
      <c r="TND25" s="233"/>
      <c r="TNE25" s="233"/>
      <c r="TNF25" s="233"/>
      <c r="TNG25" s="233"/>
      <c r="TNH25" s="233"/>
      <c r="TNI25" s="233"/>
      <c r="TNJ25" s="233"/>
      <c r="TNK25" s="233"/>
      <c r="TNL25" s="233"/>
      <c r="TNM25" s="233"/>
      <c r="TNN25" s="233"/>
      <c r="TNO25" s="233"/>
      <c r="TNP25" s="233"/>
      <c r="TNQ25" s="233"/>
      <c r="TNR25" s="233"/>
      <c r="TNS25" s="233"/>
      <c r="TNT25" s="233"/>
      <c r="TNU25" s="233"/>
      <c r="TNV25" s="233"/>
      <c r="TNW25" s="233"/>
      <c r="TNX25" s="233"/>
      <c r="TNY25" s="233"/>
      <c r="TNZ25" s="233"/>
      <c r="TOA25" s="233"/>
      <c r="TOB25" s="233"/>
      <c r="TOC25" s="233"/>
      <c r="TOD25" s="233"/>
      <c r="TOE25" s="233"/>
      <c r="TOF25" s="233"/>
      <c r="TOG25" s="233"/>
      <c r="TOH25" s="233"/>
      <c r="TOI25" s="233"/>
      <c r="TOJ25" s="233"/>
      <c r="TOK25" s="233"/>
      <c r="TOL25" s="233"/>
      <c r="TOM25" s="233"/>
      <c r="TON25" s="233"/>
      <c r="TOO25" s="233"/>
      <c r="TOP25" s="233"/>
      <c r="TOQ25" s="233"/>
      <c r="TOR25" s="233"/>
      <c r="TOS25" s="233"/>
      <c r="TOT25" s="233"/>
      <c r="TOU25" s="233"/>
      <c r="TOV25" s="233"/>
      <c r="TOW25" s="233"/>
      <c r="TOX25" s="233"/>
      <c r="TOY25" s="233"/>
      <c r="TOZ25" s="233"/>
      <c r="TPA25" s="233"/>
      <c r="TPB25" s="233"/>
      <c r="TPC25" s="233"/>
      <c r="TPD25" s="233"/>
      <c r="TPE25" s="233"/>
      <c r="TPF25" s="233"/>
      <c r="TPG25" s="233"/>
      <c r="TPH25" s="233"/>
      <c r="TPI25" s="233"/>
      <c r="TPJ25" s="233"/>
      <c r="TPK25" s="233"/>
      <c r="TPL25" s="233"/>
      <c r="TPM25" s="233"/>
      <c r="TPN25" s="233"/>
      <c r="TPO25" s="233"/>
      <c r="TPP25" s="233"/>
      <c r="TPQ25" s="233"/>
      <c r="TPR25" s="233"/>
      <c r="TPS25" s="233"/>
      <c r="TPT25" s="233"/>
      <c r="TPU25" s="233"/>
      <c r="TPV25" s="233"/>
      <c r="TPW25" s="233"/>
      <c r="TPX25" s="233"/>
      <c r="TPY25" s="233"/>
      <c r="TPZ25" s="233"/>
      <c r="TQA25" s="233"/>
      <c r="TQB25" s="233"/>
      <c r="TQC25" s="233"/>
      <c r="TQD25" s="233"/>
      <c r="TQE25" s="233"/>
      <c r="TQF25" s="233"/>
      <c r="TQG25" s="233"/>
      <c r="TQH25" s="233"/>
      <c r="TQI25" s="233"/>
      <c r="TQJ25" s="233"/>
      <c r="TQK25" s="233"/>
      <c r="TQL25" s="233"/>
      <c r="TQM25" s="233"/>
      <c r="TQN25" s="233"/>
      <c r="TQO25" s="233"/>
      <c r="TQP25" s="233"/>
      <c r="TQQ25" s="233"/>
      <c r="TQR25" s="233"/>
      <c r="TQS25" s="233"/>
      <c r="TQT25" s="233"/>
      <c r="TQU25" s="233"/>
      <c r="TQV25" s="233"/>
      <c r="TQW25" s="233"/>
      <c r="TQX25" s="233"/>
      <c r="TQY25" s="233"/>
      <c r="TQZ25" s="233"/>
      <c r="TRA25" s="233"/>
      <c r="TRB25" s="233"/>
      <c r="TRC25" s="233"/>
      <c r="TRD25" s="233"/>
      <c r="TRE25" s="233"/>
      <c r="TRF25" s="233"/>
      <c r="TRG25" s="233"/>
      <c r="TRH25" s="233"/>
      <c r="TRI25" s="233"/>
      <c r="TRJ25" s="233"/>
      <c r="TRK25" s="233"/>
      <c r="TRL25" s="233"/>
      <c r="TRM25" s="233"/>
      <c r="TRN25" s="233"/>
      <c r="TRO25" s="233"/>
      <c r="TRP25" s="233"/>
      <c r="TRQ25" s="233"/>
      <c r="TRR25" s="233"/>
      <c r="TRS25" s="233"/>
      <c r="TRT25" s="233"/>
      <c r="TRU25" s="233"/>
      <c r="TRV25" s="233"/>
      <c r="TRW25" s="233"/>
      <c r="TRX25" s="233"/>
      <c r="TRY25" s="233"/>
      <c r="TRZ25" s="233"/>
      <c r="TSA25" s="233"/>
      <c r="TSB25" s="233"/>
      <c r="TSC25" s="233"/>
      <c r="TSD25" s="233"/>
      <c r="TSE25" s="233"/>
      <c r="TSF25" s="233"/>
      <c r="TSG25" s="233"/>
      <c r="TSH25" s="233"/>
      <c r="TSI25" s="233"/>
      <c r="TSJ25" s="233"/>
      <c r="TSK25" s="233"/>
      <c r="TSL25" s="233"/>
      <c r="TSM25" s="233"/>
      <c r="TSN25" s="233"/>
      <c r="TSO25" s="233"/>
      <c r="TSP25" s="233"/>
      <c r="TSQ25" s="233"/>
      <c r="TSR25" s="233"/>
      <c r="TSS25" s="233"/>
      <c r="TST25" s="233"/>
      <c r="TSU25" s="233"/>
      <c r="TSV25" s="233"/>
      <c r="TSW25" s="233"/>
      <c r="TSX25" s="233"/>
      <c r="TSY25" s="233"/>
      <c r="TSZ25" s="233"/>
      <c r="TTA25" s="233"/>
      <c r="TTB25" s="233"/>
      <c r="TTC25" s="233"/>
      <c r="TTD25" s="233"/>
      <c r="TTE25" s="233"/>
      <c r="TTF25" s="233"/>
      <c r="TTG25" s="233"/>
      <c r="TTH25" s="233"/>
      <c r="TTI25" s="233"/>
      <c r="TTJ25" s="233"/>
      <c r="TTK25" s="233"/>
      <c r="TTL25" s="233"/>
      <c r="TTM25" s="233"/>
      <c r="TTN25" s="233"/>
      <c r="TTO25" s="233"/>
      <c r="TTP25" s="233"/>
      <c r="TTQ25" s="233"/>
      <c r="TTR25" s="233"/>
      <c r="TTS25" s="233"/>
      <c r="TTT25" s="233"/>
      <c r="TTU25" s="233"/>
      <c r="TTV25" s="233"/>
      <c r="TTW25" s="233"/>
      <c r="TTX25" s="233"/>
      <c r="TTY25" s="233"/>
      <c r="TTZ25" s="233"/>
      <c r="TUA25" s="233"/>
      <c r="TUB25" s="233"/>
      <c r="TUC25" s="233"/>
      <c r="TUD25" s="233"/>
      <c r="TUE25" s="233"/>
      <c r="TUF25" s="233"/>
      <c r="TUG25" s="233"/>
      <c r="TUH25" s="233"/>
      <c r="TUI25" s="233"/>
      <c r="TUJ25" s="233"/>
      <c r="TUK25" s="233"/>
      <c r="TUL25" s="233"/>
      <c r="TUM25" s="233"/>
      <c r="TUN25" s="233"/>
      <c r="TUO25" s="233"/>
      <c r="TUP25" s="233"/>
      <c r="TUQ25" s="233"/>
      <c r="TUR25" s="233"/>
      <c r="TUS25" s="233"/>
      <c r="TUT25" s="233"/>
      <c r="TUU25" s="233"/>
      <c r="TUV25" s="233"/>
      <c r="TUW25" s="233"/>
      <c r="TUX25" s="233"/>
      <c r="TUY25" s="233"/>
      <c r="TUZ25" s="233"/>
      <c r="TVA25" s="233"/>
      <c r="TVB25" s="233"/>
      <c r="TVC25" s="233"/>
      <c r="TVD25" s="233"/>
      <c r="TVE25" s="233"/>
      <c r="TVF25" s="233"/>
      <c r="TVG25" s="233"/>
      <c r="TVH25" s="233"/>
      <c r="TVI25" s="233"/>
      <c r="TVJ25" s="233"/>
      <c r="TVK25" s="233"/>
      <c r="TVL25" s="233"/>
      <c r="TVM25" s="233"/>
      <c r="TVN25" s="233"/>
      <c r="TVO25" s="233"/>
      <c r="TVP25" s="233"/>
      <c r="TVQ25" s="233"/>
      <c r="TVR25" s="233"/>
      <c r="TVS25" s="233"/>
      <c r="TVT25" s="233"/>
      <c r="TVU25" s="233"/>
      <c r="TVV25" s="233"/>
      <c r="TVW25" s="233"/>
      <c r="TVX25" s="233"/>
      <c r="TVY25" s="233"/>
      <c r="TVZ25" s="233"/>
      <c r="TWA25" s="233"/>
      <c r="TWB25" s="233"/>
      <c r="TWC25" s="233"/>
      <c r="TWD25" s="233"/>
      <c r="TWE25" s="233"/>
      <c r="TWF25" s="233"/>
      <c r="TWG25" s="233"/>
      <c r="TWH25" s="233"/>
      <c r="TWI25" s="233"/>
      <c r="TWJ25" s="233"/>
      <c r="TWK25" s="233"/>
      <c r="TWL25" s="233"/>
      <c r="TWM25" s="233"/>
      <c r="TWN25" s="233"/>
      <c r="TWO25" s="233"/>
      <c r="TWP25" s="233"/>
      <c r="TWQ25" s="233"/>
      <c r="TWR25" s="233"/>
      <c r="TWS25" s="233"/>
      <c r="TWT25" s="233"/>
      <c r="TWU25" s="233"/>
      <c r="TWV25" s="233"/>
      <c r="TWW25" s="233"/>
      <c r="TWX25" s="233"/>
      <c r="TWY25" s="233"/>
      <c r="TWZ25" s="233"/>
      <c r="TXA25" s="233"/>
      <c r="TXB25" s="233"/>
      <c r="TXC25" s="233"/>
      <c r="TXD25" s="233"/>
      <c r="TXE25" s="233"/>
      <c r="TXF25" s="233"/>
      <c r="TXG25" s="233"/>
      <c r="TXH25" s="233"/>
      <c r="TXI25" s="233"/>
      <c r="TXJ25" s="233"/>
      <c r="TXK25" s="233"/>
      <c r="TXL25" s="233"/>
      <c r="TXM25" s="233"/>
      <c r="TXN25" s="233"/>
      <c r="TXO25" s="233"/>
      <c r="TXP25" s="233"/>
      <c r="TXQ25" s="233"/>
      <c r="TXR25" s="233"/>
      <c r="TXS25" s="233"/>
      <c r="TXT25" s="233"/>
      <c r="TXU25" s="233"/>
      <c r="TXV25" s="233"/>
      <c r="TXW25" s="233"/>
      <c r="TXX25" s="233"/>
      <c r="TXY25" s="233"/>
      <c r="TXZ25" s="233"/>
      <c r="TYA25" s="233"/>
      <c r="TYB25" s="233"/>
      <c r="TYC25" s="233"/>
      <c r="TYD25" s="233"/>
      <c r="TYE25" s="233"/>
      <c r="TYF25" s="233"/>
      <c r="TYG25" s="233"/>
      <c r="TYH25" s="233"/>
      <c r="TYI25" s="233"/>
      <c r="TYJ25" s="233"/>
      <c r="TYK25" s="233"/>
      <c r="TYL25" s="233"/>
      <c r="TYM25" s="233"/>
      <c r="TYN25" s="233"/>
      <c r="TYO25" s="233"/>
      <c r="TYP25" s="233"/>
      <c r="TYQ25" s="233"/>
      <c r="TYR25" s="233"/>
      <c r="TYS25" s="233"/>
      <c r="TYT25" s="233"/>
      <c r="TYU25" s="233"/>
      <c r="TYV25" s="233"/>
      <c r="TYW25" s="233"/>
      <c r="TYX25" s="233"/>
      <c r="TYY25" s="233"/>
      <c r="TYZ25" s="233"/>
      <c r="TZA25" s="233"/>
      <c r="TZB25" s="233"/>
      <c r="TZC25" s="233"/>
      <c r="TZD25" s="233"/>
      <c r="TZE25" s="233"/>
      <c r="TZF25" s="233"/>
      <c r="TZG25" s="233"/>
      <c r="TZH25" s="233"/>
      <c r="TZI25" s="233"/>
      <c r="TZJ25" s="233"/>
      <c r="TZK25" s="233"/>
      <c r="TZL25" s="233"/>
      <c r="TZM25" s="233"/>
      <c r="TZN25" s="233"/>
      <c r="TZO25" s="233"/>
      <c r="TZP25" s="233"/>
      <c r="TZQ25" s="233"/>
      <c r="TZR25" s="233"/>
      <c r="TZS25" s="233"/>
      <c r="TZT25" s="233"/>
      <c r="TZU25" s="233"/>
      <c r="TZV25" s="233"/>
      <c r="TZW25" s="233"/>
      <c r="TZX25" s="233"/>
      <c r="TZY25" s="233"/>
      <c r="TZZ25" s="233"/>
      <c r="UAA25" s="233"/>
      <c r="UAB25" s="233"/>
      <c r="UAC25" s="233"/>
      <c r="UAD25" s="233"/>
      <c r="UAE25" s="233"/>
      <c r="UAF25" s="233"/>
      <c r="UAG25" s="233"/>
      <c r="UAH25" s="233"/>
      <c r="UAI25" s="233"/>
      <c r="UAJ25" s="233"/>
      <c r="UAK25" s="233"/>
      <c r="UAL25" s="233"/>
      <c r="UAM25" s="233"/>
      <c r="UAN25" s="233"/>
      <c r="UAO25" s="233"/>
      <c r="UAP25" s="233"/>
      <c r="UAQ25" s="233"/>
      <c r="UAR25" s="233"/>
      <c r="UAS25" s="233"/>
      <c r="UAT25" s="233"/>
      <c r="UAU25" s="233"/>
      <c r="UAV25" s="233"/>
      <c r="UAW25" s="233"/>
      <c r="UAX25" s="233"/>
      <c r="UAY25" s="233"/>
      <c r="UAZ25" s="233"/>
      <c r="UBA25" s="233"/>
      <c r="UBB25" s="233"/>
      <c r="UBC25" s="233"/>
      <c r="UBD25" s="233"/>
      <c r="UBE25" s="233"/>
      <c r="UBF25" s="233"/>
      <c r="UBG25" s="233"/>
      <c r="UBH25" s="233"/>
      <c r="UBI25" s="233"/>
      <c r="UBJ25" s="233"/>
      <c r="UBK25" s="233"/>
      <c r="UBL25" s="233"/>
      <c r="UBM25" s="233"/>
      <c r="UBN25" s="233"/>
      <c r="UBO25" s="233"/>
      <c r="UBP25" s="233"/>
      <c r="UBQ25" s="233"/>
      <c r="UBR25" s="233"/>
      <c r="UBS25" s="233"/>
      <c r="UBT25" s="233"/>
      <c r="UBU25" s="233"/>
      <c r="UBV25" s="233"/>
      <c r="UBW25" s="233"/>
      <c r="UBX25" s="233"/>
      <c r="UBY25" s="233"/>
      <c r="UBZ25" s="233"/>
      <c r="UCA25" s="233"/>
      <c r="UCB25" s="233"/>
      <c r="UCC25" s="233"/>
      <c r="UCD25" s="233"/>
      <c r="UCE25" s="233"/>
      <c r="UCF25" s="233"/>
      <c r="UCG25" s="233"/>
      <c r="UCH25" s="233"/>
      <c r="UCI25" s="233"/>
      <c r="UCJ25" s="233"/>
      <c r="UCK25" s="233"/>
      <c r="UCL25" s="233"/>
      <c r="UCM25" s="233"/>
      <c r="UCN25" s="233"/>
      <c r="UCO25" s="233"/>
      <c r="UCP25" s="233"/>
      <c r="UCQ25" s="233"/>
      <c r="UCR25" s="233"/>
      <c r="UCS25" s="233"/>
      <c r="UCT25" s="233"/>
      <c r="UCU25" s="233"/>
      <c r="UCV25" s="233"/>
      <c r="UCW25" s="233"/>
      <c r="UCX25" s="233"/>
      <c r="UCY25" s="233"/>
      <c r="UCZ25" s="233"/>
      <c r="UDA25" s="233"/>
      <c r="UDB25" s="233"/>
      <c r="UDC25" s="233"/>
      <c r="UDD25" s="233"/>
      <c r="UDE25" s="233"/>
      <c r="UDF25" s="233"/>
      <c r="UDG25" s="233"/>
      <c r="UDH25" s="233"/>
      <c r="UDI25" s="233"/>
      <c r="UDJ25" s="233"/>
      <c r="UDK25" s="233"/>
      <c r="UDL25" s="233"/>
      <c r="UDM25" s="233"/>
      <c r="UDN25" s="233"/>
      <c r="UDO25" s="233"/>
      <c r="UDP25" s="233"/>
      <c r="UDQ25" s="233"/>
      <c r="UDR25" s="233"/>
      <c r="UDS25" s="233"/>
      <c r="UDT25" s="233"/>
      <c r="UDU25" s="233"/>
      <c r="UDV25" s="233"/>
      <c r="UDW25" s="233"/>
      <c r="UDX25" s="233"/>
      <c r="UDY25" s="233"/>
      <c r="UDZ25" s="233"/>
      <c r="UEA25" s="233"/>
      <c r="UEB25" s="233"/>
      <c r="UEC25" s="233"/>
      <c r="UED25" s="233"/>
      <c r="UEE25" s="233"/>
      <c r="UEF25" s="233"/>
      <c r="UEG25" s="233"/>
      <c r="UEH25" s="233"/>
      <c r="UEI25" s="233"/>
      <c r="UEJ25" s="233"/>
      <c r="UEK25" s="233"/>
      <c r="UEL25" s="233"/>
      <c r="UEM25" s="233"/>
      <c r="UEN25" s="233"/>
      <c r="UEO25" s="233"/>
      <c r="UEP25" s="233"/>
      <c r="UEQ25" s="233"/>
      <c r="UER25" s="233"/>
      <c r="UES25" s="233"/>
      <c r="UET25" s="233"/>
      <c r="UEU25" s="233"/>
      <c r="UEV25" s="233"/>
      <c r="UEW25" s="233"/>
      <c r="UEX25" s="233"/>
      <c r="UEY25" s="233"/>
      <c r="UEZ25" s="233"/>
      <c r="UFA25" s="233"/>
      <c r="UFB25" s="233"/>
      <c r="UFC25" s="233"/>
      <c r="UFD25" s="233"/>
      <c r="UFE25" s="233"/>
      <c r="UFF25" s="233"/>
      <c r="UFG25" s="233"/>
      <c r="UFH25" s="233"/>
      <c r="UFI25" s="233"/>
      <c r="UFJ25" s="233"/>
      <c r="UFK25" s="233"/>
      <c r="UFL25" s="233"/>
      <c r="UFM25" s="233"/>
      <c r="UFN25" s="233"/>
      <c r="UFO25" s="233"/>
      <c r="UFP25" s="233"/>
      <c r="UFQ25" s="233"/>
      <c r="UFR25" s="233"/>
      <c r="UFS25" s="233"/>
      <c r="UFT25" s="233"/>
      <c r="UFU25" s="233"/>
      <c r="UFV25" s="233"/>
      <c r="UFW25" s="233"/>
      <c r="UFX25" s="233"/>
      <c r="UFY25" s="233"/>
      <c r="UFZ25" s="233"/>
      <c r="UGA25" s="233"/>
      <c r="UGB25" s="233"/>
      <c r="UGC25" s="233"/>
      <c r="UGD25" s="233"/>
      <c r="UGE25" s="233"/>
      <c r="UGF25" s="233"/>
      <c r="UGG25" s="233"/>
      <c r="UGH25" s="233"/>
      <c r="UGI25" s="233"/>
      <c r="UGJ25" s="233"/>
      <c r="UGK25" s="233"/>
      <c r="UGL25" s="233"/>
      <c r="UGM25" s="233"/>
      <c r="UGN25" s="233"/>
      <c r="UGO25" s="233"/>
      <c r="UGP25" s="233"/>
      <c r="UGQ25" s="233"/>
      <c r="UGR25" s="233"/>
      <c r="UGS25" s="233"/>
      <c r="UGT25" s="233"/>
      <c r="UGU25" s="233"/>
      <c r="UGV25" s="233"/>
      <c r="UGW25" s="233"/>
      <c r="UGX25" s="233"/>
      <c r="UGY25" s="233"/>
      <c r="UGZ25" s="233"/>
      <c r="UHA25" s="233"/>
      <c r="UHB25" s="233"/>
      <c r="UHC25" s="233"/>
      <c r="UHD25" s="233"/>
      <c r="UHE25" s="233"/>
      <c r="UHF25" s="233"/>
      <c r="UHG25" s="233"/>
      <c r="UHH25" s="233"/>
      <c r="UHI25" s="233"/>
      <c r="UHJ25" s="233"/>
      <c r="UHK25" s="233"/>
      <c r="UHL25" s="233"/>
      <c r="UHM25" s="233"/>
      <c r="UHN25" s="233"/>
      <c r="UHO25" s="233"/>
      <c r="UHP25" s="233"/>
      <c r="UHQ25" s="233"/>
      <c r="UHR25" s="233"/>
      <c r="UHS25" s="233"/>
      <c r="UHT25" s="233"/>
      <c r="UHU25" s="233"/>
      <c r="UHV25" s="233"/>
      <c r="UHW25" s="233"/>
      <c r="UHX25" s="233"/>
      <c r="UHY25" s="233"/>
      <c r="UHZ25" s="233"/>
      <c r="UIA25" s="233"/>
      <c r="UIB25" s="233"/>
      <c r="UIC25" s="233"/>
      <c r="UID25" s="233"/>
      <c r="UIE25" s="233"/>
      <c r="UIF25" s="233"/>
      <c r="UIG25" s="233"/>
      <c r="UIH25" s="233"/>
      <c r="UII25" s="233"/>
      <c r="UIJ25" s="233"/>
      <c r="UIK25" s="233"/>
      <c r="UIL25" s="233"/>
      <c r="UIM25" s="233"/>
      <c r="UIN25" s="233"/>
      <c r="UIO25" s="233"/>
      <c r="UIP25" s="233"/>
      <c r="UIQ25" s="233"/>
      <c r="UIR25" s="233"/>
      <c r="UIS25" s="233"/>
      <c r="UIT25" s="233"/>
      <c r="UIU25" s="233"/>
      <c r="UIV25" s="233"/>
      <c r="UIW25" s="233"/>
      <c r="UIX25" s="233"/>
      <c r="UIY25" s="233"/>
      <c r="UIZ25" s="233"/>
      <c r="UJA25" s="233"/>
      <c r="UJB25" s="233"/>
      <c r="UJC25" s="233"/>
      <c r="UJD25" s="233"/>
      <c r="UJE25" s="233"/>
      <c r="UJF25" s="233"/>
      <c r="UJG25" s="233"/>
      <c r="UJH25" s="233"/>
      <c r="UJI25" s="233"/>
      <c r="UJJ25" s="233"/>
      <c r="UJK25" s="233"/>
      <c r="UJL25" s="233"/>
      <c r="UJM25" s="233"/>
      <c r="UJN25" s="233"/>
      <c r="UJO25" s="233"/>
      <c r="UJP25" s="233"/>
      <c r="UJQ25" s="233"/>
      <c r="UJR25" s="233"/>
      <c r="UJS25" s="233"/>
      <c r="UJT25" s="233"/>
      <c r="UJU25" s="233"/>
      <c r="UJV25" s="233"/>
      <c r="UJW25" s="233"/>
      <c r="UJX25" s="233"/>
      <c r="UJY25" s="233"/>
      <c r="UJZ25" s="233"/>
      <c r="UKA25" s="233"/>
      <c r="UKB25" s="233"/>
      <c r="UKC25" s="233"/>
      <c r="UKD25" s="233"/>
      <c r="UKE25" s="233"/>
      <c r="UKF25" s="233"/>
      <c r="UKG25" s="233"/>
      <c r="UKH25" s="233"/>
      <c r="UKI25" s="233"/>
      <c r="UKJ25" s="233"/>
      <c r="UKK25" s="233"/>
      <c r="UKL25" s="233"/>
      <c r="UKM25" s="233"/>
      <c r="UKN25" s="233"/>
      <c r="UKO25" s="233"/>
      <c r="UKP25" s="233"/>
      <c r="UKQ25" s="233"/>
      <c r="UKR25" s="233"/>
      <c r="UKS25" s="233"/>
      <c r="UKT25" s="233"/>
      <c r="UKU25" s="233"/>
      <c r="UKV25" s="233"/>
      <c r="UKW25" s="233"/>
      <c r="UKX25" s="233"/>
      <c r="UKY25" s="233"/>
      <c r="UKZ25" s="233"/>
      <c r="ULA25" s="233"/>
      <c r="ULB25" s="233"/>
      <c r="ULC25" s="233"/>
      <c r="ULD25" s="233"/>
      <c r="ULE25" s="233"/>
      <c r="ULF25" s="233"/>
      <c r="ULG25" s="233"/>
      <c r="ULH25" s="233"/>
      <c r="ULI25" s="233"/>
      <c r="ULJ25" s="233"/>
      <c r="ULK25" s="233"/>
      <c r="ULL25" s="233"/>
      <c r="ULM25" s="233"/>
      <c r="ULN25" s="233"/>
      <c r="ULO25" s="233"/>
      <c r="ULP25" s="233"/>
      <c r="ULQ25" s="233"/>
      <c r="ULR25" s="233"/>
      <c r="ULS25" s="233"/>
      <c r="ULT25" s="233"/>
      <c r="ULU25" s="233"/>
      <c r="ULV25" s="233"/>
      <c r="ULW25" s="233"/>
      <c r="ULX25" s="233"/>
      <c r="ULY25" s="233"/>
      <c r="ULZ25" s="233"/>
      <c r="UMA25" s="233"/>
      <c r="UMB25" s="233"/>
      <c r="UMC25" s="233"/>
      <c r="UMD25" s="233"/>
      <c r="UME25" s="233"/>
      <c r="UMF25" s="233"/>
      <c r="UMG25" s="233"/>
      <c r="UMH25" s="233"/>
      <c r="UMI25" s="233"/>
      <c r="UMJ25" s="233"/>
      <c r="UMK25" s="233"/>
      <c r="UML25" s="233"/>
      <c r="UMM25" s="233"/>
      <c r="UMN25" s="233"/>
      <c r="UMO25" s="233"/>
      <c r="UMP25" s="233"/>
      <c r="UMQ25" s="233"/>
      <c r="UMR25" s="233"/>
      <c r="UMS25" s="233"/>
      <c r="UMT25" s="233"/>
      <c r="UMU25" s="233"/>
      <c r="UMV25" s="233"/>
      <c r="UMW25" s="233"/>
      <c r="UMX25" s="233"/>
      <c r="UMY25" s="233"/>
      <c r="UMZ25" s="233"/>
      <c r="UNA25" s="233"/>
      <c r="UNB25" s="233"/>
      <c r="UNC25" s="233"/>
      <c r="UND25" s="233"/>
      <c r="UNE25" s="233"/>
      <c r="UNF25" s="233"/>
      <c r="UNG25" s="233"/>
      <c r="UNH25" s="233"/>
      <c r="UNI25" s="233"/>
      <c r="UNJ25" s="233"/>
      <c r="UNK25" s="233"/>
      <c r="UNL25" s="233"/>
      <c r="UNM25" s="233"/>
      <c r="UNN25" s="233"/>
      <c r="UNO25" s="233"/>
      <c r="UNP25" s="233"/>
      <c r="UNQ25" s="233"/>
      <c r="UNR25" s="233"/>
      <c r="UNS25" s="233"/>
      <c r="UNT25" s="233"/>
      <c r="UNU25" s="233"/>
      <c r="UNV25" s="233"/>
      <c r="UNW25" s="233"/>
      <c r="UNX25" s="233"/>
      <c r="UNY25" s="233"/>
      <c r="UNZ25" s="233"/>
      <c r="UOA25" s="233"/>
      <c r="UOB25" s="233"/>
      <c r="UOC25" s="233"/>
      <c r="UOD25" s="233"/>
      <c r="UOE25" s="233"/>
      <c r="UOF25" s="233"/>
      <c r="UOG25" s="233"/>
      <c r="UOH25" s="233"/>
      <c r="UOI25" s="233"/>
      <c r="UOJ25" s="233"/>
      <c r="UOK25" s="233"/>
      <c r="UOL25" s="233"/>
      <c r="UOM25" s="233"/>
      <c r="UON25" s="233"/>
      <c r="UOO25" s="233"/>
      <c r="UOP25" s="233"/>
      <c r="UOQ25" s="233"/>
      <c r="UOR25" s="233"/>
      <c r="UOS25" s="233"/>
      <c r="UOT25" s="233"/>
      <c r="UOU25" s="233"/>
      <c r="UOV25" s="233"/>
      <c r="UOW25" s="233"/>
      <c r="UOX25" s="233"/>
      <c r="UOY25" s="233"/>
      <c r="UOZ25" s="233"/>
      <c r="UPA25" s="233"/>
      <c r="UPB25" s="233"/>
      <c r="UPC25" s="233"/>
      <c r="UPD25" s="233"/>
      <c r="UPE25" s="233"/>
      <c r="UPF25" s="233"/>
      <c r="UPG25" s="233"/>
      <c r="UPH25" s="233"/>
      <c r="UPI25" s="233"/>
      <c r="UPJ25" s="233"/>
      <c r="UPK25" s="233"/>
      <c r="UPL25" s="233"/>
      <c r="UPM25" s="233"/>
      <c r="UPN25" s="233"/>
      <c r="UPO25" s="233"/>
      <c r="UPP25" s="233"/>
      <c r="UPQ25" s="233"/>
      <c r="UPR25" s="233"/>
      <c r="UPS25" s="233"/>
      <c r="UPT25" s="233"/>
      <c r="UPU25" s="233"/>
      <c r="UPV25" s="233"/>
      <c r="UPW25" s="233"/>
      <c r="UPX25" s="233"/>
      <c r="UPY25" s="233"/>
      <c r="UPZ25" s="233"/>
      <c r="UQA25" s="233"/>
      <c r="UQB25" s="233"/>
      <c r="UQC25" s="233"/>
      <c r="UQD25" s="233"/>
      <c r="UQE25" s="233"/>
      <c r="UQF25" s="233"/>
      <c r="UQG25" s="233"/>
      <c r="UQH25" s="233"/>
      <c r="UQI25" s="233"/>
      <c r="UQJ25" s="233"/>
      <c r="UQK25" s="233"/>
      <c r="UQL25" s="233"/>
      <c r="UQM25" s="233"/>
      <c r="UQN25" s="233"/>
      <c r="UQO25" s="233"/>
      <c r="UQP25" s="233"/>
      <c r="UQQ25" s="233"/>
      <c r="UQR25" s="233"/>
      <c r="UQS25" s="233"/>
      <c r="UQT25" s="233"/>
      <c r="UQU25" s="233"/>
      <c r="UQV25" s="233"/>
      <c r="UQW25" s="233"/>
      <c r="UQX25" s="233"/>
      <c r="UQY25" s="233"/>
      <c r="UQZ25" s="233"/>
      <c r="URA25" s="233"/>
      <c r="URB25" s="233"/>
      <c r="URC25" s="233"/>
      <c r="URD25" s="233"/>
      <c r="URE25" s="233"/>
      <c r="URF25" s="233"/>
      <c r="URG25" s="233"/>
      <c r="URH25" s="233"/>
      <c r="URI25" s="233"/>
      <c r="URJ25" s="233"/>
      <c r="URK25" s="233"/>
      <c r="URL25" s="233"/>
      <c r="URM25" s="233"/>
      <c r="URN25" s="233"/>
      <c r="URO25" s="233"/>
      <c r="URP25" s="233"/>
      <c r="URQ25" s="233"/>
      <c r="URR25" s="233"/>
      <c r="URS25" s="233"/>
      <c r="URT25" s="233"/>
      <c r="URU25" s="233"/>
      <c r="URV25" s="233"/>
      <c r="URW25" s="233"/>
      <c r="URX25" s="233"/>
      <c r="URY25" s="233"/>
      <c r="URZ25" s="233"/>
      <c r="USA25" s="233"/>
      <c r="USB25" s="233"/>
      <c r="USC25" s="233"/>
      <c r="USD25" s="233"/>
      <c r="USE25" s="233"/>
      <c r="USF25" s="233"/>
      <c r="USG25" s="233"/>
      <c r="USH25" s="233"/>
      <c r="USI25" s="233"/>
      <c r="USJ25" s="233"/>
      <c r="USK25" s="233"/>
      <c r="USL25" s="233"/>
      <c r="USM25" s="233"/>
      <c r="USN25" s="233"/>
      <c r="USO25" s="233"/>
      <c r="USP25" s="233"/>
      <c r="USQ25" s="233"/>
      <c r="USR25" s="233"/>
      <c r="USS25" s="233"/>
      <c r="UST25" s="233"/>
      <c r="USU25" s="233"/>
      <c r="USV25" s="233"/>
      <c r="USW25" s="233"/>
      <c r="USX25" s="233"/>
      <c r="USY25" s="233"/>
      <c r="USZ25" s="233"/>
      <c r="UTA25" s="233"/>
      <c r="UTB25" s="233"/>
      <c r="UTC25" s="233"/>
      <c r="UTD25" s="233"/>
      <c r="UTE25" s="233"/>
      <c r="UTF25" s="233"/>
      <c r="UTG25" s="233"/>
      <c r="UTH25" s="233"/>
      <c r="UTI25" s="233"/>
      <c r="UTJ25" s="233"/>
      <c r="UTK25" s="233"/>
      <c r="UTL25" s="233"/>
      <c r="UTM25" s="233"/>
      <c r="UTN25" s="233"/>
      <c r="UTO25" s="233"/>
      <c r="UTP25" s="233"/>
      <c r="UTQ25" s="233"/>
      <c r="UTR25" s="233"/>
      <c r="UTS25" s="233"/>
      <c r="UTT25" s="233"/>
      <c r="UTU25" s="233"/>
      <c r="UTV25" s="233"/>
      <c r="UTW25" s="233"/>
      <c r="UTX25" s="233"/>
      <c r="UTY25" s="233"/>
      <c r="UTZ25" s="233"/>
      <c r="UUA25" s="233"/>
      <c r="UUB25" s="233"/>
      <c r="UUC25" s="233"/>
      <c r="UUD25" s="233"/>
      <c r="UUE25" s="233"/>
      <c r="UUF25" s="233"/>
      <c r="UUG25" s="233"/>
      <c r="UUH25" s="233"/>
      <c r="UUI25" s="233"/>
      <c r="UUJ25" s="233"/>
      <c r="UUK25" s="233"/>
      <c r="UUL25" s="233"/>
      <c r="UUM25" s="233"/>
      <c r="UUN25" s="233"/>
      <c r="UUO25" s="233"/>
      <c r="UUP25" s="233"/>
      <c r="UUQ25" s="233"/>
      <c r="UUR25" s="233"/>
      <c r="UUS25" s="233"/>
      <c r="UUT25" s="233"/>
      <c r="UUU25" s="233"/>
      <c r="UUV25" s="233"/>
      <c r="UUW25" s="233"/>
      <c r="UUX25" s="233"/>
      <c r="UUY25" s="233"/>
      <c r="UUZ25" s="233"/>
      <c r="UVA25" s="233"/>
      <c r="UVB25" s="233"/>
      <c r="UVC25" s="233"/>
      <c r="UVD25" s="233"/>
      <c r="UVE25" s="233"/>
      <c r="UVF25" s="233"/>
      <c r="UVG25" s="233"/>
      <c r="UVH25" s="233"/>
      <c r="UVI25" s="233"/>
      <c r="UVJ25" s="233"/>
      <c r="UVK25" s="233"/>
      <c r="UVL25" s="233"/>
      <c r="UVM25" s="233"/>
      <c r="UVN25" s="233"/>
      <c r="UVO25" s="233"/>
      <c r="UVP25" s="233"/>
      <c r="UVQ25" s="233"/>
      <c r="UVR25" s="233"/>
      <c r="UVS25" s="233"/>
      <c r="UVT25" s="233"/>
      <c r="UVU25" s="233"/>
      <c r="UVV25" s="233"/>
      <c r="UVW25" s="233"/>
      <c r="UVX25" s="233"/>
      <c r="UVY25" s="233"/>
      <c r="UVZ25" s="233"/>
      <c r="UWA25" s="233"/>
      <c r="UWB25" s="233"/>
      <c r="UWC25" s="233"/>
      <c r="UWD25" s="233"/>
      <c r="UWE25" s="233"/>
      <c r="UWF25" s="233"/>
      <c r="UWG25" s="233"/>
      <c r="UWH25" s="233"/>
      <c r="UWI25" s="233"/>
      <c r="UWJ25" s="233"/>
      <c r="UWK25" s="233"/>
      <c r="UWL25" s="233"/>
      <c r="UWM25" s="233"/>
      <c r="UWN25" s="233"/>
      <c r="UWO25" s="233"/>
      <c r="UWP25" s="233"/>
      <c r="UWQ25" s="233"/>
      <c r="UWR25" s="233"/>
      <c r="UWS25" s="233"/>
      <c r="UWT25" s="233"/>
      <c r="UWU25" s="233"/>
      <c r="UWV25" s="233"/>
      <c r="UWW25" s="233"/>
      <c r="UWX25" s="233"/>
      <c r="UWY25" s="233"/>
      <c r="UWZ25" s="233"/>
      <c r="UXA25" s="233"/>
      <c r="UXB25" s="233"/>
      <c r="UXC25" s="233"/>
      <c r="UXD25" s="233"/>
      <c r="UXE25" s="233"/>
      <c r="UXF25" s="233"/>
      <c r="UXG25" s="233"/>
      <c r="UXH25" s="233"/>
      <c r="UXI25" s="233"/>
      <c r="UXJ25" s="233"/>
      <c r="UXK25" s="233"/>
      <c r="UXL25" s="233"/>
      <c r="UXM25" s="233"/>
      <c r="UXN25" s="233"/>
      <c r="UXO25" s="233"/>
      <c r="UXP25" s="233"/>
      <c r="UXQ25" s="233"/>
      <c r="UXR25" s="233"/>
      <c r="UXS25" s="233"/>
      <c r="UXT25" s="233"/>
      <c r="UXU25" s="233"/>
      <c r="UXV25" s="233"/>
      <c r="UXW25" s="233"/>
      <c r="UXX25" s="233"/>
      <c r="UXY25" s="233"/>
      <c r="UXZ25" s="233"/>
      <c r="UYA25" s="233"/>
      <c r="UYB25" s="233"/>
      <c r="UYC25" s="233"/>
      <c r="UYD25" s="233"/>
      <c r="UYE25" s="233"/>
      <c r="UYF25" s="233"/>
      <c r="UYG25" s="233"/>
      <c r="UYH25" s="233"/>
      <c r="UYI25" s="233"/>
      <c r="UYJ25" s="233"/>
      <c r="UYK25" s="233"/>
      <c r="UYL25" s="233"/>
      <c r="UYM25" s="233"/>
      <c r="UYN25" s="233"/>
      <c r="UYO25" s="233"/>
      <c r="UYP25" s="233"/>
      <c r="UYQ25" s="233"/>
      <c r="UYR25" s="233"/>
      <c r="UYS25" s="233"/>
      <c r="UYT25" s="233"/>
      <c r="UYU25" s="233"/>
      <c r="UYV25" s="233"/>
      <c r="UYW25" s="233"/>
      <c r="UYX25" s="233"/>
      <c r="UYY25" s="233"/>
      <c r="UYZ25" s="233"/>
      <c r="UZA25" s="233"/>
      <c r="UZB25" s="233"/>
      <c r="UZC25" s="233"/>
      <c r="UZD25" s="233"/>
      <c r="UZE25" s="233"/>
      <c r="UZF25" s="233"/>
      <c r="UZG25" s="233"/>
      <c r="UZH25" s="233"/>
      <c r="UZI25" s="233"/>
      <c r="UZJ25" s="233"/>
      <c r="UZK25" s="233"/>
      <c r="UZL25" s="233"/>
      <c r="UZM25" s="233"/>
      <c r="UZN25" s="233"/>
      <c r="UZO25" s="233"/>
      <c r="UZP25" s="233"/>
      <c r="UZQ25" s="233"/>
      <c r="UZR25" s="233"/>
      <c r="UZS25" s="233"/>
      <c r="UZT25" s="233"/>
      <c r="UZU25" s="233"/>
      <c r="UZV25" s="233"/>
      <c r="UZW25" s="233"/>
      <c r="UZX25" s="233"/>
      <c r="UZY25" s="233"/>
      <c r="UZZ25" s="233"/>
      <c r="VAA25" s="233"/>
      <c r="VAB25" s="233"/>
      <c r="VAC25" s="233"/>
      <c r="VAD25" s="233"/>
      <c r="VAE25" s="233"/>
      <c r="VAF25" s="233"/>
      <c r="VAG25" s="233"/>
      <c r="VAH25" s="233"/>
      <c r="VAI25" s="233"/>
      <c r="VAJ25" s="233"/>
      <c r="VAK25" s="233"/>
      <c r="VAL25" s="233"/>
      <c r="VAM25" s="233"/>
      <c r="VAN25" s="233"/>
      <c r="VAO25" s="233"/>
      <c r="VAP25" s="233"/>
      <c r="VAQ25" s="233"/>
      <c r="VAR25" s="233"/>
      <c r="VAS25" s="233"/>
      <c r="VAT25" s="233"/>
      <c r="VAU25" s="233"/>
      <c r="VAV25" s="233"/>
      <c r="VAW25" s="233"/>
      <c r="VAX25" s="233"/>
      <c r="VAY25" s="233"/>
      <c r="VAZ25" s="233"/>
      <c r="VBA25" s="233"/>
      <c r="VBB25" s="233"/>
      <c r="VBC25" s="233"/>
      <c r="VBD25" s="233"/>
      <c r="VBE25" s="233"/>
      <c r="VBF25" s="233"/>
      <c r="VBG25" s="233"/>
      <c r="VBH25" s="233"/>
      <c r="VBI25" s="233"/>
      <c r="VBJ25" s="233"/>
      <c r="VBK25" s="233"/>
      <c r="VBL25" s="233"/>
      <c r="VBM25" s="233"/>
      <c r="VBN25" s="233"/>
      <c r="VBO25" s="233"/>
      <c r="VBP25" s="233"/>
      <c r="VBQ25" s="233"/>
      <c r="VBR25" s="233"/>
      <c r="VBS25" s="233"/>
      <c r="VBT25" s="233"/>
      <c r="VBU25" s="233"/>
      <c r="VBV25" s="233"/>
      <c r="VBW25" s="233"/>
      <c r="VBX25" s="233"/>
      <c r="VBY25" s="233"/>
      <c r="VBZ25" s="233"/>
      <c r="VCA25" s="233"/>
      <c r="VCB25" s="233"/>
      <c r="VCC25" s="233"/>
      <c r="VCD25" s="233"/>
      <c r="VCE25" s="233"/>
      <c r="VCF25" s="233"/>
      <c r="VCG25" s="233"/>
      <c r="VCH25" s="233"/>
      <c r="VCI25" s="233"/>
      <c r="VCJ25" s="233"/>
      <c r="VCK25" s="233"/>
      <c r="VCL25" s="233"/>
      <c r="VCM25" s="233"/>
      <c r="VCN25" s="233"/>
      <c r="VCO25" s="233"/>
      <c r="VCP25" s="233"/>
      <c r="VCQ25" s="233"/>
      <c r="VCR25" s="233"/>
      <c r="VCS25" s="233"/>
      <c r="VCT25" s="233"/>
      <c r="VCU25" s="233"/>
      <c r="VCV25" s="233"/>
      <c r="VCW25" s="233"/>
      <c r="VCX25" s="233"/>
      <c r="VCY25" s="233"/>
      <c r="VCZ25" s="233"/>
      <c r="VDA25" s="233"/>
      <c r="VDB25" s="233"/>
      <c r="VDC25" s="233"/>
      <c r="VDD25" s="233"/>
      <c r="VDE25" s="233"/>
      <c r="VDF25" s="233"/>
      <c r="VDG25" s="233"/>
      <c r="VDH25" s="233"/>
      <c r="VDI25" s="233"/>
      <c r="VDJ25" s="233"/>
      <c r="VDK25" s="233"/>
      <c r="VDL25" s="233"/>
      <c r="VDM25" s="233"/>
      <c r="VDN25" s="233"/>
      <c r="VDO25" s="233"/>
      <c r="VDP25" s="233"/>
      <c r="VDQ25" s="233"/>
      <c r="VDR25" s="233"/>
      <c r="VDS25" s="233"/>
      <c r="VDT25" s="233"/>
      <c r="VDU25" s="233"/>
      <c r="VDV25" s="233"/>
      <c r="VDW25" s="233"/>
      <c r="VDX25" s="233"/>
      <c r="VDY25" s="233"/>
      <c r="VDZ25" s="233"/>
      <c r="VEA25" s="233"/>
      <c r="VEB25" s="233"/>
      <c r="VEC25" s="233"/>
      <c r="VED25" s="233"/>
      <c r="VEE25" s="233"/>
      <c r="VEF25" s="233"/>
      <c r="VEG25" s="233"/>
      <c r="VEH25" s="233"/>
      <c r="VEI25" s="233"/>
      <c r="VEJ25" s="233"/>
      <c r="VEK25" s="233"/>
      <c r="VEL25" s="233"/>
      <c r="VEM25" s="233"/>
      <c r="VEN25" s="233"/>
      <c r="VEO25" s="233"/>
      <c r="VEP25" s="233"/>
      <c r="VEQ25" s="233"/>
      <c r="VER25" s="233"/>
      <c r="VES25" s="233"/>
      <c r="VET25" s="233"/>
      <c r="VEU25" s="233"/>
      <c r="VEV25" s="233"/>
      <c r="VEW25" s="233"/>
      <c r="VEX25" s="233"/>
      <c r="VEY25" s="233"/>
      <c r="VEZ25" s="233"/>
      <c r="VFA25" s="233"/>
      <c r="VFB25" s="233"/>
      <c r="VFC25" s="233"/>
      <c r="VFD25" s="233"/>
      <c r="VFE25" s="233"/>
      <c r="VFF25" s="233"/>
      <c r="VFG25" s="233"/>
      <c r="VFH25" s="233"/>
      <c r="VFI25" s="233"/>
      <c r="VFJ25" s="233"/>
      <c r="VFK25" s="233"/>
      <c r="VFL25" s="233"/>
      <c r="VFM25" s="233"/>
      <c r="VFN25" s="233"/>
      <c r="VFO25" s="233"/>
      <c r="VFP25" s="233"/>
      <c r="VFQ25" s="233"/>
      <c r="VFR25" s="233"/>
      <c r="VFS25" s="233"/>
      <c r="VFT25" s="233"/>
      <c r="VFU25" s="233"/>
      <c r="VFV25" s="233"/>
      <c r="VFW25" s="233"/>
      <c r="VFX25" s="233"/>
      <c r="VFY25" s="233"/>
      <c r="VFZ25" s="233"/>
      <c r="VGA25" s="233"/>
      <c r="VGB25" s="233"/>
      <c r="VGC25" s="233"/>
      <c r="VGD25" s="233"/>
      <c r="VGE25" s="233"/>
      <c r="VGF25" s="233"/>
      <c r="VGG25" s="233"/>
      <c r="VGH25" s="233"/>
      <c r="VGI25" s="233"/>
      <c r="VGJ25" s="233"/>
      <c r="VGK25" s="233"/>
      <c r="VGL25" s="233"/>
      <c r="VGM25" s="233"/>
      <c r="VGN25" s="233"/>
      <c r="VGO25" s="233"/>
      <c r="VGP25" s="233"/>
      <c r="VGQ25" s="233"/>
      <c r="VGR25" s="233"/>
      <c r="VGS25" s="233"/>
      <c r="VGT25" s="233"/>
      <c r="VGU25" s="233"/>
      <c r="VGV25" s="233"/>
      <c r="VGW25" s="233"/>
      <c r="VGX25" s="233"/>
      <c r="VGY25" s="233"/>
      <c r="VGZ25" s="233"/>
      <c r="VHA25" s="233"/>
      <c r="VHB25" s="233"/>
      <c r="VHC25" s="233"/>
      <c r="VHD25" s="233"/>
      <c r="VHE25" s="233"/>
      <c r="VHF25" s="233"/>
      <c r="VHG25" s="233"/>
      <c r="VHH25" s="233"/>
      <c r="VHI25" s="233"/>
      <c r="VHJ25" s="233"/>
      <c r="VHK25" s="233"/>
      <c r="VHL25" s="233"/>
      <c r="VHM25" s="233"/>
      <c r="VHN25" s="233"/>
      <c r="VHO25" s="233"/>
      <c r="VHP25" s="233"/>
      <c r="VHQ25" s="233"/>
      <c r="VHR25" s="233"/>
      <c r="VHS25" s="233"/>
      <c r="VHT25" s="233"/>
      <c r="VHU25" s="233"/>
      <c r="VHV25" s="233"/>
      <c r="VHW25" s="233"/>
      <c r="VHX25" s="233"/>
      <c r="VHY25" s="233"/>
      <c r="VHZ25" s="233"/>
      <c r="VIA25" s="233"/>
      <c r="VIB25" s="233"/>
      <c r="VIC25" s="233"/>
      <c r="VID25" s="233"/>
      <c r="VIE25" s="233"/>
      <c r="VIF25" s="233"/>
      <c r="VIG25" s="233"/>
      <c r="VIH25" s="233"/>
      <c r="VII25" s="233"/>
      <c r="VIJ25" s="233"/>
      <c r="VIK25" s="233"/>
      <c r="VIL25" s="233"/>
      <c r="VIM25" s="233"/>
      <c r="VIN25" s="233"/>
      <c r="VIO25" s="233"/>
      <c r="VIP25" s="233"/>
      <c r="VIQ25" s="233"/>
      <c r="VIR25" s="233"/>
      <c r="VIS25" s="233"/>
      <c r="VIT25" s="233"/>
      <c r="VIU25" s="233"/>
      <c r="VIV25" s="233"/>
      <c r="VIW25" s="233"/>
      <c r="VIX25" s="233"/>
      <c r="VIY25" s="233"/>
      <c r="VIZ25" s="233"/>
      <c r="VJA25" s="233"/>
      <c r="VJB25" s="233"/>
      <c r="VJC25" s="233"/>
      <c r="VJD25" s="233"/>
      <c r="VJE25" s="233"/>
      <c r="VJF25" s="233"/>
      <c r="VJG25" s="233"/>
      <c r="VJH25" s="233"/>
      <c r="VJI25" s="233"/>
      <c r="VJJ25" s="233"/>
      <c r="VJK25" s="233"/>
      <c r="VJL25" s="233"/>
      <c r="VJM25" s="233"/>
      <c r="VJN25" s="233"/>
      <c r="VJO25" s="233"/>
      <c r="VJP25" s="233"/>
      <c r="VJQ25" s="233"/>
      <c r="VJR25" s="233"/>
      <c r="VJS25" s="233"/>
      <c r="VJT25" s="233"/>
      <c r="VJU25" s="233"/>
      <c r="VJV25" s="233"/>
      <c r="VJW25" s="233"/>
      <c r="VJX25" s="233"/>
      <c r="VJY25" s="233"/>
      <c r="VJZ25" s="233"/>
      <c r="VKA25" s="233"/>
      <c r="VKB25" s="233"/>
      <c r="VKC25" s="233"/>
      <c r="VKD25" s="233"/>
      <c r="VKE25" s="233"/>
      <c r="VKF25" s="233"/>
      <c r="VKG25" s="233"/>
      <c r="VKH25" s="233"/>
      <c r="VKI25" s="233"/>
      <c r="VKJ25" s="233"/>
      <c r="VKK25" s="233"/>
      <c r="VKL25" s="233"/>
      <c r="VKM25" s="233"/>
      <c r="VKN25" s="233"/>
      <c r="VKO25" s="233"/>
      <c r="VKP25" s="233"/>
      <c r="VKQ25" s="233"/>
      <c r="VKR25" s="233"/>
      <c r="VKS25" s="233"/>
      <c r="VKT25" s="233"/>
      <c r="VKU25" s="233"/>
      <c r="VKV25" s="233"/>
      <c r="VKW25" s="233"/>
      <c r="VKX25" s="233"/>
      <c r="VKY25" s="233"/>
      <c r="VKZ25" s="233"/>
      <c r="VLA25" s="233"/>
      <c r="VLB25" s="233"/>
      <c r="VLC25" s="233"/>
      <c r="VLD25" s="233"/>
      <c r="VLE25" s="233"/>
      <c r="VLF25" s="233"/>
      <c r="VLG25" s="233"/>
      <c r="VLH25" s="233"/>
      <c r="VLI25" s="233"/>
      <c r="VLJ25" s="233"/>
      <c r="VLK25" s="233"/>
      <c r="VLL25" s="233"/>
      <c r="VLM25" s="233"/>
      <c r="VLN25" s="233"/>
      <c r="VLO25" s="233"/>
      <c r="VLP25" s="233"/>
      <c r="VLQ25" s="233"/>
      <c r="VLR25" s="233"/>
      <c r="VLS25" s="233"/>
      <c r="VLT25" s="233"/>
      <c r="VLU25" s="233"/>
      <c r="VLV25" s="233"/>
      <c r="VLW25" s="233"/>
      <c r="VLX25" s="233"/>
      <c r="VLY25" s="233"/>
      <c r="VLZ25" s="233"/>
      <c r="VMA25" s="233"/>
      <c r="VMB25" s="233"/>
      <c r="VMC25" s="233"/>
      <c r="VMD25" s="233"/>
      <c r="VME25" s="233"/>
      <c r="VMF25" s="233"/>
      <c r="VMG25" s="233"/>
      <c r="VMH25" s="233"/>
      <c r="VMI25" s="233"/>
      <c r="VMJ25" s="233"/>
      <c r="VMK25" s="233"/>
      <c r="VML25" s="233"/>
      <c r="VMM25" s="233"/>
      <c r="VMN25" s="233"/>
      <c r="VMO25" s="233"/>
      <c r="VMP25" s="233"/>
      <c r="VMQ25" s="233"/>
      <c r="VMR25" s="233"/>
      <c r="VMS25" s="233"/>
      <c r="VMT25" s="233"/>
      <c r="VMU25" s="233"/>
      <c r="VMV25" s="233"/>
      <c r="VMW25" s="233"/>
      <c r="VMX25" s="233"/>
      <c r="VMY25" s="233"/>
      <c r="VMZ25" s="233"/>
      <c r="VNA25" s="233"/>
      <c r="VNB25" s="233"/>
      <c r="VNC25" s="233"/>
      <c r="VND25" s="233"/>
      <c r="VNE25" s="233"/>
      <c r="VNF25" s="233"/>
      <c r="VNG25" s="233"/>
      <c r="VNH25" s="233"/>
      <c r="VNI25" s="233"/>
      <c r="VNJ25" s="233"/>
      <c r="VNK25" s="233"/>
      <c r="VNL25" s="233"/>
      <c r="VNM25" s="233"/>
      <c r="VNN25" s="233"/>
      <c r="VNO25" s="233"/>
      <c r="VNP25" s="233"/>
      <c r="VNQ25" s="233"/>
      <c r="VNR25" s="233"/>
      <c r="VNS25" s="233"/>
      <c r="VNT25" s="233"/>
      <c r="VNU25" s="233"/>
      <c r="VNV25" s="233"/>
      <c r="VNW25" s="233"/>
      <c r="VNX25" s="233"/>
      <c r="VNY25" s="233"/>
      <c r="VNZ25" s="233"/>
      <c r="VOA25" s="233"/>
      <c r="VOB25" s="233"/>
      <c r="VOC25" s="233"/>
      <c r="VOD25" s="233"/>
      <c r="VOE25" s="233"/>
      <c r="VOF25" s="233"/>
      <c r="VOG25" s="233"/>
      <c r="VOH25" s="233"/>
      <c r="VOI25" s="233"/>
      <c r="VOJ25" s="233"/>
      <c r="VOK25" s="233"/>
      <c r="VOL25" s="233"/>
      <c r="VOM25" s="233"/>
      <c r="VON25" s="233"/>
      <c r="VOO25" s="233"/>
      <c r="VOP25" s="233"/>
      <c r="VOQ25" s="233"/>
      <c r="VOR25" s="233"/>
      <c r="VOS25" s="233"/>
      <c r="VOT25" s="233"/>
      <c r="VOU25" s="233"/>
      <c r="VOV25" s="233"/>
      <c r="VOW25" s="233"/>
      <c r="VOX25" s="233"/>
      <c r="VOY25" s="233"/>
      <c r="VOZ25" s="233"/>
      <c r="VPA25" s="233"/>
      <c r="VPB25" s="233"/>
      <c r="VPC25" s="233"/>
      <c r="VPD25" s="233"/>
      <c r="VPE25" s="233"/>
      <c r="VPF25" s="233"/>
      <c r="VPG25" s="233"/>
      <c r="VPH25" s="233"/>
      <c r="VPI25" s="233"/>
      <c r="VPJ25" s="233"/>
      <c r="VPK25" s="233"/>
      <c r="VPL25" s="233"/>
      <c r="VPM25" s="233"/>
      <c r="VPN25" s="233"/>
      <c r="VPO25" s="233"/>
      <c r="VPP25" s="233"/>
      <c r="VPQ25" s="233"/>
      <c r="VPR25" s="233"/>
      <c r="VPS25" s="233"/>
      <c r="VPT25" s="233"/>
      <c r="VPU25" s="233"/>
      <c r="VPV25" s="233"/>
      <c r="VPW25" s="233"/>
      <c r="VPX25" s="233"/>
      <c r="VPY25" s="233"/>
      <c r="VPZ25" s="233"/>
      <c r="VQA25" s="233"/>
      <c r="VQB25" s="233"/>
      <c r="VQC25" s="233"/>
      <c r="VQD25" s="233"/>
      <c r="VQE25" s="233"/>
      <c r="VQF25" s="233"/>
      <c r="VQG25" s="233"/>
      <c r="VQH25" s="233"/>
      <c r="VQI25" s="233"/>
      <c r="VQJ25" s="233"/>
      <c r="VQK25" s="233"/>
      <c r="VQL25" s="233"/>
      <c r="VQM25" s="233"/>
      <c r="VQN25" s="233"/>
      <c r="VQO25" s="233"/>
      <c r="VQP25" s="233"/>
      <c r="VQQ25" s="233"/>
      <c r="VQR25" s="233"/>
      <c r="VQS25" s="233"/>
      <c r="VQT25" s="233"/>
      <c r="VQU25" s="233"/>
      <c r="VQV25" s="233"/>
      <c r="VQW25" s="233"/>
      <c r="VQX25" s="233"/>
      <c r="VQY25" s="233"/>
      <c r="VQZ25" s="233"/>
      <c r="VRA25" s="233"/>
      <c r="VRB25" s="233"/>
      <c r="VRC25" s="233"/>
      <c r="VRD25" s="233"/>
      <c r="VRE25" s="233"/>
      <c r="VRF25" s="233"/>
      <c r="VRG25" s="233"/>
      <c r="VRH25" s="233"/>
      <c r="VRI25" s="233"/>
      <c r="VRJ25" s="233"/>
      <c r="VRK25" s="233"/>
      <c r="VRL25" s="233"/>
      <c r="VRM25" s="233"/>
      <c r="VRN25" s="233"/>
      <c r="VRO25" s="233"/>
      <c r="VRP25" s="233"/>
      <c r="VRQ25" s="233"/>
      <c r="VRR25" s="233"/>
      <c r="VRS25" s="233"/>
      <c r="VRT25" s="233"/>
      <c r="VRU25" s="233"/>
      <c r="VRV25" s="233"/>
      <c r="VRW25" s="233"/>
      <c r="VRX25" s="233"/>
      <c r="VRY25" s="233"/>
      <c r="VRZ25" s="233"/>
      <c r="VSA25" s="233"/>
      <c r="VSB25" s="233"/>
      <c r="VSC25" s="233"/>
      <c r="VSD25" s="233"/>
      <c r="VSE25" s="233"/>
      <c r="VSF25" s="233"/>
      <c r="VSG25" s="233"/>
      <c r="VSH25" s="233"/>
      <c r="VSI25" s="233"/>
      <c r="VSJ25" s="233"/>
      <c r="VSK25" s="233"/>
      <c r="VSL25" s="233"/>
      <c r="VSM25" s="233"/>
      <c r="VSN25" s="233"/>
      <c r="VSO25" s="233"/>
      <c r="VSP25" s="233"/>
      <c r="VSQ25" s="233"/>
      <c r="VSR25" s="233"/>
      <c r="VSS25" s="233"/>
      <c r="VST25" s="233"/>
      <c r="VSU25" s="233"/>
      <c r="VSV25" s="233"/>
      <c r="VSW25" s="233"/>
      <c r="VSX25" s="233"/>
      <c r="VSY25" s="233"/>
      <c r="VSZ25" s="233"/>
      <c r="VTA25" s="233"/>
      <c r="VTB25" s="233"/>
      <c r="VTC25" s="233"/>
      <c r="VTD25" s="233"/>
      <c r="VTE25" s="233"/>
      <c r="VTF25" s="233"/>
      <c r="VTG25" s="233"/>
      <c r="VTH25" s="233"/>
      <c r="VTI25" s="233"/>
      <c r="VTJ25" s="233"/>
      <c r="VTK25" s="233"/>
      <c r="VTL25" s="233"/>
      <c r="VTM25" s="233"/>
      <c r="VTN25" s="233"/>
      <c r="VTO25" s="233"/>
      <c r="VTP25" s="233"/>
      <c r="VTQ25" s="233"/>
      <c r="VTR25" s="233"/>
      <c r="VTS25" s="233"/>
      <c r="VTT25" s="233"/>
      <c r="VTU25" s="233"/>
      <c r="VTV25" s="233"/>
      <c r="VTW25" s="233"/>
      <c r="VTX25" s="233"/>
      <c r="VTY25" s="233"/>
      <c r="VTZ25" s="233"/>
      <c r="VUA25" s="233"/>
      <c r="VUB25" s="233"/>
      <c r="VUC25" s="233"/>
      <c r="VUD25" s="233"/>
      <c r="VUE25" s="233"/>
      <c r="VUF25" s="233"/>
      <c r="VUG25" s="233"/>
      <c r="VUH25" s="233"/>
      <c r="VUI25" s="233"/>
      <c r="VUJ25" s="233"/>
      <c r="VUK25" s="233"/>
      <c r="VUL25" s="233"/>
      <c r="VUM25" s="233"/>
      <c r="VUN25" s="233"/>
      <c r="VUO25" s="233"/>
      <c r="VUP25" s="233"/>
      <c r="VUQ25" s="233"/>
      <c r="VUR25" s="233"/>
      <c r="VUS25" s="233"/>
      <c r="VUT25" s="233"/>
      <c r="VUU25" s="233"/>
      <c r="VUV25" s="233"/>
      <c r="VUW25" s="233"/>
      <c r="VUX25" s="233"/>
      <c r="VUY25" s="233"/>
      <c r="VUZ25" s="233"/>
      <c r="VVA25" s="233"/>
      <c r="VVB25" s="233"/>
      <c r="VVC25" s="233"/>
      <c r="VVD25" s="233"/>
      <c r="VVE25" s="233"/>
      <c r="VVF25" s="233"/>
      <c r="VVG25" s="233"/>
      <c r="VVH25" s="233"/>
      <c r="VVI25" s="233"/>
      <c r="VVJ25" s="233"/>
      <c r="VVK25" s="233"/>
      <c r="VVL25" s="233"/>
      <c r="VVM25" s="233"/>
      <c r="VVN25" s="233"/>
      <c r="VVO25" s="233"/>
      <c r="VVP25" s="233"/>
      <c r="VVQ25" s="233"/>
      <c r="VVR25" s="233"/>
      <c r="VVS25" s="233"/>
      <c r="VVT25" s="233"/>
      <c r="VVU25" s="233"/>
      <c r="VVV25" s="233"/>
      <c r="VVW25" s="233"/>
      <c r="VVX25" s="233"/>
      <c r="VVY25" s="233"/>
      <c r="VVZ25" s="233"/>
      <c r="VWA25" s="233"/>
      <c r="VWB25" s="233"/>
      <c r="VWC25" s="233"/>
      <c r="VWD25" s="233"/>
      <c r="VWE25" s="233"/>
      <c r="VWF25" s="233"/>
      <c r="VWG25" s="233"/>
      <c r="VWH25" s="233"/>
      <c r="VWI25" s="233"/>
      <c r="VWJ25" s="233"/>
      <c r="VWK25" s="233"/>
      <c r="VWL25" s="233"/>
      <c r="VWM25" s="233"/>
      <c r="VWN25" s="233"/>
      <c r="VWO25" s="233"/>
      <c r="VWP25" s="233"/>
      <c r="VWQ25" s="233"/>
      <c r="VWR25" s="233"/>
      <c r="VWS25" s="233"/>
      <c r="VWT25" s="233"/>
      <c r="VWU25" s="233"/>
      <c r="VWV25" s="233"/>
      <c r="VWW25" s="233"/>
      <c r="VWX25" s="233"/>
      <c r="VWY25" s="233"/>
      <c r="VWZ25" s="233"/>
      <c r="VXA25" s="233"/>
      <c r="VXB25" s="233"/>
      <c r="VXC25" s="233"/>
      <c r="VXD25" s="233"/>
      <c r="VXE25" s="233"/>
      <c r="VXF25" s="233"/>
      <c r="VXG25" s="233"/>
      <c r="VXH25" s="233"/>
      <c r="VXI25" s="233"/>
      <c r="VXJ25" s="233"/>
      <c r="VXK25" s="233"/>
      <c r="VXL25" s="233"/>
      <c r="VXM25" s="233"/>
      <c r="VXN25" s="233"/>
      <c r="VXO25" s="233"/>
      <c r="VXP25" s="233"/>
      <c r="VXQ25" s="233"/>
      <c r="VXR25" s="233"/>
      <c r="VXS25" s="233"/>
      <c r="VXT25" s="233"/>
      <c r="VXU25" s="233"/>
      <c r="VXV25" s="233"/>
      <c r="VXW25" s="233"/>
      <c r="VXX25" s="233"/>
      <c r="VXY25" s="233"/>
      <c r="VXZ25" s="233"/>
      <c r="VYA25" s="233"/>
      <c r="VYB25" s="233"/>
      <c r="VYC25" s="233"/>
      <c r="VYD25" s="233"/>
      <c r="VYE25" s="233"/>
      <c r="VYF25" s="233"/>
      <c r="VYG25" s="233"/>
      <c r="VYH25" s="233"/>
      <c r="VYI25" s="233"/>
      <c r="VYJ25" s="233"/>
      <c r="VYK25" s="233"/>
      <c r="VYL25" s="233"/>
      <c r="VYM25" s="233"/>
      <c r="VYN25" s="233"/>
      <c r="VYO25" s="233"/>
      <c r="VYP25" s="233"/>
      <c r="VYQ25" s="233"/>
      <c r="VYR25" s="233"/>
      <c r="VYS25" s="233"/>
      <c r="VYT25" s="233"/>
      <c r="VYU25" s="233"/>
      <c r="VYV25" s="233"/>
      <c r="VYW25" s="233"/>
      <c r="VYX25" s="233"/>
      <c r="VYY25" s="233"/>
      <c r="VYZ25" s="233"/>
      <c r="VZA25" s="233"/>
      <c r="VZB25" s="233"/>
      <c r="VZC25" s="233"/>
      <c r="VZD25" s="233"/>
      <c r="VZE25" s="233"/>
      <c r="VZF25" s="233"/>
      <c r="VZG25" s="233"/>
      <c r="VZH25" s="233"/>
      <c r="VZI25" s="233"/>
      <c r="VZJ25" s="233"/>
      <c r="VZK25" s="233"/>
      <c r="VZL25" s="233"/>
      <c r="VZM25" s="233"/>
      <c r="VZN25" s="233"/>
      <c r="VZO25" s="233"/>
      <c r="VZP25" s="233"/>
      <c r="VZQ25" s="233"/>
      <c r="VZR25" s="233"/>
      <c r="VZS25" s="233"/>
      <c r="VZT25" s="233"/>
      <c r="VZU25" s="233"/>
      <c r="VZV25" s="233"/>
      <c r="VZW25" s="233"/>
      <c r="VZX25" s="233"/>
      <c r="VZY25" s="233"/>
      <c r="VZZ25" s="233"/>
      <c r="WAA25" s="233"/>
      <c r="WAB25" s="233"/>
      <c r="WAC25" s="233"/>
      <c r="WAD25" s="233"/>
      <c r="WAE25" s="233"/>
      <c r="WAF25" s="233"/>
      <c r="WAG25" s="233"/>
      <c r="WAH25" s="233"/>
      <c r="WAI25" s="233"/>
      <c r="WAJ25" s="233"/>
      <c r="WAK25" s="233"/>
      <c r="WAL25" s="233"/>
      <c r="WAM25" s="233"/>
      <c r="WAN25" s="233"/>
      <c r="WAO25" s="233"/>
      <c r="WAP25" s="233"/>
      <c r="WAQ25" s="233"/>
      <c r="WAR25" s="233"/>
      <c r="WAS25" s="233"/>
      <c r="WAT25" s="233"/>
      <c r="WAU25" s="233"/>
      <c r="WAV25" s="233"/>
      <c r="WAW25" s="233"/>
      <c r="WAX25" s="233"/>
      <c r="WAY25" s="233"/>
      <c r="WAZ25" s="233"/>
      <c r="WBA25" s="233"/>
      <c r="WBB25" s="233"/>
      <c r="WBC25" s="233"/>
      <c r="WBD25" s="233"/>
      <c r="WBE25" s="233"/>
      <c r="WBF25" s="233"/>
      <c r="WBG25" s="233"/>
      <c r="WBH25" s="233"/>
      <c r="WBI25" s="233"/>
      <c r="WBJ25" s="233"/>
      <c r="WBK25" s="233"/>
      <c r="WBL25" s="233"/>
      <c r="WBM25" s="233"/>
      <c r="WBN25" s="233"/>
      <c r="WBO25" s="233"/>
      <c r="WBP25" s="233"/>
      <c r="WBQ25" s="233"/>
      <c r="WBR25" s="233"/>
      <c r="WBS25" s="233"/>
      <c r="WBT25" s="233"/>
      <c r="WBU25" s="233"/>
      <c r="WBV25" s="233"/>
      <c r="WBW25" s="233"/>
      <c r="WBX25" s="233"/>
      <c r="WBY25" s="233"/>
      <c r="WBZ25" s="233"/>
      <c r="WCA25" s="233"/>
      <c r="WCB25" s="233"/>
      <c r="WCC25" s="233"/>
      <c r="WCD25" s="233"/>
      <c r="WCE25" s="233"/>
      <c r="WCF25" s="233"/>
      <c r="WCG25" s="233"/>
      <c r="WCH25" s="233"/>
      <c r="WCI25" s="233"/>
      <c r="WCJ25" s="233"/>
      <c r="WCK25" s="233"/>
      <c r="WCL25" s="233"/>
      <c r="WCM25" s="233"/>
      <c r="WCN25" s="233"/>
      <c r="WCO25" s="233"/>
      <c r="WCP25" s="233"/>
      <c r="WCQ25" s="233"/>
      <c r="WCR25" s="233"/>
      <c r="WCS25" s="233"/>
      <c r="WCT25" s="233"/>
      <c r="WCU25" s="233"/>
      <c r="WCV25" s="233"/>
      <c r="WCW25" s="233"/>
      <c r="WCX25" s="233"/>
      <c r="WCY25" s="233"/>
      <c r="WCZ25" s="233"/>
      <c r="WDA25" s="233"/>
      <c r="WDB25" s="233"/>
      <c r="WDC25" s="233"/>
      <c r="WDD25" s="233"/>
      <c r="WDE25" s="233"/>
      <c r="WDF25" s="233"/>
      <c r="WDG25" s="233"/>
      <c r="WDH25" s="233"/>
      <c r="WDI25" s="233"/>
      <c r="WDJ25" s="233"/>
      <c r="WDK25" s="233"/>
      <c r="WDL25" s="233"/>
      <c r="WDM25" s="233"/>
      <c r="WDN25" s="233"/>
      <c r="WDO25" s="233"/>
      <c r="WDP25" s="233"/>
      <c r="WDQ25" s="233"/>
      <c r="WDR25" s="233"/>
      <c r="WDS25" s="233"/>
      <c r="WDT25" s="233"/>
      <c r="WDU25" s="233"/>
      <c r="WDV25" s="233"/>
      <c r="WDW25" s="233"/>
      <c r="WDX25" s="233"/>
      <c r="WDY25" s="233"/>
      <c r="WDZ25" s="233"/>
      <c r="WEA25" s="233"/>
      <c r="WEB25" s="233"/>
      <c r="WEC25" s="233"/>
      <c r="WED25" s="233"/>
      <c r="WEE25" s="233"/>
      <c r="WEF25" s="233"/>
      <c r="WEG25" s="233"/>
      <c r="WEH25" s="233"/>
      <c r="WEI25" s="233"/>
      <c r="WEJ25" s="233"/>
      <c r="WEK25" s="233"/>
      <c r="WEL25" s="233"/>
      <c r="WEM25" s="233"/>
      <c r="WEN25" s="233"/>
      <c r="WEO25" s="233"/>
      <c r="WEP25" s="233"/>
      <c r="WEQ25" s="233"/>
      <c r="WER25" s="233"/>
      <c r="WES25" s="233"/>
      <c r="WET25" s="233"/>
      <c r="WEU25" s="233"/>
      <c r="WEV25" s="233"/>
      <c r="WEW25" s="233"/>
      <c r="WEX25" s="233"/>
      <c r="WEY25" s="233"/>
      <c r="WEZ25" s="233"/>
      <c r="WFA25" s="233"/>
      <c r="WFB25" s="233"/>
      <c r="WFC25" s="233"/>
      <c r="WFD25" s="233"/>
      <c r="WFE25" s="233"/>
      <c r="WFF25" s="233"/>
      <c r="WFG25" s="233"/>
      <c r="WFH25" s="233"/>
      <c r="WFI25" s="233"/>
      <c r="WFJ25" s="233"/>
      <c r="WFK25" s="233"/>
      <c r="WFL25" s="233"/>
      <c r="WFM25" s="233"/>
      <c r="WFN25" s="233"/>
      <c r="WFO25" s="233"/>
      <c r="WFP25" s="233"/>
      <c r="WFQ25" s="233"/>
      <c r="WFR25" s="233"/>
      <c r="WFS25" s="233"/>
      <c r="WFT25" s="233"/>
      <c r="WFU25" s="233"/>
      <c r="WFV25" s="233"/>
      <c r="WFW25" s="233"/>
      <c r="WFX25" s="233"/>
      <c r="WFY25" s="233"/>
      <c r="WFZ25" s="233"/>
      <c r="WGA25" s="233"/>
      <c r="WGB25" s="233"/>
      <c r="WGC25" s="233"/>
      <c r="WGD25" s="233"/>
      <c r="WGE25" s="233"/>
      <c r="WGF25" s="233"/>
      <c r="WGG25" s="233"/>
      <c r="WGH25" s="233"/>
      <c r="WGI25" s="233"/>
      <c r="WGJ25" s="233"/>
      <c r="WGK25" s="233"/>
      <c r="WGL25" s="233"/>
      <c r="WGM25" s="233"/>
      <c r="WGN25" s="233"/>
      <c r="WGO25" s="233"/>
      <c r="WGP25" s="233"/>
      <c r="WGQ25" s="233"/>
      <c r="WGR25" s="233"/>
      <c r="WGS25" s="233"/>
      <c r="WGT25" s="233"/>
      <c r="WGU25" s="233"/>
      <c r="WGV25" s="233"/>
      <c r="WGW25" s="233"/>
      <c r="WGX25" s="233"/>
      <c r="WGY25" s="233"/>
      <c r="WGZ25" s="233"/>
      <c r="WHA25" s="233"/>
      <c r="WHB25" s="233"/>
      <c r="WHC25" s="233"/>
      <c r="WHD25" s="233"/>
      <c r="WHE25" s="233"/>
      <c r="WHF25" s="233"/>
      <c r="WHG25" s="233"/>
      <c r="WHH25" s="233"/>
      <c r="WHI25" s="233"/>
      <c r="WHJ25" s="233"/>
      <c r="WHK25" s="233"/>
      <c r="WHL25" s="233"/>
      <c r="WHM25" s="233"/>
      <c r="WHN25" s="233"/>
      <c r="WHO25" s="233"/>
      <c r="WHP25" s="233"/>
      <c r="WHQ25" s="233"/>
      <c r="WHR25" s="233"/>
      <c r="WHS25" s="233"/>
      <c r="WHT25" s="233"/>
      <c r="WHU25" s="233"/>
      <c r="WHV25" s="233"/>
      <c r="WHW25" s="233"/>
      <c r="WHX25" s="233"/>
      <c r="WHY25" s="233"/>
      <c r="WHZ25" s="233"/>
      <c r="WIA25" s="233"/>
      <c r="WIB25" s="233"/>
      <c r="WIC25" s="233"/>
      <c r="WID25" s="233"/>
      <c r="WIE25" s="233"/>
      <c r="WIF25" s="233"/>
      <c r="WIG25" s="233"/>
      <c r="WIH25" s="233"/>
      <c r="WII25" s="233"/>
      <c r="WIJ25" s="233"/>
      <c r="WIK25" s="233"/>
      <c r="WIL25" s="233"/>
      <c r="WIM25" s="233"/>
      <c r="WIN25" s="233"/>
      <c r="WIO25" s="233"/>
      <c r="WIP25" s="233"/>
      <c r="WIQ25" s="233"/>
      <c r="WIR25" s="233"/>
      <c r="WIS25" s="233"/>
      <c r="WIT25" s="233"/>
      <c r="WIU25" s="233"/>
      <c r="WIV25" s="233"/>
      <c r="WIW25" s="233"/>
      <c r="WIX25" s="233"/>
      <c r="WIY25" s="233"/>
      <c r="WIZ25" s="233"/>
      <c r="WJA25" s="233"/>
      <c r="WJB25" s="233"/>
      <c r="WJC25" s="233"/>
      <c r="WJD25" s="233"/>
      <c r="WJE25" s="233"/>
      <c r="WJF25" s="233"/>
      <c r="WJG25" s="233"/>
      <c r="WJH25" s="233"/>
      <c r="WJI25" s="233"/>
      <c r="WJJ25" s="233"/>
      <c r="WJK25" s="233"/>
      <c r="WJL25" s="233"/>
      <c r="WJM25" s="233"/>
      <c r="WJN25" s="233"/>
      <c r="WJO25" s="233"/>
      <c r="WJP25" s="233"/>
      <c r="WJQ25" s="233"/>
      <c r="WJR25" s="233"/>
      <c r="WJS25" s="233"/>
      <c r="WJT25" s="233"/>
      <c r="WJU25" s="233"/>
      <c r="WJV25" s="233"/>
      <c r="WJW25" s="233"/>
      <c r="WJX25" s="233"/>
      <c r="WJY25" s="233"/>
      <c r="WJZ25" s="233"/>
      <c r="WKA25" s="233"/>
      <c r="WKB25" s="233"/>
      <c r="WKC25" s="233"/>
      <c r="WKD25" s="233"/>
      <c r="WKE25" s="233"/>
      <c r="WKF25" s="233"/>
      <c r="WKG25" s="233"/>
      <c r="WKH25" s="233"/>
      <c r="WKI25" s="233"/>
      <c r="WKJ25" s="233"/>
      <c r="WKK25" s="233"/>
      <c r="WKL25" s="233"/>
      <c r="WKM25" s="233"/>
      <c r="WKN25" s="233"/>
      <c r="WKO25" s="233"/>
      <c r="WKP25" s="233"/>
      <c r="WKQ25" s="233"/>
      <c r="WKR25" s="233"/>
      <c r="WKS25" s="233"/>
      <c r="WKT25" s="233"/>
      <c r="WKU25" s="233"/>
      <c r="WKV25" s="233"/>
      <c r="WKW25" s="233"/>
      <c r="WKX25" s="233"/>
      <c r="WKY25" s="233"/>
      <c r="WKZ25" s="233"/>
      <c r="WLA25" s="233"/>
      <c r="WLB25" s="233"/>
      <c r="WLC25" s="233"/>
      <c r="WLD25" s="233"/>
      <c r="WLE25" s="233"/>
      <c r="WLF25" s="233"/>
      <c r="WLG25" s="233"/>
      <c r="WLH25" s="233"/>
      <c r="WLI25" s="233"/>
      <c r="WLJ25" s="233"/>
      <c r="WLK25" s="233"/>
      <c r="WLL25" s="233"/>
      <c r="WLM25" s="233"/>
      <c r="WLN25" s="233"/>
      <c r="WLO25" s="233"/>
      <c r="WLP25" s="233"/>
      <c r="WLQ25" s="233"/>
      <c r="WLR25" s="233"/>
      <c r="WLS25" s="233"/>
      <c r="WLT25" s="233"/>
      <c r="WLU25" s="233"/>
      <c r="WLV25" s="233"/>
      <c r="WLW25" s="233"/>
      <c r="WLX25" s="233"/>
      <c r="WLY25" s="233"/>
      <c r="WLZ25" s="233"/>
      <c r="WMA25" s="233"/>
      <c r="WMB25" s="233"/>
      <c r="WMC25" s="233"/>
      <c r="WMD25" s="233"/>
      <c r="WME25" s="233"/>
      <c r="WMF25" s="233"/>
      <c r="WMG25" s="233"/>
      <c r="WMH25" s="233"/>
      <c r="WMI25" s="233"/>
      <c r="WMJ25" s="233"/>
      <c r="WMK25" s="233"/>
      <c r="WML25" s="233"/>
      <c r="WMM25" s="233"/>
      <c r="WMN25" s="233"/>
      <c r="WMO25" s="233"/>
      <c r="WMP25" s="233"/>
      <c r="WMQ25" s="233"/>
      <c r="WMR25" s="233"/>
      <c r="WMS25" s="233"/>
      <c r="WMT25" s="233"/>
      <c r="WMU25" s="233"/>
      <c r="WMV25" s="233"/>
      <c r="WMW25" s="233"/>
      <c r="WMX25" s="233"/>
      <c r="WMY25" s="233"/>
      <c r="WMZ25" s="233"/>
      <c r="WNA25" s="233"/>
      <c r="WNB25" s="233"/>
      <c r="WNC25" s="233"/>
      <c r="WND25" s="233"/>
      <c r="WNE25" s="233"/>
      <c r="WNF25" s="233"/>
      <c r="WNG25" s="233"/>
      <c r="WNH25" s="233"/>
      <c r="WNI25" s="233"/>
      <c r="WNJ25" s="233"/>
      <c r="WNK25" s="233"/>
      <c r="WNL25" s="233"/>
      <c r="WNM25" s="233"/>
      <c r="WNN25" s="233"/>
      <c r="WNO25" s="233"/>
      <c r="WNP25" s="233"/>
      <c r="WNQ25" s="233"/>
      <c r="WNR25" s="233"/>
      <c r="WNS25" s="233"/>
      <c r="WNT25" s="233"/>
      <c r="WNU25" s="233"/>
      <c r="WNV25" s="233"/>
      <c r="WNW25" s="233"/>
      <c r="WNX25" s="233"/>
      <c r="WNY25" s="233"/>
      <c r="WNZ25" s="233"/>
      <c r="WOA25" s="233"/>
      <c r="WOB25" s="233"/>
      <c r="WOC25" s="233"/>
      <c r="WOD25" s="233"/>
      <c r="WOE25" s="233"/>
      <c r="WOF25" s="233"/>
      <c r="WOG25" s="233"/>
      <c r="WOH25" s="233"/>
      <c r="WOI25" s="233"/>
      <c r="WOJ25" s="233"/>
      <c r="WOK25" s="233"/>
      <c r="WOL25" s="233"/>
      <c r="WOM25" s="233"/>
      <c r="WON25" s="233"/>
      <c r="WOO25" s="233"/>
      <c r="WOP25" s="233"/>
      <c r="WOQ25" s="233"/>
      <c r="WOR25" s="233"/>
      <c r="WOS25" s="233"/>
      <c r="WOT25" s="233"/>
      <c r="WOU25" s="233"/>
      <c r="WOV25" s="233"/>
      <c r="WOW25" s="233"/>
      <c r="WOX25" s="233"/>
      <c r="WOY25" s="233"/>
      <c r="WOZ25" s="233"/>
      <c r="WPA25" s="233"/>
      <c r="WPB25" s="233"/>
      <c r="WPC25" s="233"/>
      <c r="WPD25" s="233"/>
      <c r="WPE25" s="233"/>
      <c r="WPF25" s="233"/>
      <c r="WPG25" s="233"/>
      <c r="WPH25" s="233"/>
      <c r="WPI25" s="233"/>
      <c r="WPJ25" s="233"/>
      <c r="WPK25" s="233"/>
      <c r="WPL25" s="233"/>
      <c r="WPM25" s="233"/>
      <c r="WPN25" s="233"/>
      <c r="WPO25" s="233"/>
      <c r="WPP25" s="233"/>
      <c r="WPQ25" s="233"/>
      <c r="WPR25" s="233"/>
      <c r="WPS25" s="233"/>
      <c r="WPT25" s="233"/>
      <c r="WPU25" s="233"/>
      <c r="WPV25" s="233"/>
      <c r="WPW25" s="233"/>
      <c r="WPX25" s="233"/>
      <c r="WPY25" s="233"/>
      <c r="WPZ25" s="233"/>
      <c r="WQA25" s="233"/>
      <c r="WQB25" s="233"/>
      <c r="WQC25" s="233"/>
      <c r="WQD25" s="233"/>
      <c r="WQE25" s="233"/>
      <c r="WQF25" s="233"/>
      <c r="WQG25" s="233"/>
      <c r="WQH25" s="233"/>
      <c r="WQI25" s="233"/>
      <c r="WQJ25" s="233"/>
      <c r="WQK25" s="233"/>
      <c r="WQL25" s="233"/>
      <c r="WQM25" s="233"/>
      <c r="WQN25" s="233"/>
      <c r="WQO25" s="233"/>
      <c r="WQP25" s="233"/>
      <c r="WQQ25" s="233"/>
      <c r="WQR25" s="233"/>
      <c r="WQS25" s="233"/>
      <c r="WQT25" s="233"/>
      <c r="WQU25" s="233"/>
      <c r="WQV25" s="233"/>
      <c r="WQW25" s="233"/>
      <c r="WQX25" s="233"/>
      <c r="WQY25" s="233"/>
      <c r="WQZ25" s="233"/>
      <c r="WRA25" s="233"/>
      <c r="WRB25" s="233"/>
      <c r="WRC25" s="233"/>
      <c r="WRD25" s="233"/>
      <c r="WRE25" s="233"/>
      <c r="WRF25" s="233"/>
      <c r="WRG25" s="233"/>
      <c r="WRH25" s="233"/>
      <c r="WRI25" s="233"/>
      <c r="WRJ25" s="233"/>
      <c r="WRK25" s="233"/>
      <c r="WRL25" s="233"/>
      <c r="WRM25" s="233"/>
      <c r="WRN25" s="233"/>
      <c r="WRO25" s="233"/>
      <c r="WRP25" s="233"/>
      <c r="WRQ25" s="233"/>
      <c r="WRR25" s="233"/>
      <c r="WRS25" s="233"/>
      <c r="WRT25" s="233"/>
      <c r="WRU25" s="233"/>
      <c r="WRV25" s="233"/>
      <c r="WRW25" s="233"/>
      <c r="WRX25" s="233"/>
      <c r="WRY25" s="233"/>
      <c r="WRZ25" s="233"/>
      <c r="WSA25" s="233"/>
      <c r="WSB25" s="233"/>
      <c r="WSC25" s="233"/>
      <c r="WSD25" s="233"/>
      <c r="WSE25" s="233"/>
      <c r="WSF25" s="233"/>
      <c r="WSG25" s="233"/>
      <c r="WSH25" s="233"/>
      <c r="WSI25" s="233"/>
      <c r="WSJ25" s="233"/>
      <c r="WSK25" s="233"/>
      <c r="WSL25" s="233"/>
      <c r="WSM25" s="233"/>
      <c r="WSN25" s="233"/>
      <c r="WSO25" s="233"/>
      <c r="WSP25" s="233"/>
      <c r="WSQ25" s="233"/>
      <c r="WSR25" s="233"/>
      <c r="WSS25" s="233"/>
      <c r="WST25" s="233"/>
      <c r="WSU25" s="233"/>
      <c r="WSV25" s="233"/>
      <c r="WSW25" s="233"/>
      <c r="WSX25" s="233"/>
      <c r="WSY25" s="233"/>
      <c r="WSZ25" s="233"/>
      <c r="WTA25" s="233"/>
      <c r="WTB25" s="233"/>
      <c r="WTC25" s="233"/>
      <c r="WTD25" s="233"/>
      <c r="WTE25" s="233"/>
      <c r="WTF25" s="233"/>
      <c r="WTG25" s="233"/>
      <c r="WTH25" s="233"/>
      <c r="WTI25" s="233"/>
      <c r="WTJ25" s="233"/>
      <c r="WTK25" s="233"/>
      <c r="WTL25" s="233"/>
      <c r="WTM25" s="233"/>
      <c r="WTN25" s="233"/>
      <c r="WTO25" s="233"/>
      <c r="WTP25" s="233"/>
      <c r="WTQ25" s="233"/>
      <c r="WTR25" s="233"/>
      <c r="WTS25" s="233"/>
      <c r="WTT25" s="233"/>
      <c r="WTU25" s="233"/>
      <c r="WTV25" s="233"/>
      <c r="WTW25" s="233"/>
      <c r="WTX25" s="233"/>
      <c r="WTY25" s="233"/>
      <c r="WTZ25" s="233"/>
      <c r="WUA25" s="233"/>
      <c r="WUB25" s="233"/>
      <c r="WUC25" s="233"/>
      <c r="WUD25" s="233"/>
      <c r="WUE25" s="233"/>
      <c r="WUF25" s="233"/>
      <c r="WUG25" s="233"/>
      <c r="WUH25" s="233"/>
      <c r="WUI25" s="233"/>
      <c r="WUJ25" s="233"/>
      <c r="WUK25" s="233"/>
      <c r="WUL25" s="233"/>
      <c r="WUM25" s="233"/>
      <c r="WUN25" s="233"/>
      <c r="WUO25" s="233"/>
      <c r="WUP25" s="233"/>
      <c r="WUQ25" s="233"/>
      <c r="WUR25" s="233"/>
      <c r="WUS25" s="233"/>
      <c r="WUT25" s="233"/>
      <c r="WUU25" s="233"/>
      <c r="WUV25" s="233"/>
      <c r="WUW25" s="233"/>
      <c r="WUX25" s="233"/>
      <c r="WUY25" s="233"/>
      <c r="WUZ25" s="233"/>
      <c r="WVA25" s="233"/>
      <c r="WVB25" s="233"/>
      <c r="WVC25" s="233"/>
      <c r="WVD25" s="233"/>
      <c r="WVE25" s="233"/>
      <c r="WVF25" s="233"/>
      <c r="WVG25" s="233"/>
      <c r="WVH25" s="233"/>
      <c r="WVI25" s="233"/>
      <c r="WVJ25" s="233"/>
      <c r="WVK25" s="233"/>
      <c r="WVL25" s="233"/>
      <c r="WVM25" s="233"/>
      <c r="WVN25" s="233"/>
      <c r="WVO25" s="233"/>
      <c r="WVP25" s="233"/>
      <c r="WVQ25" s="233"/>
      <c r="WVR25" s="233"/>
      <c r="WVS25" s="233"/>
      <c r="WVT25" s="233"/>
      <c r="WVU25" s="233"/>
    </row>
  </sheetData>
  <mergeCells count="22">
    <mergeCell ref="A14:B14"/>
    <mergeCell ref="A1:I1"/>
    <mergeCell ref="F3:H3"/>
    <mergeCell ref="F4:G4"/>
    <mergeCell ref="F5:H5"/>
    <mergeCell ref="A7:J7"/>
    <mergeCell ref="A8:B8"/>
    <mergeCell ref="A9:B9"/>
    <mergeCell ref="A10:B10"/>
    <mergeCell ref="A11:B11"/>
    <mergeCell ref="A12:B12"/>
    <mergeCell ref="A13:B13"/>
    <mergeCell ref="A20:B20"/>
    <mergeCell ref="A21:B21"/>
    <mergeCell ref="A22:B22"/>
    <mergeCell ref="A23:F23"/>
    <mergeCell ref="A15:B15"/>
    <mergeCell ref="C15:H15"/>
    <mergeCell ref="A16:B16"/>
    <mergeCell ref="A17:B17"/>
    <mergeCell ref="A18:B18"/>
    <mergeCell ref="A19:B19"/>
  </mergeCells>
  <printOptions horizontalCentered="1"/>
  <pageMargins left="0.70866141732283472" right="0.70866141732283472" top="1.3779527559055118" bottom="0" header="0.31496062992125984" footer="0.31496062992125984"/>
  <pageSetup scale="3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9C5C00-F40E-4EAC-9851-02616D3D9C12}">
  <sheetPr>
    <tabColor theme="3" tint="0.79998168889431442"/>
    <pageSetUpPr fitToPage="1"/>
  </sheetPr>
  <dimension ref="B6:N23"/>
  <sheetViews>
    <sheetView showGridLines="0" view="pageBreakPreview" zoomScaleNormal="100" zoomScaleSheetLayoutView="100" workbookViewId="0">
      <selection activeCell="B10" sqref="B10:N10"/>
    </sheetView>
  </sheetViews>
  <sheetFormatPr baseColWidth="10" defaultColWidth="11.42578125" defaultRowHeight="12.75" x14ac:dyDescent="0.2"/>
  <cols>
    <col min="1" max="1" width="3" style="149" customWidth="1"/>
    <col min="2" max="2" width="55.140625" style="149" customWidth="1"/>
    <col min="3" max="10" width="6.7109375" style="149" customWidth="1"/>
    <col min="11" max="11" width="4.28515625" style="149" customWidth="1"/>
    <col min="12" max="12" width="5.28515625" style="149" customWidth="1"/>
    <col min="13" max="13" width="7.140625" style="149" customWidth="1"/>
    <col min="14" max="14" width="7.5703125" style="149" customWidth="1"/>
    <col min="15" max="250" width="11.42578125" style="149"/>
    <col min="251" max="251" width="3" style="149" customWidth="1"/>
    <col min="252" max="252" width="27.85546875" style="149" bestFit="1" customWidth="1"/>
    <col min="253" max="253" width="14.42578125" style="149" bestFit="1" customWidth="1"/>
    <col min="254" max="257" width="5.85546875" style="149" customWidth="1"/>
    <col min="258" max="261" width="5.5703125" style="149" customWidth="1"/>
    <col min="262" max="262" width="4.28515625" style="149" customWidth="1"/>
    <col min="263" max="263" width="4.42578125" style="149" customWidth="1"/>
    <col min="264" max="264" width="4" style="149" customWidth="1"/>
    <col min="265" max="265" width="4.42578125" style="149" customWidth="1"/>
    <col min="266" max="266" width="14.85546875" style="149" bestFit="1" customWidth="1"/>
    <col min="267" max="267" width="2.5703125" style="149" customWidth="1"/>
    <col min="268" max="506" width="11.42578125" style="149"/>
    <col min="507" max="507" width="3" style="149" customWidth="1"/>
    <col min="508" max="508" width="27.85546875" style="149" bestFit="1" customWidth="1"/>
    <col min="509" max="509" width="14.42578125" style="149" bestFit="1" customWidth="1"/>
    <col min="510" max="513" width="5.85546875" style="149" customWidth="1"/>
    <col min="514" max="517" width="5.5703125" style="149" customWidth="1"/>
    <col min="518" max="518" width="4.28515625" style="149" customWidth="1"/>
    <col min="519" max="519" width="4.42578125" style="149" customWidth="1"/>
    <col min="520" max="520" width="4" style="149" customWidth="1"/>
    <col min="521" max="521" width="4.42578125" style="149" customWidth="1"/>
    <col min="522" max="522" width="14.85546875" style="149" bestFit="1" customWidth="1"/>
    <col min="523" max="523" width="2.5703125" style="149" customWidth="1"/>
    <col min="524" max="762" width="11.42578125" style="149"/>
    <col min="763" max="763" width="3" style="149" customWidth="1"/>
    <col min="764" max="764" width="27.85546875" style="149" bestFit="1" customWidth="1"/>
    <col min="765" max="765" width="14.42578125" style="149" bestFit="1" customWidth="1"/>
    <col min="766" max="769" width="5.85546875" style="149" customWidth="1"/>
    <col min="770" max="773" width="5.5703125" style="149" customWidth="1"/>
    <col min="774" max="774" width="4.28515625" style="149" customWidth="1"/>
    <col min="775" max="775" width="4.42578125" style="149" customWidth="1"/>
    <col min="776" max="776" width="4" style="149" customWidth="1"/>
    <col min="777" max="777" width="4.42578125" style="149" customWidth="1"/>
    <col min="778" max="778" width="14.85546875" style="149" bestFit="1" customWidth="1"/>
    <col min="779" max="779" width="2.5703125" style="149" customWidth="1"/>
    <col min="780" max="1018" width="11.42578125" style="149"/>
    <col min="1019" max="1019" width="3" style="149" customWidth="1"/>
    <col min="1020" max="1020" width="27.85546875" style="149" bestFit="1" customWidth="1"/>
    <col min="1021" max="1021" width="14.42578125" style="149" bestFit="1" customWidth="1"/>
    <col min="1022" max="1025" width="5.85546875" style="149" customWidth="1"/>
    <col min="1026" max="1029" width="5.5703125" style="149" customWidth="1"/>
    <col min="1030" max="1030" width="4.28515625" style="149" customWidth="1"/>
    <col min="1031" max="1031" width="4.42578125" style="149" customWidth="1"/>
    <col min="1032" max="1032" width="4" style="149" customWidth="1"/>
    <col min="1033" max="1033" width="4.42578125" style="149" customWidth="1"/>
    <col min="1034" max="1034" width="14.85546875" style="149" bestFit="1" customWidth="1"/>
    <col min="1035" max="1035" width="2.5703125" style="149" customWidth="1"/>
    <col min="1036" max="1274" width="11.42578125" style="149"/>
    <col min="1275" max="1275" width="3" style="149" customWidth="1"/>
    <col min="1276" max="1276" width="27.85546875" style="149" bestFit="1" customWidth="1"/>
    <col min="1277" max="1277" width="14.42578125" style="149" bestFit="1" customWidth="1"/>
    <col min="1278" max="1281" width="5.85546875" style="149" customWidth="1"/>
    <col min="1282" max="1285" width="5.5703125" style="149" customWidth="1"/>
    <col min="1286" max="1286" width="4.28515625" style="149" customWidth="1"/>
    <col min="1287" max="1287" width="4.42578125" style="149" customWidth="1"/>
    <col min="1288" max="1288" width="4" style="149" customWidth="1"/>
    <col min="1289" max="1289" width="4.42578125" style="149" customWidth="1"/>
    <col min="1290" max="1290" width="14.85546875" style="149" bestFit="1" customWidth="1"/>
    <col min="1291" max="1291" width="2.5703125" style="149" customWidth="1"/>
    <col min="1292" max="1530" width="11.42578125" style="149"/>
    <col min="1531" max="1531" width="3" style="149" customWidth="1"/>
    <col min="1532" max="1532" width="27.85546875" style="149" bestFit="1" customWidth="1"/>
    <col min="1533" max="1533" width="14.42578125" style="149" bestFit="1" customWidth="1"/>
    <col min="1534" max="1537" width="5.85546875" style="149" customWidth="1"/>
    <col min="1538" max="1541" width="5.5703125" style="149" customWidth="1"/>
    <col min="1542" max="1542" width="4.28515625" style="149" customWidth="1"/>
    <col min="1543" max="1543" width="4.42578125" style="149" customWidth="1"/>
    <col min="1544" max="1544" width="4" style="149" customWidth="1"/>
    <col min="1545" max="1545" width="4.42578125" style="149" customWidth="1"/>
    <col min="1546" max="1546" width="14.85546875" style="149" bestFit="1" customWidth="1"/>
    <col min="1547" max="1547" width="2.5703125" style="149" customWidth="1"/>
    <col min="1548" max="1786" width="11.42578125" style="149"/>
    <col min="1787" max="1787" width="3" style="149" customWidth="1"/>
    <col min="1788" max="1788" width="27.85546875" style="149" bestFit="1" customWidth="1"/>
    <col min="1789" max="1789" width="14.42578125" style="149" bestFit="1" customWidth="1"/>
    <col min="1790" max="1793" width="5.85546875" style="149" customWidth="1"/>
    <col min="1794" max="1797" width="5.5703125" style="149" customWidth="1"/>
    <col min="1798" max="1798" width="4.28515625" style="149" customWidth="1"/>
    <col min="1799" max="1799" width="4.42578125" style="149" customWidth="1"/>
    <col min="1800" max="1800" width="4" style="149" customWidth="1"/>
    <col min="1801" max="1801" width="4.42578125" style="149" customWidth="1"/>
    <col min="1802" max="1802" width="14.85546875" style="149" bestFit="1" customWidth="1"/>
    <col min="1803" max="1803" width="2.5703125" style="149" customWidth="1"/>
    <col min="1804" max="2042" width="11.42578125" style="149"/>
    <col min="2043" max="2043" width="3" style="149" customWidth="1"/>
    <col min="2044" max="2044" width="27.85546875" style="149" bestFit="1" customWidth="1"/>
    <col min="2045" max="2045" width="14.42578125" style="149" bestFit="1" customWidth="1"/>
    <col min="2046" max="2049" width="5.85546875" style="149" customWidth="1"/>
    <col min="2050" max="2053" width="5.5703125" style="149" customWidth="1"/>
    <col min="2054" max="2054" width="4.28515625" style="149" customWidth="1"/>
    <col min="2055" max="2055" width="4.42578125" style="149" customWidth="1"/>
    <col min="2056" max="2056" width="4" style="149" customWidth="1"/>
    <col min="2057" max="2057" width="4.42578125" style="149" customWidth="1"/>
    <col min="2058" max="2058" width="14.85546875" style="149" bestFit="1" customWidth="1"/>
    <col min="2059" max="2059" width="2.5703125" style="149" customWidth="1"/>
    <col min="2060" max="2298" width="11.42578125" style="149"/>
    <col min="2299" max="2299" width="3" style="149" customWidth="1"/>
    <col min="2300" max="2300" width="27.85546875" style="149" bestFit="1" customWidth="1"/>
    <col min="2301" max="2301" width="14.42578125" style="149" bestFit="1" customWidth="1"/>
    <col min="2302" max="2305" width="5.85546875" style="149" customWidth="1"/>
    <col min="2306" max="2309" width="5.5703125" style="149" customWidth="1"/>
    <col min="2310" max="2310" width="4.28515625" style="149" customWidth="1"/>
    <col min="2311" max="2311" width="4.42578125" style="149" customWidth="1"/>
    <col min="2312" max="2312" width="4" style="149" customWidth="1"/>
    <col min="2313" max="2313" width="4.42578125" style="149" customWidth="1"/>
    <col min="2314" max="2314" width="14.85546875" style="149" bestFit="1" customWidth="1"/>
    <col min="2315" max="2315" width="2.5703125" style="149" customWidth="1"/>
    <col min="2316" max="2554" width="11.42578125" style="149"/>
    <col min="2555" max="2555" width="3" style="149" customWidth="1"/>
    <col min="2556" max="2556" width="27.85546875" style="149" bestFit="1" customWidth="1"/>
    <col min="2557" max="2557" width="14.42578125" style="149" bestFit="1" customWidth="1"/>
    <col min="2558" max="2561" width="5.85546875" style="149" customWidth="1"/>
    <col min="2562" max="2565" width="5.5703125" style="149" customWidth="1"/>
    <col min="2566" max="2566" width="4.28515625" style="149" customWidth="1"/>
    <col min="2567" max="2567" width="4.42578125" style="149" customWidth="1"/>
    <col min="2568" max="2568" width="4" style="149" customWidth="1"/>
    <col min="2569" max="2569" width="4.42578125" style="149" customWidth="1"/>
    <col min="2570" max="2570" width="14.85546875" style="149" bestFit="1" customWidth="1"/>
    <col min="2571" max="2571" width="2.5703125" style="149" customWidth="1"/>
    <col min="2572" max="2810" width="11.42578125" style="149"/>
    <col min="2811" max="2811" width="3" style="149" customWidth="1"/>
    <col min="2812" max="2812" width="27.85546875" style="149" bestFit="1" customWidth="1"/>
    <col min="2813" max="2813" width="14.42578125" style="149" bestFit="1" customWidth="1"/>
    <col min="2814" max="2817" width="5.85546875" style="149" customWidth="1"/>
    <col min="2818" max="2821" width="5.5703125" style="149" customWidth="1"/>
    <col min="2822" max="2822" width="4.28515625" style="149" customWidth="1"/>
    <col min="2823" max="2823" width="4.42578125" style="149" customWidth="1"/>
    <col min="2824" max="2824" width="4" style="149" customWidth="1"/>
    <col min="2825" max="2825" width="4.42578125" style="149" customWidth="1"/>
    <col min="2826" max="2826" width="14.85546875" style="149" bestFit="1" customWidth="1"/>
    <col min="2827" max="2827" width="2.5703125" style="149" customWidth="1"/>
    <col min="2828" max="3066" width="11.42578125" style="149"/>
    <col min="3067" max="3067" width="3" style="149" customWidth="1"/>
    <col min="3068" max="3068" width="27.85546875" style="149" bestFit="1" customWidth="1"/>
    <col min="3069" max="3069" width="14.42578125" style="149" bestFit="1" customWidth="1"/>
    <col min="3070" max="3073" width="5.85546875" style="149" customWidth="1"/>
    <col min="3074" max="3077" width="5.5703125" style="149" customWidth="1"/>
    <col min="3078" max="3078" width="4.28515625" style="149" customWidth="1"/>
    <col min="3079" max="3079" width="4.42578125" style="149" customWidth="1"/>
    <col min="3080" max="3080" width="4" style="149" customWidth="1"/>
    <col min="3081" max="3081" width="4.42578125" style="149" customWidth="1"/>
    <col min="3082" max="3082" width="14.85546875" style="149" bestFit="1" customWidth="1"/>
    <col min="3083" max="3083" width="2.5703125" style="149" customWidth="1"/>
    <col min="3084" max="3322" width="11.42578125" style="149"/>
    <col min="3323" max="3323" width="3" style="149" customWidth="1"/>
    <col min="3324" max="3324" width="27.85546875" style="149" bestFit="1" customWidth="1"/>
    <col min="3325" max="3325" width="14.42578125" style="149" bestFit="1" customWidth="1"/>
    <col min="3326" max="3329" width="5.85546875" style="149" customWidth="1"/>
    <col min="3330" max="3333" width="5.5703125" style="149" customWidth="1"/>
    <col min="3334" max="3334" width="4.28515625" style="149" customWidth="1"/>
    <col min="3335" max="3335" width="4.42578125" style="149" customWidth="1"/>
    <col min="3336" max="3336" width="4" style="149" customWidth="1"/>
    <col min="3337" max="3337" width="4.42578125" style="149" customWidth="1"/>
    <col min="3338" max="3338" width="14.85546875" style="149" bestFit="1" customWidth="1"/>
    <col min="3339" max="3339" width="2.5703125" style="149" customWidth="1"/>
    <col min="3340" max="3578" width="11.42578125" style="149"/>
    <col min="3579" max="3579" width="3" style="149" customWidth="1"/>
    <col min="3580" max="3580" width="27.85546875" style="149" bestFit="1" customWidth="1"/>
    <col min="3581" max="3581" width="14.42578125" style="149" bestFit="1" customWidth="1"/>
    <col min="3582" max="3585" width="5.85546875" style="149" customWidth="1"/>
    <col min="3586" max="3589" width="5.5703125" style="149" customWidth="1"/>
    <col min="3590" max="3590" width="4.28515625" style="149" customWidth="1"/>
    <col min="3591" max="3591" width="4.42578125" style="149" customWidth="1"/>
    <col min="3592" max="3592" width="4" style="149" customWidth="1"/>
    <col min="3593" max="3593" width="4.42578125" style="149" customWidth="1"/>
    <col min="3594" max="3594" width="14.85546875" style="149" bestFit="1" customWidth="1"/>
    <col min="3595" max="3595" width="2.5703125" style="149" customWidth="1"/>
    <col min="3596" max="3834" width="11.42578125" style="149"/>
    <col min="3835" max="3835" width="3" style="149" customWidth="1"/>
    <col min="3836" max="3836" width="27.85546875" style="149" bestFit="1" customWidth="1"/>
    <col min="3837" max="3837" width="14.42578125" style="149" bestFit="1" customWidth="1"/>
    <col min="3838" max="3841" width="5.85546875" style="149" customWidth="1"/>
    <col min="3842" max="3845" width="5.5703125" style="149" customWidth="1"/>
    <col min="3846" max="3846" width="4.28515625" style="149" customWidth="1"/>
    <col min="3847" max="3847" width="4.42578125" style="149" customWidth="1"/>
    <col min="3848" max="3848" width="4" style="149" customWidth="1"/>
    <col min="3849" max="3849" width="4.42578125" style="149" customWidth="1"/>
    <col min="3850" max="3850" width="14.85546875" style="149" bestFit="1" customWidth="1"/>
    <col min="3851" max="3851" width="2.5703125" style="149" customWidth="1"/>
    <col min="3852" max="4090" width="11.42578125" style="149"/>
    <col min="4091" max="4091" width="3" style="149" customWidth="1"/>
    <col min="4092" max="4092" width="27.85546875" style="149" bestFit="1" customWidth="1"/>
    <col min="4093" max="4093" width="14.42578125" style="149" bestFit="1" customWidth="1"/>
    <col min="4094" max="4097" width="5.85546875" style="149" customWidth="1"/>
    <col min="4098" max="4101" width="5.5703125" style="149" customWidth="1"/>
    <col min="4102" max="4102" width="4.28515625" style="149" customWidth="1"/>
    <col min="4103" max="4103" width="4.42578125" style="149" customWidth="1"/>
    <col min="4104" max="4104" width="4" style="149" customWidth="1"/>
    <col min="4105" max="4105" width="4.42578125" style="149" customWidth="1"/>
    <col min="4106" max="4106" width="14.85546875" style="149" bestFit="1" customWidth="1"/>
    <col min="4107" max="4107" width="2.5703125" style="149" customWidth="1"/>
    <col min="4108" max="4346" width="11.42578125" style="149"/>
    <col min="4347" max="4347" width="3" style="149" customWidth="1"/>
    <col min="4348" max="4348" width="27.85546875" style="149" bestFit="1" customWidth="1"/>
    <col min="4349" max="4349" width="14.42578125" style="149" bestFit="1" customWidth="1"/>
    <col min="4350" max="4353" width="5.85546875" style="149" customWidth="1"/>
    <col min="4354" max="4357" width="5.5703125" style="149" customWidth="1"/>
    <col min="4358" max="4358" width="4.28515625" style="149" customWidth="1"/>
    <col min="4359" max="4359" width="4.42578125" style="149" customWidth="1"/>
    <col min="4360" max="4360" width="4" style="149" customWidth="1"/>
    <col min="4361" max="4361" width="4.42578125" style="149" customWidth="1"/>
    <col min="4362" max="4362" width="14.85546875" style="149" bestFit="1" customWidth="1"/>
    <col min="4363" max="4363" width="2.5703125" style="149" customWidth="1"/>
    <col min="4364" max="4602" width="11.42578125" style="149"/>
    <col min="4603" max="4603" width="3" style="149" customWidth="1"/>
    <col min="4604" max="4604" width="27.85546875" style="149" bestFit="1" customWidth="1"/>
    <col min="4605" max="4605" width="14.42578125" style="149" bestFit="1" customWidth="1"/>
    <col min="4606" max="4609" width="5.85546875" style="149" customWidth="1"/>
    <col min="4610" max="4613" width="5.5703125" style="149" customWidth="1"/>
    <col min="4614" max="4614" width="4.28515625" style="149" customWidth="1"/>
    <col min="4615" max="4615" width="4.42578125" style="149" customWidth="1"/>
    <col min="4616" max="4616" width="4" style="149" customWidth="1"/>
    <col min="4617" max="4617" width="4.42578125" style="149" customWidth="1"/>
    <col min="4618" max="4618" width="14.85546875" style="149" bestFit="1" customWidth="1"/>
    <col min="4619" max="4619" width="2.5703125" style="149" customWidth="1"/>
    <col min="4620" max="4858" width="11.42578125" style="149"/>
    <col min="4859" max="4859" width="3" style="149" customWidth="1"/>
    <col min="4860" max="4860" width="27.85546875" style="149" bestFit="1" customWidth="1"/>
    <col min="4861" max="4861" width="14.42578125" style="149" bestFit="1" customWidth="1"/>
    <col min="4862" max="4865" width="5.85546875" style="149" customWidth="1"/>
    <col min="4866" max="4869" width="5.5703125" style="149" customWidth="1"/>
    <col min="4870" max="4870" width="4.28515625" style="149" customWidth="1"/>
    <col min="4871" max="4871" width="4.42578125" style="149" customWidth="1"/>
    <col min="4872" max="4872" width="4" style="149" customWidth="1"/>
    <col min="4873" max="4873" width="4.42578125" style="149" customWidth="1"/>
    <col min="4874" max="4874" width="14.85546875" style="149" bestFit="1" customWidth="1"/>
    <col min="4875" max="4875" width="2.5703125" style="149" customWidth="1"/>
    <col min="4876" max="5114" width="11.42578125" style="149"/>
    <col min="5115" max="5115" width="3" style="149" customWidth="1"/>
    <col min="5116" max="5116" width="27.85546875" style="149" bestFit="1" customWidth="1"/>
    <col min="5117" max="5117" width="14.42578125" style="149" bestFit="1" customWidth="1"/>
    <col min="5118" max="5121" width="5.85546875" style="149" customWidth="1"/>
    <col min="5122" max="5125" width="5.5703125" style="149" customWidth="1"/>
    <col min="5126" max="5126" width="4.28515625" style="149" customWidth="1"/>
    <col min="5127" max="5127" width="4.42578125" style="149" customWidth="1"/>
    <col min="5128" max="5128" width="4" style="149" customWidth="1"/>
    <col min="5129" max="5129" width="4.42578125" style="149" customWidth="1"/>
    <col min="5130" max="5130" width="14.85546875" style="149" bestFit="1" customWidth="1"/>
    <col min="5131" max="5131" width="2.5703125" style="149" customWidth="1"/>
    <col min="5132" max="5370" width="11.42578125" style="149"/>
    <col min="5371" max="5371" width="3" style="149" customWidth="1"/>
    <col min="5372" max="5372" width="27.85546875" style="149" bestFit="1" customWidth="1"/>
    <col min="5373" max="5373" width="14.42578125" style="149" bestFit="1" customWidth="1"/>
    <col min="5374" max="5377" width="5.85546875" style="149" customWidth="1"/>
    <col min="5378" max="5381" width="5.5703125" style="149" customWidth="1"/>
    <col min="5382" max="5382" width="4.28515625" style="149" customWidth="1"/>
    <col min="5383" max="5383" width="4.42578125" style="149" customWidth="1"/>
    <col min="5384" max="5384" width="4" style="149" customWidth="1"/>
    <col min="5385" max="5385" width="4.42578125" style="149" customWidth="1"/>
    <col min="5386" max="5386" width="14.85546875" style="149" bestFit="1" customWidth="1"/>
    <col min="5387" max="5387" width="2.5703125" style="149" customWidth="1"/>
    <col min="5388" max="5626" width="11.42578125" style="149"/>
    <col min="5627" max="5627" width="3" style="149" customWidth="1"/>
    <col min="5628" max="5628" width="27.85546875" style="149" bestFit="1" customWidth="1"/>
    <col min="5629" max="5629" width="14.42578125" style="149" bestFit="1" customWidth="1"/>
    <col min="5630" max="5633" width="5.85546875" style="149" customWidth="1"/>
    <col min="5634" max="5637" width="5.5703125" style="149" customWidth="1"/>
    <col min="5638" max="5638" width="4.28515625" style="149" customWidth="1"/>
    <col min="5639" max="5639" width="4.42578125" style="149" customWidth="1"/>
    <col min="5640" max="5640" width="4" style="149" customWidth="1"/>
    <col min="5641" max="5641" width="4.42578125" style="149" customWidth="1"/>
    <col min="5642" max="5642" width="14.85546875" style="149" bestFit="1" customWidth="1"/>
    <col min="5643" max="5643" width="2.5703125" style="149" customWidth="1"/>
    <col min="5644" max="5882" width="11.42578125" style="149"/>
    <col min="5883" max="5883" width="3" style="149" customWidth="1"/>
    <col min="5884" max="5884" width="27.85546875" style="149" bestFit="1" customWidth="1"/>
    <col min="5885" max="5885" width="14.42578125" style="149" bestFit="1" customWidth="1"/>
    <col min="5886" max="5889" width="5.85546875" style="149" customWidth="1"/>
    <col min="5890" max="5893" width="5.5703125" style="149" customWidth="1"/>
    <col min="5894" max="5894" width="4.28515625" style="149" customWidth="1"/>
    <col min="5895" max="5895" width="4.42578125" style="149" customWidth="1"/>
    <col min="5896" max="5896" width="4" style="149" customWidth="1"/>
    <col min="5897" max="5897" width="4.42578125" style="149" customWidth="1"/>
    <col min="5898" max="5898" width="14.85546875" style="149" bestFit="1" customWidth="1"/>
    <col min="5899" max="5899" width="2.5703125" style="149" customWidth="1"/>
    <col min="5900" max="6138" width="11.42578125" style="149"/>
    <col min="6139" max="6139" width="3" style="149" customWidth="1"/>
    <col min="6140" max="6140" width="27.85546875" style="149" bestFit="1" customWidth="1"/>
    <col min="6141" max="6141" width="14.42578125" style="149" bestFit="1" customWidth="1"/>
    <col min="6142" max="6145" width="5.85546875" style="149" customWidth="1"/>
    <col min="6146" max="6149" width="5.5703125" style="149" customWidth="1"/>
    <col min="6150" max="6150" width="4.28515625" style="149" customWidth="1"/>
    <col min="6151" max="6151" width="4.42578125" style="149" customWidth="1"/>
    <col min="6152" max="6152" width="4" style="149" customWidth="1"/>
    <col min="6153" max="6153" width="4.42578125" style="149" customWidth="1"/>
    <col min="6154" max="6154" width="14.85546875" style="149" bestFit="1" customWidth="1"/>
    <col min="6155" max="6155" width="2.5703125" style="149" customWidth="1"/>
    <col min="6156" max="6394" width="11.42578125" style="149"/>
    <col min="6395" max="6395" width="3" style="149" customWidth="1"/>
    <col min="6396" max="6396" width="27.85546875" style="149" bestFit="1" customWidth="1"/>
    <col min="6397" max="6397" width="14.42578125" style="149" bestFit="1" customWidth="1"/>
    <col min="6398" max="6401" width="5.85546875" style="149" customWidth="1"/>
    <col min="6402" max="6405" width="5.5703125" style="149" customWidth="1"/>
    <col min="6406" max="6406" width="4.28515625" style="149" customWidth="1"/>
    <col min="6407" max="6407" width="4.42578125" style="149" customWidth="1"/>
    <col min="6408" max="6408" width="4" style="149" customWidth="1"/>
    <col min="6409" max="6409" width="4.42578125" style="149" customWidth="1"/>
    <col min="6410" max="6410" width="14.85546875" style="149" bestFit="1" customWidth="1"/>
    <col min="6411" max="6411" width="2.5703125" style="149" customWidth="1"/>
    <col min="6412" max="6650" width="11.42578125" style="149"/>
    <col min="6651" max="6651" width="3" style="149" customWidth="1"/>
    <col min="6652" max="6652" width="27.85546875" style="149" bestFit="1" customWidth="1"/>
    <col min="6653" max="6653" width="14.42578125" style="149" bestFit="1" customWidth="1"/>
    <col min="6654" max="6657" width="5.85546875" style="149" customWidth="1"/>
    <col min="6658" max="6661" width="5.5703125" style="149" customWidth="1"/>
    <col min="6662" max="6662" width="4.28515625" style="149" customWidth="1"/>
    <col min="6663" max="6663" width="4.42578125" style="149" customWidth="1"/>
    <col min="6664" max="6664" width="4" style="149" customWidth="1"/>
    <col min="6665" max="6665" width="4.42578125" style="149" customWidth="1"/>
    <col min="6666" max="6666" width="14.85546875" style="149" bestFit="1" customWidth="1"/>
    <col min="6667" max="6667" width="2.5703125" style="149" customWidth="1"/>
    <col min="6668" max="6906" width="11.42578125" style="149"/>
    <col min="6907" max="6907" width="3" style="149" customWidth="1"/>
    <col min="6908" max="6908" width="27.85546875" style="149" bestFit="1" customWidth="1"/>
    <col min="6909" max="6909" width="14.42578125" style="149" bestFit="1" customWidth="1"/>
    <col min="6910" max="6913" width="5.85546875" style="149" customWidth="1"/>
    <col min="6914" max="6917" width="5.5703125" style="149" customWidth="1"/>
    <col min="6918" max="6918" width="4.28515625" style="149" customWidth="1"/>
    <col min="6919" max="6919" width="4.42578125" style="149" customWidth="1"/>
    <col min="6920" max="6920" width="4" style="149" customWidth="1"/>
    <col min="6921" max="6921" width="4.42578125" style="149" customWidth="1"/>
    <col min="6922" max="6922" width="14.85546875" style="149" bestFit="1" customWidth="1"/>
    <col min="6923" max="6923" width="2.5703125" style="149" customWidth="1"/>
    <col min="6924" max="7162" width="11.42578125" style="149"/>
    <col min="7163" max="7163" width="3" style="149" customWidth="1"/>
    <col min="7164" max="7164" width="27.85546875" style="149" bestFit="1" customWidth="1"/>
    <col min="7165" max="7165" width="14.42578125" style="149" bestFit="1" customWidth="1"/>
    <col min="7166" max="7169" width="5.85546875" style="149" customWidth="1"/>
    <col min="7170" max="7173" width="5.5703125" style="149" customWidth="1"/>
    <col min="7174" max="7174" width="4.28515625" style="149" customWidth="1"/>
    <col min="7175" max="7175" width="4.42578125" style="149" customWidth="1"/>
    <col min="7176" max="7176" width="4" style="149" customWidth="1"/>
    <col min="7177" max="7177" width="4.42578125" style="149" customWidth="1"/>
    <col min="7178" max="7178" width="14.85546875" style="149" bestFit="1" customWidth="1"/>
    <col min="7179" max="7179" width="2.5703125" style="149" customWidth="1"/>
    <col min="7180" max="7418" width="11.42578125" style="149"/>
    <col min="7419" max="7419" width="3" style="149" customWidth="1"/>
    <col min="7420" max="7420" width="27.85546875" style="149" bestFit="1" customWidth="1"/>
    <col min="7421" max="7421" width="14.42578125" style="149" bestFit="1" customWidth="1"/>
    <col min="7422" max="7425" width="5.85546875" style="149" customWidth="1"/>
    <col min="7426" max="7429" width="5.5703125" style="149" customWidth="1"/>
    <col min="7430" max="7430" width="4.28515625" style="149" customWidth="1"/>
    <col min="7431" max="7431" width="4.42578125" style="149" customWidth="1"/>
    <col min="7432" max="7432" width="4" style="149" customWidth="1"/>
    <col min="7433" max="7433" width="4.42578125" style="149" customWidth="1"/>
    <col min="7434" max="7434" width="14.85546875" style="149" bestFit="1" customWidth="1"/>
    <col min="7435" max="7435" width="2.5703125" style="149" customWidth="1"/>
    <col min="7436" max="7674" width="11.42578125" style="149"/>
    <col min="7675" max="7675" width="3" style="149" customWidth="1"/>
    <col min="7676" max="7676" width="27.85546875" style="149" bestFit="1" customWidth="1"/>
    <col min="7677" max="7677" width="14.42578125" style="149" bestFit="1" customWidth="1"/>
    <col min="7678" max="7681" width="5.85546875" style="149" customWidth="1"/>
    <col min="7682" max="7685" width="5.5703125" style="149" customWidth="1"/>
    <col min="7686" max="7686" width="4.28515625" style="149" customWidth="1"/>
    <col min="7687" max="7687" width="4.42578125" style="149" customWidth="1"/>
    <col min="7688" max="7688" width="4" style="149" customWidth="1"/>
    <col min="7689" max="7689" width="4.42578125" style="149" customWidth="1"/>
    <col min="7690" max="7690" width="14.85546875" style="149" bestFit="1" customWidth="1"/>
    <col min="7691" max="7691" width="2.5703125" style="149" customWidth="1"/>
    <col min="7692" max="7930" width="11.42578125" style="149"/>
    <col min="7931" max="7931" width="3" style="149" customWidth="1"/>
    <col min="7932" max="7932" width="27.85546875" style="149" bestFit="1" customWidth="1"/>
    <col min="7933" max="7933" width="14.42578125" style="149" bestFit="1" customWidth="1"/>
    <col min="7934" max="7937" width="5.85546875" style="149" customWidth="1"/>
    <col min="7938" max="7941" width="5.5703125" style="149" customWidth="1"/>
    <col min="7942" max="7942" width="4.28515625" style="149" customWidth="1"/>
    <col min="7943" max="7943" width="4.42578125" style="149" customWidth="1"/>
    <col min="7944" max="7944" width="4" style="149" customWidth="1"/>
    <col min="7945" max="7945" width="4.42578125" style="149" customWidth="1"/>
    <col min="7946" max="7946" width="14.85546875" style="149" bestFit="1" customWidth="1"/>
    <col min="7947" max="7947" width="2.5703125" style="149" customWidth="1"/>
    <col min="7948" max="8186" width="11.42578125" style="149"/>
    <col min="8187" max="8187" width="3" style="149" customWidth="1"/>
    <col min="8188" max="8188" width="27.85546875" style="149" bestFit="1" customWidth="1"/>
    <col min="8189" max="8189" width="14.42578125" style="149" bestFit="1" customWidth="1"/>
    <col min="8190" max="8193" width="5.85546875" style="149" customWidth="1"/>
    <col min="8194" max="8197" width="5.5703125" style="149" customWidth="1"/>
    <col min="8198" max="8198" width="4.28515625" style="149" customWidth="1"/>
    <col min="8199" max="8199" width="4.42578125" style="149" customWidth="1"/>
    <col min="8200" max="8200" width="4" style="149" customWidth="1"/>
    <col min="8201" max="8201" width="4.42578125" style="149" customWidth="1"/>
    <col min="8202" max="8202" width="14.85546875" style="149" bestFit="1" customWidth="1"/>
    <col min="8203" max="8203" width="2.5703125" style="149" customWidth="1"/>
    <col min="8204" max="8442" width="11.42578125" style="149"/>
    <col min="8443" max="8443" width="3" style="149" customWidth="1"/>
    <col min="8444" max="8444" width="27.85546875" style="149" bestFit="1" customWidth="1"/>
    <col min="8445" max="8445" width="14.42578125" style="149" bestFit="1" customWidth="1"/>
    <col min="8446" max="8449" width="5.85546875" style="149" customWidth="1"/>
    <col min="8450" max="8453" width="5.5703125" style="149" customWidth="1"/>
    <col min="8454" max="8454" width="4.28515625" style="149" customWidth="1"/>
    <col min="8455" max="8455" width="4.42578125" style="149" customWidth="1"/>
    <col min="8456" max="8456" width="4" style="149" customWidth="1"/>
    <col min="8457" max="8457" width="4.42578125" style="149" customWidth="1"/>
    <col min="8458" max="8458" width="14.85546875" style="149" bestFit="1" customWidth="1"/>
    <col min="8459" max="8459" width="2.5703125" style="149" customWidth="1"/>
    <col min="8460" max="8698" width="11.42578125" style="149"/>
    <col min="8699" max="8699" width="3" style="149" customWidth="1"/>
    <col min="8700" max="8700" width="27.85546875" style="149" bestFit="1" customWidth="1"/>
    <col min="8701" max="8701" width="14.42578125" style="149" bestFit="1" customWidth="1"/>
    <col min="8702" max="8705" width="5.85546875" style="149" customWidth="1"/>
    <col min="8706" max="8709" width="5.5703125" style="149" customWidth="1"/>
    <col min="8710" max="8710" width="4.28515625" style="149" customWidth="1"/>
    <col min="8711" max="8711" width="4.42578125" style="149" customWidth="1"/>
    <col min="8712" max="8712" width="4" style="149" customWidth="1"/>
    <col min="8713" max="8713" width="4.42578125" style="149" customWidth="1"/>
    <col min="8714" max="8714" width="14.85546875" style="149" bestFit="1" customWidth="1"/>
    <col min="8715" max="8715" width="2.5703125" style="149" customWidth="1"/>
    <col min="8716" max="8954" width="11.42578125" style="149"/>
    <col min="8955" max="8955" width="3" style="149" customWidth="1"/>
    <col min="8956" max="8956" width="27.85546875" style="149" bestFit="1" customWidth="1"/>
    <col min="8957" max="8957" width="14.42578125" style="149" bestFit="1" customWidth="1"/>
    <col min="8958" max="8961" width="5.85546875" style="149" customWidth="1"/>
    <col min="8962" max="8965" width="5.5703125" style="149" customWidth="1"/>
    <col min="8966" max="8966" width="4.28515625" style="149" customWidth="1"/>
    <col min="8967" max="8967" width="4.42578125" style="149" customWidth="1"/>
    <col min="8968" max="8968" width="4" style="149" customWidth="1"/>
    <col min="8969" max="8969" width="4.42578125" style="149" customWidth="1"/>
    <col min="8970" max="8970" width="14.85546875" style="149" bestFit="1" customWidth="1"/>
    <col min="8971" max="8971" width="2.5703125" style="149" customWidth="1"/>
    <col min="8972" max="9210" width="11.42578125" style="149"/>
    <col min="9211" max="9211" width="3" style="149" customWidth="1"/>
    <col min="9212" max="9212" width="27.85546875" style="149" bestFit="1" customWidth="1"/>
    <col min="9213" max="9213" width="14.42578125" style="149" bestFit="1" customWidth="1"/>
    <col min="9214" max="9217" width="5.85546875" style="149" customWidth="1"/>
    <col min="9218" max="9221" width="5.5703125" style="149" customWidth="1"/>
    <col min="9222" max="9222" width="4.28515625" style="149" customWidth="1"/>
    <col min="9223" max="9223" width="4.42578125" style="149" customWidth="1"/>
    <col min="9224" max="9224" width="4" style="149" customWidth="1"/>
    <col min="9225" max="9225" width="4.42578125" style="149" customWidth="1"/>
    <col min="9226" max="9226" width="14.85546875" style="149" bestFit="1" customWidth="1"/>
    <col min="9227" max="9227" width="2.5703125" style="149" customWidth="1"/>
    <col min="9228" max="9466" width="11.42578125" style="149"/>
    <col min="9467" max="9467" width="3" style="149" customWidth="1"/>
    <col min="9468" max="9468" width="27.85546875" style="149" bestFit="1" customWidth="1"/>
    <col min="9469" max="9469" width="14.42578125" style="149" bestFit="1" customWidth="1"/>
    <col min="9470" max="9473" width="5.85546875" style="149" customWidth="1"/>
    <col min="9474" max="9477" width="5.5703125" style="149" customWidth="1"/>
    <col min="9478" max="9478" width="4.28515625" style="149" customWidth="1"/>
    <col min="9479" max="9479" width="4.42578125" style="149" customWidth="1"/>
    <col min="9480" max="9480" width="4" style="149" customWidth="1"/>
    <col min="9481" max="9481" width="4.42578125" style="149" customWidth="1"/>
    <col min="9482" max="9482" width="14.85546875" style="149" bestFit="1" customWidth="1"/>
    <col min="9483" max="9483" width="2.5703125" style="149" customWidth="1"/>
    <col min="9484" max="9722" width="11.42578125" style="149"/>
    <col min="9723" max="9723" width="3" style="149" customWidth="1"/>
    <col min="9724" max="9724" width="27.85546875" style="149" bestFit="1" customWidth="1"/>
    <col min="9725" max="9725" width="14.42578125" style="149" bestFit="1" customWidth="1"/>
    <col min="9726" max="9729" width="5.85546875" style="149" customWidth="1"/>
    <col min="9730" max="9733" width="5.5703125" style="149" customWidth="1"/>
    <col min="9734" max="9734" width="4.28515625" style="149" customWidth="1"/>
    <col min="9735" max="9735" width="4.42578125" style="149" customWidth="1"/>
    <col min="9736" max="9736" width="4" style="149" customWidth="1"/>
    <col min="9737" max="9737" width="4.42578125" style="149" customWidth="1"/>
    <col min="9738" max="9738" width="14.85546875" style="149" bestFit="1" customWidth="1"/>
    <col min="9739" max="9739" width="2.5703125" style="149" customWidth="1"/>
    <col min="9740" max="9978" width="11.42578125" style="149"/>
    <col min="9979" max="9979" width="3" style="149" customWidth="1"/>
    <col min="9980" max="9980" width="27.85546875" style="149" bestFit="1" customWidth="1"/>
    <col min="9981" max="9981" width="14.42578125" style="149" bestFit="1" customWidth="1"/>
    <col min="9982" max="9985" width="5.85546875" style="149" customWidth="1"/>
    <col min="9986" max="9989" width="5.5703125" style="149" customWidth="1"/>
    <col min="9990" max="9990" width="4.28515625" style="149" customWidth="1"/>
    <col min="9991" max="9991" width="4.42578125" style="149" customWidth="1"/>
    <col min="9992" max="9992" width="4" style="149" customWidth="1"/>
    <col min="9993" max="9993" width="4.42578125" style="149" customWidth="1"/>
    <col min="9994" max="9994" width="14.85546875" style="149" bestFit="1" customWidth="1"/>
    <col min="9995" max="9995" width="2.5703125" style="149" customWidth="1"/>
    <col min="9996" max="10234" width="11.42578125" style="149"/>
    <col min="10235" max="10235" width="3" style="149" customWidth="1"/>
    <col min="10236" max="10236" width="27.85546875" style="149" bestFit="1" customWidth="1"/>
    <col min="10237" max="10237" width="14.42578125" style="149" bestFit="1" customWidth="1"/>
    <col min="10238" max="10241" width="5.85546875" style="149" customWidth="1"/>
    <col min="10242" max="10245" width="5.5703125" style="149" customWidth="1"/>
    <col min="10246" max="10246" width="4.28515625" style="149" customWidth="1"/>
    <col min="10247" max="10247" width="4.42578125" style="149" customWidth="1"/>
    <col min="10248" max="10248" width="4" style="149" customWidth="1"/>
    <col min="10249" max="10249" width="4.42578125" style="149" customWidth="1"/>
    <col min="10250" max="10250" width="14.85546875" style="149" bestFit="1" customWidth="1"/>
    <col min="10251" max="10251" width="2.5703125" style="149" customWidth="1"/>
    <col min="10252" max="10490" width="11.42578125" style="149"/>
    <col min="10491" max="10491" width="3" style="149" customWidth="1"/>
    <col min="10492" max="10492" width="27.85546875" style="149" bestFit="1" customWidth="1"/>
    <col min="10493" max="10493" width="14.42578125" style="149" bestFit="1" customWidth="1"/>
    <col min="10494" max="10497" width="5.85546875" style="149" customWidth="1"/>
    <col min="10498" max="10501" width="5.5703125" style="149" customWidth="1"/>
    <col min="10502" max="10502" width="4.28515625" style="149" customWidth="1"/>
    <col min="10503" max="10503" width="4.42578125" style="149" customWidth="1"/>
    <col min="10504" max="10504" width="4" style="149" customWidth="1"/>
    <col min="10505" max="10505" width="4.42578125" style="149" customWidth="1"/>
    <col min="10506" max="10506" width="14.85546875" style="149" bestFit="1" customWidth="1"/>
    <col min="10507" max="10507" width="2.5703125" style="149" customWidth="1"/>
    <col min="10508" max="10746" width="11.42578125" style="149"/>
    <col min="10747" max="10747" width="3" style="149" customWidth="1"/>
    <col min="10748" max="10748" width="27.85546875" style="149" bestFit="1" customWidth="1"/>
    <col min="10749" max="10749" width="14.42578125" style="149" bestFit="1" customWidth="1"/>
    <col min="10750" max="10753" width="5.85546875" style="149" customWidth="1"/>
    <col min="10754" max="10757" width="5.5703125" style="149" customWidth="1"/>
    <col min="10758" max="10758" width="4.28515625" style="149" customWidth="1"/>
    <col min="10759" max="10759" width="4.42578125" style="149" customWidth="1"/>
    <col min="10760" max="10760" width="4" style="149" customWidth="1"/>
    <col min="10761" max="10761" width="4.42578125" style="149" customWidth="1"/>
    <col min="10762" max="10762" width="14.85546875" style="149" bestFit="1" customWidth="1"/>
    <col min="10763" max="10763" width="2.5703125" style="149" customWidth="1"/>
    <col min="10764" max="11002" width="11.42578125" style="149"/>
    <col min="11003" max="11003" width="3" style="149" customWidth="1"/>
    <col min="11004" max="11004" width="27.85546875" style="149" bestFit="1" customWidth="1"/>
    <col min="11005" max="11005" width="14.42578125" style="149" bestFit="1" customWidth="1"/>
    <col min="11006" max="11009" width="5.85546875" style="149" customWidth="1"/>
    <col min="11010" max="11013" width="5.5703125" style="149" customWidth="1"/>
    <col min="11014" max="11014" width="4.28515625" style="149" customWidth="1"/>
    <col min="11015" max="11015" width="4.42578125" style="149" customWidth="1"/>
    <col min="11016" max="11016" width="4" style="149" customWidth="1"/>
    <col min="11017" max="11017" width="4.42578125" style="149" customWidth="1"/>
    <col min="11018" max="11018" width="14.85546875" style="149" bestFit="1" customWidth="1"/>
    <col min="11019" max="11019" width="2.5703125" style="149" customWidth="1"/>
    <col min="11020" max="11258" width="11.42578125" style="149"/>
    <col min="11259" max="11259" width="3" style="149" customWidth="1"/>
    <col min="11260" max="11260" width="27.85546875" style="149" bestFit="1" customWidth="1"/>
    <col min="11261" max="11261" width="14.42578125" style="149" bestFit="1" customWidth="1"/>
    <col min="11262" max="11265" width="5.85546875" style="149" customWidth="1"/>
    <col min="11266" max="11269" width="5.5703125" style="149" customWidth="1"/>
    <col min="11270" max="11270" width="4.28515625" style="149" customWidth="1"/>
    <col min="11271" max="11271" width="4.42578125" style="149" customWidth="1"/>
    <col min="11272" max="11272" width="4" style="149" customWidth="1"/>
    <col min="11273" max="11273" width="4.42578125" style="149" customWidth="1"/>
    <col min="11274" max="11274" width="14.85546875" style="149" bestFit="1" customWidth="1"/>
    <col min="11275" max="11275" width="2.5703125" style="149" customWidth="1"/>
    <col min="11276" max="11514" width="11.42578125" style="149"/>
    <col min="11515" max="11515" width="3" style="149" customWidth="1"/>
    <col min="11516" max="11516" width="27.85546875" style="149" bestFit="1" customWidth="1"/>
    <col min="11517" max="11517" width="14.42578125" style="149" bestFit="1" customWidth="1"/>
    <col min="11518" max="11521" width="5.85546875" style="149" customWidth="1"/>
    <col min="11522" max="11525" width="5.5703125" style="149" customWidth="1"/>
    <col min="11526" max="11526" width="4.28515625" style="149" customWidth="1"/>
    <col min="11527" max="11527" width="4.42578125" style="149" customWidth="1"/>
    <col min="11528" max="11528" width="4" style="149" customWidth="1"/>
    <col min="11529" max="11529" width="4.42578125" style="149" customWidth="1"/>
    <col min="11530" max="11530" width="14.85546875" style="149" bestFit="1" customWidth="1"/>
    <col min="11531" max="11531" width="2.5703125" style="149" customWidth="1"/>
    <col min="11532" max="11770" width="11.42578125" style="149"/>
    <col min="11771" max="11771" width="3" style="149" customWidth="1"/>
    <col min="11772" max="11772" width="27.85546875" style="149" bestFit="1" customWidth="1"/>
    <col min="11773" max="11773" width="14.42578125" style="149" bestFit="1" customWidth="1"/>
    <col min="11774" max="11777" width="5.85546875" style="149" customWidth="1"/>
    <col min="11778" max="11781" width="5.5703125" style="149" customWidth="1"/>
    <col min="11782" max="11782" width="4.28515625" style="149" customWidth="1"/>
    <col min="11783" max="11783" width="4.42578125" style="149" customWidth="1"/>
    <col min="11784" max="11784" width="4" style="149" customWidth="1"/>
    <col min="11785" max="11785" width="4.42578125" style="149" customWidth="1"/>
    <col min="11786" max="11786" width="14.85546875" style="149" bestFit="1" customWidth="1"/>
    <col min="11787" max="11787" width="2.5703125" style="149" customWidth="1"/>
    <col min="11788" max="12026" width="11.42578125" style="149"/>
    <col min="12027" max="12027" width="3" style="149" customWidth="1"/>
    <col min="12028" max="12028" width="27.85546875" style="149" bestFit="1" customWidth="1"/>
    <col min="12029" max="12029" width="14.42578125" style="149" bestFit="1" customWidth="1"/>
    <col min="12030" max="12033" width="5.85546875" style="149" customWidth="1"/>
    <col min="12034" max="12037" width="5.5703125" style="149" customWidth="1"/>
    <col min="12038" max="12038" width="4.28515625" style="149" customWidth="1"/>
    <col min="12039" max="12039" width="4.42578125" style="149" customWidth="1"/>
    <col min="12040" max="12040" width="4" style="149" customWidth="1"/>
    <col min="12041" max="12041" width="4.42578125" style="149" customWidth="1"/>
    <col min="12042" max="12042" width="14.85546875" style="149" bestFit="1" customWidth="1"/>
    <col min="12043" max="12043" width="2.5703125" style="149" customWidth="1"/>
    <col min="12044" max="12282" width="11.42578125" style="149"/>
    <col min="12283" max="12283" width="3" style="149" customWidth="1"/>
    <col min="12284" max="12284" width="27.85546875" style="149" bestFit="1" customWidth="1"/>
    <col min="12285" max="12285" width="14.42578125" style="149" bestFit="1" customWidth="1"/>
    <col min="12286" max="12289" width="5.85546875" style="149" customWidth="1"/>
    <col min="12290" max="12293" width="5.5703125" style="149" customWidth="1"/>
    <col min="12294" max="12294" width="4.28515625" style="149" customWidth="1"/>
    <col min="12295" max="12295" width="4.42578125" style="149" customWidth="1"/>
    <col min="12296" max="12296" width="4" style="149" customWidth="1"/>
    <col min="12297" max="12297" width="4.42578125" style="149" customWidth="1"/>
    <col min="12298" max="12298" width="14.85546875" style="149" bestFit="1" customWidth="1"/>
    <col min="12299" max="12299" width="2.5703125" style="149" customWidth="1"/>
    <col min="12300" max="12538" width="11.42578125" style="149"/>
    <col min="12539" max="12539" width="3" style="149" customWidth="1"/>
    <col min="12540" max="12540" width="27.85546875" style="149" bestFit="1" customWidth="1"/>
    <col min="12541" max="12541" width="14.42578125" style="149" bestFit="1" customWidth="1"/>
    <col min="12542" max="12545" width="5.85546875" style="149" customWidth="1"/>
    <col min="12546" max="12549" width="5.5703125" style="149" customWidth="1"/>
    <col min="12550" max="12550" width="4.28515625" style="149" customWidth="1"/>
    <col min="12551" max="12551" width="4.42578125" style="149" customWidth="1"/>
    <col min="12552" max="12552" width="4" style="149" customWidth="1"/>
    <col min="12553" max="12553" width="4.42578125" style="149" customWidth="1"/>
    <col min="12554" max="12554" width="14.85546875" style="149" bestFit="1" customWidth="1"/>
    <col min="12555" max="12555" width="2.5703125" style="149" customWidth="1"/>
    <col min="12556" max="12794" width="11.42578125" style="149"/>
    <col min="12795" max="12795" width="3" style="149" customWidth="1"/>
    <col min="12796" max="12796" width="27.85546875" style="149" bestFit="1" customWidth="1"/>
    <col min="12797" max="12797" width="14.42578125" style="149" bestFit="1" customWidth="1"/>
    <col min="12798" max="12801" width="5.85546875" style="149" customWidth="1"/>
    <col min="12802" max="12805" width="5.5703125" style="149" customWidth="1"/>
    <col min="12806" max="12806" width="4.28515625" style="149" customWidth="1"/>
    <col min="12807" max="12807" width="4.42578125" style="149" customWidth="1"/>
    <col min="12808" max="12808" width="4" style="149" customWidth="1"/>
    <col min="12809" max="12809" width="4.42578125" style="149" customWidth="1"/>
    <col min="12810" max="12810" width="14.85546875" style="149" bestFit="1" customWidth="1"/>
    <col min="12811" max="12811" width="2.5703125" style="149" customWidth="1"/>
    <col min="12812" max="13050" width="11.42578125" style="149"/>
    <col min="13051" max="13051" width="3" style="149" customWidth="1"/>
    <col min="13052" max="13052" width="27.85546875" style="149" bestFit="1" customWidth="1"/>
    <col min="13053" max="13053" width="14.42578125" style="149" bestFit="1" customWidth="1"/>
    <col min="13054" max="13057" width="5.85546875" style="149" customWidth="1"/>
    <col min="13058" max="13061" width="5.5703125" style="149" customWidth="1"/>
    <col min="13062" max="13062" width="4.28515625" style="149" customWidth="1"/>
    <col min="13063" max="13063" width="4.42578125" style="149" customWidth="1"/>
    <col min="13064" max="13064" width="4" style="149" customWidth="1"/>
    <col min="13065" max="13065" width="4.42578125" style="149" customWidth="1"/>
    <col min="13066" max="13066" width="14.85546875" style="149" bestFit="1" customWidth="1"/>
    <col min="13067" max="13067" width="2.5703125" style="149" customWidth="1"/>
    <col min="13068" max="13306" width="11.42578125" style="149"/>
    <col min="13307" max="13307" width="3" style="149" customWidth="1"/>
    <col min="13308" max="13308" width="27.85546875" style="149" bestFit="1" customWidth="1"/>
    <col min="13309" max="13309" width="14.42578125" style="149" bestFit="1" customWidth="1"/>
    <col min="13310" max="13313" width="5.85546875" style="149" customWidth="1"/>
    <col min="13314" max="13317" width="5.5703125" style="149" customWidth="1"/>
    <col min="13318" max="13318" width="4.28515625" style="149" customWidth="1"/>
    <col min="13319" max="13319" width="4.42578125" style="149" customWidth="1"/>
    <col min="13320" max="13320" width="4" style="149" customWidth="1"/>
    <col min="13321" max="13321" width="4.42578125" style="149" customWidth="1"/>
    <col min="13322" max="13322" width="14.85546875" style="149" bestFit="1" customWidth="1"/>
    <col min="13323" max="13323" width="2.5703125" style="149" customWidth="1"/>
    <col min="13324" max="13562" width="11.42578125" style="149"/>
    <col min="13563" max="13563" width="3" style="149" customWidth="1"/>
    <col min="13564" max="13564" width="27.85546875" style="149" bestFit="1" customWidth="1"/>
    <col min="13565" max="13565" width="14.42578125" style="149" bestFit="1" customWidth="1"/>
    <col min="13566" max="13569" width="5.85546875" style="149" customWidth="1"/>
    <col min="13570" max="13573" width="5.5703125" style="149" customWidth="1"/>
    <col min="13574" max="13574" width="4.28515625" style="149" customWidth="1"/>
    <col min="13575" max="13575" width="4.42578125" style="149" customWidth="1"/>
    <col min="13576" max="13576" width="4" style="149" customWidth="1"/>
    <col min="13577" max="13577" width="4.42578125" style="149" customWidth="1"/>
    <col min="13578" max="13578" width="14.85546875" style="149" bestFit="1" customWidth="1"/>
    <col min="13579" max="13579" width="2.5703125" style="149" customWidth="1"/>
    <col min="13580" max="13818" width="11.42578125" style="149"/>
    <col min="13819" max="13819" width="3" style="149" customWidth="1"/>
    <col min="13820" max="13820" width="27.85546875" style="149" bestFit="1" customWidth="1"/>
    <col min="13821" max="13821" width="14.42578125" style="149" bestFit="1" customWidth="1"/>
    <col min="13822" max="13825" width="5.85546875" style="149" customWidth="1"/>
    <col min="13826" max="13829" width="5.5703125" style="149" customWidth="1"/>
    <col min="13830" max="13830" width="4.28515625" style="149" customWidth="1"/>
    <col min="13831" max="13831" width="4.42578125" style="149" customWidth="1"/>
    <col min="13832" max="13832" width="4" style="149" customWidth="1"/>
    <col min="13833" max="13833" width="4.42578125" style="149" customWidth="1"/>
    <col min="13834" max="13834" width="14.85546875" style="149" bestFit="1" customWidth="1"/>
    <col min="13835" max="13835" width="2.5703125" style="149" customWidth="1"/>
    <col min="13836" max="14074" width="11.42578125" style="149"/>
    <col min="14075" max="14075" width="3" style="149" customWidth="1"/>
    <col min="14076" max="14076" width="27.85546875" style="149" bestFit="1" customWidth="1"/>
    <col min="14077" max="14077" width="14.42578125" style="149" bestFit="1" customWidth="1"/>
    <col min="14078" max="14081" width="5.85546875" style="149" customWidth="1"/>
    <col min="14082" max="14085" width="5.5703125" style="149" customWidth="1"/>
    <col min="14086" max="14086" width="4.28515625" style="149" customWidth="1"/>
    <col min="14087" max="14087" width="4.42578125" style="149" customWidth="1"/>
    <col min="14088" max="14088" width="4" style="149" customWidth="1"/>
    <col min="14089" max="14089" width="4.42578125" style="149" customWidth="1"/>
    <col min="14090" max="14090" width="14.85546875" style="149" bestFit="1" customWidth="1"/>
    <col min="14091" max="14091" width="2.5703125" style="149" customWidth="1"/>
    <col min="14092" max="14330" width="11.42578125" style="149"/>
    <col min="14331" max="14331" width="3" style="149" customWidth="1"/>
    <col min="14332" max="14332" width="27.85546875" style="149" bestFit="1" customWidth="1"/>
    <col min="14333" max="14333" width="14.42578125" style="149" bestFit="1" customWidth="1"/>
    <col min="14334" max="14337" width="5.85546875" style="149" customWidth="1"/>
    <col min="14338" max="14341" width="5.5703125" style="149" customWidth="1"/>
    <col min="14342" max="14342" width="4.28515625" style="149" customWidth="1"/>
    <col min="14343" max="14343" width="4.42578125" style="149" customWidth="1"/>
    <col min="14344" max="14344" width="4" style="149" customWidth="1"/>
    <col min="14345" max="14345" width="4.42578125" style="149" customWidth="1"/>
    <col min="14346" max="14346" width="14.85546875" style="149" bestFit="1" customWidth="1"/>
    <col min="14347" max="14347" width="2.5703125" style="149" customWidth="1"/>
    <col min="14348" max="14586" width="11.42578125" style="149"/>
    <col min="14587" max="14587" width="3" style="149" customWidth="1"/>
    <col min="14588" max="14588" width="27.85546875" style="149" bestFit="1" customWidth="1"/>
    <col min="14589" max="14589" width="14.42578125" style="149" bestFit="1" customWidth="1"/>
    <col min="14590" max="14593" width="5.85546875" style="149" customWidth="1"/>
    <col min="14594" max="14597" width="5.5703125" style="149" customWidth="1"/>
    <col min="14598" max="14598" width="4.28515625" style="149" customWidth="1"/>
    <col min="14599" max="14599" width="4.42578125" style="149" customWidth="1"/>
    <col min="14600" max="14600" width="4" style="149" customWidth="1"/>
    <col min="14601" max="14601" width="4.42578125" style="149" customWidth="1"/>
    <col min="14602" max="14602" width="14.85546875" style="149" bestFit="1" customWidth="1"/>
    <col min="14603" max="14603" width="2.5703125" style="149" customWidth="1"/>
    <col min="14604" max="14842" width="11.42578125" style="149"/>
    <col min="14843" max="14843" width="3" style="149" customWidth="1"/>
    <col min="14844" max="14844" width="27.85546875" style="149" bestFit="1" customWidth="1"/>
    <col min="14845" max="14845" width="14.42578125" style="149" bestFit="1" customWidth="1"/>
    <col min="14846" max="14849" width="5.85546875" style="149" customWidth="1"/>
    <col min="14850" max="14853" width="5.5703125" style="149" customWidth="1"/>
    <col min="14854" max="14854" width="4.28515625" style="149" customWidth="1"/>
    <col min="14855" max="14855" width="4.42578125" style="149" customWidth="1"/>
    <col min="14856" max="14856" width="4" style="149" customWidth="1"/>
    <col min="14857" max="14857" width="4.42578125" style="149" customWidth="1"/>
    <col min="14858" max="14858" width="14.85546875" style="149" bestFit="1" customWidth="1"/>
    <col min="14859" max="14859" width="2.5703125" style="149" customWidth="1"/>
    <col min="14860" max="15098" width="11.42578125" style="149"/>
    <col min="15099" max="15099" width="3" style="149" customWidth="1"/>
    <col min="15100" max="15100" width="27.85546875" style="149" bestFit="1" customWidth="1"/>
    <col min="15101" max="15101" width="14.42578125" style="149" bestFit="1" customWidth="1"/>
    <col min="15102" max="15105" width="5.85546875" style="149" customWidth="1"/>
    <col min="15106" max="15109" width="5.5703125" style="149" customWidth="1"/>
    <col min="15110" max="15110" width="4.28515625" style="149" customWidth="1"/>
    <col min="15111" max="15111" width="4.42578125" style="149" customWidth="1"/>
    <col min="15112" max="15112" width="4" style="149" customWidth="1"/>
    <col min="15113" max="15113" width="4.42578125" style="149" customWidth="1"/>
    <col min="15114" max="15114" width="14.85546875" style="149" bestFit="1" customWidth="1"/>
    <col min="15115" max="15115" width="2.5703125" style="149" customWidth="1"/>
    <col min="15116" max="15354" width="11.42578125" style="149"/>
    <col min="15355" max="15355" width="3" style="149" customWidth="1"/>
    <col min="15356" max="15356" width="27.85546875" style="149" bestFit="1" customWidth="1"/>
    <col min="15357" max="15357" width="14.42578125" style="149" bestFit="1" customWidth="1"/>
    <col min="15358" max="15361" width="5.85546875" style="149" customWidth="1"/>
    <col min="15362" max="15365" width="5.5703125" style="149" customWidth="1"/>
    <col min="15366" max="15366" width="4.28515625" style="149" customWidth="1"/>
    <col min="15367" max="15367" width="4.42578125" style="149" customWidth="1"/>
    <col min="15368" max="15368" width="4" style="149" customWidth="1"/>
    <col min="15369" max="15369" width="4.42578125" style="149" customWidth="1"/>
    <col min="15370" max="15370" width="14.85546875" style="149" bestFit="1" customWidth="1"/>
    <col min="15371" max="15371" width="2.5703125" style="149" customWidth="1"/>
    <col min="15372" max="15610" width="11.42578125" style="149"/>
    <col min="15611" max="15611" width="3" style="149" customWidth="1"/>
    <col min="15612" max="15612" width="27.85546875" style="149" bestFit="1" customWidth="1"/>
    <col min="15613" max="15613" width="14.42578125" style="149" bestFit="1" customWidth="1"/>
    <col min="15614" max="15617" width="5.85546875" style="149" customWidth="1"/>
    <col min="15618" max="15621" width="5.5703125" style="149" customWidth="1"/>
    <col min="15622" max="15622" width="4.28515625" style="149" customWidth="1"/>
    <col min="15623" max="15623" width="4.42578125" style="149" customWidth="1"/>
    <col min="15624" max="15624" width="4" style="149" customWidth="1"/>
    <col min="15625" max="15625" width="4.42578125" style="149" customWidth="1"/>
    <col min="15626" max="15626" width="14.85546875" style="149" bestFit="1" customWidth="1"/>
    <col min="15627" max="15627" width="2.5703125" style="149" customWidth="1"/>
    <col min="15628" max="15866" width="11.42578125" style="149"/>
    <col min="15867" max="15867" width="3" style="149" customWidth="1"/>
    <col min="15868" max="15868" width="27.85546875" style="149" bestFit="1" customWidth="1"/>
    <col min="15869" max="15869" width="14.42578125" style="149" bestFit="1" customWidth="1"/>
    <col min="15870" max="15873" width="5.85546875" style="149" customWidth="1"/>
    <col min="15874" max="15877" width="5.5703125" style="149" customWidth="1"/>
    <col min="15878" max="15878" width="4.28515625" style="149" customWidth="1"/>
    <col min="15879" max="15879" width="4.42578125" style="149" customWidth="1"/>
    <col min="15880" max="15880" width="4" style="149" customWidth="1"/>
    <col min="15881" max="15881" width="4.42578125" style="149" customWidth="1"/>
    <col min="15882" max="15882" width="14.85546875" style="149" bestFit="1" customWidth="1"/>
    <col min="15883" max="15883" width="2.5703125" style="149" customWidth="1"/>
    <col min="15884" max="16122" width="11.42578125" style="149"/>
    <col min="16123" max="16123" width="3" style="149" customWidth="1"/>
    <col min="16124" max="16124" width="27.85546875" style="149" bestFit="1" customWidth="1"/>
    <col min="16125" max="16125" width="14.42578125" style="149" bestFit="1" customWidth="1"/>
    <col min="16126" max="16129" width="5.85546875" style="149" customWidth="1"/>
    <col min="16130" max="16133" width="5.5703125" style="149" customWidth="1"/>
    <col min="16134" max="16134" width="4.28515625" style="149" customWidth="1"/>
    <col min="16135" max="16135" width="4.42578125" style="149" customWidth="1"/>
    <col min="16136" max="16136" width="4" style="149" customWidth="1"/>
    <col min="16137" max="16137" width="4.42578125" style="149" customWidth="1"/>
    <col min="16138" max="16138" width="14.85546875" style="149" bestFit="1" customWidth="1"/>
    <col min="16139" max="16139" width="2.5703125" style="149" customWidth="1"/>
    <col min="16140" max="16384" width="11.42578125" style="149"/>
  </cols>
  <sheetData>
    <row r="6" spans="2:14" x14ac:dyDescent="0.2">
      <c r="B6" s="434"/>
      <c r="C6" s="434"/>
      <c r="D6" s="434"/>
      <c r="E6" s="434"/>
      <c r="F6" s="434"/>
      <c r="G6" s="434"/>
      <c r="H6" s="434"/>
      <c r="I6" s="434"/>
      <c r="J6" s="434"/>
    </row>
    <row r="7" spans="2:14" x14ac:dyDescent="0.2">
      <c r="B7" s="435"/>
      <c r="C7" s="435"/>
      <c r="D7" s="435"/>
      <c r="E7" s="435"/>
      <c r="F7" s="435"/>
      <c r="G7" s="435"/>
      <c r="H7" s="435"/>
      <c r="I7" s="435"/>
      <c r="J7" s="435"/>
    </row>
    <row r="8" spans="2:14" ht="13.5" thickBot="1" x14ac:dyDescent="0.25"/>
    <row r="9" spans="2:14" x14ac:dyDescent="0.2">
      <c r="B9" s="441" t="s">
        <v>307</v>
      </c>
      <c r="C9" s="442"/>
      <c r="D9" s="442"/>
      <c r="E9" s="442"/>
      <c r="F9" s="442"/>
      <c r="G9" s="442"/>
      <c r="H9" s="442"/>
      <c r="I9" s="442"/>
      <c r="J9" s="442"/>
      <c r="K9" s="442"/>
      <c r="L9" s="442"/>
      <c r="M9" s="442"/>
      <c r="N9" s="443"/>
    </row>
    <row r="10" spans="2:14" ht="28.15" customHeight="1" x14ac:dyDescent="0.2">
      <c r="B10" s="438" t="str">
        <f>+'PRE MOD I'!B1</f>
        <v>SISTEMA NO CONVENCIONAL DE CAPTACIÓN Y POTABILIZACIÓN DE AGUA LLUVIA PARA CONSUMO</v>
      </c>
      <c r="C10" s="439"/>
      <c r="D10" s="439"/>
      <c r="E10" s="439"/>
      <c r="F10" s="439"/>
      <c r="G10" s="439"/>
      <c r="H10" s="439"/>
      <c r="I10" s="439"/>
      <c r="J10" s="439"/>
      <c r="K10" s="439"/>
      <c r="L10" s="439"/>
      <c r="M10" s="439"/>
      <c r="N10" s="440"/>
    </row>
    <row r="11" spans="2:14" x14ac:dyDescent="0.2">
      <c r="B11" s="153" t="s">
        <v>23</v>
      </c>
      <c r="C11" s="436" t="s">
        <v>305</v>
      </c>
      <c r="D11" s="436"/>
      <c r="E11" s="436"/>
      <c r="F11" s="436"/>
      <c r="G11" s="436" t="s">
        <v>306</v>
      </c>
      <c r="H11" s="436"/>
      <c r="I11" s="436"/>
      <c r="J11" s="436"/>
      <c r="K11" s="436" t="s">
        <v>323</v>
      </c>
      <c r="L11" s="436"/>
      <c r="M11" s="436"/>
      <c r="N11" s="437"/>
    </row>
    <row r="12" spans="2:14" x14ac:dyDescent="0.2">
      <c r="B12" s="154"/>
      <c r="C12" s="150">
        <v>1</v>
      </c>
      <c r="D12" s="150">
        <v>2</v>
      </c>
      <c r="E12" s="150">
        <v>3</v>
      </c>
      <c r="F12" s="150">
        <v>4</v>
      </c>
      <c r="G12" s="150">
        <v>5</v>
      </c>
      <c r="H12" s="150">
        <v>6</v>
      </c>
      <c r="I12" s="150">
        <v>7</v>
      </c>
      <c r="J12" s="150">
        <v>8</v>
      </c>
      <c r="K12" s="150">
        <v>5</v>
      </c>
      <c r="L12" s="150">
        <v>6</v>
      </c>
      <c r="M12" s="150">
        <v>7</v>
      </c>
      <c r="N12" s="155">
        <v>8</v>
      </c>
    </row>
    <row r="13" spans="2:14" x14ac:dyDescent="0.2">
      <c r="B13" s="156" t="e">
        <f>+#REF!</f>
        <v>#REF!</v>
      </c>
      <c r="C13" s="151"/>
      <c r="D13" s="161"/>
      <c r="E13" s="161"/>
      <c r="F13" s="161"/>
      <c r="G13" s="161"/>
      <c r="H13" s="161"/>
      <c r="I13" s="161"/>
      <c r="J13" s="161"/>
      <c r="K13" s="161"/>
      <c r="L13" s="151"/>
      <c r="M13" s="151"/>
      <c r="N13" s="157"/>
    </row>
    <row r="14" spans="2:14" x14ac:dyDescent="0.2">
      <c r="B14" s="158"/>
      <c r="C14" s="430"/>
      <c r="D14" s="430"/>
      <c r="E14" s="430"/>
      <c r="F14" s="430"/>
      <c r="G14" s="430"/>
      <c r="H14" s="430"/>
      <c r="I14" s="430"/>
      <c r="J14" s="430"/>
      <c r="K14" s="430"/>
      <c r="L14" s="430"/>
      <c r="M14" s="430"/>
      <c r="N14" s="431"/>
    </row>
    <row r="15" spans="2:14" x14ac:dyDescent="0.2">
      <c r="B15" s="158" t="s">
        <v>308</v>
      </c>
      <c r="C15" s="151"/>
      <c r="D15" s="151"/>
      <c r="E15" s="151"/>
      <c r="F15" s="151"/>
      <c r="G15" s="151"/>
      <c r="H15" s="161"/>
      <c r="I15" s="161"/>
      <c r="J15" s="161"/>
      <c r="K15" s="161"/>
      <c r="L15" s="161"/>
      <c r="M15" s="161"/>
      <c r="N15" s="162"/>
    </row>
    <row r="16" spans="2:14" x14ac:dyDescent="0.2">
      <c r="B16" s="158"/>
      <c r="C16" s="430"/>
      <c r="D16" s="430"/>
      <c r="E16" s="430"/>
      <c r="F16" s="430"/>
      <c r="G16" s="430"/>
      <c r="H16" s="430"/>
      <c r="I16" s="430"/>
      <c r="J16" s="430"/>
      <c r="K16" s="430"/>
      <c r="L16" s="430"/>
      <c r="M16" s="430"/>
      <c r="N16" s="431"/>
    </row>
    <row r="17" spans="2:14" x14ac:dyDescent="0.2">
      <c r="B17" s="158" t="e">
        <f>+#REF!</f>
        <v>#REF!</v>
      </c>
      <c r="C17" s="151"/>
      <c r="D17" s="151"/>
      <c r="E17" s="151"/>
      <c r="F17" s="151"/>
      <c r="G17" s="161"/>
      <c r="H17" s="161"/>
      <c r="I17" s="161"/>
      <c r="J17" s="161"/>
      <c r="K17" s="161"/>
      <c r="L17" s="161"/>
      <c r="M17" s="161"/>
      <c r="N17" s="162"/>
    </row>
    <row r="18" spans="2:14" x14ac:dyDescent="0.2">
      <c r="B18" s="158"/>
      <c r="C18" s="430"/>
      <c r="D18" s="430"/>
      <c r="E18" s="430"/>
      <c r="F18" s="430"/>
      <c r="G18" s="430"/>
      <c r="H18" s="430"/>
      <c r="I18" s="430"/>
      <c r="J18" s="430"/>
      <c r="K18" s="430"/>
      <c r="L18" s="430"/>
      <c r="M18" s="430"/>
      <c r="N18" s="431"/>
    </row>
    <row r="19" spans="2:14" x14ac:dyDescent="0.2">
      <c r="B19" s="158" t="e">
        <f>+#REF!</f>
        <v>#REF!</v>
      </c>
      <c r="C19" s="151"/>
      <c r="D19" s="151"/>
      <c r="E19" s="161"/>
      <c r="F19" s="161"/>
      <c r="G19" s="161"/>
      <c r="H19" s="161"/>
      <c r="I19" s="161"/>
      <c r="J19" s="161"/>
      <c r="K19" s="161"/>
      <c r="L19" s="161"/>
      <c r="M19" s="151"/>
      <c r="N19" s="157"/>
    </row>
    <row r="20" spans="2:14" x14ac:dyDescent="0.2">
      <c r="B20" s="158"/>
      <c r="C20" s="430"/>
      <c r="D20" s="430"/>
      <c r="E20" s="430"/>
      <c r="F20" s="430"/>
      <c r="G20" s="430"/>
      <c r="H20" s="430"/>
      <c r="I20" s="430"/>
      <c r="J20" s="430"/>
      <c r="K20" s="430"/>
      <c r="L20" s="430"/>
      <c r="M20" s="430"/>
      <c r="N20" s="431"/>
    </row>
    <row r="21" spans="2:14" x14ac:dyDescent="0.2">
      <c r="B21" s="158" t="e">
        <f>+#REF!</f>
        <v>#REF!</v>
      </c>
      <c r="C21" s="161"/>
      <c r="D21" s="161"/>
      <c r="E21" s="161"/>
      <c r="F21" s="161"/>
      <c r="G21" s="161"/>
      <c r="H21" s="161"/>
      <c r="I21" s="161"/>
      <c r="J21" s="161"/>
      <c r="K21" s="151"/>
      <c r="L21" s="151"/>
      <c r="M21" s="151"/>
      <c r="N21" s="157"/>
    </row>
    <row r="22" spans="2:14" ht="13.5" thickBot="1" x14ac:dyDescent="0.25">
      <c r="B22" s="159"/>
      <c r="C22" s="432"/>
      <c r="D22" s="432"/>
      <c r="E22" s="432"/>
      <c r="F22" s="432"/>
      <c r="G22" s="432"/>
      <c r="H22" s="432"/>
      <c r="I22" s="432"/>
      <c r="J22" s="432"/>
      <c r="K22" s="432"/>
      <c r="L22" s="432"/>
      <c r="M22" s="432"/>
      <c r="N22" s="433"/>
    </row>
    <row r="23" spans="2:14" ht="15.75" thickBot="1" x14ac:dyDescent="0.25">
      <c r="B23" s="444"/>
      <c r="C23" s="445"/>
      <c r="D23" s="445"/>
      <c r="E23" s="445"/>
      <c r="F23" s="445"/>
      <c r="G23" s="445"/>
      <c r="H23" s="445"/>
      <c r="I23" s="445"/>
      <c r="J23" s="445"/>
      <c r="K23" s="445"/>
      <c r="L23" s="445"/>
      <c r="M23" s="445"/>
      <c r="N23" s="446"/>
    </row>
  </sheetData>
  <mergeCells count="23">
    <mergeCell ref="C22:F22"/>
    <mergeCell ref="G22:J22"/>
    <mergeCell ref="C20:F20"/>
    <mergeCell ref="G20:J20"/>
    <mergeCell ref="B23:N23"/>
    <mergeCell ref="C18:F18"/>
    <mergeCell ref="G18:J18"/>
    <mergeCell ref="C16:F16"/>
    <mergeCell ref="G16:J16"/>
    <mergeCell ref="C14:F14"/>
    <mergeCell ref="G14:J14"/>
    <mergeCell ref="B6:J6"/>
    <mergeCell ref="B7:J7"/>
    <mergeCell ref="C11:F11"/>
    <mergeCell ref="G11:J11"/>
    <mergeCell ref="K11:N11"/>
    <mergeCell ref="B10:N10"/>
    <mergeCell ref="B9:N9"/>
    <mergeCell ref="K14:N14"/>
    <mergeCell ref="K16:N16"/>
    <mergeCell ref="K18:N18"/>
    <mergeCell ref="K20:N20"/>
    <mergeCell ref="K22:N22"/>
  </mergeCells>
  <printOptions horizontalCentered="1"/>
  <pageMargins left="0.70866141732283472" right="0.70866141732283472" top="0.74803149606299213" bottom="0.74803149606299213" header="0.31496062992125984" footer="0.31496062992125984"/>
  <pageSetup scale="90" orientation="landscape" verticalDpi="599"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67B470-9239-4ECA-A495-BD1C5BDE8B43}">
  <sheetPr>
    <tabColor theme="3" tint="0.79998168889431442"/>
    <pageSetUpPr fitToPage="1"/>
  </sheetPr>
  <dimension ref="B6:J23"/>
  <sheetViews>
    <sheetView showGridLines="0" view="pageBreakPreview" topLeftCell="A4" zoomScaleNormal="100" zoomScaleSheetLayoutView="100" workbookViewId="0">
      <selection activeCell="B10" sqref="B10:N10"/>
    </sheetView>
  </sheetViews>
  <sheetFormatPr baseColWidth="10" defaultColWidth="11.42578125" defaultRowHeight="12.75" x14ac:dyDescent="0.2"/>
  <cols>
    <col min="1" max="1" width="3" style="149" customWidth="1"/>
    <col min="2" max="2" width="55.140625" style="149" customWidth="1"/>
    <col min="3" max="10" width="6.7109375" style="149" customWidth="1"/>
    <col min="11" max="246" width="11.42578125" style="149"/>
    <col min="247" max="247" width="3" style="149" customWidth="1"/>
    <col min="248" max="248" width="27.85546875" style="149" bestFit="1" customWidth="1"/>
    <col min="249" max="249" width="14.42578125" style="149" bestFit="1" customWidth="1"/>
    <col min="250" max="253" width="5.85546875" style="149" customWidth="1"/>
    <col min="254" max="257" width="5.5703125" style="149" customWidth="1"/>
    <col min="258" max="258" width="4.28515625" style="149" customWidth="1"/>
    <col min="259" max="259" width="4.42578125" style="149" customWidth="1"/>
    <col min="260" max="260" width="4" style="149" customWidth="1"/>
    <col min="261" max="261" width="4.42578125" style="149" customWidth="1"/>
    <col min="262" max="262" width="14.85546875" style="149" bestFit="1" customWidth="1"/>
    <col min="263" max="263" width="2.5703125" style="149" customWidth="1"/>
    <col min="264" max="502" width="11.42578125" style="149"/>
    <col min="503" max="503" width="3" style="149" customWidth="1"/>
    <col min="504" max="504" width="27.85546875" style="149" bestFit="1" customWidth="1"/>
    <col min="505" max="505" width="14.42578125" style="149" bestFit="1" customWidth="1"/>
    <col min="506" max="509" width="5.85546875" style="149" customWidth="1"/>
    <col min="510" max="513" width="5.5703125" style="149" customWidth="1"/>
    <col min="514" max="514" width="4.28515625" style="149" customWidth="1"/>
    <col min="515" max="515" width="4.42578125" style="149" customWidth="1"/>
    <col min="516" max="516" width="4" style="149" customWidth="1"/>
    <col min="517" max="517" width="4.42578125" style="149" customWidth="1"/>
    <col min="518" max="518" width="14.85546875" style="149" bestFit="1" customWidth="1"/>
    <col min="519" max="519" width="2.5703125" style="149" customWidth="1"/>
    <col min="520" max="758" width="11.42578125" style="149"/>
    <col min="759" max="759" width="3" style="149" customWidth="1"/>
    <col min="760" max="760" width="27.85546875" style="149" bestFit="1" customWidth="1"/>
    <col min="761" max="761" width="14.42578125" style="149" bestFit="1" customWidth="1"/>
    <col min="762" max="765" width="5.85546875" style="149" customWidth="1"/>
    <col min="766" max="769" width="5.5703125" style="149" customWidth="1"/>
    <col min="770" max="770" width="4.28515625" style="149" customWidth="1"/>
    <col min="771" max="771" width="4.42578125" style="149" customWidth="1"/>
    <col min="772" max="772" width="4" style="149" customWidth="1"/>
    <col min="773" max="773" width="4.42578125" style="149" customWidth="1"/>
    <col min="774" max="774" width="14.85546875" style="149" bestFit="1" customWidth="1"/>
    <col min="775" max="775" width="2.5703125" style="149" customWidth="1"/>
    <col min="776" max="1014" width="11.42578125" style="149"/>
    <col min="1015" max="1015" width="3" style="149" customWidth="1"/>
    <col min="1016" max="1016" width="27.85546875" style="149" bestFit="1" customWidth="1"/>
    <col min="1017" max="1017" width="14.42578125" style="149" bestFit="1" customWidth="1"/>
    <col min="1018" max="1021" width="5.85546875" style="149" customWidth="1"/>
    <col min="1022" max="1025" width="5.5703125" style="149" customWidth="1"/>
    <col min="1026" max="1026" width="4.28515625" style="149" customWidth="1"/>
    <col min="1027" max="1027" width="4.42578125" style="149" customWidth="1"/>
    <col min="1028" max="1028" width="4" style="149" customWidth="1"/>
    <col min="1029" max="1029" width="4.42578125" style="149" customWidth="1"/>
    <col min="1030" max="1030" width="14.85546875" style="149" bestFit="1" customWidth="1"/>
    <col min="1031" max="1031" width="2.5703125" style="149" customWidth="1"/>
    <col min="1032" max="1270" width="11.42578125" style="149"/>
    <col min="1271" max="1271" width="3" style="149" customWidth="1"/>
    <col min="1272" max="1272" width="27.85546875" style="149" bestFit="1" customWidth="1"/>
    <col min="1273" max="1273" width="14.42578125" style="149" bestFit="1" customWidth="1"/>
    <col min="1274" max="1277" width="5.85546875" style="149" customWidth="1"/>
    <col min="1278" max="1281" width="5.5703125" style="149" customWidth="1"/>
    <col min="1282" max="1282" width="4.28515625" style="149" customWidth="1"/>
    <col min="1283" max="1283" width="4.42578125" style="149" customWidth="1"/>
    <col min="1284" max="1284" width="4" style="149" customWidth="1"/>
    <col min="1285" max="1285" width="4.42578125" style="149" customWidth="1"/>
    <col min="1286" max="1286" width="14.85546875" style="149" bestFit="1" customWidth="1"/>
    <col min="1287" max="1287" width="2.5703125" style="149" customWidth="1"/>
    <col min="1288" max="1526" width="11.42578125" style="149"/>
    <col min="1527" max="1527" width="3" style="149" customWidth="1"/>
    <col min="1528" max="1528" width="27.85546875" style="149" bestFit="1" customWidth="1"/>
    <col min="1529" max="1529" width="14.42578125" style="149" bestFit="1" customWidth="1"/>
    <col min="1530" max="1533" width="5.85546875" style="149" customWidth="1"/>
    <col min="1534" max="1537" width="5.5703125" style="149" customWidth="1"/>
    <col min="1538" max="1538" width="4.28515625" style="149" customWidth="1"/>
    <col min="1539" max="1539" width="4.42578125" style="149" customWidth="1"/>
    <col min="1540" max="1540" width="4" style="149" customWidth="1"/>
    <col min="1541" max="1541" width="4.42578125" style="149" customWidth="1"/>
    <col min="1542" max="1542" width="14.85546875" style="149" bestFit="1" customWidth="1"/>
    <col min="1543" max="1543" width="2.5703125" style="149" customWidth="1"/>
    <col min="1544" max="1782" width="11.42578125" style="149"/>
    <col min="1783" max="1783" width="3" style="149" customWidth="1"/>
    <col min="1784" max="1784" width="27.85546875" style="149" bestFit="1" customWidth="1"/>
    <col min="1785" max="1785" width="14.42578125" style="149" bestFit="1" customWidth="1"/>
    <col min="1786" max="1789" width="5.85546875" style="149" customWidth="1"/>
    <col min="1790" max="1793" width="5.5703125" style="149" customWidth="1"/>
    <col min="1794" max="1794" width="4.28515625" style="149" customWidth="1"/>
    <col min="1795" max="1795" width="4.42578125" style="149" customWidth="1"/>
    <col min="1796" max="1796" width="4" style="149" customWidth="1"/>
    <col min="1797" max="1797" width="4.42578125" style="149" customWidth="1"/>
    <col min="1798" max="1798" width="14.85546875" style="149" bestFit="1" customWidth="1"/>
    <col min="1799" max="1799" width="2.5703125" style="149" customWidth="1"/>
    <col min="1800" max="2038" width="11.42578125" style="149"/>
    <col min="2039" max="2039" width="3" style="149" customWidth="1"/>
    <col min="2040" max="2040" width="27.85546875" style="149" bestFit="1" customWidth="1"/>
    <col min="2041" max="2041" width="14.42578125" style="149" bestFit="1" customWidth="1"/>
    <col min="2042" max="2045" width="5.85546875" style="149" customWidth="1"/>
    <col min="2046" max="2049" width="5.5703125" style="149" customWidth="1"/>
    <col min="2050" max="2050" width="4.28515625" style="149" customWidth="1"/>
    <col min="2051" max="2051" width="4.42578125" style="149" customWidth="1"/>
    <col min="2052" max="2052" width="4" style="149" customWidth="1"/>
    <col min="2053" max="2053" width="4.42578125" style="149" customWidth="1"/>
    <col min="2054" max="2054" width="14.85546875" style="149" bestFit="1" customWidth="1"/>
    <col min="2055" max="2055" width="2.5703125" style="149" customWidth="1"/>
    <col min="2056" max="2294" width="11.42578125" style="149"/>
    <col min="2295" max="2295" width="3" style="149" customWidth="1"/>
    <col min="2296" max="2296" width="27.85546875" style="149" bestFit="1" customWidth="1"/>
    <col min="2297" max="2297" width="14.42578125" style="149" bestFit="1" customWidth="1"/>
    <col min="2298" max="2301" width="5.85546875" style="149" customWidth="1"/>
    <col min="2302" max="2305" width="5.5703125" style="149" customWidth="1"/>
    <col min="2306" max="2306" width="4.28515625" style="149" customWidth="1"/>
    <col min="2307" max="2307" width="4.42578125" style="149" customWidth="1"/>
    <col min="2308" max="2308" width="4" style="149" customWidth="1"/>
    <col min="2309" max="2309" width="4.42578125" style="149" customWidth="1"/>
    <col min="2310" max="2310" width="14.85546875" style="149" bestFit="1" customWidth="1"/>
    <col min="2311" max="2311" width="2.5703125" style="149" customWidth="1"/>
    <col min="2312" max="2550" width="11.42578125" style="149"/>
    <col min="2551" max="2551" width="3" style="149" customWidth="1"/>
    <col min="2552" max="2552" width="27.85546875" style="149" bestFit="1" customWidth="1"/>
    <col min="2553" max="2553" width="14.42578125" style="149" bestFit="1" customWidth="1"/>
    <col min="2554" max="2557" width="5.85546875" style="149" customWidth="1"/>
    <col min="2558" max="2561" width="5.5703125" style="149" customWidth="1"/>
    <col min="2562" max="2562" width="4.28515625" style="149" customWidth="1"/>
    <col min="2563" max="2563" width="4.42578125" style="149" customWidth="1"/>
    <col min="2564" max="2564" width="4" style="149" customWidth="1"/>
    <col min="2565" max="2565" width="4.42578125" style="149" customWidth="1"/>
    <col min="2566" max="2566" width="14.85546875" style="149" bestFit="1" customWidth="1"/>
    <col min="2567" max="2567" width="2.5703125" style="149" customWidth="1"/>
    <col min="2568" max="2806" width="11.42578125" style="149"/>
    <col min="2807" max="2807" width="3" style="149" customWidth="1"/>
    <col min="2808" max="2808" width="27.85546875" style="149" bestFit="1" customWidth="1"/>
    <col min="2809" max="2809" width="14.42578125" style="149" bestFit="1" customWidth="1"/>
    <col min="2810" max="2813" width="5.85546875" style="149" customWidth="1"/>
    <col min="2814" max="2817" width="5.5703125" style="149" customWidth="1"/>
    <col min="2818" max="2818" width="4.28515625" style="149" customWidth="1"/>
    <col min="2819" max="2819" width="4.42578125" style="149" customWidth="1"/>
    <col min="2820" max="2820" width="4" style="149" customWidth="1"/>
    <col min="2821" max="2821" width="4.42578125" style="149" customWidth="1"/>
    <col min="2822" max="2822" width="14.85546875" style="149" bestFit="1" customWidth="1"/>
    <col min="2823" max="2823" width="2.5703125" style="149" customWidth="1"/>
    <col min="2824" max="3062" width="11.42578125" style="149"/>
    <col min="3063" max="3063" width="3" style="149" customWidth="1"/>
    <col min="3064" max="3064" width="27.85546875" style="149" bestFit="1" customWidth="1"/>
    <col min="3065" max="3065" width="14.42578125" style="149" bestFit="1" customWidth="1"/>
    <col min="3066" max="3069" width="5.85546875" style="149" customWidth="1"/>
    <col min="3070" max="3073" width="5.5703125" style="149" customWidth="1"/>
    <col min="3074" max="3074" width="4.28515625" style="149" customWidth="1"/>
    <col min="3075" max="3075" width="4.42578125" style="149" customWidth="1"/>
    <col min="3076" max="3076" width="4" style="149" customWidth="1"/>
    <col min="3077" max="3077" width="4.42578125" style="149" customWidth="1"/>
    <col min="3078" max="3078" width="14.85546875" style="149" bestFit="1" customWidth="1"/>
    <col min="3079" max="3079" width="2.5703125" style="149" customWidth="1"/>
    <col min="3080" max="3318" width="11.42578125" style="149"/>
    <col min="3319" max="3319" width="3" style="149" customWidth="1"/>
    <col min="3320" max="3320" width="27.85546875" style="149" bestFit="1" customWidth="1"/>
    <col min="3321" max="3321" width="14.42578125" style="149" bestFit="1" customWidth="1"/>
    <col min="3322" max="3325" width="5.85546875" style="149" customWidth="1"/>
    <col min="3326" max="3329" width="5.5703125" style="149" customWidth="1"/>
    <col min="3330" max="3330" width="4.28515625" style="149" customWidth="1"/>
    <col min="3331" max="3331" width="4.42578125" style="149" customWidth="1"/>
    <col min="3332" max="3332" width="4" style="149" customWidth="1"/>
    <col min="3333" max="3333" width="4.42578125" style="149" customWidth="1"/>
    <col min="3334" max="3334" width="14.85546875" style="149" bestFit="1" customWidth="1"/>
    <col min="3335" max="3335" width="2.5703125" style="149" customWidth="1"/>
    <col min="3336" max="3574" width="11.42578125" style="149"/>
    <col min="3575" max="3575" width="3" style="149" customWidth="1"/>
    <col min="3576" max="3576" width="27.85546875" style="149" bestFit="1" customWidth="1"/>
    <col min="3577" max="3577" width="14.42578125" style="149" bestFit="1" customWidth="1"/>
    <col min="3578" max="3581" width="5.85546875" style="149" customWidth="1"/>
    <col min="3582" max="3585" width="5.5703125" style="149" customWidth="1"/>
    <col min="3586" max="3586" width="4.28515625" style="149" customWidth="1"/>
    <col min="3587" max="3587" width="4.42578125" style="149" customWidth="1"/>
    <col min="3588" max="3588" width="4" style="149" customWidth="1"/>
    <col min="3589" max="3589" width="4.42578125" style="149" customWidth="1"/>
    <col min="3590" max="3590" width="14.85546875" style="149" bestFit="1" customWidth="1"/>
    <col min="3591" max="3591" width="2.5703125" style="149" customWidth="1"/>
    <col min="3592" max="3830" width="11.42578125" style="149"/>
    <col min="3831" max="3831" width="3" style="149" customWidth="1"/>
    <col min="3832" max="3832" width="27.85546875" style="149" bestFit="1" customWidth="1"/>
    <col min="3833" max="3833" width="14.42578125" style="149" bestFit="1" customWidth="1"/>
    <col min="3834" max="3837" width="5.85546875" style="149" customWidth="1"/>
    <col min="3838" max="3841" width="5.5703125" style="149" customWidth="1"/>
    <col min="3842" max="3842" width="4.28515625" style="149" customWidth="1"/>
    <col min="3843" max="3843" width="4.42578125" style="149" customWidth="1"/>
    <col min="3844" max="3844" width="4" style="149" customWidth="1"/>
    <col min="3845" max="3845" width="4.42578125" style="149" customWidth="1"/>
    <col min="3846" max="3846" width="14.85546875" style="149" bestFit="1" customWidth="1"/>
    <col min="3847" max="3847" width="2.5703125" style="149" customWidth="1"/>
    <col min="3848" max="4086" width="11.42578125" style="149"/>
    <col min="4087" max="4087" width="3" style="149" customWidth="1"/>
    <col min="4088" max="4088" width="27.85546875" style="149" bestFit="1" customWidth="1"/>
    <col min="4089" max="4089" width="14.42578125" style="149" bestFit="1" customWidth="1"/>
    <col min="4090" max="4093" width="5.85546875" style="149" customWidth="1"/>
    <col min="4094" max="4097" width="5.5703125" style="149" customWidth="1"/>
    <col min="4098" max="4098" width="4.28515625" style="149" customWidth="1"/>
    <col min="4099" max="4099" width="4.42578125" style="149" customWidth="1"/>
    <col min="4100" max="4100" width="4" style="149" customWidth="1"/>
    <col min="4101" max="4101" width="4.42578125" style="149" customWidth="1"/>
    <col min="4102" max="4102" width="14.85546875" style="149" bestFit="1" customWidth="1"/>
    <col min="4103" max="4103" width="2.5703125" style="149" customWidth="1"/>
    <col min="4104" max="4342" width="11.42578125" style="149"/>
    <col min="4343" max="4343" width="3" style="149" customWidth="1"/>
    <col min="4344" max="4344" width="27.85546875" style="149" bestFit="1" customWidth="1"/>
    <col min="4345" max="4345" width="14.42578125" style="149" bestFit="1" customWidth="1"/>
    <col min="4346" max="4349" width="5.85546875" style="149" customWidth="1"/>
    <col min="4350" max="4353" width="5.5703125" style="149" customWidth="1"/>
    <col min="4354" max="4354" width="4.28515625" style="149" customWidth="1"/>
    <col min="4355" max="4355" width="4.42578125" style="149" customWidth="1"/>
    <col min="4356" max="4356" width="4" style="149" customWidth="1"/>
    <col min="4357" max="4357" width="4.42578125" style="149" customWidth="1"/>
    <col min="4358" max="4358" width="14.85546875" style="149" bestFit="1" customWidth="1"/>
    <col min="4359" max="4359" width="2.5703125" style="149" customWidth="1"/>
    <col min="4360" max="4598" width="11.42578125" style="149"/>
    <col min="4599" max="4599" width="3" style="149" customWidth="1"/>
    <col min="4600" max="4600" width="27.85546875" style="149" bestFit="1" customWidth="1"/>
    <col min="4601" max="4601" width="14.42578125" style="149" bestFit="1" customWidth="1"/>
    <col min="4602" max="4605" width="5.85546875" style="149" customWidth="1"/>
    <col min="4606" max="4609" width="5.5703125" style="149" customWidth="1"/>
    <col min="4610" max="4610" width="4.28515625" style="149" customWidth="1"/>
    <col min="4611" max="4611" width="4.42578125" style="149" customWidth="1"/>
    <col min="4612" max="4612" width="4" style="149" customWidth="1"/>
    <col min="4613" max="4613" width="4.42578125" style="149" customWidth="1"/>
    <col min="4614" max="4614" width="14.85546875" style="149" bestFit="1" customWidth="1"/>
    <col min="4615" max="4615" width="2.5703125" style="149" customWidth="1"/>
    <col min="4616" max="4854" width="11.42578125" style="149"/>
    <col min="4855" max="4855" width="3" style="149" customWidth="1"/>
    <col min="4856" max="4856" width="27.85546875" style="149" bestFit="1" customWidth="1"/>
    <col min="4857" max="4857" width="14.42578125" style="149" bestFit="1" customWidth="1"/>
    <col min="4858" max="4861" width="5.85546875" style="149" customWidth="1"/>
    <col min="4862" max="4865" width="5.5703125" style="149" customWidth="1"/>
    <col min="4866" max="4866" width="4.28515625" style="149" customWidth="1"/>
    <col min="4867" max="4867" width="4.42578125" style="149" customWidth="1"/>
    <col min="4868" max="4868" width="4" style="149" customWidth="1"/>
    <col min="4869" max="4869" width="4.42578125" style="149" customWidth="1"/>
    <col min="4870" max="4870" width="14.85546875" style="149" bestFit="1" customWidth="1"/>
    <col min="4871" max="4871" width="2.5703125" style="149" customWidth="1"/>
    <col min="4872" max="5110" width="11.42578125" style="149"/>
    <col min="5111" max="5111" width="3" style="149" customWidth="1"/>
    <col min="5112" max="5112" width="27.85546875" style="149" bestFit="1" customWidth="1"/>
    <col min="5113" max="5113" width="14.42578125" style="149" bestFit="1" customWidth="1"/>
    <col min="5114" max="5117" width="5.85546875" style="149" customWidth="1"/>
    <col min="5118" max="5121" width="5.5703125" style="149" customWidth="1"/>
    <col min="5122" max="5122" width="4.28515625" style="149" customWidth="1"/>
    <col min="5123" max="5123" width="4.42578125" style="149" customWidth="1"/>
    <col min="5124" max="5124" width="4" style="149" customWidth="1"/>
    <col min="5125" max="5125" width="4.42578125" style="149" customWidth="1"/>
    <col min="5126" max="5126" width="14.85546875" style="149" bestFit="1" customWidth="1"/>
    <col min="5127" max="5127" width="2.5703125" style="149" customWidth="1"/>
    <col min="5128" max="5366" width="11.42578125" style="149"/>
    <col min="5367" max="5367" width="3" style="149" customWidth="1"/>
    <col min="5368" max="5368" width="27.85546875" style="149" bestFit="1" customWidth="1"/>
    <col min="5369" max="5369" width="14.42578125" style="149" bestFit="1" customWidth="1"/>
    <col min="5370" max="5373" width="5.85546875" style="149" customWidth="1"/>
    <col min="5374" max="5377" width="5.5703125" style="149" customWidth="1"/>
    <col min="5378" max="5378" width="4.28515625" style="149" customWidth="1"/>
    <col min="5379" max="5379" width="4.42578125" style="149" customWidth="1"/>
    <col min="5380" max="5380" width="4" style="149" customWidth="1"/>
    <col min="5381" max="5381" width="4.42578125" style="149" customWidth="1"/>
    <col min="5382" max="5382" width="14.85546875" style="149" bestFit="1" customWidth="1"/>
    <col min="5383" max="5383" width="2.5703125" style="149" customWidth="1"/>
    <col min="5384" max="5622" width="11.42578125" style="149"/>
    <col min="5623" max="5623" width="3" style="149" customWidth="1"/>
    <col min="5624" max="5624" width="27.85546875" style="149" bestFit="1" customWidth="1"/>
    <col min="5625" max="5625" width="14.42578125" style="149" bestFit="1" customWidth="1"/>
    <col min="5626" max="5629" width="5.85546875" style="149" customWidth="1"/>
    <col min="5630" max="5633" width="5.5703125" style="149" customWidth="1"/>
    <col min="5634" max="5634" width="4.28515625" style="149" customWidth="1"/>
    <col min="5635" max="5635" width="4.42578125" style="149" customWidth="1"/>
    <col min="5636" max="5636" width="4" style="149" customWidth="1"/>
    <col min="5637" max="5637" width="4.42578125" style="149" customWidth="1"/>
    <col min="5638" max="5638" width="14.85546875" style="149" bestFit="1" customWidth="1"/>
    <col min="5639" max="5639" width="2.5703125" style="149" customWidth="1"/>
    <col min="5640" max="5878" width="11.42578125" style="149"/>
    <col min="5879" max="5879" width="3" style="149" customWidth="1"/>
    <col min="5880" max="5880" width="27.85546875" style="149" bestFit="1" customWidth="1"/>
    <col min="5881" max="5881" width="14.42578125" style="149" bestFit="1" customWidth="1"/>
    <col min="5882" max="5885" width="5.85546875" style="149" customWidth="1"/>
    <col min="5886" max="5889" width="5.5703125" style="149" customWidth="1"/>
    <col min="5890" max="5890" width="4.28515625" style="149" customWidth="1"/>
    <col min="5891" max="5891" width="4.42578125" style="149" customWidth="1"/>
    <col min="5892" max="5892" width="4" style="149" customWidth="1"/>
    <col min="5893" max="5893" width="4.42578125" style="149" customWidth="1"/>
    <col min="5894" max="5894" width="14.85546875" style="149" bestFit="1" customWidth="1"/>
    <col min="5895" max="5895" width="2.5703125" style="149" customWidth="1"/>
    <col min="5896" max="6134" width="11.42578125" style="149"/>
    <col min="6135" max="6135" width="3" style="149" customWidth="1"/>
    <col min="6136" max="6136" width="27.85546875" style="149" bestFit="1" customWidth="1"/>
    <col min="6137" max="6137" width="14.42578125" style="149" bestFit="1" customWidth="1"/>
    <col min="6138" max="6141" width="5.85546875" style="149" customWidth="1"/>
    <col min="6142" max="6145" width="5.5703125" style="149" customWidth="1"/>
    <col min="6146" max="6146" width="4.28515625" style="149" customWidth="1"/>
    <col min="6147" max="6147" width="4.42578125" style="149" customWidth="1"/>
    <col min="6148" max="6148" width="4" style="149" customWidth="1"/>
    <col min="6149" max="6149" width="4.42578125" style="149" customWidth="1"/>
    <col min="6150" max="6150" width="14.85546875" style="149" bestFit="1" customWidth="1"/>
    <col min="6151" max="6151" width="2.5703125" style="149" customWidth="1"/>
    <col min="6152" max="6390" width="11.42578125" style="149"/>
    <col min="6391" max="6391" width="3" style="149" customWidth="1"/>
    <col min="6392" max="6392" width="27.85546875" style="149" bestFit="1" customWidth="1"/>
    <col min="6393" max="6393" width="14.42578125" style="149" bestFit="1" customWidth="1"/>
    <col min="6394" max="6397" width="5.85546875" style="149" customWidth="1"/>
    <col min="6398" max="6401" width="5.5703125" style="149" customWidth="1"/>
    <col min="6402" max="6402" width="4.28515625" style="149" customWidth="1"/>
    <col min="6403" max="6403" width="4.42578125" style="149" customWidth="1"/>
    <col min="6404" max="6404" width="4" style="149" customWidth="1"/>
    <col min="6405" max="6405" width="4.42578125" style="149" customWidth="1"/>
    <col min="6406" max="6406" width="14.85546875" style="149" bestFit="1" customWidth="1"/>
    <col min="6407" max="6407" width="2.5703125" style="149" customWidth="1"/>
    <col min="6408" max="6646" width="11.42578125" style="149"/>
    <col min="6647" max="6647" width="3" style="149" customWidth="1"/>
    <col min="6648" max="6648" width="27.85546875" style="149" bestFit="1" customWidth="1"/>
    <col min="6649" max="6649" width="14.42578125" style="149" bestFit="1" customWidth="1"/>
    <col min="6650" max="6653" width="5.85546875" style="149" customWidth="1"/>
    <col min="6654" max="6657" width="5.5703125" style="149" customWidth="1"/>
    <col min="6658" max="6658" width="4.28515625" style="149" customWidth="1"/>
    <col min="6659" max="6659" width="4.42578125" style="149" customWidth="1"/>
    <col min="6660" max="6660" width="4" style="149" customWidth="1"/>
    <col min="6661" max="6661" width="4.42578125" style="149" customWidth="1"/>
    <col min="6662" max="6662" width="14.85546875" style="149" bestFit="1" customWidth="1"/>
    <col min="6663" max="6663" width="2.5703125" style="149" customWidth="1"/>
    <col min="6664" max="6902" width="11.42578125" style="149"/>
    <col min="6903" max="6903" width="3" style="149" customWidth="1"/>
    <col min="6904" max="6904" width="27.85546875" style="149" bestFit="1" customWidth="1"/>
    <col min="6905" max="6905" width="14.42578125" style="149" bestFit="1" customWidth="1"/>
    <col min="6906" max="6909" width="5.85546875" style="149" customWidth="1"/>
    <col min="6910" max="6913" width="5.5703125" style="149" customWidth="1"/>
    <col min="6914" max="6914" width="4.28515625" style="149" customWidth="1"/>
    <col min="6915" max="6915" width="4.42578125" style="149" customWidth="1"/>
    <col min="6916" max="6916" width="4" style="149" customWidth="1"/>
    <col min="6917" max="6917" width="4.42578125" style="149" customWidth="1"/>
    <col min="6918" max="6918" width="14.85546875" style="149" bestFit="1" customWidth="1"/>
    <col min="6919" max="6919" width="2.5703125" style="149" customWidth="1"/>
    <col min="6920" max="7158" width="11.42578125" style="149"/>
    <col min="7159" max="7159" width="3" style="149" customWidth="1"/>
    <col min="7160" max="7160" width="27.85546875" style="149" bestFit="1" customWidth="1"/>
    <col min="7161" max="7161" width="14.42578125" style="149" bestFit="1" customWidth="1"/>
    <col min="7162" max="7165" width="5.85546875" style="149" customWidth="1"/>
    <col min="7166" max="7169" width="5.5703125" style="149" customWidth="1"/>
    <col min="7170" max="7170" width="4.28515625" style="149" customWidth="1"/>
    <col min="7171" max="7171" width="4.42578125" style="149" customWidth="1"/>
    <col min="7172" max="7172" width="4" style="149" customWidth="1"/>
    <col min="7173" max="7173" width="4.42578125" style="149" customWidth="1"/>
    <col min="7174" max="7174" width="14.85546875" style="149" bestFit="1" customWidth="1"/>
    <col min="7175" max="7175" width="2.5703125" style="149" customWidth="1"/>
    <col min="7176" max="7414" width="11.42578125" style="149"/>
    <col min="7415" max="7415" width="3" style="149" customWidth="1"/>
    <col min="7416" max="7416" width="27.85546875" style="149" bestFit="1" customWidth="1"/>
    <col min="7417" max="7417" width="14.42578125" style="149" bestFit="1" customWidth="1"/>
    <col min="7418" max="7421" width="5.85546875" style="149" customWidth="1"/>
    <col min="7422" max="7425" width="5.5703125" style="149" customWidth="1"/>
    <col min="7426" max="7426" width="4.28515625" style="149" customWidth="1"/>
    <col min="7427" max="7427" width="4.42578125" style="149" customWidth="1"/>
    <col min="7428" max="7428" width="4" style="149" customWidth="1"/>
    <col min="7429" max="7429" width="4.42578125" style="149" customWidth="1"/>
    <col min="7430" max="7430" width="14.85546875" style="149" bestFit="1" customWidth="1"/>
    <col min="7431" max="7431" width="2.5703125" style="149" customWidth="1"/>
    <col min="7432" max="7670" width="11.42578125" style="149"/>
    <col min="7671" max="7671" width="3" style="149" customWidth="1"/>
    <col min="7672" max="7672" width="27.85546875" style="149" bestFit="1" customWidth="1"/>
    <col min="7673" max="7673" width="14.42578125" style="149" bestFit="1" customWidth="1"/>
    <col min="7674" max="7677" width="5.85546875" style="149" customWidth="1"/>
    <col min="7678" max="7681" width="5.5703125" style="149" customWidth="1"/>
    <col min="7682" max="7682" width="4.28515625" style="149" customWidth="1"/>
    <col min="7683" max="7683" width="4.42578125" style="149" customWidth="1"/>
    <col min="7684" max="7684" width="4" style="149" customWidth="1"/>
    <col min="7685" max="7685" width="4.42578125" style="149" customWidth="1"/>
    <col min="7686" max="7686" width="14.85546875" style="149" bestFit="1" customWidth="1"/>
    <col min="7687" max="7687" width="2.5703125" style="149" customWidth="1"/>
    <col min="7688" max="7926" width="11.42578125" style="149"/>
    <col min="7927" max="7927" width="3" style="149" customWidth="1"/>
    <col min="7928" max="7928" width="27.85546875" style="149" bestFit="1" customWidth="1"/>
    <col min="7929" max="7929" width="14.42578125" style="149" bestFit="1" customWidth="1"/>
    <col min="7930" max="7933" width="5.85546875" style="149" customWidth="1"/>
    <col min="7934" max="7937" width="5.5703125" style="149" customWidth="1"/>
    <col min="7938" max="7938" width="4.28515625" style="149" customWidth="1"/>
    <col min="7939" max="7939" width="4.42578125" style="149" customWidth="1"/>
    <col min="7940" max="7940" width="4" style="149" customWidth="1"/>
    <col min="7941" max="7941" width="4.42578125" style="149" customWidth="1"/>
    <col min="7942" max="7942" width="14.85546875" style="149" bestFit="1" customWidth="1"/>
    <col min="7943" max="7943" width="2.5703125" style="149" customWidth="1"/>
    <col min="7944" max="8182" width="11.42578125" style="149"/>
    <col min="8183" max="8183" width="3" style="149" customWidth="1"/>
    <col min="8184" max="8184" width="27.85546875" style="149" bestFit="1" customWidth="1"/>
    <col min="8185" max="8185" width="14.42578125" style="149" bestFit="1" customWidth="1"/>
    <col min="8186" max="8189" width="5.85546875" style="149" customWidth="1"/>
    <col min="8190" max="8193" width="5.5703125" style="149" customWidth="1"/>
    <col min="8194" max="8194" width="4.28515625" style="149" customWidth="1"/>
    <col min="8195" max="8195" width="4.42578125" style="149" customWidth="1"/>
    <col min="8196" max="8196" width="4" style="149" customWidth="1"/>
    <col min="8197" max="8197" width="4.42578125" style="149" customWidth="1"/>
    <col min="8198" max="8198" width="14.85546875" style="149" bestFit="1" customWidth="1"/>
    <col min="8199" max="8199" width="2.5703125" style="149" customWidth="1"/>
    <col min="8200" max="8438" width="11.42578125" style="149"/>
    <col min="8439" max="8439" width="3" style="149" customWidth="1"/>
    <col min="8440" max="8440" width="27.85546875" style="149" bestFit="1" customWidth="1"/>
    <col min="8441" max="8441" width="14.42578125" style="149" bestFit="1" customWidth="1"/>
    <col min="8442" max="8445" width="5.85546875" style="149" customWidth="1"/>
    <col min="8446" max="8449" width="5.5703125" style="149" customWidth="1"/>
    <col min="8450" max="8450" width="4.28515625" style="149" customWidth="1"/>
    <col min="8451" max="8451" width="4.42578125" style="149" customWidth="1"/>
    <col min="8452" max="8452" width="4" style="149" customWidth="1"/>
    <col min="8453" max="8453" width="4.42578125" style="149" customWidth="1"/>
    <col min="8454" max="8454" width="14.85546875" style="149" bestFit="1" customWidth="1"/>
    <col min="8455" max="8455" width="2.5703125" style="149" customWidth="1"/>
    <col min="8456" max="8694" width="11.42578125" style="149"/>
    <col min="8695" max="8695" width="3" style="149" customWidth="1"/>
    <col min="8696" max="8696" width="27.85546875" style="149" bestFit="1" customWidth="1"/>
    <col min="8697" max="8697" width="14.42578125" style="149" bestFit="1" customWidth="1"/>
    <col min="8698" max="8701" width="5.85546875" style="149" customWidth="1"/>
    <col min="8702" max="8705" width="5.5703125" style="149" customWidth="1"/>
    <col min="8706" max="8706" width="4.28515625" style="149" customWidth="1"/>
    <col min="8707" max="8707" width="4.42578125" style="149" customWidth="1"/>
    <col min="8708" max="8708" width="4" style="149" customWidth="1"/>
    <col min="8709" max="8709" width="4.42578125" style="149" customWidth="1"/>
    <col min="8710" max="8710" width="14.85546875" style="149" bestFit="1" customWidth="1"/>
    <col min="8711" max="8711" width="2.5703125" style="149" customWidth="1"/>
    <col min="8712" max="8950" width="11.42578125" style="149"/>
    <col min="8951" max="8951" width="3" style="149" customWidth="1"/>
    <col min="8952" max="8952" width="27.85546875" style="149" bestFit="1" customWidth="1"/>
    <col min="8953" max="8953" width="14.42578125" style="149" bestFit="1" customWidth="1"/>
    <col min="8954" max="8957" width="5.85546875" style="149" customWidth="1"/>
    <col min="8958" max="8961" width="5.5703125" style="149" customWidth="1"/>
    <col min="8962" max="8962" width="4.28515625" style="149" customWidth="1"/>
    <col min="8963" max="8963" width="4.42578125" style="149" customWidth="1"/>
    <col min="8964" max="8964" width="4" style="149" customWidth="1"/>
    <col min="8965" max="8965" width="4.42578125" style="149" customWidth="1"/>
    <col min="8966" max="8966" width="14.85546875" style="149" bestFit="1" customWidth="1"/>
    <col min="8967" max="8967" width="2.5703125" style="149" customWidth="1"/>
    <col min="8968" max="9206" width="11.42578125" style="149"/>
    <col min="9207" max="9207" width="3" style="149" customWidth="1"/>
    <col min="9208" max="9208" width="27.85546875" style="149" bestFit="1" customWidth="1"/>
    <col min="9209" max="9209" width="14.42578125" style="149" bestFit="1" customWidth="1"/>
    <col min="9210" max="9213" width="5.85546875" style="149" customWidth="1"/>
    <col min="9214" max="9217" width="5.5703125" style="149" customWidth="1"/>
    <col min="9218" max="9218" width="4.28515625" style="149" customWidth="1"/>
    <col min="9219" max="9219" width="4.42578125" style="149" customWidth="1"/>
    <col min="9220" max="9220" width="4" style="149" customWidth="1"/>
    <col min="9221" max="9221" width="4.42578125" style="149" customWidth="1"/>
    <col min="9222" max="9222" width="14.85546875" style="149" bestFit="1" customWidth="1"/>
    <col min="9223" max="9223" width="2.5703125" style="149" customWidth="1"/>
    <col min="9224" max="9462" width="11.42578125" style="149"/>
    <col min="9463" max="9463" width="3" style="149" customWidth="1"/>
    <col min="9464" max="9464" width="27.85546875" style="149" bestFit="1" customWidth="1"/>
    <col min="9465" max="9465" width="14.42578125" style="149" bestFit="1" customWidth="1"/>
    <col min="9466" max="9469" width="5.85546875" style="149" customWidth="1"/>
    <col min="9470" max="9473" width="5.5703125" style="149" customWidth="1"/>
    <col min="9474" max="9474" width="4.28515625" style="149" customWidth="1"/>
    <col min="9475" max="9475" width="4.42578125" style="149" customWidth="1"/>
    <col min="9476" max="9476" width="4" style="149" customWidth="1"/>
    <col min="9477" max="9477" width="4.42578125" style="149" customWidth="1"/>
    <col min="9478" max="9478" width="14.85546875" style="149" bestFit="1" customWidth="1"/>
    <col min="9479" max="9479" width="2.5703125" style="149" customWidth="1"/>
    <col min="9480" max="9718" width="11.42578125" style="149"/>
    <col min="9719" max="9719" width="3" style="149" customWidth="1"/>
    <col min="9720" max="9720" width="27.85546875" style="149" bestFit="1" customWidth="1"/>
    <col min="9721" max="9721" width="14.42578125" style="149" bestFit="1" customWidth="1"/>
    <col min="9722" max="9725" width="5.85546875" style="149" customWidth="1"/>
    <col min="9726" max="9729" width="5.5703125" style="149" customWidth="1"/>
    <col min="9730" max="9730" width="4.28515625" style="149" customWidth="1"/>
    <col min="9731" max="9731" width="4.42578125" style="149" customWidth="1"/>
    <col min="9732" max="9732" width="4" style="149" customWidth="1"/>
    <col min="9733" max="9733" width="4.42578125" style="149" customWidth="1"/>
    <col min="9734" max="9734" width="14.85546875" style="149" bestFit="1" customWidth="1"/>
    <col min="9735" max="9735" width="2.5703125" style="149" customWidth="1"/>
    <col min="9736" max="9974" width="11.42578125" style="149"/>
    <col min="9975" max="9975" width="3" style="149" customWidth="1"/>
    <col min="9976" max="9976" width="27.85546875" style="149" bestFit="1" customWidth="1"/>
    <col min="9977" max="9977" width="14.42578125" style="149" bestFit="1" customWidth="1"/>
    <col min="9978" max="9981" width="5.85546875" style="149" customWidth="1"/>
    <col min="9982" max="9985" width="5.5703125" style="149" customWidth="1"/>
    <col min="9986" max="9986" width="4.28515625" style="149" customWidth="1"/>
    <col min="9987" max="9987" width="4.42578125" style="149" customWidth="1"/>
    <col min="9988" max="9988" width="4" style="149" customWidth="1"/>
    <col min="9989" max="9989" width="4.42578125" style="149" customWidth="1"/>
    <col min="9990" max="9990" width="14.85546875" style="149" bestFit="1" customWidth="1"/>
    <col min="9991" max="9991" width="2.5703125" style="149" customWidth="1"/>
    <col min="9992" max="10230" width="11.42578125" style="149"/>
    <col min="10231" max="10231" width="3" style="149" customWidth="1"/>
    <col min="10232" max="10232" width="27.85546875" style="149" bestFit="1" customWidth="1"/>
    <col min="10233" max="10233" width="14.42578125" style="149" bestFit="1" customWidth="1"/>
    <col min="10234" max="10237" width="5.85546875" style="149" customWidth="1"/>
    <col min="10238" max="10241" width="5.5703125" style="149" customWidth="1"/>
    <col min="10242" max="10242" width="4.28515625" style="149" customWidth="1"/>
    <col min="10243" max="10243" width="4.42578125" style="149" customWidth="1"/>
    <col min="10244" max="10244" width="4" style="149" customWidth="1"/>
    <col min="10245" max="10245" width="4.42578125" style="149" customWidth="1"/>
    <col min="10246" max="10246" width="14.85546875" style="149" bestFit="1" customWidth="1"/>
    <col min="10247" max="10247" width="2.5703125" style="149" customWidth="1"/>
    <col min="10248" max="10486" width="11.42578125" style="149"/>
    <col min="10487" max="10487" width="3" style="149" customWidth="1"/>
    <col min="10488" max="10488" width="27.85546875" style="149" bestFit="1" customWidth="1"/>
    <col min="10489" max="10489" width="14.42578125" style="149" bestFit="1" customWidth="1"/>
    <col min="10490" max="10493" width="5.85546875" style="149" customWidth="1"/>
    <col min="10494" max="10497" width="5.5703125" style="149" customWidth="1"/>
    <col min="10498" max="10498" width="4.28515625" style="149" customWidth="1"/>
    <col min="10499" max="10499" width="4.42578125" style="149" customWidth="1"/>
    <col min="10500" max="10500" width="4" style="149" customWidth="1"/>
    <col min="10501" max="10501" width="4.42578125" style="149" customWidth="1"/>
    <col min="10502" max="10502" width="14.85546875" style="149" bestFit="1" customWidth="1"/>
    <col min="10503" max="10503" width="2.5703125" style="149" customWidth="1"/>
    <col min="10504" max="10742" width="11.42578125" style="149"/>
    <col min="10743" max="10743" width="3" style="149" customWidth="1"/>
    <col min="10744" max="10744" width="27.85546875" style="149" bestFit="1" customWidth="1"/>
    <col min="10745" max="10745" width="14.42578125" style="149" bestFit="1" customWidth="1"/>
    <col min="10746" max="10749" width="5.85546875" style="149" customWidth="1"/>
    <col min="10750" max="10753" width="5.5703125" style="149" customWidth="1"/>
    <col min="10754" max="10754" width="4.28515625" style="149" customWidth="1"/>
    <col min="10755" max="10755" width="4.42578125" style="149" customWidth="1"/>
    <col min="10756" max="10756" width="4" style="149" customWidth="1"/>
    <col min="10757" max="10757" width="4.42578125" style="149" customWidth="1"/>
    <col min="10758" max="10758" width="14.85546875" style="149" bestFit="1" customWidth="1"/>
    <col min="10759" max="10759" width="2.5703125" style="149" customWidth="1"/>
    <col min="10760" max="10998" width="11.42578125" style="149"/>
    <col min="10999" max="10999" width="3" style="149" customWidth="1"/>
    <col min="11000" max="11000" width="27.85546875" style="149" bestFit="1" customWidth="1"/>
    <col min="11001" max="11001" width="14.42578125" style="149" bestFit="1" customWidth="1"/>
    <col min="11002" max="11005" width="5.85546875" style="149" customWidth="1"/>
    <col min="11006" max="11009" width="5.5703125" style="149" customWidth="1"/>
    <col min="11010" max="11010" width="4.28515625" style="149" customWidth="1"/>
    <col min="11011" max="11011" width="4.42578125" style="149" customWidth="1"/>
    <col min="11012" max="11012" width="4" style="149" customWidth="1"/>
    <col min="11013" max="11013" width="4.42578125" style="149" customWidth="1"/>
    <col min="11014" max="11014" width="14.85546875" style="149" bestFit="1" customWidth="1"/>
    <col min="11015" max="11015" width="2.5703125" style="149" customWidth="1"/>
    <col min="11016" max="11254" width="11.42578125" style="149"/>
    <col min="11255" max="11255" width="3" style="149" customWidth="1"/>
    <col min="11256" max="11256" width="27.85546875" style="149" bestFit="1" customWidth="1"/>
    <col min="11257" max="11257" width="14.42578125" style="149" bestFit="1" customWidth="1"/>
    <col min="11258" max="11261" width="5.85546875" style="149" customWidth="1"/>
    <col min="11262" max="11265" width="5.5703125" style="149" customWidth="1"/>
    <col min="11266" max="11266" width="4.28515625" style="149" customWidth="1"/>
    <col min="11267" max="11267" width="4.42578125" style="149" customWidth="1"/>
    <col min="11268" max="11268" width="4" style="149" customWidth="1"/>
    <col min="11269" max="11269" width="4.42578125" style="149" customWidth="1"/>
    <col min="11270" max="11270" width="14.85546875" style="149" bestFit="1" customWidth="1"/>
    <col min="11271" max="11271" width="2.5703125" style="149" customWidth="1"/>
    <col min="11272" max="11510" width="11.42578125" style="149"/>
    <col min="11511" max="11511" width="3" style="149" customWidth="1"/>
    <col min="11512" max="11512" width="27.85546875" style="149" bestFit="1" customWidth="1"/>
    <col min="11513" max="11513" width="14.42578125" style="149" bestFit="1" customWidth="1"/>
    <col min="11514" max="11517" width="5.85546875" style="149" customWidth="1"/>
    <col min="11518" max="11521" width="5.5703125" style="149" customWidth="1"/>
    <col min="11522" max="11522" width="4.28515625" style="149" customWidth="1"/>
    <col min="11523" max="11523" width="4.42578125" style="149" customWidth="1"/>
    <col min="11524" max="11524" width="4" style="149" customWidth="1"/>
    <col min="11525" max="11525" width="4.42578125" style="149" customWidth="1"/>
    <col min="11526" max="11526" width="14.85546875" style="149" bestFit="1" customWidth="1"/>
    <col min="11527" max="11527" width="2.5703125" style="149" customWidth="1"/>
    <col min="11528" max="11766" width="11.42578125" style="149"/>
    <col min="11767" max="11767" width="3" style="149" customWidth="1"/>
    <col min="11768" max="11768" width="27.85546875" style="149" bestFit="1" customWidth="1"/>
    <col min="11769" max="11769" width="14.42578125" style="149" bestFit="1" customWidth="1"/>
    <col min="11770" max="11773" width="5.85546875" style="149" customWidth="1"/>
    <col min="11774" max="11777" width="5.5703125" style="149" customWidth="1"/>
    <col min="11778" max="11778" width="4.28515625" style="149" customWidth="1"/>
    <col min="11779" max="11779" width="4.42578125" style="149" customWidth="1"/>
    <col min="11780" max="11780" width="4" style="149" customWidth="1"/>
    <col min="11781" max="11781" width="4.42578125" style="149" customWidth="1"/>
    <col min="11782" max="11782" width="14.85546875" style="149" bestFit="1" customWidth="1"/>
    <col min="11783" max="11783" width="2.5703125" style="149" customWidth="1"/>
    <col min="11784" max="12022" width="11.42578125" style="149"/>
    <col min="12023" max="12023" width="3" style="149" customWidth="1"/>
    <col min="12024" max="12024" width="27.85546875" style="149" bestFit="1" customWidth="1"/>
    <col min="12025" max="12025" width="14.42578125" style="149" bestFit="1" customWidth="1"/>
    <col min="12026" max="12029" width="5.85546875" style="149" customWidth="1"/>
    <col min="12030" max="12033" width="5.5703125" style="149" customWidth="1"/>
    <col min="12034" max="12034" width="4.28515625" style="149" customWidth="1"/>
    <col min="12035" max="12035" width="4.42578125" style="149" customWidth="1"/>
    <col min="12036" max="12036" width="4" style="149" customWidth="1"/>
    <col min="12037" max="12037" width="4.42578125" style="149" customWidth="1"/>
    <col min="12038" max="12038" width="14.85546875" style="149" bestFit="1" customWidth="1"/>
    <col min="12039" max="12039" width="2.5703125" style="149" customWidth="1"/>
    <col min="12040" max="12278" width="11.42578125" style="149"/>
    <col min="12279" max="12279" width="3" style="149" customWidth="1"/>
    <col min="12280" max="12280" width="27.85546875" style="149" bestFit="1" customWidth="1"/>
    <col min="12281" max="12281" width="14.42578125" style="149" bestFit="1" customWidth="1"/>
    <col min="12282" max="12285" width="5.85546875" style="149" customWidth="1"/>
    <col min="12286" max="12289" width="5.5703125" style="149" customWidth="1"/>
    <col min="12290" max="12290" width="4.28515625" style="149" customWidth="1"/>
    <col min="12291" max="12291" width="4.42578125" style="149" customWidth="1"/>
    <col min="12292" max="12292" width="4" style="149" customWidth="1"/>
    <col min="12293" max="12293" width="4.42578125" style="149" customWidth="1"/>
    <col min="12294" max="12294" width="14.85546875" style="149" bestFit="1" customWidth="1"/>
    <col min="12295" max="12295" width="2.5703125" style="149" customWidth="1"/>
    <col min="12296" max="12534" width="11.42578125" style="149"/>
    <col min="12535" max="12535" width="3" style="149" customWidth="1"/>
    <col min="12536" max="12536" width="27.85546875" style="149" bestFit="1" customWidth="1"/>
    <col min="12537" max="12537" width="14.42578125" style="149" bestFit="1" customWidth="1"/>
    <col min="12538" max="12541" width="5.85546875" style="149" customWidth="1"/>
    <col min="12542" max="12545" width="5.5703125" style="149" customWidth="1"/>
    <col min="12546" max="12546" width="4.28515625" style="149" customWidth="1"/>
    <col min="12547" max="12547" width="4.42578125" style="149" customWidth="1"/>
    <col min="12548" max="12548" width="4" style="149" customWidth="1"/>
    <col min="12549" max="12549" width="4.42578125" style="149" customWidth="1"/>
    <col min="12550" max="12550" width="14.85546875" style="149" bestFit="1" customWidth="1"/>
    <col min="12551" max="12551" width="2.5703125" style="149" customWidth="1"/>
    <col min="12552" max="12790" width="11.42578125" style="149"/>
    <col min="12791" max="12791" width="3" style="149" customWidth="1"/>
    <col min="12792" max="12792" width="27.85546875" style="149" bestFit="1" customWidth="1"/>
    <col min="12793" max="12793" width="14.42578125" style="149" bestFit="1" customWidth="1"/>
    <col min="12794" max="12797" width="5.85546875" style="149" customWidth="1"/>
    <col min="12798" max="12801" width="5.5703125" style="149" customWidth="1"/>
    <col min="12802" max="12802" width="4.28515625" style="149" customWidth="1"/>
    <col min="12803" max="12803" width="4.42578125" style="149" customWidth="1"/>
    <col min="12804" max="12804" width="4" style="149" customWidth="1"/>
    <col min="12805" max="12805" width="4.42578125" style="149" customWidth="1"/>
    <col min="12806" max="12806" width="14.85546875" style="149" bestFit="1" customWidth="1"/>
    <col min="12807" max="12807" width="2.5703125" style="149" customWidth="1"/>
    <col min="12808" max="13046" width="11.42578125" style="149"/>
    <col min="13047" max="13047" width="3" style="149" customWidth="1"/>
    <col min="13048" max="13048" width="27.85546875" style="149" bestFit="1" customWidth="1"/>
    <col min="13049" max="13049" width="14.42578125" style="149" bestFit="1" customWidth="1"/>
    <col min="13050" max="13053" width="5.85546875" style="149" customWidth="1"/>
    <col min="13054" max="13057" width="5.5703125" style="149" customWidth="1"/>
    <col min="13058" max="13058" width="4.28515625" style="149" customWidth="1"/>
    <col min="13059" max="13059" width="4.42578125" style="149" customWidth="1"/>
    <col min="13060" max="13060" width="4" style="149" customWidth="1"/>
    <col min="13061" max="13061" width="4.42578125" style="149" customWidth="1"/>
    <col min="13062" max="13062" width="14.85546875" style="149" bestFit="1" customWidth="1"/>
    <col min="13063" max="13063" width="2.5703125" style="149" customWidth="1"/>
    <col min="13064" max="13302" width="11.42578125" style="149"/>
    <col min="13303" max="13303" width="3" style="149" customWidth="1"/>
    <col min="13304" max="13304" width="27.85546875" style="149" bestFit="1" customWidth="1"/>
    <col min="13305" max="13305" width="14.42578125" style="149" bestFit="1" customWidth="1"/>
    <col min="13306" max="13309" width="5.85546875" style="149" customWidth="1"/>
    <col min="13310" max="13313" width="5.5703125" style="149" customWidth="1"/>
    <col min="13314" max="13314" width="4.28515625" style="149" customWidth="1"/>
    <col min="13315" max="13315" width="4.42578125" style="149" customWidth="1"/>
    <col min="13316" max="13316" width="4" style="149" customWidth="1"/>
    <col min="13317" max="13317" width="4.42578125" style="149" customWidth="1"/>
    <col min="13318" max="13318" width="14.85546875" style="149" bestFit="1" customWidth="1"/>
    <col min="13319" max="13319" width="2.5703125" style="149" customWidth="1"/>
    <col min="13320" max="13558" width="11.42578125" style="149"/>
    <col min="13559" max="13559" width="3" style="149" customWidth="1"/>
    <col min="13560" max="13560" width="27.85546875" style="149" bestFit="1" customWidth="1"/>
    <col min="13561" max="13561" width="14.42578125" style="149" bestFit="1" customWidth="1"/>
    <col min="13562" max="13565" width="5.85546875" style="149" customWidth="1"/>
    <col min="13566" max="13569" width="5.5703125" style="149" customWidth="1"/>
    <col min="13570" max="13570" width="4.28515625" style="149" customWidth="1"/>
    <col min="13571" max="13571" width="4.42578125" style="149" customWidth="1"/>
    <col min="13572" max="13572" width="4" style="149" customWidth="1"/>
    <col min="13573" max="13573" width="4.42578125" style="149" customWidth="1"/>
    <col min="13574" max="13574" width="14.85546875" style="149" bestFit="1" customWidth="1"/>
    <col min="13575" max="13575" width="2.5703125" style="149" customWidth="1"/>
    <col min="13576" max="13814" width="11.42578125" style="149"/>
    <col min="13815" max="13815" width="3" style="149" customWidth="1"/>
    <col min="13816" max="13816" width="27.85546875" style="149" bestFit="1" customWidth="1"/>
    <col min="13817" max="13817" width="14.42578125" style="149" bestFit="1" customWidth="1"/>
    <col min="13818" max="13821" width="5.85546875" style="149" customWidth="1"/>
    <col min="13822" max="13825" width="5.5703125" style="149" customWidth="1"/>
    <col min="13826" max="13826" width="4.28515625" style="149" customWidth="1"/>
    <col min="13827" max="13827" width="4.42578125" style="149" customWidth="1"/>
    <col min="13828" max="13828" width="4" style="149" customWidth="1"/>
    <col min="13829" max="13829" width="4.42578125" style="149" customWidth="1"/>
    <col min="13830" max="13830" width="14.85546875" style="149" bestFit="1" customWidth="1"/>
    <col min="13831" max="13831" width="2.5703125" style="149" customWidth="1"/>
    <col min="13832" max="14070" width="11.42578125" style="149"/>
    <col min="14071" max="14071" width="3" style="149" customWidth="1"/>
    <col min="14072" max="14072" width="27.85546875" style="149" bestFit="1" customWidth="1"/>
    <col min="14073" max="14073" width="14.42578125" style="149" bestFit="1" customWidth="1"/>
    <col min="14074" max="14077" width="5.85546875" style="149" customWidth="1"/>
    <col min="14078" max="14081" width="5.5703125" style="149" customWidth="1"/>
    <col min="14082" max="14082" width="4.28515625" style="149" customWidth="1"/>
    <col min="14083" max="14083" width="4.42578125" style="149" customWidth="1"/>
    <col min="14084" max="14084" width="4" style="149" customWidth="1"/>
    <col min="14085" max="14085" width="4.42578125" style="149" customWidth="1"/>
    <col min="14086" max="14086" width="14.85546875" style="149" bestFit="1" customWidth="1"/>
    <col min="14087" max="14087" width="2.5703125" style="149" customWidth="1"/>
    <col min="14088" max="14326" width="11.42578125" style="149"/>
    <col min="14327" max="14327" width="3" style="149" customWidth="1"/>
    <col min="14328" max="14328" width="27.85546875" style="149" bestFit="1" customWidth="1"/>
    <col min="14329" max="14329" width="14.42578125" style="149" bestFit="1" customWidth="1"/>
    <col min="14330" max="14333" width="5.85546875" style="149" customWidth="1"/>
    <col min="14334" max="14337" width="5.5703125" style="149" customWidth="1"/>
    <col min="14338" max="14338" width="4.28515625" style="149" customWidth="1"/>
    <col min="14339" max="14339" width="4.42578125" style="149" customWidth="1"/>
    <col min="14340" max="14340" width="4" style="149" customWidth="1"/>
    <col min="14341" max="14341" width="4.42578125" style="149" customWidth="1"/>
    <col min="14342" max="14342" width="14.85546875" style="149" bestFit="1" customWidth="1"/>
    <col min="14343" max="14343" width="2.5703125" style="149" customWidth="1"/>
    <col min="14344" max="14582" width="11.42578125" style="149"/>
    <col min="14583" max="14583" width="3" style="149" customWidth="1"/>
    <col min="14584" max="14584" width="27.85546875" style="149" bestFit="1" customWidth="1"/>
    <col min="14585" max="14585" width="14.42578125" style="149" bestFit="1" customWidth="1"/>
    <col min="14586" max="14589" width="5.85546875" style="149" customWidth="1"/>
    <col min="14590" max="14593" width="5.5703125" style="149" customWidth="1"/>
    <col min="14594" max="14594" width="4.28515625" style="149" customWidth="1"/>
    <col min="14595" max="14595" width="4.42578125" style="149" customWidth="1"/>
    <col min="14596" max="14596" width="4" style="149" customWidth="1"/>
    <col min="14597" max="14597" width="4.42578125" style="149" customWidth="1"/>
    <col min="14598" max="14598" width="14.85546875" style="149" bestFit="1" customWidth="1"/>
    <col min="14599" max="14599" width="2.5703125" style="149" customWidth="1"/>
    <col min="14600" max="14838" width="11.42578125" style="149"/>
    <col min="14839" max="14839" width="3" style="149" customWidth="1"/>
    <col min="14840" max="14840" width="27.85546875" style="149" bestFit="1" customWidth="1"/>
    <col min="14841" max="14841" width="14.42578125" style="149" bestFit="1" customWidth="1"/>
    <col min="14842" max="14845" width="5.85546875" style="149" customWidth="1"/>
    <col min="14846" max="14849" width="5.5703125" style="149" customWidth="1"/>
    <col min="14850" max="14850" width="4.28515625" style="149" customWidth="1"/>
    <col min="14851" max="14851" width="4.42578125" style="149" customWidth="1"/>
    <col min="14852" max="14852" width="4" style="149" customWidth="1"/>
    <col min="14853" max="14853" width="4.42578125" style="149" customWidth="1"/>
    <col min="14854" max="14854" width="14.85546875" style="149" bestFit="1" customWidth="1"/>
    <col min="14855" max="14855" width="2.5703125" style="149" customWidth="1"/>
    <col min="14856" max="15094" width="11.42578125" style="149"/>
    <col min="15095" max="15095" width="3" style="149" customWidth="1"/>
    <col min="15096" max="15096" width="27.85546875" style="149" bestFit="1" customWidth="1"/>
    <col min="15097" max="15097" width="14.42578125" style="149" bestFit="1" customWidth="1"/>
    <col min="15098" max="15101" width="5.85546875" style="149" customWidth="1"/>
    <col min="15102" max="15105" width="5.5703125" style="149" customWidth="1"/>
    <col min="15106" max="15106" width="4.28515625" style="149" customWidth="1"/>
    <col min="15107" max="15107" width="4.42578125" style="149" customWidth="1"/>
    <col min="15108" max="15108" width="4" style="149" customWidth="1"/>
    <col min="15109" max="15109" width="4.42578125" style="149" customWidth="1"/>
    <col min="15110" max="15110" width="14.85546875" style="149" bestFit="1" customWidth="1"/>
    <col min="15111" max="15111" width="2.5703125" style="149" customWidth="1"/>
    <col min="15112" max="15350" width="11.42578125" style="149"/>
    <col min="15351" max="15351" width="3" style="149" customWidth="1"/>
    <col min="15352" max="15352" width="27.85546875" style="149" bestFit="1" customWidth="1"/>
    <col min="15353" max="15353" width="14.42578125" style="149" bestFit="1" customWidth="1"/>
    <col min="15354" max="15357" width="5.85546875" style="149" customWidth="1"/>
    <col min="15358" max="15361" width="5.5703125" style="149" customWidth="1"/>
    <col min="15362" max="15362" width="4.28515625" style="149" customWidth="1"/>
    <col min="15363" max="15363" width="4.42578125" style="149" customWidth="1"/>
    <col min="15364" max="15364" width="4" style="149" customWidth="1"/>
    <col min="15365" max="15365" width="4.42578125" style="149" customWidth="1"/>
    <col min="15366" max="15366" width="14.85546875" style="149" bestFit="1" customWidth="1"/>
    <col min="15367" max="15367" width="2.5703125" style="149" customWidth="1"/>
    <col min="15368" max="15606" width="11.42578125" style="149"/>
    <col min="15607" max="15607" width="3" style="149" customWidth="1"/>
    <col min="15608" max="15608" width="27.85546875" style="149" bestFit="1" customWidth="1"/>
    <col min="15609" max="15609" width="14.42578125" style="149" bestFit="1" customWidth="1"/>
    <col min="15610" max="15613" width="5.85546875" style="149" customWidth="1"/>
    <col min="15614" max="15617" width="5.5703125" style="149" customWidth="1"/>
    <col min="15618" max="15618" width="4.28515625" style="149" customWidth="1"/>
    <col min="15619" max="15619" width="4.42578125" style="149" customWidth="1"/>
    <col min="15620" max="15620" width="4" style="149" customWidth="1"/>
    <col min="15621" max="15621" width="4.42578125" style="149" customWidth="1"/>
    <col min="15622" max="15622" width="14.85546875" style="149" bestFit="1" customWidth="1"/>
    <col min="15623" max="15623" width="2.5703125" style="149" customWidth="1"/>
    <col min="15624" max="15862" width="11.42578125" style="149"/>
    <col min="15863" max="15863" width="3" style="149" customWidth="1"/>
    <col min="15864" max="15864" width="27.85546875" style="149" bestFit="1" customWidth="1"/>
    <col min="15865" max="15865" width="14.42578125" style="149" bestFit="1" customWidth="1"/>
    <col min="15866" max="15869" width="5.85546875" style="149" customWidth="1"/>
    <col min="15870" max="15873" width="5.5703125" style="149" customWidth="1"/>
    <col min="15874" max="15874" width="4.28515625" style="149" customWidth="1"/>
    <col min="15875" max="15875" width="4.42578125" style="149" customWidth="1"/>
    <col min="15876" max="15876" width="4" style="149" customWidth="1"/>
    <col min="15877" max="15877" width="4.42578125" style="149" customWidth="1"/>
    <col min="15878" max="15878" width="14.85546875" style="149" bestFit="1" customWidth="1"/>
    <col min="15879" max="15879" width="2.5703125" style="149" customWidth="1"/>
    <col min="15880" max="16118" width="11.42578125" style="149"/>
    <col min="16119" max="16119" width="3" style="149" customWidth="1"/>
    <col min="16120" max="16120" width="27.85546875" style="149" bestFit="1" customWidth="1"/>
    <col min="16121" max="16121" width="14.42578125" style="149" bestFit="1" customWidth="1"/>
    <col min="16122" max="16125" width="5.85546875" style="149" customWidth="1"/>
    <col min="16126" max="16129" width="5.5703125" style="149" customWidth="1"/>
    <col min="16130" max="16130" width="4.28515625" style="149" customWidth="1"/>
    <col min="16131" max="16131" width="4.42578125" style="149" customWidth="1"/>
    <col min="16132" max="16132" width="4" style="149" customWidth="1"/>
    <col min="16133" max="16133" width="4.42578125" style="149" customWidth="1"/>
    <col min="16134" max="16134" width="14.85546875" style="149" bestFit="1" customWidth="1"/>
    <col min="16135" max="16135" width="2.5703125" style="149" customWidth="1"/>
    <col min="16136" max="16384" width="11.42578125" style="149"/>
  </cols>
  <sheetData>
    <row r="6" spans="2:10" x14ac:dyDescent="0.2">
      <c r="B6" s="434"/>
      <c r="C6" s="434"/>
      <c r="D6" s="434"/>
      <c r="E6" s="434"/>
      <c r="F6" s="434"/>
      <c r="G6" s="434"/>
      <c r="H6" s="434"/>
      <c r="I6" s="434"/>
      <c r="J6" s="434"/>
    </row>
    <row r="7" spans="2:10" x14ac:dyDescent="0.2">
      <c r="B7" s="435"/>
      <c r="C7" s="435"/>
      <c r="D7" s="435"/>
      <c r="E7" s="435"/>
      <c r="F7" s="435"/>
      <c r="G7" s="435"/>
      <c r="H7" s="435"/>
      <c r="I7" s="435"/>
      <c r="J7" s="435"/>
    </row>
    <row r="8" spans="2:10" ht="13.5" thickBot="1" x14ac:dyDescent="0.25"/>
    <row r="9" spans="2:10" x14ac:dyDescent="0.2">
      <c r="B9" s="441" t="s">
        <v>307</v>
      </c>
      <c r="C9" s="442"/>
      <c r="D9" s="442"/>
      <c r="E9" s="442"/>
      <c r="F9" s="442"/>
      <c r="G9" s="442"/>
      <c r="H9" s="442"/>
      <c r="I9" s="442"/>
      <c r="J9" s="442"/>
    </row>
    <row r="10" spans="2:10" ht="28.15" customHeight="1" x14ac:dyDescent="0.2">
      <c r="B10" s="438" t="str">
        <f>+'PRE MOD I'!B1</f>
        <v>SISTEMA NO CONVENCIONAL DE CAPTACIÓN Y POTABILIZACIÓN DE AGUA LLUVIA PARA CONSUMO</v>
      </c>
      <c r="C10" s="439"/>
      <c r="D10" s="439"/>
      <c r="E10" s="439"/>
      <c r="F10" s="439"/>
      <c r="G10" s="439"/>
      <c r="H10" s="439"/>
      <c r="I10" s="439"/>
      <c r="J10" s="439"/>
    </row>
    <row r="11" spans="2:10" x14ac:dyDescent="0.2">
      <c r="B11" s="153" t="s">
        <v>23</v>
      </c>
      <c r="C11" s="436" t="s">
        <v>305</v>
      </c>
      <c r="D11" s="436"/>
      <c r="E11" s="436"/>
      <c r="F11" s="436"/>
      <c r="G11" s="436" t="s">
        <v>306</v>
      </c>
      <c r="H11" s="436"/>
      <c r="I11" s="436"/>
      <c r="J11" s="436"/>
    </row>
    <row r="12" spans="2:10" x14ac:dyDescent="0.2">
      <c r="B12" s="154"/>
      <c r="C12" s="150">
        <v>1</v>
      </c>
      <c r="D12" s="150">
        <v>2</v>
      </c>
      <c r="E12" s="150">
        <v>3</v>
      </c>
      <c r="F12" s="150">
        <v>4</v>
      </c>
      <c r="G12" s="150">
        <v>5</v>
      </c>
      <c r="H12" s="150">
        <v>6</v>
      </c>
      <c r="I12" s="150">
        <v>7</v>
      </c>
      <c r="J12" s="150">
        <v>8</v>
      </c>
    </row>
    <row r="13" spans="2:10" x14ac:dyDescent="0.2">
      <c r="B13" s="156" t="e">
        <f>+#REF!</f>
        <v>#REF!</v>
      </c>
      <c r="C13" s="151"/>
      <c r="D13" s="152"/>
      <c r="E13" s="152"/>
      <c r="F13" s="152"/>
      <c r="G13" s="152"/>
      <c r="H13" s="151"/>
      <c r="I13" s="151"/>
      <c r="J13" s="151"/>
    </row>
    <row r="14" spans="2:10" x14ac:dyDescent="0.2">
      <c r="B14" s="158"/>
      <c r="C14" s="430"/>
      <c r="D14" s="430"/>
      <c r="E14" s="430"/>
      <c r="F14" s="430"/>
      <c r="G14" s="430"/>
      <c r="H14" s="430"/>
      <c r="I14" s="430"/>
      <c r="J14" s="430"/>
    </row>
    <row r="15" spans="2:10" x14ac:dyDescent="0.2">
      <c r="B15" s="158" t="s">
        <v>308</v>
      </c>
      <c r="C15" s="151"/>
      <c r="D15" s="151"/>
      <c r="E15" s="151"/>
      <c r="F15" s="151"/>
      <c r="G15" s="151"/>
      <c r="H15" s="152"/>
      <c r="I15" s="152"/>
      <c r="J15" s="152"/>
    </row>
    <row r="16" spans="2:10" x14ac:dyDescent="0.2">
      <c r="B16" s="158"/>
      <c r="C16" s="430"/>
      <c r="D16" s="430"/>
      <c r="E16" s="430"/>
      <c r="F16" s="430"/>
      <c r="G16" s="430"/>
      <c r="H16" s="430"/>
      <c r="I16" s="430"/>
      <c r="J16" s="430"/>
    </row>
    <row r="17" spans="2:10" x14ac:dyDescent="0.2">
      <c r="B17" s="158" t="e">
        <f>+#REF!</f>
        <v>#REF!</v>
      </c>
      <c r="C17" s="151"/>
      <c r="D17" s="151"/>
      <c r="E17" s="151"/>
      <c r="F17" s="151"/>
      <c r="G17" s="152"/>
      <c r="H17" s="152"/>
      <c r="I17" s="152"/>
      <c r="J17" s="152"/>
    </row>
    <row r="18" spans="2:10" x14ac:dyDescent="0.2">
      <c r="B18" s="158"/>
      <c r="C18" s="430"/>
      <c r="D18" s="430"/>
      <c r="E18" s="430"/>
      <c r="F18" s="430"/>
      <c r="G18" s="430"/>
      <c r="H18" s="430"/>
      <c r="I18" s="430"/>
      <c r="J18" s="430"/>
    </row>
    <row r="19" spans="2:10" x14ac:dyDescent="0.2">
      <c r="B19" s="158" t="e">
        <f>+#REF!</f>
        <v>#REF!</v>
      </c>
      <c r="C19" s="151"/>
      <c r="D19" s="151"/>
      <c r="E19" s="152"/>
      <c r="F19" s="152"/>
      <c r="G19" s="152"/>
      <c r="H19" s="152"/>
      <c r="I19" s="151"/>
      <c r="J19" s="151"/>
    </row>
    <row r="20" spans="2:10" x14ac:dyDescent="0.2">
      <c r="B20" s="158"/>
      <c r="C20" s="430"/>
      <c r="D20" s="430"/>
      <c r="E20" s="430"/>
      <c r="F20" s="430"/>
      <c r="G20" s="430"/>
      <c r="H20" s="430"/>
      <c r="I20" s="430"/>
      <c r="J20" s="430"/>
    </row>
    <row r="21" spans="2:10" x14ac:dyDescent="0.2">
      <c r="B21" s="158" t="e">
        <f>+#REF!</f>
        <v>#REF!</v>
      </c>
      <c r="C21" s="152"/>
      <c r="D21" s="152"/>
      <c r="E21" s="152"/>
      <c r="F21" s="152"/>
      <c r="G21" s="151"/>
      <c r="H21" s="151"/>
      <c r="I21" s="151"/>
      <c r="J21" s="151"/>
    </row>
    <row r="22" spans="2:10" ht="13.5" thickBot="1" x14ac:dyDescent="0.25">
      <c r="B22" s="159"/>
      <c r="C22" s="432"/>
      <c r="D22" s="432"/>
      <c r="E22" s="432"/>
      <c r="F22" s="432"/>
      <c r="G22" s="432"/>
      <c r="H22" s="432"/>
      <c r="I22" s="432"/>
      <c r="J22" s="432"/>
    </row>
    <row r="23" spans="2:10" ht="15.75" thickBot="1" x14ac:dyDescent="0.25">
      <c r="B23" s="444"/>
      <c r="C23" s="445"/>
      <c r="D23" s="445"/>
      <c r="E23" s="445"/>
      <c r="F23" s="445"/>
      <c r="G23" s="445"/>
      <c r="H23" s="445"/>
      <c r="I23" s="445"/>
      <c r="J23" s="445"/>
    </row>
  </sheetData>
  <mergeCells count="17">
    <mergeCell ref="C22:F22"/>
    <mergeCell ref="G22:J22"/>
    <mergeCell ref="B23:J23"/>
    <mergeCell ref="C18:F18"/>
    <mergeCell ref="G18:J18"/>
    <mergeCell ref="C20:F20"/>
    <mergeCell ref="G20:J20"/>
    <mergeCell ref="C14:F14"/>
    <mergeCell ref="G14:J14"/>
    <mergeCell ref="C16:F16"/>
    <mergeCell ref="G16:J16"/>
    <mergeCell ref="B6:J6"/>
    <mergeCell ref="B7:J7"/>
    <mergeCell ref="B9:J9"/>
    <mergeCell ref="B10:J10"/>
    <mergeCell ref="C11:F11"/>
    <mergeCell ref="G11:J11"/>
  </mergeCells>
  <printOptions horizontalCentered="1"/>
  <pageMargins left="0.70866141732283472" right="0.70866141732283472" top="0.74803149606299213" bottom="0.74803149606299213" header="0.31496062992125984" footer="0.31496062992125984"/>
  <pageSetup orientation="landscape" verticalDpi="599"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800-000000000000}">
  <sheetPr>
    <pageSetUpPr fitToPage="1"/>
  </sheetPr>
  <dimension ref="B1:O208"/>
  <sheetViews>
    <sheetView topLeftCell="A190" zoomScale="85" zoomScaleNormal="85" workbookViewId="0">
      <selection activeCell="E48" sqref="E48:E51"/>
    </sheetView>
  </sheetViews>
  <sheetFormatPr baseColWidth="10" defaultColWidth="11.5703125" defaultRowHeight="16.5" x14ac:dyDescent="0.25"/>
  <cols>
    <col min="1" max="1" width="1.42578125" style="8" customWidth="1"/>
    <col min="2" max="2" width="5.5703125" style="43" customWidth="1"/>
    <col min="3" max="3" width="36.140625" style="8" customWidth="1"/>
    <col min="4" max="4" width="6.28515625" style="24" customWidth="1"/>
    <col min="5" max="5" width="12" style="8" customWidth="1"/>
    <col min="6" max="6" width="14.7109375" style="12" customWidth="1"/>
    <col min="7" max="7" width="21" style="12" customWidth="1"/>
    <col min="8" max="8" width="13" style="12" customWidth="1"/>
    <col min="9" max="9" width="21.7109375" style="12" customWidth="1"/>
    <col min="10" max="10" width="27.5703125" style="12" customWidth="1"/>
    <col min="11" max="11" width="20.42578125" style="12" customWidth="1"/>
    <col min="12" max="12" width="2.28515625" style="8" customWidth="1"/>
    <col min="13" max="13" width="13.85546875" style="8" bestFit="1" customWidth="1"/>
    <col min="14" max="16384" width="11.5703125" style="8"/>
  </cols>
  <sheetData>
    <row r="1" spans="2:11" ht="18" x14ac:dyDescent="0.25">
      <c r="B1" s="511"/>
      <c r="C1" s="512"/>
      <c r="D1" s="512"/>
      <c r="E1" s="512"/>
      <c r="F1" s="512"/>
      <c r="G1" s="512"/>
      <c r="H1" s="512"/>
      <c r="I1" s="512"/>
      <c r="J1" s="512"/>
      <c r="K1" s="513"/>
    </row>
    <row r="2" spans="2:11" ht="12" customHeight="1" x14ac:dyDescent="0.25">
      <c r="B2" s="526"/>
      <c r="C2" s="527"/>
      <c r="D2" s="489" t="s">
        <v>34</v>
      </c>
      <c r="E2" s="490"/>
      <c r="F2" s="490"/>
      <c r="G2" s="490"/>
      <c r="H2" s="490"/>
      <c r="I2" s="490"/>
      <c r="J2" s="490"/>
      <c r="K2" s="491"/>
    </row>
    <row r="3" spans="2:11" ht="12" customHeight="1" x14ac:dyDescent="0.25">
      <c r="B3" s="526"/>
      <c r="C3" s="527"/>
      <c r="D3" s="492"/>
      <c r="E3" s="493"/>
      <c r="F3" s="493"/>
      <c r="G3" s="493"/>
      <c r="H3" s="493"/>
      <c r="I3" s="493"/>
      <c r="J3" s="493"/>
      <c r="K3" s="494"/>
    </row>
    <row r="4" spans="2:11" ht="12" customHeight="1" x14ac:dyDescent="0.25">
      <c r="B4" s="526"/>
      <c r="C4" s="527"/>
      <c r="D4" s="492"/>
      <c r="E4" s="493"/>
      <c r="F4" s="493"/>
      <c r="G4" s="493"/>
      <c r="H4" s="493"/>
      <c r="I4" s="493"/>
      <c r="J4" s="493"/>
      <c r="K4" s="494"/>
    </row>
    <row r="5" spans="2:11" ht="12" customHeight="1" x14ac:dyDescent="0.25">
      <c r="B5" s="526"/>
      <c r="C5" s="527"/>
      <c r="D5" s="493" t="s">
        <v>49</v>
      </c>
      <c r="E5" s="493"/>
      <c r="F5" s="493"/>
      <c r="G5" s="493"/>
      <c r="H5" s="493"/>
      <c r="I5" s="493"/>
      <c r="J5" s="493"/>
      <c r="K5" s="494"/>
    </row>
    <row r="6" spans="2:11" ht="12" customHeight="1" x14ac:dyDescent="0.25">
      <c r="B6" s="526"/>
      <c r="C6" s="527"/>
      <c r="D6" s="493"/>
      <c r="E6" s="493"/>
      <c r="F6" s="493"/>
      <c r="G6" s="493"/>
      <c r="H6" s="493"/>
      <c r="I6" s="493"/>
      <c r="J6" s="493"/>
      <c r="K6" s="494"/>
    </row>
    <row r="7" spans="2:11" ht="12" customHeight="1" x14ac:dyDescent="0.25">
      <c r="B7" s="526"/>
      <c r="C7" s="527"/>
      <c r="D7" s="495"/>
      <c r="E7" s="495"/>
      <c r="F7" s="495"/>
      <c r="G7" s="495"/>
      <c r="H7" s="495"/>
      <c r="I7" s="495"/>
      <c r="J7" s="495"/>
      <c r="K7" s="496"/>
    </row>
    <row r="8" spans="2:11" ht="18" x14ac:dyDescent="0.25">
      <c r="B8" s="514"/>
      <c r="C8" s="515"/>
      <c r="D8" s="516"/>
      <c r="E8" s="497"/>
      <c r="F8" s="498"/>
      <c r="G8" s="498"/>
      <c r="H8" s="498"/>
      <c r="I8" s="498"/>
      <c r="J8" s="498"/>
      <c r="K8" s="499"/>
    </row>
    <row r="9" spans="2:11" ht="5.25" customHeight="1" x14ac:dyDescent="0.25">
      <c r="B9" s="9"/>
      <c r="C9" s="10"/>
      <c r="D9" s="45"/>
      <c r="E9" s="10"/>
      <c r="F9" s="45"/>
      <c r="G9" s="45"/>
      <c r="H9" s="45"/>
      <c r="I9" s="45"/>
      <c r="J9" s="45"/>
      <c r="K9" s="11"/>
    </row>
    <row r="10" spans="2:11" ht="18" hidden="1" x14ac:dyDescent="0.25">
      <c r="B10" s="514" t="s">
        <v>35</v>
      </c>
      <c r="C10" s="515"/>
      <c r="D10" s="515"/>
      <c r="E10" s="515"/>
      <c r="F10" s="515"/>
      <c r="G10" s="515"/>
      <c r="H10" s="515"/>
      <c r="I10" s="515"/>
      <c r="J10" s="515"/>
      <c r="K10" s="517"/>
    </row>
    <row r="11" spans="2:11" ht="16.899999999999999" hidden="1" customHeight="1" x14ac:dyDescent="0.25">
      <c r="B11" s="518" t="s">
        <v>36</v>
      </c>
      <c r="C11" s="519"/>
      <c r="D11" s="520"/>
      <c r="E11" s="502"/>
      <c r="F11" s="503"/>
      <c r="G11" s="503"/>
      <c r="H11" s="503"/>
      <c r="I11" s="503"/>
      <c r="J11" s="503"/>
      <c r="K11" s="504"/>
    </row>
    <row r="12" spans="2:11" hidden="1" x14ac:dyDescent="0.25">
      <c r="B12" s="518"/>
      <c r="C12" s="519"/>
      <c r="D12" s="520"/>
      <c r="E12" s="503"/>
      <c r="F12" s="503"/>
      <c r="G12" s="503"/>
      <c r="H12" s="503"/>
      <c r="I12" s="503"/>
      <c r="J12" s="503"/>
      <c r="K12" s="504"/>
    </row>
    <row r="13" spans="2:11" ht="7.5" customHeight="1" x14ac:dyDescent="0.25">
      <c r="B13" s="9"/>
      <c r="C13" s="505"/>
      <c r="D13" s="505"/>
      <c r="E13" s="506"/>
      <c r="F13" s="506"/>
      <c r="G13" s="506"/>
      <c r="H13" s="506"/>
      <c r="I13" s="506"/>
      <c r="J13" s="506"/>
      <c r="K13" s="507"/>
    </row>
    <row r="14" spans="2:11" ht="24" customHeight="1" x14ac:dyDescent="0.25">
      <c r="B14" s="521" t="s">
        <v>37</v>
      </c>
      <c r="C14" s="522"/>
      <c r="D14" s="522"/>
      <c r="E14" s="522"/>
      <c r="F14" s="522"/>
      <c r="G14" s="522"/>
      <c r="H14" s="522"/>
      <c r="I14" s="522"/>
      <c r="J14" s="522"/>
      <c r="K14" s="523"/>
    </row>
    <row r="15" spans="2:11" ht="50.25" customHeight="1" x14ac:dyDescent="0.25">
      <c r="B15" s="524" t="s">
        <v>38</v>
      </c>
      <c r="C15" s="525"/>
      <c r="D15" s="525"/>
      <c r="E15" s="500" t="str">
        <f>+'PRE MOD I'!B1</f>
        <v>SISTEMA NO CONVENCIONAL DE CAPTACIÓN Y POTABILIZACIÓN DE AGUA LLUVIA PARA CONSUMO</v>
      </c>
      <c r="F15" s="500"/>
      <c r="G15" s="500"/>
      <c r="H15" s="500"/>
      <c r="I15" s="500"/>
      <c r="J15" s="500"/>
      <c r="K15" s="501"/>
    </row>
    <row r="16" spans="2:11" ht="9" customHeight="1" x14ac:dyDescent="0.25">
      <c r="B16" s="9"/>
      <c r="K16" s="13"/>
    </row>
    <row r="17" spans="2:12" ht="21" customHeight="1" x14ac:dyDescent="0.25">
      <c r="B17" s="508" t="s">
        <v>98</v>
      </c>
      <c r="C17" s="509"/>
      <c r="D17" s="509"/>
      <c r="E17" s="509"/>
      <c r="F17" s="509"/>
      <c r="G17" s="509"/>
      <c r="H17" s="509"/>
      <c r="I17" s="509"/>
      <c r="J17" s="509"/>
      <c r="K17" s="510"/>
    </row>
    <row r="18" spans="2:12" ht="9" customHeight="1" thickBot="1" x14ac:dyDescent="0.3">
      <c r="B18" s="9"/>
      <c r="K18" s="13"/>
    </row>
    <row r="19" spans="2:12" s="18" customFormat="1" ht="17.25" thickBot="1" x14ac:dyDescent="0.3">
      <c r="B19" s="14" t="s">
        <v>32</v>
      </c>
      <c r="C19" s="15" t="s">
        <v>39</v>
      </c>
      <c r="D19" s="16" t="s">
        <v>40</v>
      </c>
      <c r="E19" s="15" t="s">
        <v>26</v>
      </c>
      <c r="F19" s="480" t="s">
        <v>41</v>
      </c>
      <c r="G19" s="481"/>
      <c r="H19" s="480" t="s">
        <v>42</v>
      </c>
      <c r="I19" s="481"/>
      <c r="J19" s="17" t="s">
        <v>43</v>
      </c>
      <c r="K19" s="17" t="s">
        <v>44</v>
      </c>
    </row>
    <row r="20" spans="2:12" s="18" customFormat="1" x14ac:dyDescent="0.25">
      <c r="B20" s="447">
        <v>1</v>
      </c>
      <c r="C20" s="449" t="s">
        <v>50</v>
      </c>
      <c r="D20" s="451" t="s">
        <v>2</v>
      </c>
      <c r="E20" s="451">
        <v>1</v>
      </c>
      <c r="F20" s="453" t="s">
        <v>46</v>
      </c>
      <c r="G20" s="454"/>
      <c r="H20" s="453" t="s">
        <v>47</v>
      </c>
      <c r="I20" s="454"/>
      <c r="J20" s="51" t="s">
        <v>45</v>
      </c>
      <c r="K20" s="465">
        <f>+ROUND(AVERAGE(F21:J21),0)</f>
        <v>53801</v>
      </c>
    </row>
    <row r="21" spans="2:12" s="18" customFormat="1" ht="17.25" thickBot="1" x14ac:dyDescent="0.3">
      <c r="B21" s="448"/>
      <c r="C21" s="450"/>
      <c r="D21" s="452"/>
      <c r="E21" s="452"/>
      <c r="F21" s="459">
        <v>53741</v>
      </c>
      <c r="G21" s="460"/>
      <c r="H21" s="459">
        <v>53742</v>
      </c>
      <c r="I21" s="460"/>
      <c r="J21" s="52">
        <v>53920</v>
      </c>
      <c r="K21" s="466"/>
    </row>
    <row r="22" spans="2:12" s="18" customFormat="1" x14ac:dyDescent="0.25">
      <c r="B22" s="447">
        <f>+B20+1</f>
        <v>2</v>
      </c>
      <c r="C22" s="482" t="s">
        <v>221</v>
      </c>
      <c r="D22" s="451" t="s">
        <v>2</v>
      </c>
      <c r="E22" s="451">
        <v>1</v>
      </c>
      <c r="F22" s="453" t="s">
        <v>46</v>
      </c>
      <c r="G22" s="454"/>
      <c r="H22" s="453" t="s">
        <v>47</v>
      </c>
      <c r="I22" s="454"/>
      <c r="J22" s="51" t="s">
        <v>45</v>
      </c>
      <c r="K22" s="465">
        <f t="shared" ref="K22" si="0">+ROUND(AVERAGE(F23:J23),0)</f>
        <v>69527</v>
      </c>
    </row>
    <row r="23" spans="2:12" s="18" customFormat="1" ht="17.25" thickBot="1" x14ac:dyDescent="0.3">
      <c r="B23" s="448"/>
      <c r="C23" s="484"/>
      <c r="D23" s="452"/>
      <c r="E23" s="452"/>
      <c r="F23" s="459">
        <v>69514</v>
      </c>
      <c r="G23" s="460"/>
      <c r="H23" s="459">
        <v>69517</v>
      </c>
      <c r="I23" s="460"/>
      <c r="J23" s="52">
        <v>69550</v>
      </c>
      <c r="K23" s="466"/>
    </row>
    <row r="24" spans="2:12" s="18" customFormat="1" x14ac:dyDescent="0.25">
      <c r="B24" s="447">
        <f>+B22+1</f>
        <v>3</v>
      </c>
      <c r="C24" s="449" t="s">
        <v>188</v>
      </c>
      <c r="D24" s="451" t="s">
        <v>8</v>
      </c>
      <c r="E24" s="467">
        <v>1</v>
      </c>
      <c r="F24" s="453" t="s">
        <v>46</v>
      </c>
      <c r="G24" s="454"/>
      <c r="H24" s="453" t="s">
        <v>47</v>
      </c>
      <c r="I24" s="454"/>
      <c r="J24" s="51" t="s">
        <v>45</v>
      </c>
      <c r="K24" s="465">
        <f t="shared" ref="K24" si="1">+ROUND(AVERAGE(F25:J25),0)</f>
        <v>45759</v>
      </c>
    </row>
    <row r="25" spans="2:12" s="18" customFormat="1" ht="17.25" thickBot="1" x14ac:dyDescent="0.3">
      <c r="B25" s="448"/>
      <c r="C25" s="450"/>
      <c r="D25" s="452"/>
      <c r="E25" s="468"/>
      <c r="F25" s="459">
        <f>ROUND(274886/6,0)</f>
        <v>45814</v>
      </c>
      <c r="G25" s="460"/>
      <c r="H25" s="459">
        <f>ROUND(274883/6,0)</f>
        <v>45814</v>
      </c>
      <c r="I25" s="460"/>
      <c r="J25" s="52">
        <f>ROUND(273900/6,0)</f>
        <v>45650</v>
      </c>
      <c r="K25" s="466"/>
    </row>
    <row r="26" spans="2:12" s="18" customFormat="1" x14ac:dyDescent="0.25">
      <c r="B26" s="447">
        <f>+B24+1</f>
        <v>4</v>
      </c>
      <c r="C26" s="449" t="s">
        <v>186</v>
      </c>
      <c r="D26" s="467" t="s">
        <v>2</v>
      </c>
      <c r="E26" s="467">
        <v>1</v>
      </c>
      <c r="F26" s="453" t="s">
        <v>46</v>
      </c>
      <c r="G26" s="454"/>
      <c r="H26" s="453" t="s">
        <v>47</v>
      </c>
      <c r="I26" s="454"/>
      <c r="J26" s="51" t="s">
        <v>45</v>
      </c>
      <c r="K26" s="465">
        <f t="shared" ref="K26" si="2">+ROUND(AVERAGE(F27:J27),0)</f>
        <v>59877</v>
      </c>
    </row>
    <row r="27" spans="2:12" s="18" customFormat="1" ht="17.25" thickBot="1" x14ac:dyDescent="0.3">
      <c r="B27" s="448"/>
      <c r="C27" s="450"/>
      <c r="D27" s="468"/>
      <c r="E27" s="468"/>
      <c r="F27" s="459">
        <v>59910</v>
      </c>
      <c r="G27" s="460"/>
      <c r="H27" s="459">
        <v>59921</v>
      </c>
      <c r="I27" s="460"/>
      <c r="J27" s="52">
        <v>59800</v>
      </c>
      <c r="K27" s="466"/>
    </row>
    <row r="28" spans="2:12" s="18" customFormat="1" x14ac:dyDescent="0.25">
      <c r="B28" s="447">
        <f>+B26+1</f>
        <v>5</v>
      </c>
      <c r="C28" s="482" t="s">
        <v>187</v>
      </c>
      <c r="D28" s="467" t="s">
        <v>2</v>
      </c>
      <c r="E28" s="467">
        <v>1</v>
      </c>
      <c r="F28" s="453" t="s">
        <v>46</v>
      </c>
      <c r="G28" s="454"/>
      <c r="H28" s="453" t="s">
        <v>47</v>
      </c>
      <c r="I28" s="454"/>
      <c r="J28" s="51" t="s">
        <v>45</v>
      </c>
      <c r="K28" s="465">
        <f t="shared" ref="K28" si="3">+ROUND(AVERAGE(F29:J29),0)</f>
        <v>124243</v>
      </c>
    </row>
    <row r="29" spans="2:12" s="18" customFormat="1" ht="17.25" thickBot="1" x14ac:dyDescent="0.3">
      <c r="B29" s="448"/>
      <c r="C29" s="484"/>
      <c r="D29" s="468"/>
      <c r="E29" s="468"/>
      <c r="F29" s="459">
        <v>124258</v>
      </c>
      <c r="G29" s="460"/>
      <c r="H29" s="459">
        <v>124272</v>
      </c>
      <c r="I29" s="460"/>
      <c r="J29" s="52">
        <v>124200</v>
      </c>
      <c r="K29" s="466"/>
    </row>
    <row r="30" spans="2:12" s="18" customFormat="1" x14ac:dyDescent="0.25">
      <c r="B30" s="447">
        <f>+B28+1</f>
        <v>6</v>
      </c>
      <c r="C30" s="449" t="s">
        <v>51</v>
      </c>
      <c r="D30" s="467" t="s">
        <v>2</v>
      </c>
      <c r="E30" s="467">
        <v>1</v>
      </c>
      <c r="F30" s="453" t="s">
        <v>46</v>
      </c>
      <c r="G30" s="454"/>
      <c r="H30" s="453" t="s">
        <v>47</v>
      </c>
      <c r="I30" s="454"/>
      <c r="J30" s="51" t="s">
        <v>45</v>
      </c>
      <c r="K30" s="465">
        <f t="shared" ref="K30" si="4">+ROUND(AVERAGE(F31:J31),0)</f>
        <v>28140</v>
      </c>
    </row>
    <row r="31" spans="2:12" s="18" customFormat="1" ht="17.25" thickBot="1" x14ac:dyDescent="0.3">
      <c r="B31" s="448"/>
      <c r="C31" s="450"/>
      <c r="D31" s="468"/>
      <c r="E31" s="468"/>
      <c r="F31" s="459">
        <v>28154</v>
      </c>
      <c r="G31" s="460"/>
      <c r="H31" s="459">
        <v>28166</v>
      </c>
      <c r="I31" s="460"/>
      <c r="J31" s="52">
        <v>28099</v>
      </c>
      <c r="K31" s="466"/>
    </row>
    <row r="32" spans="2:12" s="18" customFormat="1" x14ac:dyDescent="0.25">
      <c r="B32" s="447">
        <f>+B30+1</f>
        <v>7</v>
      </c>
      <c r="C32" s="461" t="s">
        <v>200</v>
      </c>
      <c r="D32" s="463" t="s">
        <v>8</v>
      </c>
      <c r="E32" s="463">
        <v>1</v>
      </c>
      <c r="F32" s="453" t="s">
        <v>46</v>
      </c>
      <c r="G32" s="454"/>
      <c r="H32" s="453" t="s">
        <v>47</v>
      </c>
      <c r="I32" s="454"/>
      <c r="J32" s="51" t="s">
        <v>45</v>
      </c>
      <c r="K32" s="465">
        <f t="shared" ref="K32" si="5">+ROUND(AVERAGE(F33:J33),0)</f>
        <v>5869</v>
      </c>
      <c r="L32" s="61"/>
    </row>
    <row r="33" spans="2:12" s="18" customFormat="1" ht="17.25" thickBot="1" x14ac:dyDescent="0.3">
      <c r="B33" s="448"/>
      <c r="C33" s="462"/>
      <c r="D33" s="464"/>
      <c r="E33" s="464"/>
      <c r="F33" s="459">
        <f>ROUND(35209/6,0)</f>
        <v>5868</v>
      </c>
      <c r="G33" s="460"/>
      <c r="H33" s="459">
        <f>ROUND(35224/6,0)</f>
        <v>5871</v>
      </c>
      <c r="I33" s="460"/>
      <c r="J33" s="52">
        <f>ROUND(35200/6,0)</f>
        <v>5867</v>
      </c>
      <c r="K33" s="466"/>
      <c r="L33" s="61"/>
    </row>
    <row r="34" spans="2:12" s="18" customFormat="1" x14ac:dyDescent="0.25">
      <c r="B34" s="447">
        <f>+B32+1</f>
        <v>8</v>
      </c>
      <c r="C34" s="461" t="s">
        <v>228</v>
      </c>
      <c r="D34" s="463" t="s">
        <v>8</v>
      </c>
      <c r="E34" s="463">
        <v>1</v>
      </c>
      <c r="F34" s="453" t="s">
        <v>46</v>
      </c>
      <c r="G34" s="454"/>
      <c r="H34" s="453" t="s">
        <v>47</v>
      </c>
      <c r="I34" s="454"/>
      <c r="J34" s="51" t="s">
        <v>45</v>
      </c>
      <c r="K34" s="465">
        <f t="shared" ref="K34" si="6">+ROUND(AVERAGE(F35:J35),0)</f>
        <v>4724</v>
      </c>
      <c r="L34" s="61"/>
    </row>
    <row r="35" spans="2:12" s="18" customFormat="1" ht="17.25" thickBot="1" x14ac:dyDescent="0.3">
      <c r="B35" s="448"/>
      <c r="C35" s="462"/>
      <c r="D35" s="464"/>
      <c r="E35" s="464"/>
      <c r="F35" s="459">
        <f>ROUND(28394/6,0)</f>
        <v>4732</v>
      </c>
      <c r="G35" s="460"/>
      <c r="H35" s="459">
        <f>ROUND(28389/6,0)</f>
        <v>4732</v>
      </c>
      <c r="I35" s="460"/>
      <c r="J35" s="52">
        <f>ROUND(28249/6,0)</f>
        <v>4708</v>
      </c>
      <c r="K35" s="466"/>
      <c r="L35" s="61"/>
    </row>
    <row r="36" spans="2:12" s="18" customFormat="1" x14ac:dyDescent="0.25">
      <c r="B36" s="447">
        <f>+B34+1</f>
        <v>9</v>
      </c>
      <c r="C36" s="461" t="s">
        <v>229</v>
      </c>
      <c r="D36" s="463" t="s">
        <v>8</v>
      </c>
      <c r="E36" s="463">
        <v>1</v>
      </c>
      <c r="F36" s="453" t="s">
        <v>46</v>
      </c>
      <c r="G36" s="454"/>
      <c r="H36" s="453" t="s">
        <v>47</v>
      </c>
      <c r="I36" s="454"/>
      <c r="J36" s="51" t="s">
        <v>45</v>
      </c>
      <c r="K36" s="465">
        <f t="shared" ref="K36" si="7">+ROUND(AVERAGE(F37:J37),0)</f>
        <v>4177</v>
      </c>
      <c r="L36" s="61"/>
    </row>
    <row r="37" spans="2:12" s="18" customFormat="1" ht="17.25" thickBot="1" x14ac:dyDescent="0.3">
      <c r="B37" s="448"/>
      <c r="C37" s="462"/>
      <c r="D37" s="464"/>
      <c r="E37" s="464"/>
      <c r="F37" s="459">
        <f>ROUND(25087/6,0)</f>
        <v>4181</v>
      </c>
      <c r="G37" s="460"/>
      <c r="H37" s="459">
        <f>ROUND(25101/6,0)</f>
        <v>4184</v>
      </c>
      <c r="I37" s="460"/>
      <c r="J37" s="52">
        <f>ROUND(24990/6,0)</f>
        <v>4165</v>
      </c>
      <c r="K37" s="466"/>
      <c r="L37" s="61"/>
    </row>
    <row r="38" spans="2:12" s="18" customFormat="1" x14ac:dyDescent="0.25">
      <c r="B38" s="447">
        <f>+B36+1</f>
        <v>10</v>
      </c>
      <c r="C38" s="461" t="s">
        <v>189</v>
      </c>
      <c r="D38" s="463" t="s">
        <v>8</v>
      </c>
      <c r="E38" s="463">
        <v>1</v>
      </c>
      <c r="F38" s="453" t="s">
        <v>46</v>
      </c>
      <c r="G38" s="454"/>
      <c r="H38" s="453" t="s">
        <v>47</v>
      </c>
      <c r="I38" s="454"/>
      <c r="J38" s="51" t="s">
        <v>45</v>
      </c>
      <c r="K38" s="465">
        <f t="shared" ref="K38:K48" si="8">+ROUND(AVERAGE(F39:J39),0)</f>
        <v>21143</v>
      </c>
      <c r="L38" s="61"/>
    </row>
    <row r="39" spans="2:12" s="18" customFormat="1" ht="17.25" thickBot="1" x14ac:dyDescent="0.3">
      <c r="B39" s="448"/>
      <c r="C39" s="462"/>
      <c r="D39" s="464"/>
      <c r="E39" s="464"/>
      <c r="F39" s="459">
        <f>ROUND(127023/6,0)</f>
        <v>21171</v>
      </c>
      <c r="G39" s="460"/>
      <c r="H39" s="459">
        <f>ROUND(127035/6,0)</f>
        <v>21173</v>
      </c>
      <c r="I39" s="460"/>
      <c r="J39" s="52">
        <f>ROUND(126501/6,0)</f>
        <v>21084</v>
      </c>
      <c r="K39" s="466"/>
      <c r="L39" s="61"/>
    </row>
    <row r="40" spans="2:12" s="18" customFormat="1" ht="18" customHeight="1" x14ac:dyDescent="0.25">
      <c r="B40" s="447">
        <f>+B38+1</f>
        <v>11</v>
      </c>
      <c r="C40" s="488" t="s">
        <v>190</v>
      </c>
      <c r="D40" s="463" t="s">
        <v>8</v>
      </c>
      <c r="E40" s="463">
        <v>1</v>
      </c>
      <c r="F40" s="453" t="s">
        <v>46</v>
      </c>
      <c r="G40" s="454"/>
      <c r="H40" s="453" t="s">
        <v>47</v>
      </c>
      <c r="I40" s="454"/>
      <c r="J40" s="51" t="s">
        <v>45</v>
      </c>
      <c r="K40" s="465">
        <f t="shared" si="8"/>
        <v>31743</v>
      </c>
      <c r="L40" s="61"/>
    </row>
    <row r="41" spans="2:12" s="18" customFormat="1" ht="18" customHeight="1" thickBot="1" x14ac:dyDescent="0.3">
      <c r="B41" s="448"/>
      <c r="C41" s="462"/>
      <c r="D41" s="464"/>
      <c r="E41" s="464"/>
      <c r="F41" s="459">
        <f>190590/6</f>
        <v>31765</v>
      </c>
      <c r="G41" s="460"/>
      <c r="H41" s="459">
        <f>ROUND(190589/6,0)</f>
        <v>31765</v>
      </c>
      <c r="I41" s="460"/>
      <c r="J41" s="52">
        <f>190200/6</f>
        <v>31700</v>
      </c>
      <c r="K41" s="466"/>
      <c r="L41" s="61"/>
    </row>
    <row r="42" spans="2:12" s="18" customFormat="1" x14ac:dyDescent="0.25">
      <c r="B42" s="447">
        <f>+B40+1</f>
        <v>12</v>
      </c>
      <c r="C42" s="487" t="s">
        <v>52</v>
      </c>
      <c r="D42" s="463" t="s">
        <v>2</v>
      </c>
      <c r="E42" s="463">
        <v>1</v>
      </c>
      <c r="F42" s="453" t="s">
        <v>46</v>
      </c>
      <c r="G42" s="454"/>
      <c r="H42" s="453" t="s">
        <v>47</v>
      </c>
      <c r="I42" s="454"/>
      <c r="J42" s="51" t="s">
        <v>45</v>
      </c>
      <c r="K42" s="465">
        <f t="shared" si="8"/>
        <v>14425</v>
      </c>
      <c r="L42" s="62"/>
    </row>
    <row r="43" spans="2:12" s="18" customFormat="1" ht="17.25" thickBot="1" x14ac:dyDescent="0.3">
      <c r="B43" s="448"/>
      <c r="C43" s="462"/>
      <c r="D43" s="464"/>
      <c r="E43" s="464"/>
      <c r="F43" s="459">
        <v>14424</v>
      </c>
      <c r="G43" s="460"/>
      <c r="H43" s="459">
        <v>14420</v>
      </c>
      <c r="I43" s="460"/>
      <c r="J43" s="52">
        <v>14430</v>
      </c>
      <c r="K43" s="466"/>
      <c r="L43" s="62"/>
    </row>
    <row r="44" spans="2:12" s="18" customFormat="1" x14ac:dyDescent="0.25">
      <c r="B44" s="447">
        <f>+B42+1</f>
        <v>13</v>
      </c>
      <c r="C44" s="487" t="s">
        <v>27</v>
      </c>
      <c r="D44" s="463" t="s">
        <v>2</v>
      </c>
      <c r="E44" s="463">
        <v>1</v>
      </c>
      <c r="F44" s="453" t="s">
        <v>46</v>
      </c>
      <c r="G44" s="454"/>
      <c r="H44" s="453" t="s">
        <v>47</v>
      </c>
      <c r="I44" s="454"/>
      <c r="J44" s="51" t="s">
        <v>45</v>
      </c>
      <c r="K44" s="465">
        <f t="shared" si="8"/>
        <v>24679</v>
      </c>
      <c r="L44" s="62"/>
    </row>
    <row r="45" spans="2:12" s="18" customFormat="1" ht="17.25" thickBot="1" x14ac:dyDescent="0.3">
      <c r="B45" s="448"/>
      <c r="C45" s="462"/>
      <c r="D45" s="464"/>
      <c r="E45" s="464"/>
      <c r="F45" s="459">
        <v>24668</v>
      </c>
      <c r="G45" s="460"/>
      <c r="H45" s="459">
        <v>24670</v>
      </c>
      <c r="I45" s="460"/>
      <c r="J45" s="52">
        <v>24700</v>
      </c>
      <c r="K45" s="466"/>
    </row>
    <row r="46" spans="2:12" s="18" customFormat="1" x14ac:dyDescent="0.25">
      <c r="B46" s="447">
        <f>+B44+1</f>
        <v>14</v>
      </c>
      <c r="C46" s="487" t="s">
        <v>54</v>
      </c>
      <c r="D46" s="463" t="s">
        <v>2</v>
      </c>
      <c r="E46" s="463">
        <v>1</v>
      </c>
      <c r="F46" s="453" t="s">
        <v>46</v>
      </c>
      <c r="G46" s="454"/>
      <c r="H46" s="453" t="s">
        <v>47</v>
      </c>
      <c r="I46" s="454"/>
      <c r="J46" s="51" t="s">
        <v>45</v>
      </c>
      <c r="K46" s="465">
        <f t="shared" si="8"/>
        <v>18140</v>
      </c>
    </row>
    <row r="47" spans="2:12" s="18" customFormat="1" ht="17.25" thickBot="1" x14ac:dyDescent="0.3">
      <c r="B47" s="448"/>
      <c r="C47" s="462"/>
      <c r="D47" s="464"/>
      <c r="E47" s="464"/>
      <c r="F47" s="459">
        <v>18265</v>
      </c>
      <c r="G47" s="460"/>
      <c r="H47" s="459">
        <v>18265</v>
      </c>
      <c r="I47" s="460"/>
      <c r="J47" s="52">
        <v>17890</v>
      </c>
      <c r="K47" s="466"/>
    </row>
    <row r="48" spans="2:12" s="18" customFormat="1" x14ac:dyDescent="0.25">
      <c r="B48" s="447">
        <f>+B46+1</f>
        <v>15</v>
      </c>
      <c r="C48" s="487" t="s">
        <v>53</v>
      </c>
      <c r="D48" s="463" t="s">
        <v>2</v>
      </c>
      <c r="E48" s="463">
        <v>1</v>
      </c>
      <c r="F48" s="453" t="s">
        <v>46</v>
      </c>
      <c r="G48" s="454"/>
      <c r="H48" s="453" t="s">
        <v>47</v>
      </c>
      <c r="I48" s="454"/>
      <c r="J48" s="51" t="s">
        <v>45</v>
      </c>
      <c r="K48" s="465">
        <f t="shared" si="8"/>
        <v>33012</v>
      </c>
    </row>
    <row r="49" spans="2:11" s="18" customFormat="1" ht="17.25" thickBot="1" x14ac:dyDescent="0.3">
      <c r="B49" s="448"/>
      <c r="C49" s="462"/>
      <c r="D49" s="464"/>
      <c r="E49" s="464"/>
      <c r="F49" s="459">
        <v>33044</v>
      </c>
      <c r="G49" s="460"/>
      <c r="H49" s="459">
        <v>33052</v>
      </c>
      <c r="I49" s="460"/>
      <c r="J49" s="52">
        <v>32940</v>
      </c>
      <c r="K49" s="466"/>
    </row>
    <row r="50" spans="2:11" s="18" customFormat="1" x14ac:dyDescent="0.25">
      <c r="B50" s="447">
        <f>+B48+1</f>
        <v>16</v>
      </c>
      <c r="C50" s="487" t="s">
        <v>222</v>
      </c>
      <c r="D50" s="463" t="s">
        <v>2</v>
      </c>
      <c r="E50" s="463">
        <v>1</v>
      </c>
      <c r="F50" s="453" t="s">
        <v>46</v>
      </c>
      <c r="G50" s="454"/>
      <c r="H50" s="453" t="s">
        <v>47</v>
      </c>
      <c r="I50" s="454"/>
      <c r="J50" s="51" t="s">
        <v>45</v>
      </c>
      <c r="K50" s="465">
        <f t="shared" ref="K50" si="9">+ROUND(AVERAGE(F51:J51),0)</f>
        <v>28365</v>
      </c>
    </row>
    <row r="51" spans="2:11" s="18" customFormat="1" ht="17.25" thickBot="1" x14ac:dyDescent="0.3">
      <c r="B51" s="448"/>
      <c r="C51" s="462"/>
      <c r="D51" s="464"/>
      <c r="E51" s="464"/>
      <c r="F51" s="459">
        <v>28372</v>
      </c>
      <c r="G51" s="460"/>
      <c r="H51" s="459">
        <v>28372</v>
      </c>
      <c r="I51" s="460"/>
      <c r="J51" s="52">
        <v>28351</v>
      </c>
      <c r="K51" s="466"/>
    </row>
    <row r="52" spans="2:11" s="18" customFormat="1" x14ac:dyDescent="0.25">
      <c r="B52" s="447">
        <f>+B50+1</f>
        <v>17</v>
      </c>
      <c r="C52" s="461" t="s">
        <v>62</v>
      </c>
      <c r="D52" s="463" t="s">
        <v>2</v>
      </c>
      <c r="E52" s="463">
        <v>1</v>
      </c>
      <c r="F52" s="453" t="s">
        <v>46</v>
      </c>
      <c r="G52" s="454"/>
      <c r="H52" s="453" t="s">
        <v>47</v>
      </c>
      <c r="I52" s="454"/>
      <c r="J52" s="51" t="s">
        <v>45</v>
      </c>
      <c r="K52" s="465">
        <f t="shared" ref="K52:K88" si="10">+ROUND(AVERAGE(F53:J53),0)</f>
        <v>48551</v>
      </c>
    </row>
    <row r="53" spans="2:11" s="18" customFormat="1" ht="17.25" thickBot="1" x14ac:dyDescent="0.3">
      <c r="B53" s="448"/>
      <c r="C53" s="462"/>
      <c r="D53" s="464"/>
      <c r="E53" s="464"/>
      <c r="F53" s="459">
        <v>48659.66</v>
      </c>
      <c r="G53" s="460"/>
      <c r="H53" s="459">
        <v>48658.83</v>
      </c>
      <c r="I53" s="460"/>
      <c r="J53" s="52">
        <v>48333.33</v>
      </c>
      <c r="K53" s="466"/>
    </row>
    <row r="54" spans="2:11" s="18" customFormat="1" ht="18.75" customHeight="1" x14ac:dyDescent="0.25">
      <c r="B54" s="447">
        <f>+B52+1</f>
        <v>18</v>
      </c>
      <c r="C54" s="487" t="s">
        <v>191</v>
      </c>
      <c r="D54" s="463" t="s">
        <v>8</v>
      </c>
      <c r="E54" s="463">
        <v>1</v>
      </c>
      <c r="F54" s="453" t="s">
        <v>46</v>
      </c>
      <c r="G54" s="454"/>
      <c r="H54" s="453" t="s">
        <v>47</v>
      </c>
      <c r="I54" s="454"/>
      <c r="J54" s="51" t="s">
        <v>45</v>
      </c>
      <c r="K54" s="465">
        <f t="shared" si="10"/>
        <v>15119</v>
      </c>
    </row>
    <row r="55" spans="2:11" s="18" customFormat="1" ht="18.75" customHeight="1" thickBot="1" x14ac:dyDescent="0.3">
      <c r="B55" s="448"/>
      <c r="C55" s="462"/>
      <c r="D55" s="464"/>
      <c r="E55" s="464"/>
      <c r="F55" s="459">
        <f>ROUND(90715/6,0)</f>
        <v>15119</v>
      </c>
      <c r="G55" s="460"/>
      <c r="H55" s="459">
        <f>ROUND(90729/6,0)</f>
        <v>15122</v>
      </c>
      <c r="I55" s="460"/>
      <c r="J55" s="52">
        <f>ROUND(90699/6,0)</f>
        <v>15117</v>
      </c>
      <c r="K55" s="466"/>
    </row>
    <row r="56" spans="2:11" s="18" customFormat="1" ht="18.75" customHeight="1" x14ac:dyDescent="0.25">
      <c r="B56" s="447">
        <f>+B54+1</f>
        <v>19</v>
      </c>
      <c r="C56" s="487" t="s">
        <v>63</v>
      </c>
      <c r="D56" s="463" t="s">
        <v>2</v>
      </c>
      <c r="E56" s="463">
        <v>1</v>
      </c>
      <c r="F56" s="453" t="s">
        <v>46</v>
      </c>
      <c r="G56" s="454"/>
      <c r="H56" s="453" t="s">
        <v>47</v>
      </c>
      <c r="I56" s="454"/>
      <c r="J56" s="51" t="s">
        <v>45</v>
      </c>
      <c r="K56" s="465">
        <f t="shared" si="10"/>
        <v>12058</v>
      </c>
    </row>
    <row r="57" spans="2:11" s="18" customFormat="1" ht="18.75" customHeight="1" thickBot="1" x14ac:dyDescent="0.3">
      <c r="B57" s="448"/>
      <c r="C57" s="462"/>
      <c r="D57" s="464"/>
      <c r="E57" s="464"/>
      <c r="F57" s="459">
        <v>12062</v>
      </c>
      <c r="G57" s="460"/>
      <c r="H57" s="459">
        <v>12061</v>
      </c>
      <c r="I57" s="460"/>
      <c r="J57" s="52">
        <v>12050</v>
      </c>
      <c r="K57" s="466"/>
    </row>
    <row r="58" spans="2:11" s="18" customFormat="1" ht="21.75" customHeight="1" x14ac:dyDescent="0.25">
      <c r="B58" s="447">
        <f>+B56+1</f>
        <v>20</v>
      </c>
      <c r="C58" s="461" t="s">
        <v>57</v>
      </c>
      <c r="D58" s="463" t="s">
        <v>2</v>
      </c>
      <c r="E58" s="463">
        <v>1</v>
      </c>
      <c r="F58" s="453" t="s">
        <v>46</v>
      </c>
      <c r="G58" s="454"/>
      <c r="H58" s="453" t="s">
        <v>47</v>
      </c>
      <c r="I58" s="454"/>
      <c r="J58" s="51" t="s">
        <v>45</v>
      </c>
      <c r="K58" s="465">
        <f t="shared" si="10"/>
        <v>26891</v>
      </c>
    </row>
    <row r="59" spans="2:11" s="18" customFormat="1" ht="21.75" customHeight="1" thickBot="1" x14ac:dyDescent="0.3">
      <c r="B59" s="448"/>
      <c r="C59" s="462"/>
      <c r="D59" s="464"/>
      <c r="E59" s="464"/>
      <c r="F59" s="459">
        <v>26947</v>
      </c>
      <c r="G59" s="460"/>
      <c r="H59" s="459">
        <v>26946</v>
      </c>
      <c r="I59" s="460"/>
      <c r="J59" s="52">
        <v>26780</v>
      </c>
      <c r="K59" s="466"/>
    </row>
    <row r="60" spans="2:11" s="18" customFormat="1" ht="18" customHeight="1" x14ac:dyDescent="0.25">
      <c r="B60" s="447">
        <f>+B58+1</f>
        <v>21</v>
      </c>
      <c r="C60" s="461" t="s">
        <v>64</v>
      </c>
      <c r="D60" s="463" t="s">
        <v>2</v>
      </c>
      <c r="E60" s="463">
        <v>1</v>
      </c>
      <c r="F60" s="453" t="s">
        <v>46</v>
      </c>
      <c r="G60" s="454"/>
      <c r="H60" s="453" t="s">
        <v>47</v>
      </c>
      <c r="I60" s="454"/>
      <c r="J60" s="51" t="s">
        <v>45</v>
      </c>
      <c r="K60" s="465">
        <f t="shared" si="10"/>
        <v>16221</v>
      </c>
    </row>
    <row r="61" spans="2:11" s="18" customFormat="1" ht="18" customHeight="1" thickBot="1" x14ac:dyDescent="0.3">
      <c r="B61" s="448"/>
      <c r="C61" s="462"/>
      <c r="D61" s="464"/>
      <c r="E61" s="464"/>
      <c r="F61" s="459">
        <v>16239</v>
      </c>
      <c r="G61" s="460"/>
      <c r="H61" s="459">
        <v>16235</v>
      </c>
      <c r="I61" s="460"/>
      <c r="J61" s="52">
        <v>16190</v>
      </c>
      <c r="K61" s="466"/>
    </row>
    <row r="62" spans="2:11" s="18" customFormat="1" x14ac:dyDescent="0.25">
      <c r="B62" s="447">
        <f>+B60+1</f>
        <v>22</v>
      </c>
      <c r="C62" s="461" t="s">
        <v>65</v>
      </c>
      <c r="D62" s="463" t="s">
        <v>2</v>
      </c>
      <c r="E62" s="463">
        <v>1</v>
      </c>
      <c r="F62" s="453" t="s">
        <v>46</v>
      </c>
      <c r="G62" s="454"/>
      <c r="H62" s="453" t="s">
        <v>47</v>
      </c>
      <c r="I62" s="454"/>
      <c r="J62" s="51" t="s">
        <v>45</v>
      </c>
      <c r="K62" s="465">
        <f t="shared" si="10"/>
        <v>4033</v>
      </c>
    </row>
    <row r="63" spans="2:11" s="18" customFormat="1" ht="17.25" thickBot="1" x14ac:dyDescent="0.3">
      <c r="B63" s="448"/>
      <c r="C63" s="462"/>
      <c r="D63" s="464"/>
      <c r="E63" s="464"/>
      <c r="F63" s="459">
        <v>4036</v>
      </c>
      <c r="G63" s="460"/>
      <c r="H63" s="459">
        <v>4031</v>
      </c>
      <c r="I63" s="460"/>
      <c r="J63" s="52">
        <v>4031</v>
      </c>
      <c r="K63" s="466"/>
    </row>
    <row r="64" spans="2:11" s="18" customFormat="1" x14ac:dyDescent="0.25">
      <c r="B64" s="447">
        <f>+B62+1</f>
        <v>23</v>
      </c>
      <c r="C64" s="461" t="s">
        <v>66</v>
      </c>
      <c r="D64" s="463" t="s">
        <v>2</v>
      </c>
      <c r="E64" s="463">
        <v>1</v>
      </c>
      <c r="F64" s="453" t="s">
        <v>46</v>
      </c>
      <c r="G64" s="454"/>
      <c r="H64" s="453" t="s">
        <v>47</v>
      </c>
      <c r="I64" s="454"/>
      <c r="J64" s="51" t="s">
        <v>45</v>
      </c>
      <c r="K64" s="465">
        <f t="shared" si="10"/>
        <v>4817</v>
      </c>
    </row>
    <row r="65" spans="2:11" s="18" customFormat="1" ht="17.25" thickBot="1" x14ac:dyDescent="0.3">
      <c r="B65" s="448"/>
      <c r="C65" s="462"/>
      <c r="D65" s="464"/>
      <c r="E65" s="464"/>
      <c r="F65" s="459">
        <v>4827</v>
      </c>
      <c r="G65" s="460"/>
      <c r="H65" s="459">
        <v>4825</v>
      </c>
      <c r="I65" s="460"/>
      <c r="J65" s="52">
        <v>4800</v>
      </c>
      <c r="K65" s="466"/>
    </row>
    <row r="66" spans="2:11" s="18" customFormat="1" x14ac:dyDescent="0.25">
      <c r="B66" s="447">
        <f>+B64+1</f>
        <v>24</v>
      </c>
      <c r="C66" s="461" t="s">
        <v>59</v>
      </c>
      <c r="D66" s="463" t="s">
        <v>2</v>
      </c>
      <c r="E66" s="463">
        <v>1</v>
      </c>
      <c r="F66" s="453" t="s">
        <v>46</v>
      </c>
      <c r="G66" s="454"/>
      <c r="H66" s="453" t="s">
        <v>47</v>
      </c>
      <c r="I66" s="454"/>
      <c r="J66" s="51" t="s">
        <v>45</v>
      </c>
      <c r="K66" s="465">
        <f t="shared" si="10"/>
        <v>6676</v>
      </c>
    </row>
    <row r="67" spans="2:11" s="18" customFormat="1" ht="17.25" thickBot="1" x14ac:dyDescent="0.3">
      <c r="B67" s="448"/>
      <c r="C67" s="462"/>
      <c r="D67" s="464"/>
      <c r="E67" s="464"/>
      <c r="F67" s="459">
        <v>6678</v>
      </c>
      <c r="G67" s="460"/>
      <c r="H67" s="459">
        <v>6671</v>
      </c>
      <c r="I67" s="460"/>
      <c r="J67" s="52">
        <v>6679</v>
      </c>
      <c r="K67" s="466"/>
    </row>
    <row r="68" spans="2:11" s="18" customFormat="1" x14ac:dyDescent="0.25">
      <c r="B68" s="447">
        <f>+B66+1</f>
        <v>25</v>
      </c>
      <c r="C68" s="461" t="s">
        <v>60</v>
      </c>
      <c r="D68" s="463" t="s">
        <v>2</v>
      </c>
      <c r="E68" s="463">
        <v>1</v>
      </c>
      <c r="F68" s="453" t="s">
        <v>46</v>
      </c>
      <c r="G68" s="454"/>
      <c r="H68" s="453" t="s">
        <v>47</v>
      </c>
      <c r="I68" s="454"/>
      <c r="J68" s="51"/>
      <c r="K68" s="465">
        <f t="shared" si="10"/>
        <v>2776</v>
      </c>
    </row>
    <row r="69" spans="2:11" s="18" customFormat="1" ht="17.25" thickBot="1" x14ac:dyDescent="0.3">
      <c r="B69" s="448"/>
      <c r="C69" s="462"/>
      <c r="D69" s="464"/>
      <c r="E69" s="464"/>
      <c r="F69" s="459">
        <v>3332</v>
      </c>
      <c r="G69" s="460"/>
      <c r="H69" s="459">
        <v>2220</v>
      </c>
      <c r="I69" s="460"/>
      <c r="J69" s="52"/>
      <c r="K69" s="466"/>
    </row>
    <row r="70" spans="2:11" s="18" customFormat="1" x14ac:dyDescent="0.25">
      <c r="B70" s="447">
        <f>+B68+1</f>
        <v>26</v>
      </c>
      <c r="C70" s="461" t="s">
        <v>67</v>
      </c>
      <c r="D70" s="463" t="s">
        <v>8</v>
      </c>
      <c r="E70" s="463">
        <v>1</v>
      </c>
      <c r="F70" s="453" t="s">
        <v>46</v>
      </c>
      <c r="G70" s="454"/>
      <c r="H70" s="453" t="s">
        <v>47</v>
      </c>
      <c r="I70" s="454"/>
      <c r="J70" s="51" t="s">
        <v>45</v>
      </c>
      <c r="K70" s="465">
        <f t="shared" si="10"/>
        <v>4013</v>
      </c>
    </row>
    <row r="71" spans="2:11" s="18" customFormat="1" ht="17.25" thickBot="1" x14ac:dyDescent="0.3">
      <c r="B71" s="448"/>
      <c r="C71" s="462"/>
      <c r="D71" s="464"/>
      <c r="E71" s="464"/>
      <c r="F71" s="459">
        <v>4020</v>
      </c>
      <c r="G71" s="460"/>
      <c r="H71" s="459">
        <v>4019.33</v>
      </c>
      <c r="I71" s="460"/>
      <c r="J71" s="52">
        <v>4000</v>
      </c>
      <c r="K71" s="466"/>
    </row>
    <row r="72" spans="2:11" s="18" customFormat="1" x14ac:dyDescent="0.25">
      <c r="B72" s="447">
        <f>+B70+1</f>
        <v>27</v>
      </c>
      <c r="C72" s="461" t="s">
        <v>68</v>
      </c>
      <c r="D72" s="463" t="s">
        <v>2</v>
      </c>
      <c r="E72" s="463">
        <v>1</v>
      </c>
      <c r="F72" s="453" t="s">
        <v>46</v>
      </c>
      <c r="G72" s="454"/>
      <c r="H72" s="453" t="s">
        <v>47</v>
      </c>
      <c r="I72" s="454"/>
      <c r="J72" s="51" t="s">
        <v>45</v>
      </c>
      <c r="K72" s="465">
        <f t="shared" si="10"/>
        <v>781</v>
      </c>
    </row>
    <row r="73" spans="2:11" s="18" customFormat="1" ht="17.25" thickBot="1" x14ac:dyDescent="0.3">
      <c r="B73" s="448"/>
      <c r="C73" s="462"/>
      <c r="D73" s="464"/>
      <c r="E73" s="464"/>
      <c r="F73" s="459">
        <v>780</v>
      </c>
      <c r="G73" s="460"/>
      <c r="H73" s="459">
        <v>784</v>
      </c>
      <c r="I73" s="460"/>
      <c r="J73" s="52">
        <v>779</v>
      </c>
      <c r="K73" s="466"/>
    </row>
    <row r="74" spans="2:11" s="18" customFormat="1" x14ac:dyDescent="0.25">
      <c r="B74" s="447">
        <f>+B72+1</f>
        <v>28</v>
      </c>
      <c r="C74" s="461" t="s">
        <v>227</v>
      </c>
      <c r="D74" s="463" t="s">
        <v>2</v>
      </c>
      <c r="E74" s="463">
        <v>1</v>
      </c>
      <c r="F74" s="453" t="s">
        <v>46</v>
      </c>
      <c r="G74" s="454"/>
      <c r="H74" s="453" t="s">
        <v>47</v>
      </c>
      <c r="I74" s="454"/>
      <c r="J74" s="51" t="s">
        <v>45</v>
      </c>
      <c r="K74" s="465">
        <f t="shared" ref="K74" si="11">+ROUND(AVERAGE(F75:J75),0)</f>
        <v>1252</v>
      </c>
    </row>
    <row r="75" spans="2:11" s="18" customFormat="1" ht="17.25" thickBot="1" x14ac:dyDescent="0.3">
      <c r="B75" s="448"/>
      <c r="C75" s="462"/>
      <c r="D75" s="464"/>
      <c r="E75" s="464"/>
      <c r="F75" s="459">
        <v>1250</v>
      </c>
      <c r="G75" s="460"/>
      <c r="H75" s="459">
        <v>1255</v>
      </c>
      <c r="I75" s="460"/>
      <c r="J75" s="52">
        <v>1250</v>
      </c>
      <c r="K75" s="466"/>
    </row>
    <row r="76" spans="2:11" s="18" customFormat="1" x14ac:dyDescent="0.25">
      <c r="B76" s="447">
        <f>+B74+1</f>
        <v>29</v>
      </c>
      <c r="C76" s="461" t="s">
        <v>180</v>
      </c>
      <c r="D76" s="463" t="s">
        <v>2</v>
      </c>
      <c r="E76" s="463">
        <v>1</v>
      </c>
      <c r="F76" s="453" t="s">
        <v>46</v>
      </c>
      <c r="G76" s="454"/>
      <c r="H76" s="453" t="s">
        <v>47</v>
      </c>
      <c r="I76" s="454"/>
      <c r="J76" s="51" t="s">
        <v>45</v>
      </c>
      <c r="K76" s="465">
        <f t="shared" ref="K76" si="12">+ROUND(AVERAGE(F77:J77),0)</f>
        <v>2452</v>
      </c>
    </row>
    <row r="77" spans="2:11" s="18" customFormat="1" ht="17.25" thickBot="1" x14ac:dyDescent="0.3">
      <c r="B77" s="448"/>
      <c r="C77" s="462"/>
      <c r="D77" s="464"/>
      <c r="E77" s="464"/>
      <c r="F77" s="459">
        <v>2453</v>
      </c>
      <c r="G77" s="460"/>
      <c r="H77" s="459">
        <v>2454</v>
      </c>
      <c r="I77" s="460"/>
      <c r="J77" s="52">
        <v>2450</v>
      </c>
      <c r="K77" s="466"/>
    </row>
    <row r="78" spans="2:11" s="18" customFormat="1" x14ac:dyDescent="0.25">
      <c r="B78" s="447">
        <f>+B76+1</f>
        <v>30</v>
      </c>
      <c r="C78" s="461" t="s">
        <v>69</v>
      </c>
      <c r="D78" s="463" t="s">
        <v>2</v>
      </c>
      <c r="E78" s="463">
        <v>1</v>
      </c>
      <c r="F78" s="453" t="s">
        <v>46</v>
      </c>
      <c r="G78" s="454"/>
      <c r="H78" s="453" t="s">
        <v>47</v>
      </c>
      <c r="I78" s="454"/>
      <c r="J78" s="51" t="s">
        <v>45</v>
      </c>
      <c r="K78" s="465">
        <f t="shared" si="10"/>
        <v>875</v>
      </c>
    </row>
    <row r="79" spans="2:11" s="18" customFormat="1" ht="17.25" thickBot="1" x14ac:dyDescent="0.3">
      <c r="B79" s="448"/>
      <c r="C79" s="462"/>
      <c r="D79" s="464"/>
      <c r="E79" s="464"/>
      <c r="F79" s="459">
        <v>878</v>
      </c>
      <c r="G79" s="460"/>
      <c r="H79" s="459">
        <v>878</v>
      </c>
      <c r="I79" s="460"/>
      <c r="J79" s="52">
        <v>870</v>
      </c>
      <c r="K79" s="466"/>
    </row>
    <row r="80" spans="2:11" s="18" customFormat="1" x14ac:dyDescent="0.25">
      <c r="B80" s="447">
        <f>+B78+1</f>
        <v>31</v>
      </c>
      <c r="C80" s="461" t="s">
        <v>70</v>
      </c>
      <c r="D80" s="463" t="s">
        <v>2</v>
      </c>
      <c r="E80" s="463">
        <v>1</v>
      </c>
      <c r="F80" s="453" t="s">
        <v>46</v>
      </c>
      <c r="G80" s="454"/>
      <c r="H80" s="453" t="s">
        <v>47</v>
      </c>
      <c r="I80" s="454"/>
      <c r="J80" s="51" t="s">
        <v>45</v>
      </c>
      <c r="K80" s="465">
        <f t="shared" si="10"/>
        <v>514</v>
      </c>
    </row>
    <row r="81" spans="2:11" s="18" customFormat="1" ht="17.25" thickBot="1" x14ac:dyDescent="0.3">
      <c r="B81" s="448"/>
      <c r="C81" s="462"/>
      <c r="D81" s="464"/>
      <c r="E81" s="464"/>
      <c r="F81" s="459">
        <v>514</v>
      </c>
      <c r="G81" s="460"/>
      <c r="H81" s="459">
        <v>518</v>
      </c>
      <c r="I81" s="460"/>
      <c r="J81" s="52">
        <v>510</v>
      </c>
      <c r="K81" s="466"/>
    </row>
    <row r="82" spans="2:11" s="18" customFormat="1" x14ac:dyDescent="0.25">
      <c r="B82" s="447">
        <f>+B80+1</f>
        <v>32</v>
      </c>
      <c r="C82" s="461" t="s">
        <v>55</v>
      </c>
      <c r="D82" s="463" t="s">
        <v>2</v>
      </c>
      <c r="E82" s="463">
        <v>1</v>
      </c>
      <c r="F82" s="453" t="s">
        <v>46</v>
      </c>
      <c r="G82" s="454"/>
      <c r="H82" s="453" t="s">
        <v>47</v>
      </c>
      <c r="I82" s="454"/>
      <c r="J82" s="51" t="s">
        <v>45</v>
      </c>
      <c r="K82" s="465">
        <f t="shared" si="10"/>
        <v>455</v>
      </c>
    </row>
    <row r="83" spans="2:11" s="18" customFormat="1" ht="17.25" thickBot="1" x14ac:dyDescent="0.3">
      <c r="B83" s="448"/>
      <c r="C83" s="462"/>
      <c r="D83" s="464"/>
      <c r="E83" s="464"/>
      <c r="F83" s="459">
        <v>456</v>
      </c>
      <c r="G83" s="460"/>
      <c r="H83" s="459">
        <v>458</v>
      </c>
      <c r="I83" s="460"/>
      <c r="J83" s="52">
        <v>450</v>
      </c>
      <c r="K83" s="466"/>
    </row>
    <row r="84" spans="2:11" s="18" customFormat="1" ht="17.25" customHeight="1" x14ac:dyDescent="0.25">
      <c r="B84" s="447">
        <f>+B82+1</f>
        <v>33</v>
      </c>
      <c r="C84" s="461" t="s">
        <v>56</v>
      </c>
      <c r="D84" s="463" t="s">
        <v>2</v>
      </c>
      <c r="E84" s="463">
        <v>1</v>
      </c>
      <c r="F84" s="453" t="s">
        <v>46</v>
      </c>
      <c r="G84" s="454"/>
      <c r="H84" s="453" t="s">
        <v>47</v>
      </c>
      <c r="I84" s="454"/>
      <c r="J84" s="51" t="s">
        <v>45</v>
      </c>
      <c r="K84" s="465">
        <f t="shared" si="10"/>
        <v>519</v>
      </c>
    </row>
    <row r="85" spans="2:11" s="18" customFormat="1" ht="17.25" customHeight="1" thickBot="1" x14ac:dyDescent="0.3">
      <c r="B85" s="448"/>
      <c r="C85" s="462"/>
      <c r="D85" s="464"/>
      <c r="E85" s="464"/>
      <c r="F85" s="459">
        <v>518</v>
      </c>
      <c r="G85" s="460"/>
      <c r="H85" s="459">
        <v>520</v>
      </c>
      <c r="I85" s="460"/>
      <c r="J85" s="52">
        <v>520</v>
      </c>
      <c r="K85" s="466"/>
    </row>
    <row r="86" spans="2:11" s="18" customFormat="1" ht="17.25" customHeight="1" x14ac:dyDescent="0.25">
      <c r="B86" s="447">
        <f>+B84+1</f>
        <v>34</v>
      </c>
      <c r="C86" s="461" t="s">
        <v>61</v>
      </c>
      <c r="D86" s="463" t="s">
        <v>2</v>
      </c>
      <c r="E86" s="463">
        <v>1</v>
      </c>
      <c r="F86" s="453" t="s">
        <v>46</v>
      </c>
      <c r="G86" s="454"/>
      <c r="H86" s="453" t="s">
        <v>47</v>
      </c>
      <c r="I86" s="454"/>
      <c r="J86" s="51" t="s">
        <v>45</v>
      </c>
      <c r="K86" s="465">
        <f t="shared" si="10"/>
        <v>38173</v>
      </c>
    </row>
    <row r="87" spans="2:11" s="18" customFormat="1" ht="17.25" customHeight="1" thickBot="1" x14ac:dyDescent="0.3">
      <c r="B87" s="448"/>
      <c r="C87" s="486"/>
      <c r="D87" s="464"/>
      <c r="E87" s="464"/>
      <c r="F87" s="459">
        <v>38200</v>
      </c>
      <c r="G87" s="460"/>
      <c r="H87" s="459">
        <v>38199</v>
      </c>
      <c r="I87" s="460"/>
      <c r="J87" s="52">
        <v>38120</v>
      </c>
      <c r="K87" s="466"/>
    </row>
    <row r="88" spans="2:11" ht="17.25" customHeight="1" x14ac:dyDescent="0.25">
      <c r="B88" s="447">
        <f>+B86+1</f>
        <v>35</v>
      </c>
      <c r="C88" s="449" t="s">
        <v>71</v>
      </c>
      <c r="D88" s="467" t="s">
        <v>2</v>
      </c>
      <c r="E88" s="467">
        <v>1</v>
      </c>
      <c r="F88" s="453" t="s">
        <v>46</v>
      </c>
      <c r="G88" s="454"/>
      <c r="H88" s="453" t="s">
        <v>47</v>
      </c>
      <c r="I88" s="454"/>
      <c r="J88" s="51" t="s">
        <v>45</v>
      </c>
      <c r="K88" s="465">
        <f t="shared" si="10"/>
        <v>2685</v>
      </c>
    </row>
    <row r="89" spans="2:11" ht="17.25" customHeight="1" thickBot="1" x14ac:dyDescent="0.3">
      <c r="B89" s="448"/>
      <c r="C89" s="450"/>
      <c r="D89" s="468"/>
      <c r="E89" s="468"/>
      <c r="F89" s="459">
        <v>3130</v>
      </c>
      <c r="G89" s="460"/>
      <c r="H89" s="459">
        <v>2240</v>
      </c>
      <c r="I89" s="460"/>
      <c r="J89" s="52"/>
      <c r="K89" s="466"/>
    </row>
    <row r="90" spans="2:11" ht="17.25" customHeight="1" x14ac:dyDescent="0.25">
      <c r="B90" s="447">
        <f>+B88+1</f>
        <v>36</v>
      </c>
      <c r="C90" s="449" t="s">
        <v>201</v>
      </c>
      <c r="D90" s="467" t="s">
        <v>8</v>
      </c>
      <c r="E90" s="467">
        <v>1</v>
      </c>
      <c r="F90" s="453" t="s">
        <v>46</v>
      </c>
      <c r="G90" s="454"/>
      <c r="H90" s="453" t="s">
        <v>47</v>
      </c>
      <c r="I90" s="454"/>
      <c r="J90" s="51" t="s">
        <v>45</v>
      </c>
      <c r="K90" s="465">
        <f t="shared" ref="K90" si="13">+ROUND(AVERAGE(F91:J91),0)</f>
        <v>22586</v>
      </c>
    </row>
    <row r="91" spans="2:11" ht="17.25" customHeight="1" thickBot="1" x14ac:dyDescent="0.3">
      <c r="B91" s="448"/>
      <c r="C91" s="450"/>
      <c r="D91" s="468"/>
      <c r="E91" s="468"/>
      <c r="F91" s="459">
        <f>ROUND(135519/6,0)</f>
        <v>22587</v>
      </c>
      <c r="G91" s="460"/>
      <c r="H91" s="459">
        <f>ROUND(135516/6,0)</f>
        <v>22586</v>
      </c>
      <c r="I91" s="460"/>
      <c r="J91" s="52">
        <f>ROUND(135501/6,0)</f>
        <v>22584</v>
      </c>
      <c r="K91" s="466"/>
    </row>
    <row r="92" spans="2:11" ht="17.25" customHeight="1" x14ac:dyDescent="0.25">
      <c r="B92" s="447">
        <f>+B90+1</f>
        <v>37</v>
      </c>
      <c r="C92" s="449" t="s">
        <v>173</v>
      </c>
      <c r="D92" s="467" t="s">
        <v>2</v>
      </c>
      <c r="E92" s="467">
        <v>1</v>
      </c>
      <c r="F92" s="453" t="s">
        <v>46</v>
      </c>
      <c r="G92" s="454"/>
      <c r="H92" s="453" t="s">
        <v>47</v>
      </c>
      <c r="I92" s="454"/>
      <c r="J92" s="51" t="s">
        <v>45</v>
      </c>
      <c r="K92" s="465">
        <f t="shared" ref="K92" si="14">+ROUND(AVERAGE(F93:J93),0)</f>
        <v>10364</v>
      </c>
    </row>
    <row r="93" spans="2:11" ht="17.25" customHeight="1" thickBot="1" x14ac:dyDescent="0.3">
      <c r="B93" s="448"/>
      <c r="C93" s="450"/>
      <c r="D93" s="468"/>
      <c r="E93" s="468"/>
      <c r="F93" s="459">
        <v>10373</v>
      </c>
      <c r="G93" s="460"/>
      <c r="H93" s="459">
        <v>10371</v>
      </c>
      <c r="I93" s="460"/>
      <c r="J93" s="52">
        <v>10349</v>
      </c>
      <c r="K93" s="466"/>
    </row>
    <row r="94" spans="2:11" s="18" customFormat="1" x14ac:dyDescent="0.25">
      <c r="B94" s="447">
        <f>+B92+1</f>
        <v>38</v>
      </c>
      <c r="C94" s="449" t="s">
        <v>72</v>
      </c>
      <c r="D94" s="451" t="s">
        <v>2</v>
      </c>
      <c r="E94" s="451">
        <v>1</v>
      </c>
      <c r="F94" s="453" t="s">
        <v>46</v>
      </c>
      <c r="G94" s="454"/>
      <c r="H94" s="453" t="s">
        <v>47</v>
      </c>
      <c r="I94" s="454"/>
      <c r="J94" s="51" t="s">
        <v>45</v>
      </c>
      <c r="K94" s="455">
        <f t="shared" ref="K94" si="15">+ROUND(AVERAGE(F95:J95),0)</f>
        <v>9402</v>
      </c>
    </row>
    <row r="95" spans="2:11" s="18" customFormat="1" ht="17.25" thickBot="1" x14ac:dyDescent="0.3">
      <c r="B95" s="448"/>
      <c r="C95" s="450"/>
      <c r="D95" s="452"/>
      <c r="E95" s="452"/>
      <c r="F95" s="459">
        <v>9458</v>
      </c>
      <c r="G95" s="460"/>
      <c r="H95" s="459">
        <v>9459</v>
      </c>
      <c r="I95" s="460"/>
      <c r="J95" s="52">
        <v>9290</v>
      </c>
      <c r="K95" s="456"/>
    </row>
    <row r="96" spans="2:11" s="18" customFormat="1" ht="18.75" customHeight="1" x14ac:dyDescent="0.25">
      <c r="B96" s="447">
        <f>+B94+1</f>
        <v>39</v>
      </c>
      <c r="C96" s="485" t="s">
        <v>253</v>
      </c>
      <c r="D96" s="451" t="s">
        <v>8</v>
      </c>
      <c r="E96" s="451">
        <v>1</v>
      </c>
      <c r="F96" s="453" t="s">
        <v>46</v>
      </c>
      <c r="G96" s="454"/>
      <c r="H96" s="453" t="s">
        <v>47</v>
      </c>
      <c r="I96" s="454"/>
      <c r="J96" s="19" t="s">
        <v>45</v>
      </c>
      <c r="K96" s="455">
        <f t="shared" ref="K96" si="16">+ROUND(AVERAGE(F97:J97),0)</f>
        <v>16241</v>
      </c>
    </row>
    <row r="97" spans="2:12" s="18" customFormat="1" ht="18.75" customHeight="1" thickBot="1" x14ac:dyDescent="0.3">
      <c r="B97" s="448"/>
      <c r="C97" s="450"/>
      <c r="D97" s="452"/>
      <c r="E97" s="452"/>
      <c r="F97" s="459">
        <f>ROUND(97439/6,0)</f>
        <v>16240</v>
      </c>
      <c r="G97" s="460"/>
      <c r="H97" s="459">
        <f>ROUND(97454/6,0)</f>
        <v>16242</v>
      </c>
      <c r="I97" s="460"/>
      <c r="J97" s="52">
        <f>ROUND(97450/6,0)</f>
        <v>16242</v>
      </c>
      <c r="K97" s="456"/>
    </row>
    <row r="98" spans="2:12" s="18" customFormat="1" x14ac:dyDescent="0.25">
      <c r="B98" s="447">
        <f>+B96+1</f>
        <v>40</v>
      </c>
      <c r="C98" s="449" t="s">
        <v>254</v>
      </c>
      <c r="D98" s="451" t="s">
        <v>8</v>
      </c>
      <c r="E98" s="451">
        <v>1</v>
      </c>
      <c r="F98" s="453" t="s">
        <v>46</v>
      </c>
      <c r="G98" s="454"/>
      <c r="H98" s="453" t="s">
        <v>47</v>
      </c>
      <c r="I98" s="454"/>
      <c r="J98" s="19" t="s">
        <v>45</v>
      </c>
      <c r="K98" s="455">
        <f t="shared" ref="K98" si="17">+ROUND(AVERAGE(F99:J99),0)</f>
        <v>110306</v>
      </c>
    </row>
    <row r="99" spans="2:12" s="18" customFormat="1" ht="17.25" thickBot="1" x14ac:dyDescent="0.3">
      <c r="B99" s="448"/>
      <c r="C99" s="476"/>
      <c r="D99" s="469"/>
      <c r="E99" s="469"/>
      <c r="F99" s="459">
        <f>ROUND(662002/6,0)</f>
        <v>110334</v>
      </c>
      <c r="G99" s="460"/>
      <c r="H99" s="459">
        <f>ROUND(661999/6,0)</f>
        <v>110333</v>
      </c>
      <c r="I99" s="460"/>
      <c r="J99" s="52">
        <f>ROUND(661500/6,0)</f>
        <v>110250</v>
      </c>
      <c r="K99" s="456"/>
      <c r="L99" s="21"/>
    </row>
    <row r="100" spans="2:12" s="18" customFormat="1" x14ac:dyDescent="0.25">
      <c r="B100" s="447">
        <f>+B98+1</f>
        <v>41</v>
      </c>
      <c r="C100" s="449" t="s">
        <v>255</v>
      </c>
      <c r="D100" s="451" t="s">
        <v>8</v>
      </c>
      <c r="E100" s="451">
        <v>1</v>
      </c>
      <c r="F100" s="453" t="s">
        <v>46</v>
      </c>
      <c r="G100" s="454"/>
      <c r="H100" s="453" t="s">
        <v>47</v>
      </c>
      <c r="I100" s="454"/>
      <c r="J100" s="19" t="s">
        <v>45</v>
      </c>
      <c r="K100" s="455">
        <f t="shared" ref="K100" si="18">+ROUND(AVERAGE(F101:J101),0)</f>
        <v>53703</v>
      </c>
    </row>
    <row r="101" spans="2:12" s="18" customFormat="1" ht="17.25" thickBot="1" x14ac:dyDescent="0.3">
      <c r="B101" s="448"/>
      <c r="C101" s="476"/>
      <c r="D101" s="469"/>
      <c r="E101" s="469"/>
      <c r="F101" s="459">
        <f>ROUND(322233/6,0)</f>
        <v>53706</v>
      </c>
      <c r="G101" s="460"/>
      <c r="H101" s="459">
        <f>ROUND(322220/6,0)</f>
        <v>53703</v>
      </c>
      <c r="I101" s="460"/>
      <c r="J101" s="52">
        <f>ROUND(322200/6,0)</f>
        <v>53700</v>
      </c>
      <c r="K101" s="456"/>
      <c r="L101" s="21"/>
    </row>
    <row r="102" spans="2:12" s="18" customFormat="1" x14ac:dyDescent="0.25">
      <c r="B102" s="447">
        <f>+B100+1</f>
        <v>42</v>
      </c>
      <c r="C102" s="449" t="s">
        <v>252</v>
      </c>
      <c r="D102" s="451" t="s">
        <v>8</v>
      </c>
      <c r="E102" s="451">
        <v>1</v>
      </c>
      <c r="F102" s="453" t="s">
        <v>46</v>
      </c>
      <c r="G102" s="454"/>
      <c r="H102" s="453" t="s">
        <v>47</v>
      </c>
      <c r="I102" s="454"/>
      <c r="J102" s="19" t="s">
        <v>45</v>
      </c>
      <c r="K102" s="455">
        <f t="shared" ref="K102" si="19">+ROUND(AVERAGE(F103:J103),0)</f>
        <v>40605</v>
      </c>
    </row>
    <row r="103" spans="2:12" s="18" customFormat="1" ht="17.25" thickBot="1" x14ac:dyDescent="0.3">
      <c r="B103" s="448"/>
      <c r="C103" s="476"/>
      <c r="D103" s="469"/>
      <c r="E103" s="469"/>
      <c r="F103" s="459">
        <f>ROUND(243941/6,0)</f>
        <v>40657</v>
      </c>
      <c r="G103" s="460"/>
      <c r="H103" s="459">
        <f>ROUND(243950/6,0)</f>
        <v>40658</v>
      </c>
      <c r="I103" s="460"/>
      <c r="J103" s="52">
        <f>ROUND(243000/6,0)</f>
        <v>40500</v>
      </c>
      <c r="K103" s="456"/>
      <c r="L103" s="21"/>
    </row>
    <row r="104" spans="2:12" s="18" customFormat="1" x14ac:dyDescent="0.25">
      <c r="B104" s="447">
        <f>+B102+1</f>
        <v>43</v>
      </c>
      <c r="C104" s="449" t="s">
        <v>73</v>
      </c>
      <c r="D104" s="451" t="s">
        <v>2</v>
      </c>
      <c r="E104" s="451">
        <v>1</v>
      </c>
      <c r="F104" s="453" t="s">
        <v>45</v>
      </c>
      <c r="G104" s="454"/>
      <c r="H104" s="453" t="s">
        <v>47</v>
      </c>
      <c r="I104" s="454"/>
      <c r="J104" s="19"/>
      <c r="K104" s="455">
        <f t="shared" ref="K104" si="20">+ROUND(AVERAGE(F105:J105),0)</f>
        <v>252957</v>
      </c>
    </row>
    <row r="105" spans="2:12" s="18" customFormat="1" ht="17.25" thickBot="1" x14ac:dyDescent="0.3">
      <c r="B105" s="448"/>
      <c r="C105" s="476"/>
      <c r="D105" s="452"/>
      <c r="E105" s="469"/>
      <c r="F105" s="459">
        <v>259000</v>
      </c>
      <c r="G105" s="460"/>
      <c r="H105" s="459">
        <v>246913</v>
      </c>
      <c r="I105" s="460"/>
      <c r="J105" s="53"/>
      <c r="K105" s="456"/>
      <c r="L105" s="21"/>
    </row>
    <row r="106" spans="2:12" s="18" customFormat="1" x14ac:dyDescent="0.25">
      <c r="B106" s="447">
        <f>+B104+1</f>
        <v>44</v>
      </c>
      <c r="C106" s="449" t="s">
        <v>74</v>
      </c>
      <c r="D106" s="451" t="s">
        <v>2</v>
      </c>
      <c r="E106" s="451">
        <v>1</v>
      </c>
      <c r="F106" s="453" t="s">
        <v>45</v>
      </c>
      <c r="G106" s="454"/>
      <c r="H106" s="453" t="s">
        <v>47</v>
      </c>
      <c r="I106" s="454"/>
      <c r="J106" s="19"/>
      <c r="K106" s="455">
        <f t="shared" ref="K106" si="21">+ROUND(AVERAGE(F107:J107),0)</f>
        <v>215158</v>
      </c>
    </row>
    <row r="107" spans="2:12" s="18" customFormat="1" ht="17.25" thickBot="1" x14ac:dyDescent="0.3">
      <c r="B107" s="448"/>
      <c r="C107" s="476"/>
      <c r="D107" s="452"/>
      <c r="E107" s="469"/>
      <c r="F107" s="459">
        <v>216000</v>
      </c>
      <c r="G107" s="460"/>
      <c r="H107" s="459">
        <v>214316</v>
      </c>
      <c r="I107" s="460"/>
      <c r="J107" s="53"/>
      <c r="K107" s="456"/>
      <c r="L107" s="21"/>
    </row>
    <row r="108" spans="2:12" s="18" customFormat="1" x14ac:dyDescent="0.25">
      <c r="B108" s="447">
        <f>+B106+1</f>
        <v>45</v>
      </c>
      <c r="C108" s="449" t="s">
        <v>75</v>
      </c>
      <c r="D108" s="451" t="s">
        <v>2</v>
      </c>
      <c r="E108" s="451">
        <v>1</v>
      </c>
      <c r="F108" s="453" t="s">
        <v>45</v>
      </c>
      <c r="G108" s="454"/>
      <c r="H108" s="453" t="s">
        <v>47</v>
      </c>
      <c r="I108" s="454"/>
      <c r="J108" s="19"/>
      <c r="K108" s="455">
        <f t="shared" ref="K108" si="22">+ROUND(AVERAGE(F109:J109),0)</f>
        <v>220511</v>
      </c>
    </row>
    <row r="109" spans="2:12" s="18" customFormat="1" ht="17.25" thickBot="1" x14ac:dyDescent="0.3">
      <c r="B109" s="448"/>
      <c r="C109" s="476"/>
      <c r="D109" s="452"/>
      <c r="E109" s="469"/>
      <c r="F109" s="459">
        <v>220000</v>
      </c>
      <c r="G109" s="460"/>
      <c r="H109" s="459">
        <v>221021</v>
      </c>
      <c r="I109" s="460"/>
      <c r="J109" s="53"/>
      <c r="K109" s="456"/>
      <c r="L109" s="21"/>
    </row>
    <row r="110" spans="2:12" s="18" customFormat="1" x14ac:dyDescent="0.25">
      <c r="B110" s="447">
        <f>+B108+1</f>
        <v>46</v>
      </c>
      <c r="C110" s="449" t="s">
        <v>76</v>
      </c>
      <c r="D110" s="451" t="s">
        <v>2</v>
      </c>
      <c r="E110" s="451">
        <v>1</v>
      </c>
      <c r="F110" s="453" t="s">
        <v>45</v>
      </c>
      <c r="G110" s="454"/>
      <c r="H110" s="453" t="s">
        <v>47</v>
      </c>
      <c r="I110" s="454"/>
      <c r="J110" s="19"/>
      <c r="K110" s="455">
        <f t="shared" ref="K110" si="23">+ROUND(AVERAGE(F111:J111),0)</f>
        <v>152422</v>
      </c>
    </row>
    <row r="111" spans="2:12" s="18" customFormat="1" ht="17.25" thickBot="1" x14ac:dyDescent="0.3">
      <c r="B111" s="448"/>
      <c r="C111" s="476"/>
      <c r="D111" s="452"/>
      <c r="E111" s="469"/>
      <c r="F111" s="459">
        <v>152000</v>
      </c>
      <c r="G111" s="460"/>
      <c r="H111" s="459">
        <v>152844</v>
      </c>
      <c r="I111" s="460"/>
      <c r="J111" s="53"/>
      <c r="K111" s="456"/>
      <c r="L111" s="21"/>
    </row>
    <row r="112" spans="2:12" s="18" customFormat="1" ht="17.25" customHeight="1" x14ac:dyDescent="0.25">
      <c r="B112" s="447">
        <f>+B110+1</f>
        <v>47</v>
      </c>
      <c r="C112" s="449" t="s">
        <v>77</v>
      </c>
      <c r="D112" s="451" t="s">
        <v>2</v>
      </c>
      <c r="E112" s="451">
        <v>1</v>
      </c>
      <c r="F112" s="453" t="s">
        <v>45</v>
      </c>
      <c r="G112" s="454"/>
      <c r="H112" s="453" t="s">
        <v>47</v>
      </c>
      <c r="I112" s="454"/>
      <c r="J112" s="19"/>
      <c r="K112" s="455">
        <f t="shared" ref="K112" si="24">+ROUND(AVERAGE(F113:J113),0)</f>
        <v>143198</v>
      </c>
    </row>
    <row r="113" spans="2:12" s="18" customFormat="1" ht="17.25" customHeight="1" thickBot="1" x14ac:dyDescent="0.3">
      <c r="B113" s="448"/>
      <c r="C113" s="476"/>
      <c r="D113" s="452"/>
      <c r="E113" s="469"/>
      <c r="F113" s="459">
        <v>142000</v>
      </c>
      <c r="G113" s="460"/>
      <c r="H113" s="459">
        <v>144396</v>
      </c>
      <c r="I113" s="460"/>
      <c r="J113" s="53"/>
      <c r="K113" s="456"/>
      <c r="L113" s="21"/>
    </row>
    <row r="114" spans="2:12" s="18" customFormat="1" ht="17.25" customHeight="1" x14ac:dyDescent="0.25">
      <c r="B114" s="447">
        <f>+B112+1</f>
        <v>48</v>
      </c>
      <c r="C114" s="449" t="s">
        <v>78</v>
      </c>
      <c r="D114" s="451" t="s">
        <v>2</v>
      </c>
      <c r="E114" s="451">
        <v>1</v>
      </c>
      <c r="F114" s="453" t="s">
        <v>45</v>
      </c>
      <c r="G114" s="454"/>
      <c r="H114" s="453" t="s">
        <v>47</v>
      </c>
      <c r="I114" s="454"/>
      <c r="J114" s="19"/>
      <c r="K114" s="455">
        <f t="shared" ref="K114" si="25">+ROUND(AVERAGE(F115:J115),0)</f>
        <v>121377</v>
      </c>
    </row>
    <row r="115" spans="2:12" s="18" customFormat="1" ht="17.25" customHeight="1" thickBot="1" x14ac:dyDescent="0.3">
      <c r="B115" s="448"/>
      <c r="C115" s="476"/>
      <c r="D115" s="452"/>
      <c r="E115" s="469"/>
      <c r="F115" s="459">
        <v>122000</v>
      </c>
      <c r="G115" s="460"/>
      <c r="H115" s="459">
        <v>120753</v>
      </c>
      <c r="I115" s="460"/>
      <c r="J115" s="53"/>
      <c r="K115" s="456"/>
      <c r="L115" s="21"/>
    </row>
    <row r="116" spans="2:12" s="18" customFormat="1" ht="17.25" customHeight="1" x14ac:dyDescent="0.25">
      <c r="B116" s="447">
        <f>+B114+1</f>
        <v>49</v>
      </c>
      <c r="C116" s="449" t="s">
        <v>79</v>
      </c>
      <c r="D116" s="451" t="s">
        <v>2</v>
      </c>
      <c r="E116" s="451">
        <v>1</v>
      </c>
      <c r="F116" s="453" t="s">
        <v>45</v>
      </c>
      <c r="G116" s="454"/>
      <c r="H116" s="453" t="s">
        <v>47</v>
      </c>
      <c r="I116" s="454"/>
      <c r="J116" s="19"/>
      <c r="K116" s="455">
        <f t="shared" ref="K116" si="26">+ROUND(AVERAGE(F117:J117),0)</f>
        <v>105103</v>
      </c>
    </row>
    <row r="117" spans="2:12" s="18" customFormat="1" ht="17.25" customHeight="1" thickBot="1" x14ac:dyDescent="0.3">
      <c r="B117" s="448"/>
      <c r="C117" s="476"/>
      <c r="D117" s="452"/>
      <c r="E117" s="469"/>
      <c r="F117" s="459">
        <v>105900</v>
      </c>
      <c r="G117" s="460"/>
      <c r="H117" s="459">
        <v>104306</v>
      </c>
      <c r="I117" s="460"/>
      <c r="J117" s="53"/>
      <c r="K117" s="456"/>
      <c r="L117" s="21"/>
    </row>
    <row r="118" spans="2:12" s="18" customFormat="1" ht="17.25" customHeight="1" x14ac:dyDescent="0.25">
      <c r="B118" s="447">
        <f>+B116+1</f>
        <v>50</v>
      </c>
      <c r="C118" s="449" t="s">
        <v>80</v>
      </c>
      <c r="D118" s="451" t="s">
        <v>2</v>
      </c>
      <c r="E118" s="451">
        <v>1</v>
      </c>
      <c r="F118" s="453" t="s">
        <v>46</v>
      </c>
      <c r="G118" s="454"/>
      <c r="H118" s="453" t="s">
        <v>47</v>
      </c>
      <c r="I118" s="454"/>
      <c r="J118" s="19" t="s">
        <v>45</v>
      </c>
      <c r="K118" s="455">
        <f t="shared" ref="K118" si="27">+ROUND(AVERAGE(F119:J119),0)</f>
        <v>108997</v>
      </c>
    </row>
    <row r="119" spans="2:12" s="18" customFormat="1" ht="17.25" customHeight="1" thickBot="1" x14ac:dyDescent="0.3">
      <c r="B119" s="448"/>
      <c r="C119" s="476"/>
      <c r="D119" s="452"/>
      <c r="E119" s="469"/>
      <c r="F119" s="459">
        <v>108996</v>
      </c>
      <c r="G119" s="460"/>
      <c r="H119" s="459">
        <v>108996</v>
      </c>
      <c r="I119" s="460"/>
      <c r="J119" s="53">
        <v>109000</v>
      </c>
      <c r="K119" s="456"/>
      <c r="L119" s="21"/>
    </row>
    <row r="120" spans="2:12" s="18" customFormat="1" ht="17.25" customHeight="1" x14ac:dyDescent="0.25">
      <c r="B120" s="447">
        <f>+B118+1</f>
        <v>51</v>
      </c>
      <c r="C120" s="449" t="s">
        <v>81</v>
      </c>
      <c r="D120" s="451" t="s">
        <v>2</v>
      </c>
      <c r="E120" s="451">
        <v>1</v>
      </c>
      <c r="F120" s="453" t="s">
        <v>46</v>
      </c>
      <c r="G120" s="454"/>
      <c r="H120" s="453" t="s">
        <v>47</v>
      </c>
      <c r="I120" s="454"/>
      <c r="J120" s="19"/>
      <c r="K120" s="455">
        <f t="shared" ref="K120" si="28">+ROUND(AVERAGE(F121:J121),0)</f>
        <v>30444</v>
      </c>
    </row>
    <row r="121" spans="2:12" s="18" customFormat="1" ht="17.25" customHeight="1" thickBot="1" x14ac:dyDescent="0.3">
      <c r="B121" s="448"/>
      <c r="C121" s="476"/>
      <c r="D121" s="452"/>
      <c r="E121" s="469"/>
      <c r="F121" s="459">
        <v>30441</v>
      </c>
      <c r="G121" s="460"/>
      <c r="H121" s="459">
        <v>30446</v>
      </c>
      <c r="I121" s="460"/>
      <c r="J121" s="53"/>
      <c r="K121" s="456"/>
      <c r="L121" s="21"/>
    </row>
    <row r="122" spans="2:12" s="18" customFormat="1" ht="17.25" customHeight="1" x14ac:dyDescent="0.25">
      <c r="B122" s="447">
        <f>+B120+1</f>
        <v>52</v>
      </c>
      <c r="C122" s="449" t="s">
        <v>82</v>
      </c>
      <c r="D122" s="451" t="s">
        <v>2</v>
      </c>
      <c r="E122" s="451">
        <v>1</v>
      </c>
      <c r="F122" s="453" t="s">
        <v>46</v>
      </c>
      <c r="G122" s="454"/>
      <c r="H122" s="453" t="s">
        <v>47</v>
      </c>
      <c r="I122" s="454"/>
      <c r="J122" s="19"/>
      <c r="K122" s="455">
        <f t="shared" ref="K122" si="29">+ROUND(AVERAGE(F123:J123),0)</f>
        <v>24051</v>
      </c>
    </row>
    <row r="123" spans="2:12" s="18" customFormat="1" ht="17.25" customHeight="1" thickBot="1" x14ac:dyDescent="0.3">
      <c r="B123" s="448"/>
      <c r="C123" s="476"/>
      <c r="D123" s="452"/>
      <c r="E123" s="469"/>
      <c r="F123" s="459">
        <v>24050</v>
      </c>
      <c r="G123" s="460"/>
      <c r="H123" s="459">
        <v>24052</v>
      </c>
      <c r="I123" s="460"/>
      <c r="J123" s="20"/>
      <c r="K123" s="456"/>
      <c r="L123" s="21"/>
    </row>
    <row r="124" spans="2:12" s="18" customFormat="1" x14ac:dyDescent="0.25">
      <c r="B124" s="447">
        <f>+B122+1</f>
        <v>53</v>
      </c>
      <c r="C124" s="449" t="s">
        <v>83</v>
      </c>
      <c r="D124" s="451" t="s">
        <v>2</v>
      </c>
      <c r="E124" s="451">
        <v>1</v>
      </c>
      <c r="F124" s="453" t="s">
        <v>46</v>
      </c>
      <c r="G124" s="454"/>
      <c r="H124" s="453" t="s">
        <v>47</v>
      </c>
      <c r="I124" s="454"/>
      <c r="J124" s="19"/>
      <c r="K124" s="455">
        <f t="shared" ref="K124" si="30">+ROUND(AVERAGE(F125:J125),0)</f>
        <v>7725</v>
      </c>
    </row>
    <row r="125" spans="2:12" s="18" customFormat="1" ht="17.25" thickBot="1" x14ac:dyDescent="0.3">
      <c r="B125" s="448"/>
      <c r="C125" s="476"/>
      <c r="D125" s="452"/>
      <c r="E125" s="469"/>
      <c r="F125" s="459">
        <v>6432</v>
      </c>
      <c r="G125" s="460"/>
      <c r="H125" s="459">
        <v>9018</v>
      </c>
      <c r="I125" s="460"/>
      <c r="J125" s="53"/>
      <c r="K125" s="456"/>
    </row>
    <row r="126" spans="2:12" s="18" customFormat="1" x14ac:dyDescent="0.25">
      <c r="B126" s="447">
        <f>+B124+1</f>
        <v>54</v>
      </c>
      <c r="C126" s="449" t="s">
        <v>84</v>
      </c>
      <c r="D126" s="451" t="s">
        <v>2</v>
      </c>
      <c r="E126" s="451">
        <v>1</v>
      </c>
      <c r="F126" s="453" t="s">
        <v>46</v>
      </c>
      <c r="G126" s="454"/>
      <c r="H126" s="453" t="s">
        <v>47</v>
      </c>
      <c r="I126" s="454"/>
      <c r="J126" s="19"/>
      <c r="K126" s="455">
        <f t="shared" ref="K126" si="31">+ROUND(AVERAGE(F127:J127),0)</f>
        <v>17407</v>
      </c>
    </row>
    <row r="127" spans="2:12" s="18" customFormat="1" ht="17.25" thickBot="1" x14ac:dyDescent="0.3">
      <c r="B127" s="448"/>
      <c r="C127" s="476"/>
      <c r="D127" s="452"/>
      <c r="E127" s="469"/>
      <c r="F127" s="459">
        <v>17408</v>
      </c>
      <c r="G127" s="460"/>
      <c r="H127" s="459">
        <v>17405</v>
      </c>
      <c r="I127" s="460"/>
      <c r="J127" s="53"/>
      <c r="K127" s="456"/>
    </row>
    <row r="128" spans="2:12" s="18" customFormat="1" x14ac:dyDescent="0.25">
      <c r="B128" s="447">
        <f>+B126+1</f>
        <v>55</v>
      </c>
      <c r="C128" s="482" t="s">
        <v>85</v>
      </c>
      <c r="D128" s="451" t="s">
        <v>2</v>
      </c>
      <c r="E128" s="451">
        <v>1</v>
      </c>
      <c r="F128" s="453" t="s">
        <v>46</v>
      </c>
      <c r="G128" s="454"/>
      <c r="H128" s="453" t="s">
        <v>47</v>
      </c>
      <c r="I128" s="454"/>
      <c r="J128" s="19"/>
      <c r="K128" s="455">
        <f t="shared" ref="K128" si="32">+ROUND(AVERAGE(F129:J129),0)</f>
        <v>21355</v>
      </c>
    </row>
    <row r="129" spans="2:12" s="18" customFormat="1" ht="17.25" thickBot="1" x14ac:dyDescent="0.3">
      <c r="B129" s="448"/>
      <c r="C129" s="483"/>
      <c r="D129" s="452"/>
      <c r="E129" s="469"/>
      <c r="F129" s="459">
        <v>21355</v>
      </c>
      <c r="G129" s="460"/>
      <c r="H129" s="459">
        <v>21354</v>
      </c>
      <c r="I129" s="460"/>
      <c r="J129" s="53"/>
      <c r="K129" s="456"/>
    </row>
    <row r="130" spans="2:12" s="18" customFormat="1" ht="17.25" customHeight="1" x14ac:dyDescent="0.25">
      <c r="B130" s="447">
        <f>+B128+1</f>
        <v>56</v>
      </c>
      <c r="C130" s="482" t="s">
        <v>86</v>
      </c>
      <c r="D130" s="451" t="s">
        <v>2</v>
      </c>
      <c r="E130" s="451">
        <v>1</v>
      </c>
      <c r="F130" s="453" t="s">
        <v>46</v>
      </c>
      <c r="G130" s="454"/>
      <c r="H130" s="453"/>
      <c r="I130" s="454"/>
      <c r="J130" s="19"/>
      <c r="K130" s="455">
        <f t="shared" ref="K130" si="33">+ROUND(AVERAGE(F131:J131),0)</f>
        <v>17160</v>
      </c>
    </row>
    <row r="131" spans="2:12" s="18" customFormat="1" ht="17.25" customHeight="1" thickBot="1" x14ac:dyDescent="0.3">
      <c r="B131" s="448"/>
      <c r="C131" s="483"/>
      <c r="D131" s="452"/>
      <c r="E131" s="469"/>
      <c r="F131" s="459">
        <v>17160</v>
      </c>
      <c r="G131" s="460"/>
      <c r="H131" s="459"/>
      <c r="I131" s="460"/>
      <c r="J131" s="20"/>
      <c r="K131" s="456"/>
    </row>
    <row r="132" spans="2:12" s="18" customFormat="1" ht="18" customHeight="1" x14ac:dyDescent="0.25">
      <c r="B132" s="447">
        <f>+B130+1</f>
        <v>57</v>
      </c>
      <c r="C132" s="482" t="s">
        <v>87</v>
      </c>
      <c r="D132" s="451" t="s">
        <v>2</v>
      </c>
      <c r="E132" s="451">
        <v>1</v>
      </c>
      <c r="F132" s="453" t="s">
        <v>46</v>
      </c>
      <c r="G132" s="454"/>
      <c r="H132" s="453" t="s">
        <v>47</v>
      </c>
      <c r="I132" s="454"/>
      <c r="J132" s="19" t="s">
        <v>45</v>
      </c>
      <c r="K132" s="455">
        <f t="shared" ref="K132" si="34">+ROUND(AVERAGE(F133:J133),0)</f>
        <v>116592</v>
      </c>
    </row>
    <row r="133" spans="2:12" s="18" customFormat="1" ht="18" customHeight="1" thickBot="1" x14ac:dyDescent="0.3">
      <c r="B133" s="448"/>
      <c r="C133" s="484"/>
      <c r="D133" s="452"/>
      <c r="E133" s="469"/>
      <c r="F133" s="459">
        <v>116586</v>
      </c>
      <c r="G133" s="460"/>
      <c r="H133" s="459">
        <v>116589</v>
      </c>
      <c r="I133" s="460"/>
      <c r="J133" s="53">
        <v>116600</v>
      </c>
      <c r="K133" s="456"/>
      <c r="L133" s="21"/>
    </row>
    <row r="134" spans="2:12" s="18" customFormat="1" ht="18" customHeight="1" x14ac:dyDescent="0.25">
      <c r="B134" s="447">
        <f>+B132+1</f>
        <v>58</v>
      </c>
      <c r="C134" s="482" t="s">
        <v>88</v>
      </c>
      <c r="D134" s="451" t="s">
        <v>2</v>
      </c>
      <c r="E134" s="451">
        <v>1</v>
      </c>
      <c r="F134" s="453" t="s">
        <v>47</v>
      </c>
      <c r="G134" s="454"/>
      <c r="H134" s="453"/>
      <c r="I134" s="454"/>
      <c r="J134" s="19"/>
      <c r="K134" s="455">
        <f t="shared" ref="K134" si="35">+ROUND(AVERAGE(F135:J135),0)</f>
        <v>128867</v>
      </c>
    </row>
    <row r="135" spans="2:12" s="18" customFormat="1" ht="18" customHeight="1" thickBot="1" x14ac:dyDescent="0.3">
      <c r="B135" s="448"/>
      <c r="C135" s="483"/>
      <c r="D135" s="469"/>
      <c r="E135" s="469"/>
      <c r="F135" s="459">
        <v>128867</v>
      </c>
      <c r="G135" s="460"/>
      <c r="H135" s="459"/>
      <c r="I135" s="460"/>
      <c r="J135" s="53"/>
      <c r="K135" s="456"/>
    </row>
    <row r="136" spans="2:12" s="18" customFormat="1" ht="18.75" customHeight="1" x14ac:dyDescent="0.25">
      <c r="B136" s="447">
        <f>+B134+1</f>
        <v>59</v>
      </c>
      <c r="C136" s="482" t="s">
        <v>91</v>
      </c>
      <c r="D136" s="451" t="s">
        <v>2</v>
      </c>
      <c r="E136" s="451">
        <v>1</v>
      </c>
      <c r="F136" s="470" t="s">
        <v>47</v>
      </c>
      <c r="G136" s="471"/>
      <c r="H136" s="453"/>
      <c r="I136" s="454"/>
      <c r="J136" s="19"/>
      <c r="K136" s="455">
        <f t="shared" ref="K136" si="36">+ROUND(AVERAGE(F137:J137),0)</f>
        <v>33047</v>
      </c>
    </row>
    <row r="137" spans="2:12" s="18" customFormat="1" ht="18.75" customHeight="1" thickBot="1" x14ac:dyDescent="0.3">
      <c r="B137" s="448"/>
      <c r="C137" s="483"/>
      <c r="D137" s="452"/>
      <c r="E137" s="469"/>
      <c r="F137" s="457">
        <v>33047</v>
      </c>
      <c r="G137" s="458"/>
      <c r="H137" s="459"/>
      <c r="I137" s="460"/>
      <c r="J137" s="53"/>
      <c r="K137" s="456"/>
    </row>
    <row r="138" spans="2:12" s="18" customFormat="1" ht="18.75" customHeight="1" x14ac:dyDescent="0.25">
      <c r="B138" s="447">
        <f>+B136+1</f>
        <v>60</v>
      </c>
      <c r="C138" s="449" t="s">
        <v>94</v>
      </c>
      <c r="D138" s="451" t="s">
        <v>2</v>
      </c>
      <c r="E138" s="451">
        <v>1</v>
      </c>
      <c r="F138" s="470" t="s">
        <v>47</v>
      </c>
      <c r="G138" s="471"/>
      <c r="H138" s="453"/>
      <c r="I138" s="454"/>
      <c r="J138" s="19"/>
      <c r="K138" s="455">
        <f t="shared" ref="K138" si="37">+ROUND(AVERAGE(F139:J139),0)</f>
        <v>46941</v>
      </c>
    </row>
    <row r="139" spans="2:12" s="18" customFormat="1" ht="18.75" customHeight="1" thickBot="1" x14ac:dyDescent="0.3">
      <c r="B139" s="448"/>
      <c r="C139" s="476"/>
      <c r="D139" s="452"/>
      <c r="E139" s="469"/>
      <c r="F139" s="457">
        <v>46941</v>
      </c>
      <c r="G139" s="458"/>
      <c r="H139" s="459"/>
      <c r="I139" s="460"/>
      <c r="J139" s="20"/>
      <c r="K139" s="456"/>
    </row>
    <row r="140" spans="2:12" s="18" customFormat="1" ht="18.75" customHeight="1" x14ac:dyDescent="0.25">
      <c r="B140" s="447">
        <f>+B138+1</f>
        <v>61</v>
      </c>
      <c r="C140" s="449" t="s">
        <v>92</v>
      </c>
      <c r="D140" s="451" t="s">
        <v>2</v>
      </c>
      <c r="E140" s="451">
        <v>1</v>
      </c>
      <c r="F140" s="470" t="s">
        <v>47</v>
      </c>
      <c r="G140" s="471"/>
      <c r="H140" s="453"/>
      <c r="I140" s="454"/>
      <c r="J140" s="19"/>
      <c r="K140" s="455">
        <f t="shared" ref="K140" si="38">+ROUND(AVERAGE(F141:J141),0)</f>
        <v>6352</v>
      </c>
    </row>
    <row r="141" spans="2:12" s="18" customFormat="1" ht="18.75" customHeight="1" thickBot="1" x14ac:dyDescent="0.3">
      <c r="B141" s="448"/>
      <c r="C141" s="476"/>
      <c r="D141" s="452"/>
      <c r="E141" s="469"/>
      <c r="F141" s="457">
        <v>6352</v>
      </c>
      <c r="G141" s="458"/>
      <c r="H141" s="459"/>
      <c r="I141" s="460"/>
      <c r="J141" s="53"/>
      <c r="K141" s="456"/>
    </row>
    <row r="142" spans="2:12" s="18" customFormat="1" ht="18.75" customHeight="1" x14ac:dyDescent="0.25">
      <c r="B142" s="447">
        <f>+B140+1</f>
        <v>62</v>
      </c>
      <c r="C142" s="449" t="s">
        <v>93</v>
      </c>
      <c r="D142" s="451" t="s">
        <v>2</v>
      </c>
      <c r="E142" s="451">
        <v>1</v>
      </c>
      <c r="F142" s="470" t="s">
        <v>47</v>
      </c>
      <c r="G142" s="471"/>
      <c r="H142" s="453"/>
      <c r="I142" s="454"/>
      <c r="J142" s="19"/>
      <c r="K142" s="455">
        <f t="shared" ref="K142" si="39">+ROUND(AVERAGE(F143:J143),0)</f>
        <v>22683</v>
      </c>
    </row>
    <row r="143" spans="2:12" s="18" customFormat="1" ht="18.75" customHeight="1" thickBot="1" x14ac:dyDescent="0.3">
      <c r="B143" s="448"/>
      <c r="C143" s="450"/>
      <c r="D143" s="452"/>
      <c r="E143" s="452"/>
      <c r="F143" s="457">
        <v>22683</v>
      </c>
      <c r="G143" s="458"/>
      <c r="H143" s="459"/>
      <c r="I143" s="460"/>
      <c r="J143" s="20"/>
      <c r="K143" s="456"/>
    </row>
    <row r="144" spans="2:12" s="18" customFormat="1" ht="18.75" customHeight="1" x14ac:dyDescent="0.25">
      <c r="B144" s="447">
        <f>+B142+1</f>
        <v>63</v>
      </c>
      <c r="C144" s="449" t="s">
        <v>237</v>
      </c>
      <c r="D144" s="451" t="s">
        <v>2</v>
      </c>
      <c r="E144" s="451">
        <v>1</v>
      </c>
      <c r="F144" s="453" t="s">
        <v>46</v>
      </c>
      <c r="G144" s="454"/>
      <c r="H144" s="453" t="s">
        <v>47</v>
      </c>
      <c r="I144" s="454"/>
      <c r="J144" s="19"/>
      <c r="K144" s="455">
        <f t="shared" ref="K144" si="40">+ROUND(AVERAGE(F145:J145),0)</f>
        <v>18694</v>
      </c>
    </row>
    <row r="145" spans="2:14" s="18" customFormat="1" ht="18.75" customHeight="1" thickBot="1" x14ac:dyDescent="0.3">
      <c r="B145" s="448"/>
      <c r="C145" s="450"/>
      <c r="D145" s="452"/>
      <c r="E145" s="452"/>
      <c r="F145" s="457">
        <v>17727</v>
      </c>
      <c r="G145" s="458"/>
      <c r="H145" s="459">
        <v>19661</v>
      </c>
      <c r="I145" s="460"/>
      <c r="J145" s="20"/>
      <c r="K145" s="456"/>
    </row>
    <row r="146" spans="2:14" s="18" customFormat="1" ht="18.75" customHeight="1" x14ac:dyDescent="0.25">
      <c r="B146" s="447">
        <f>+B144+1</f>
        <v>64</v>
      </c>
      <c r="C146" s="449" t="s">
        <v>245</v>
      </c>
      <c r="D146" s="451" t="s">
        <v>2</v>
      </c>
      <c r="E146" s="451">
        <v>1</v>
      </c>
      <c r="F146" s="453" t="s">
        <v>46</v>
      </c>
      <c r="G146" s="454"/>
      <c r="H146" s="453" t="s">
        <v>47</v>
      </c>
      <c r="I146" s="454"/>
      <c r="J146" s="19" t="s">
        <v>45</v>
      </c>
      <c r="K146" s="455">
        <f t="shared" ref="K146" si="41">+ROUND(AVERAGE(F147:J147),0)</f>
        <v>26891</v>
      </c>
    </row>
    <row r="147" spans="2:14" s="18" customFormat="1" ht="18.75" customHeight="1" thickBot="1" x14ac:dyDescent="0.3">
      <c r="B147" s="448"/>
      <c r="C147" s="450"/>
      <c r="D147" s="452"/>
      <c r="E147" s="452"/>
      <c r="F147" s="457">
        <v>26947</v>
      </c>
      <c r="G147" s="458"/>
      <c r="H147" s="459">
        <v>26946</v>
      </c>
      <c r="I147" s="460"/>
      <c r="J147" s="20">
        <v>26780</v>
      </c>
      <c r="K147" s="456"/>
    </row>
    <row r="148" spans="2:14" s="18" customFormat="1" ht="18.75" customHeight="1" x14ac:dyDescent="0.25">
      <c r="B148" s="447">
        <f>+B146+1</f>
        <v>65</v>
      </c>
      <c r="C148" s="449" t="s">
        <v>256</v>
      </c>
      <c r="D148" s="451" t="s">
        <v>2</v>
      </c>
      <c r="E148" s="451">
        <v>1</v>
      </c>
      <c r="F148" s="453" t="s">
        <v>46</v>
      </c>
      <c r="G148" s="454"/>
      <c r="H148" s="453" t="s">
        <v>47</v>
      </c>
      <c r="I148" s="454"/>
      <c r="J148" s="19" t="s">
        <v>45</v>
      </c>
      <c r="K148" s="455">
        <f t="shared" ref="K148" si="42">+ROUND(AVERAGE(F149:J149),0)</f>
        <v>7732</v>
      </c>
    </row>
    <row r="149" spans="2:14" s="18" customFormat="1" ht="18.75" customHeight="1" thickBot="1" x14ac:dyDescent="0.3">
      <c r="B149" s="448"/>
      <c r="C149" s="450"/>
      <c r="D149" s="452"/>
      <c r="E149" s="452"/>
      <c r="F149" s="457">
        <v>7723</v>
      </c>
      <c r="G149" s="458"/>
      <c r="H149" s="459">
        <v>7723</v>
      </c>
      <c r="I149" s="460"/>
      <c r="J149" s="20">
        <v>7750</v>
      </c>
      <c r="K149" s="456"/>
    </row>
    <row r="150" spans="2:14" ht="17.25" customHeight="1" thickBot="1" x14ac:dyDescent="0.3">
      <c r="B150" s="22"/>
      <c r="C150" s="23"/>
      <c r="D150" s="49"/>
      <c r="E150" s="24"/>
      <c r="F150" s="50"/>
      <c r="G150" s="50"/>
      <c r="H150" s="21"/>
      <c r="I150" s="21"/>
      <c r="J150" s="21"/>
      <c r="K150" s="13"/>
    </row>
    <row r="151" spans="2:14" ht="17.25" customHeight="1" thickBot="1" x14ac:dyDescent="0.3">
      <c r="B151" s="477" t="s">
        <v>98</v>
      </c>
      <c r="C151" s="478"/>
      <c r="D151" s="478"/>
      <c r="E151" s="478"/>
      <c r="F151" s="478"/>
      <c r="G151" s="478"/>
      <c r="H151" s="478"/>
      <c r="I151" s="478"/>
      <c r="J151" s="478"/>
      <c r="K151" s="479"/>
    </row>
    <row r="152" spans="2:14" ht="17.25" customHeight="1" thickBot="1" x14ac:dyDescent="0.3">
      <c r="B152" s="14" t="s">
        <v>32</v>
      </c>
      <c r="C152" s="15" t="s">
        <v>39</v>
      </c>
      <c r="D152" s="16" t="s">
        <v>40</v>
      </c>
      <c r="E152" s="15" t="s">
        <v>26</v>
      </c>
      <c r="F152" s="480" t="s">
        <v>41</v>
      </c>
      <c r="G152" s="481"/>
      <c r="H152" s="480" t="s">
        <v>42</v>
      </c>
      <c r="I152" s="481"/>
      <c r="J152" s="17" t="s">
        <v>43</v>
      </c>
      <c r="K152" s="17" t="s">
        <v>44</v>
      </c>
    </row>
    <row r="153" spans="2:14" ht="52.5" customHeight="1" x14ac:dyDescent="0.25">
      <c r="B153" s="447">
        <f>+B148+1</f>
        <v>66</v>
      </c>
      <c r="C153" s="528" t="s">
        <v>220</v>
      </c>
      <c r="D153" s="530" t="s">
        <v>40</v>
      </c>
      <c r="E153" s="451">
        <v>1</v>
      </c>
      <c r="F153" s="470" t="s">
        <v>99</v>
      </c>
      <c r="G153" s="471"/>
      <c r="H153" s="470" t="s">
        <v>100</v>
      </c>
      <c r="I153" s="471"/>
      <c r="J153" s="19" t="s">
        <v>267</v>
      </c>
      <c r="K153" s="532">
        <f>+ROUND(AVERAGE(F154:J154),0)</f>
        <v>45540000</v>
      </c>
      <c r="N153" s="63"/>
    </row>
    <row r="154" spans="2:14" ht="52.5" customHeight="1" thickBot="1" x14ac:dyDescent="0.3">
      <c r="B154" s="448"/>
      <c r="C154" s="529"/>
      <c r="D154" s="531"/>
      <c r="E154" s="452"/>
      <c r="F154" s="459">
        <v>45700000</v>
      </c>
      <c r="G154" s="460"/>
      <c r="H154" s="457">
        <v>45380000</v>
      </c>
      <c r="I154" s="458"/>
      <c r="J154" s="20">
        <v>45540000</v>
      </c>
      <c r="K154" s="533"/>
      <c r="N154" s="63"/>
    </row>
    <row r="155" spans="2:14" ht="51.75" customHeight="1" x14ac:dyDescent="0.25">
      <c r="B155" s="447">
        <f>+B153+1</f>
        <v>67</v>
      </c>
      <c r="C155" s="449" t="s">
        <v>243</v>
      </c>
      <c r="D155" s="530" t="s">
        <v>9</v>
      </c>
      <c r="E155" s="451">
        <v>1</v>
      </c>
      <c r="F155" s="470" t="s">
        <v>230</v>
      </c>
      <c r="G155" s="471"/>
      <c r="H155" s="470" t="s">
        <v>244</v>
      </c>
      <c r="I155" s="471"/>
      <c r="J155" s="19"/>
      <c r="K155" s="532">
        <f>+ROUND(AVERAGE(F156:J156),0)</f>
        <v>143563</v>
      </c>
    </row>
    <row r="156" spans="2:14" ht="42" customHeight="1" thickBot="1" x14ac:dyDescent="0.3">
      <c r="B156" s="448"/>
      <c r="C156" s="450"/>
      <c r="D156" s="531"/>
      <c r="E156" s="452"/>
      <c r="F156" s="459">
        <v>142250</v>
      </c>
      <c r="G156" s="460"/>
      <c r="H156" s="457">
        <v>145440</v>
      </c>
      <c r="I156" s="458"/>
      <c r="J156" s="20">
        <v>143000</v>
      </c>
      <c r="K156" s="533"/>
    </row>
    <row r="157" spans="2:14" ht="33" customHeight="1" x14ac:dyDescent="0.25">
      <c r="B157" s="447">
        <f>+B155+1</f>
        <v>68</v>
      </c>
      <c r="C157" s="449" t="s">
        <v>249</v>
      </c>
      <c r="D157" s="530" t="s">
        <v>40</v>
      </c>
      <c r="E157" s="451">
        <v>1</v>
      </c>
      <c r="F157" s="470" t="s">
        <v>240</v>
      </c>
      <c r="G157" s="471"/>
      <c r="H157" s="470" t="s">
        <v>241</v>
      </c>
      <c r="I157" s="471"/>
      <c r="J157" s="64" t="s">
        <v>248</v>
      </c>
      <c r="K157" s="532">
        <f>+ROUND(AVERAGE(F158:J158),0)</f>
        <v>3257133</v>
      </c>
    </row>
    <row r="158" spans="2:14" ht="33" customHeight="1" thickBot="1" x14ac:dyDescent="0.3">
      <c r="B158" s="448"/>
      <c r="C158" s="450"/>
      <c r="D158" s="531"/>
      <c r="E158" s="452"/>
      <c r="F158" s="459">
        <v>3236345</v>
      </c>
      <c r="G158" s="460"/>
      <c r="H158" s="457">
        <v>3210055</v>
      </c>
      <c r="I158" s="458"/>
      <c r="J158" s="20">
        <v>3325000</v>
      </c>
      <c r="K158" s="533"/>
    </row>
    <row r="159" spans="2:14" ht="32.25" customHeight="1" x14ac:dyDescent="0.25">
      <c r="B159" s="447">
        <f>+B157+1</f>
        <v>69</v>
      </c>
      <c r="C159" s="449" t="s">
        <v>219</v>
      </c>
      <c r="D159" s="530" t="s">
        <v>40</v>
      </c>
      <c r="E159" s="451">
        <v>1</v>
      </c>
      <c r="F159" s="470" t="s">
        <v>240</v>
      </c>
      <c r="G159" s="471"/>
      <c r="H159" s="470" t="s">
        <v>241</v>
      </c>
      <c r="I159" s="471"/>
      <c r="J159" s="64" t="s">
        <v>248</v>
      </c>
      <c r="K159" s="532">
        <f>+ROUND(AVERAGE(F160:J160),0)</f>
        <v>236350</v>
      </c>
    </row>
    <row r="160" spans="2:14" ht="32.25" customHeight="1" thickBot="1" x14ac:dyDescent="0.3">
      <c r="B160" s="448"/>
      <c r="C160" s="450"/>
      <c r="D160" s="531"/>
      <c r="E160" s="452"/>
      <c r="F160" s="459">
        <v>236250</v>
      </c>
      <c r="G160" s="460"/>
      <c r="H160" s="457">
        <v>244800</v>
      </c>
      <c r="I160" s="458"/>
      <c r="J160" s="20">
        <v>228000</v>
      </c>
      <c r="K160" s="533"/>
    </row>
    <row r="161" spans="2:15" ht="32.25" customHeight="1" x14ac:dyDescent="0.25">
      <c r="B161" s="447">
        <f>+B159+1</f>
        <v>70</v>
      </c>
      <c r="C161" s="449" t="s">
        <v>236</v>
      </c>
      <c r="D161" s="530" t="s">
        <v>40</v>
      </c>
      <c r="E161" s="451">
        <v>1</v>
      </c>
      <c r="F161" s="470" t="s">
        <v>240</v>
      </c>
      <c r="G161" s="471"/>
      <c r="H161" s="470" t="s">
        <v>251</v>
      </c>
      <c r="I161" s="471"/>
      <c r="J161" s="64" t="s">
        <v>242</v>
      </c>
      <c r="K161" s="532">
        <f>+ROUND(AVERAGE(F162:J162),0)</f>
        <v>119994</v>
      </c>
    </row>
    <row r="162" spans="2:15" ht="32.25" customHeight="1" thickBot="1" x14ac:dyDescent="0.3">
      <c r="B162" s="448"/>
      <c r="C162" s="450"/>
      <c r="D162" s="531"/>
      <c r="E162" s="452"/>
      <c r="F162" s="459">
        <v>125000</v>
      </c>
      <c r="G162" s="460"/>
      <c r="H162" s="457">
        <f>95000*1.19</f>
        <v>113050</v>
      </c>
      <c r="I162" s="458"/>
      <c r="J162" s="20">
        <v>121932</v>
      </c>
      <c r="K162" s="533"/>
    </row>
    <row r="163" spans="2:15" ht="38.25" customHeight="1" x14ac:dyDescent="0.25">
      <c r="B163" s="447">
        <f>+B161+1</f>
        <v>71</v>
      </c>
      <c r="C163" s="449" t="s">
        <v>239</v>
      </c>
      <c r="D163" s="530" t="s">
        <v>7</v>
      </c>
      <c r="E163" s="451">
        <v>1</v>
      </c>
      <c r="F163" s="470" t="s">
        <v>240</v>
      </c>
      <c r="G163" s="471"/>
      <c r="H163" s="470" t="s">
        <v>241</v>
      </c>
      <c r="I163" s="471"/>
      <c r="J163" s="64" t="s">
        <v>248</v>
      </c>
      <c r="K163" s="532">
        <f>+ROUND(AVERAGE(F164:J164),0)</f>
        <v>473834</v>
      </c>
    </row>
    <row r="164" spans="2:15" ht="38.25" customHeight="1" thickBot="1" x14ac:dyDescent="0.3">
      <c r="B164" s="448"/>
      <c r="C164" s="450"/>
      <c r="D164" s="531"/>
      <c r="E164" s="452"/>
      <c r="F164" s="459">
        <v>462000</v>
      </c>
      <c r="G164" s="460"/>
      <c r="H164" s="457">
        <v>476503</v>
      </c>
      <c r="I164" s="458"/>
      <c r="J164" s="20">
        <v>483000</v>
      </c>
      <c r="K164" s="533"/>
    </row>
    <row r="165" spans="2:15" ht="29.25" customHeight="1" x14ac:dyDescent="0.25">
      <c r="B165" s="447">
        <f>+B163+1</f>
        <v>72</v>
      </c>
      <c r="C165" s="449" t="s">
        <v>233</v>
      </c>
      <c r="D165" s="530" t="s">
        <v>40</v>
      </c>
      <c r="E165" s="451">
        <v>1</v>
      </c>
      <c r="F165" s="470" t="s">
        <v>268</v>
      </c>
      <c r="G165" s="471"/>
      <c r="H165" s="534" t="s">
        <v>269</v>
      </c>
      <c r="I165" s="535"/>
      <c r="J165" s="65" t="s">
        <v>270</v>
      </c>
      <c r="K165" s="532">
        <f>+ROUND(AVERAGE(F166:J166),0)</f>
        <v>9228884</v>
      </c>
      <c r="M165" s="58"/>
    </row>
    <row r="166" spans="2:15" ht="29.25" customHeight="1" thickBot="1" x14ac:dyDescent="0.3">
      <c r="B166" s="448"/>
      <c r="C166" s="450"/>
      <c r="D166" s="531"/>
      <c r="E166" s="452"/>
      <c r="F166" s="459">
        <v>9228884</v>
      </c>
      <c r="G166" s="460"/>
      <c r="H166" s="457">
        <v>9265000</v>
      </c>
      <c r="I166" s="458"/>
      <c r="J166" s="20">
        <v>9192767</v>
      </c>
      <c r="K166" s="533"/>
    </row>
    <row r="167" spans="2:15" ht="22.5" customHeight="1" x14ac:dyDescent="0.25">
      <c r="B167" s="447">
        <f>+B165+1</f>
        <v>73</v>
      </c>
      <c r="C167" s="449" t="s">
        <v>231</v>
      </c>
      <c r="D167" s="530" t="s">
        <v>40</v>
      </c>
      <c r="E167" s="451">
        <v>1</v>
      </c>
      <c r="F167" s="470" t="s">
        <v>268</v>
      </c>
      <c r="G167" s="471"/>
      <c r="H167" s="534" t="s">
        <v>269</v>
      </c>
      <c r="I167" s="535"/>
      <c r="J167" s="65" t="s">
        <v>270</v>
      </c>
      <c r="K167" s="532">
        <f>+ROUND(AVERAGE(F168:J168),0)</f>
        <v>2968400</v>
      </c>
      <c r="M167" s="58"/>
    </row>
    <row r="168" spans="2:15" ht="22.5" customHeight="1" thickBot="1" x14ac:dyDescent="0.3">
      <c r="B168" s="448"/>
      <c r="C168" s="450"/>
      <c r="D168" s="531"/>
      <c r="E168" s="452"/>
      <c r="F168" s="459">
        <v>2968400</v>
      </c>
      <c r="G168" s="460"/>
      <c r="H168" s="457">
        <v>2965000</v>
      </c>
      <c r="I168" s="458"/>
      <c r="J168" s="20">
        <v>2971799</v>
      </c>
      <c r="K168" s="533"/>
    </row>
    <row r="169" spans="2:15" ht="24.75" customHeight="1" x14ac:dyDescent="0.25">
      <c r="B169" s="447">
        <f>+B167+1</f>
        <v>74</v>
      </c>
      <c r="C169" s="449" t="s">
        <v>232</v>
      </c>
      <c r="D169" s="530" t="s">
        <v>40</v>
      </c>
      <c r="E169" s="451">
        <v>1</v>
      </c>
      <c r="F169" s="470" t="s">
        <v>268</v>
      </c>
      <c r="G169" s="471"/>
      <c r="H169" s="534" t="s">
        <v>269</v>
      </c>
      <c r="I169" s="535"/>
      <c r="J169" s="65" t="s">
        <v>270</v>
      </c>
      <c r="K169" s="532">
        <f>+ROUND(AVERAGE(F170:J170),0)</f>
        <v>4010200</v>
      </c>
      <c r="M169" s="58"/>
    </row>
    <row r="170" spans="2:15" ht="24.75" customHeight="1" thickBot="1" x14ac:dyDescent="0.3">
      <c r="B170" s="448"/>
      <c r="C170" s="450"/>
      <c r="D170" s="531"/>
      <c r="E170" s="452"/>
      <c r="F170" s="459">
        <v>4010200</v>
      </c>
      <c r="G170" s="460"/>
      <c r="H170" s="457">
        <v>4065000</v>
      </c>
      <c r="I170" s="458"/>
      <c r="J170" s="20">
        <v>3955399</v>
      </c>
      <c r="K170" s="533"/>
    </row>
    <row r="171" spans="2:15" ht="27" customHeight="1" x14ac:dyDescent="0.25">
      <c r="B171" s="447">
        <f>+B169+1</f>
        <v>75</v>
      </c>
      <c r="C171" s="449" t="s">
        <v>234</v>
      </c>
      <c r="D171" s="530" t="s">
        <v>40</v>
      </c>
      <c r="E171" s="451">
        <v>1</v>
      </c>
      <c r="F171" s="470" t="s">
        <v>268</v>
      </c>
      <c r="G171" s="471"/>
      <c r="H171" s="534" t="s">
        <v>269</v>
      </c>
      <c r="I171" s="535"/>
      <c r="J171" s="65" t="s">
        <v>270</v>
      </c>
      <c r="K171" s="532">
        <f>+ROUND(AVERAGE(F172:J172),0)</f>
        <v>2906400</v>
      </c>
      <c r="M171" s="58"/>
    </row>
    <row r="172" spans="2:15" ht="33" customHeight="1" thickBot="1" x14ac:dyDescent="0.3">
      <c r="B172" s="448"/>
      <c r="C172" s="450"/>
      <c r="D172" s="531"/>
      <c r="E172" s="452"/>
      <c r="F172" s="459">
        <v>2906400</v>
      </c>
      <c r="G172" s="460"/>
      <c r="H172" s="457">
        <v>2935500</v>
      </c>
      <c r="I172" s="458"/>
      <c r="J172" s="20">
        <v>2877300</v>
      </c>
      <c r="K172" s="533"/>
    </row>
    <row r="173" spans="2:15" ht="36.75" customHeight="1" x14ac:dyDescent="0.25">
      <c r="B173" s="447">
        <f>+B171+1</f>
        <v>76</v>
      </c>
      <c r="C173" s="449" t="s">
        <v>235</v>
      </c>
      <c r="D173" s="530" t="s">
        <v>40</v>
      </c>
      <c r="E173" s="451">
        <v>1</v>
      </c>
      <c r="F173" s="470" t="s">
        <v>268</v>
      </c>
      <c r="G173" s="471"/>
      <c r="H173" s="534" t="s">
        <v>269</v>
      </c>
      <c r="I173" s="535"/>
      <c r="J173" s="65" t="s">
        <v>270</v>
      </c>
      <c r="K173" s="532">
        <f>+ROUND(AVERAGE(F174:J174),0)</f>
        <v>3745090</v>
      </c>
      <c r="M173" s="58"/>
    </row>
    <row r="174" spans="2:15" ht="36.75" customHeight="1" thickBot="1" x14ac:dyDescent="0.3">
      <c r="B174" s="448"/>
      <c r="C174" s="450"/>
      <c r="D174" s="531"/>
      <c r="E174" s="452"/>
      <c r="F174" s="459">
        <v>3745090</v>
      </c>
      <c r="G174" s="460"/>
      <c r="H174" s="457">
        <v>3764910</v>
      </c>
      <c r="I174" s="458"/>
      <c r="J174" s="20">
        <v>3725270</v>
      </c>
      <c r="K174" s="533"/>
    </row>
    <row r="175" spans="2:15" s="67" customFormat="1" ht="27" customHeight="1" x14ac:dyDescent="0.25">
      <c r="B175" s="447">
        <f>+B173+1</f>
        <v>77</v>
      </c>
      <c r="C175" s="482" t="s">
        <v>226</v>
      </c>
      <c r="D175" s="538" t="s">
        <v>40</v>
      </c>
      <c r="E175" s="467">
        <v>1</v>
      </c>
      <c r="F175" s="540" t="s">
        <v>274</v>
      </c>
      <c r="G175" s="541"/>
      <c r="H175" s="542" t="s">
        <v>275</v>
      </c>
      <c r="I175" s="543"/>
      <c r="J175" s="68" t="s">
        <v>276</v>
      </c>
      <c r="K175" s="544">
        <f>+ROUND(AVERAGE(F176:J176),0)</f>
        <v>1316000</v>
      </c>
      <c r="M175" s="69"/>
      <c r="O175" s="70"/>
    </row>
    <row r="176" spans="2:15" s="67" customFormat="1" ht="27" customHeight="1" thickBot="1" x14ac:dyDescent="0.3">
      <c r="B176" s="448"/>
      <c r="C176" s="484"/>
      <c r="D176" s="539"/>
      <c r="E176" s="468"/>
      <c r="F176" s="546">
        <v>1310000</v>
      </c>
      <c r="G176" s="547"/>
      <c r="H176" s="546">
        <v>1324000</v>
      </c>
      <c r="I176" s="547"/>
      <c r="J176" s="71">
        <v>1314000</v>
      </c>
      <c r="K176" s="545"/>
      <c r="N176" s="72"/>
    </row>
    <row r="177" spans="2:15" s="67" customFormat="1" ht="29.25" customHeight="1" x14ac:dyDescent="0.25">
      <c r="B177" s="447">
        <f>+B175+1</f>
        <v>78</v>
      </c>
      <c r="C177" s="482" t="s">
        <v>258</v>
      </c>
      <c r="D177" s="538" t="s">
        <v>40</v>
      </c>
      <c r="E177" s="467">
        <v>1</v>
      </c>
      <c r="F177" s="540" t="s">
        <v>274</v>
      </c>
      <c r="G177" s="541"/>
      <c r="H177" s="542" t="s">
        <v>275</v>
      </c>
      <c r="I177" s="543"/>
      <c r="J177" s="68" t="s">
        <v>276</v>
      </c>
      <c r="K177" s="544">
        <f>+ROUND(AVERAGE(F178:J178),0)</f>
        <v>2950000</v>
      </c>
      <c r="M177" s="69"/>
      <c r="O177" s="70"/>
    </row>
    <row r="178" spans="2:15" s="67" customFormat="1" ht="29.25" customHeight="1" thickBot="1" x14ac:dyDescent="0.3">
      <c r="B178" s="448"/>
      <c r="C178" s="484"/>
      <c r="D178" s="539"/>
      <c r="E178" s="468"/>
      <c r="F178" s="546">
        <v>2944000</v>
      </c>
      <c r="G178" s="547"/>
      <c r="H178" s="546">
        <v>2958000</v>
      </c>
      <c r="I178" s="547"/>
      <c r="J178" s="71">
        <v>2948000</v>
      </c>
      <c r="K178" s="545"/>
      <c r="N178" s="72"/>
    </row>
    <row r="179" spans="2:15" s="67" customFormat="1" ht="36.75" customHeight="1" x14ac:dyDescent="0.25">
      <c r="B179" s="447">
        <f>+B177+1</f>
        <v>79</v>
      </c>
      <c r="C179" s="482" t="s">
        <v>259</v>
      </c>
      <c r="D179" s="538" t="s">
        <v>40</v>
      </c>
      <c r="E179" s="467">
        <v>1</v>
      </c>
      <c r="F179" s="540" t="s">
        <v>274</v>
      </c>
      <c r="G179" s="541"/>
      <c r="H179" s="542" t="s">
        <v>275</v>
      </c>
      <c r="I179" s="543"/>
      <c r="J179" s="68" t="s">
        <v>276</v>
      </c>
      <c r="K179" s="544">
        <f>+ROUND(AVERAGE(F180:J180),0)</f>
        <v>3250000</v>
      </c>
      <c r="M179" s="69"/>
      <c r="O179" s="70"/>
    </row>
    <row r="180" spans="2:15" s="67" customFormat="1" ht="36.75" customHeight="1" thickBot="1" x14ac:dyDescent="0.3">
      <c r="B180" s="448"/>
      <c r="C180" s="484"/>
      <c r="D180" s="539"/>
      <c r="E180" s="468"/>
      <c r="F180" s="546">
        <v>3246000</v>
      </c>
      <c r="G180" s="547"/>
      <c r="H180" s="546">
        <v>3256000</v>
      </c>
      <c r="I180" s="547"/>
      <c r="J180" s="71">
        <v>3248000</v>
      </c>
      <c r="K180" s="545"/>
      <c r="N180" s="72"/>
    </row>
    <row r="181" spans="2:15" s="67" customFormat="1" ht="22.5" customHeight="1" x14ac:dyDescent="0.25">
      <c r="B181" s="447">
        <f>+B179+1</f>
        <v>80</v>
      </c>
      <c r="C181" s="482" t="s">
        <v>257</v>
      </c>
      <c r="D181" s="538" t="s">
        <v>40</v>
      </c>
      <c r="E181" s="467">
        <v>1</v>
      </c>
      <c r="F181" s="540" t="s">
        <v>274</v>
      </c>
      <c r="G181" s="541"/>
      <c r="H181" s="542" t="s">
        <v>275</v>
      </c>
      <c r="I181" s="543"/>
      <c r="J181" s="68" t="s">
        <v>276</v>
      </c>
      <c r="K181" s="544">
        <f>+ROUND(AVERAGE(F182:J182),0)</f>
        <v>320000</v>
      </c>
      <c r="M181" s="69"/>
      <c r="O181" s="70"/>
    </row>
    <row r="182" spans="2:15" s="67" customFormat="1" ht="22.5" customHeight="1" thickBot="1" x14ac:dyDescent="0.3">
      <c r="B182" s="448"/>
      <c r="C182" s="484"/>
      <c r="D182" s="539"/>
      <c r="E182" s="468"/>
      <c r="F182" s="546">
        <v>315000</v>
      </c>
      <c r="G182" s="547"/>
      <c r="H182" s="546">
        <v>327000</v>
      </c>
      <c r="I182" s="547"/>
      <c r="J182" s="71">
        <v>318000</v>
      </c>
      <c r="K182" s="545"/>
      <c r="N182" s="72"/>
    </row>
    <row r="183" spans="2:15" s="67" customFormat="1" ht="32.25" customHeight="1" x14ac:dyDescent="0.25">
      <c r="B183" s="447">
        <f>+B181+1</f>
        <v>81</v>
      </c>
      <c r="C183" s="482" t="s">
        <v>260</v>
      </c>
      <c r="D183" s="538" t="s">
        <v>40</v>
      </c>
      <c r="E183" s="467">
        <v>1</v>
      </c>
      <c r="F183" s="540" t="s">
        <v>274</v>
      </c>
      <c r="G183" s="541"/>
      <c r="H183" s="542" t="s">
        <v>275</v>
      </c>
      <c r="I183" s="543"/>
      <c r="J183" s="68" t="s">
        <v>276</v>
      </c>
      <c r="K183" s="544">
        <f>+ROUND(AVERAGE(F184:J184),0)</f>
        <v>380000</v>
      </c>
      <c r="M183" s="69"/>
      <c r="O183" s="70"/>
    </row>
    <row r="184" spans="2:15" s="67" customFormat="1" ht="32.25" customHeight="1" thickBot="1" x14ac:dyDescent="0.3">
      <c r="B184" s="448"/>
      <c r="C184" s="484"/>
      <c r="D184" s="539"/>
      <c r="E184" s="468"/>
      <c r="F184" s="546">
        <v>375000</v>
      </c>
      <c r="G184" s="547"/>
      <c r="H184" s="546">
        <v>387000</v>
      </c>
      <c r="I184" s="547"/>
      <c r="J184" s="71">
        <v>378000</v>
      </c>
      <c r="K184" s="545"/>
      <c r="N184" s="72"/>
    </row>
    <row r="185" spans="2:15" s="67" customFormat="1" ht="21" customHeight="1" x14ac:dyDescent="0.25">
      <c r="B185" s="447">
        <f>+B183+1</f>
        <v>82</v>
      </c>
      <c r="C185" s="482" t="s">
        <v>277</v>
      </c>
      <c r="D185" s="538" t="s">
        <v>40</v>
      </c>
      <c r="E185" s="467">
        <v>1</v>
      </c>
      <c r="F185" s="540" t="s">
        <v>274</v>
      </c>
      <c r="G185" s="541"/>
      <c r="H185" s="542" t="s">
        <v>275</v>
      </c>
      <c r="I185" s="543"/>
      <c r="J185" s="68" t="s">
        <v>276</v>
      </c>
      <c r="K185" s="544">
        <f>+ROUND(AVERAGE(F186:J186),0)</f>
        <v>980000</v>
      </c>
      <c r="M185" s="69"/>
      <c r="O185" s="70"/>
    </row>
    <row r="186" spans="2:15" s="67" customFormat="1" ht="21" customHeight="1" thickBot="1" x14ac:dyDescent="0.3">
      <c r="B186" s="448"/>
      <c r="C186" s="484"/>
      <c r="D186" s="539"/>
      <c r="E186" s="468"/>
      <c r="F186" s="546">
        <v>975000</v>
      </c>
      <c r="G186" s="547"/>
      <c r="H186" s="546">
        <v>987000</v>
      </c>
      <c r="I186" s="547"/>
      <c r="J186" s="71">
        <v>978000</v>
      </c>
      <c r="K186" s="545"/>
      <c r="N186" s="72"/>
    </row>
    <row r="187" spans="2:15" s="67" customFormat="1" ht="21" customHeight="1" x14ac:dyDescent="0.25">
      <c r="B187" s="447">
        <f>+B185+1</f>
        <v>83</v>
      </c>
      <c r="C187" s="482" t="s">
        <v>261</v>
      </c>
      <c r="D187" s="538" t="s">
        <v>40</v>
      </c>
      <c r="E187" s="467">
        <v>1</v>
      </c>
      <c r="F187" s="540" t="s">
        <v>274</v>
      </c>
      <c r="G187" s="541"/>
      <c r="H187" s="542" t="s">
        <v>275</v>
      </c>
      <c r="I187" s="543"/>
      <c r="J187" s="68" t="s">
        <v>276</v>
      </c>
      <c r="K187" s="544">
        <f>+ROUND(AVERAGE(F188:J188),0)</f>
        <v>850000</v>
      </c>
      <c r="M187" s="69"/>
      <c r="O187" s="70"/>
    </row>
    <row r="188" spans="2:15" s="67" customFormat="1" ht="21" customHeight="1" thickBot="1" x14ac:dyDescent="0.3">
      <c r="B188" s="448"/>
      <c r="C188" s="484"/>
      <c r="D188" s="539"/>
      <c r="E188" s="468"/>
      <c r="F188" s="546">
        <v>848000</v>
      </c>
      <c r="G188" s="547"/>
      <c r="H188" s="546">
        <v>856000</v>
      </c>
      <c r="I188" s="547"/>
      <c r="J188" s="71">
        <v>846000</v>
      </c>
      <c r="K188" s="545"/>
      <c r="N188" s="72"/>
    </row>
    <row r="189" spans="2:15" s="67" customFormat="1" ht="21" customHeight="1" x14ac:dyDescent="0.25">
      <c r="B189" s="447">
        <f>+B187+1</f>
        <v>84</v>
      </c>
      <c r="C189" s="482" t="s">
        <v>262</v>
      </c>
      <c r="D189" s="538" t="s">
        <v>40</v>
      </c>
      <c r="E189" s="467">
        <v>1</v>
      </c>
      <c r="F189" s="540" t="s">
        <v>274</v>
      </c>
      <c r="G189" s="541"/>
      <c r="H189" s="542" t="s">
        <v>275</v>
      </c>
      <c r="I189" s="543"/>
      <c r="J189" s="68" t="s">
        <v>276</v>
      </c>
      <c r="K189" s="544">
        <f>+ROUND(AVERAGE(F190:J190),0)</f>
        <v>750000</v>
      </c>
      <c r="M189" s="69"/>
      <c r="O189" s="70"/>
    </row>
    <row r="190" spans="2:15" s="67" customFormat="1" ht="21" customHeight="1" thickBot="1" x14ac:dyDescent="0.3">
      <c r="B190" s="448"/>
      <c r="C190" s="484"/>
      <c r="D190" s="539"/>
      <c r="E190" s="468"/>
      <c r="F190" s="546">
        <v>748000</v>
      </c>
      <c r="G190" s="547"/>
      <c r="H190" s="546">
        <v>756000</v>
      </c>
      <c r="I190" s="547"/>
      <c r="J190" s="71">
        <v>746000</v>
      </c>
      <c r="K190" s="545"/>
      <c r="N190" s="72"/>
    </row>
    <row r="191" spans="2:15" s="67" customFormat="1" ht="22.5" customHeight="1" x14ac:dyDescent="0.25">
      <c r="B191" s="447">
        <f>+B189+1</f>
        <v>85</v>
      </c>
      <c r="C191" s="482" t="s">
        <v>263</v>
      </c>
      <c r="D191" s="538" t="s">
        <v>40</v>
      </c>
      <c r="E191" s="467">
        <v>1</v>
      </c>
      <c r="F191" s="540" t="s">
        <v>274</v>
      </c>
      <c r="G191" s="541"/>
      <c r="H191" s="542" t="s">
        <v>275</v>
      </c>
      <c r="I191" s="543"/>
      <c r="J191" s="68" t="s">
        <v>276</v>
      </c>
      <c r="K191" s="544">
        <f>+ROUND(AVERAGE(F192:J192),0)</f>
        <v>897300</v>
      </c>
      <c r="M191" s="69"/>
      <c r="O191" s="70"/>
    </row>
    <row r="192" spans="2:15" s="67" customFormat="1" ht="22.5" customHeight="1" thickBot="1" x14ac:dyDescent="0.3">
      <c r="B192" s="448"/>
      <c r="C192" s="484"/>
      <c r="D192" s="539"/>
      <c r="E192" s="468"/>
      <c r="F192" s="546">
        <v>895000</v>
      </c>
      <c r="G192" s="547"/>
      <c r="H192" s="546">
        <v>902000</v>
      </c>
      <c r="I192" s="547"/>
      <c r="J192" s="71">
        <v>894900</v>
      </c>
      <c r="K192" s="545"/>
      <c r="N192" s="72"/>
    </row>
    <row r="193" spans="2:13" ht="35.25" customHeight="1" x14ac:dyDescent="0.25">
      <c r="B193" s="447">
        <f>+B191+1</f>
        <v>86</v>
      </c>
      <c r="C193" s="528" t="s">
        <v>264</v>
      </c>
      <c r="D193" s="530" t="s">
        <v>40</v>
      </c>
      <c r="E193" s="451">
        <v>1</v>
      </c>
      <c r="F193" s="470" t="s">
        <v>271</v>
      </c>
      <c r="G193" s="471"/>
      <c r="H193" s="536" t="s">
        <v>272</v>
      </c>
      <c r="I193" s="537"/>
      <c r="J193" s="64" t="s">
        <v>273</v>
      </c>
      <c r="K193" s="532">
        <f>+ROUND(AVERAGE(F194:J194),0)</f>
        <v>4750000</v>
      </c>
      <c r="M193" s="58"/>
    </row>
    <row r="194" spans="2:13" ht="35.25" customHeight="1" thickBot="1" x14ac:dyDescent="0.3">
      <c r="B194" s="448"/>
      <c r="C194" s="529"/>
      <c r="D194" s="531"/>
      <c r="E194" s="452"/>
      <c r="F194" s="459">
        <v>4750000</v>
      </c>
      <c r="G194" s="460"/>
      <c r="H194" s="457">
        <v>4850000</v>
      </c>
      <c r="I194" s="458"/>
      <c r="J194" s="20">
        <v>4650000</v>
      </c>
      <c r="K194" s="533"/>
    </row>
    <row r="195" spans="2:13" ht="42" customHeight="1" x14ac:dyDescent="0.25">
      <c r="B195" s="447">
        <f>+B193+1</f>
        <v>87</v>
      </c>
      <c r="C195" s="528" t="s">
        <v>265</v>
      </c>
      <c r="D195" s="530" t="s">
        <v>40</v>
      </c>
      <c r="E195" s="451">
        <v>1</v>
      </c>
      <c r="F195" s="470" t="s">
        <v>271</v>
      </c>
      <c r="G195" s="471"/>
      <c r="H195" s="536" t="s">
        <v>272</v>
      </c>
      <c r="I195" s="537"/>
      <c r="J195" s="64" t="s">
        <v>273</v>
      </c>
      <c r="K195" s="532">
        <f>+ROUND(AVERAGE(F196:J196),0)</f>
        <v>8950000</v>
      </c>
      <c r="M195" s="58"/>
    </row>
    <row r="196" spans="2:13" ht="42" customHeight="1" thickBot="1" x14ac:dyDescent="0.3">
      <c r="B196" s="448"/>
      <c r="C196" s="529"/>
      <c r="D196" s="531"/>
      <c r="E196" s="452"/>
      <c r="F196" s="459">
        <v>8950000</v>
      </c>
      <c r="G196" s="460"/>
      <c r="H196" s="457">
        <v>8960000</v>
      </c>
      <c r="I196" s="458"/>
      <c r="J196" s="20">
        <v>8940000</v>
      </c>
      <c r="K196" s="533"/>
    </row>
    <row r="197" spans="2:13" x14ac:dyDescent="0.25">
      <c r="B197" s="22"/>
      <c r="C197" s="23"/>
      <c r="D197" s="49"/>
      <c r="E197" s="24"/>
      <c r="F197" s="50"/>
      <c r="G197" s="50"/>
      <c r="H197" s="50"/>
      <c r="I197" s="50"/>
      <c r="J197" s="21"/>
      <c r="K197" s="13"/>
    </row>
    <row r="198" spans="2:13" ht="16.5" customHeight="1" x14ac:dyDescent="0.25">
      <c r="B198" s="22"/>
      <c r="C198" s="474" t="s">
        <v>48</v>
      </c>
      <c r="D198" s="474"/>
      <c r="E198" s="474"/>
      <c r="F198" s="474"/>
      <c r="G198" s="474"/>
      <c r="H198" s="474"/>
      <c r="I198" s="474"/>
      <c r="J198" s="474"/>
      <c r="K198" s="475"/>
    </row>
    <row r="199" spans="2:13" ht="18" customHeight="1" x14ac:dyDescent="0.25">
      <c r="B199" s="22"/>
      <c r="C199" s="472" t="s">
        <v>250</v>
      </c>
      <c r="D199" s="472"/>
      <c r="E199" s="472"/>
      <c r="F199" s="472"/>
      <c r="G199" s="472"/>
      <c r="H199" s="472"/>
      <c r="I199" s="472"/>
      <c r="J199" s="472"/>
      <c r="K199" s="473"/>
    </row>
    <row r="200" spans="2:13" ht="18" customHeight="1" x14ac:dyDescent="0.25">
      <c r="B200" s="22"/>
      <c r="C200" s="472"/>
      <c r="D200" s="472"/>
      <c r="E200" s="472"/>
      <c r="F200" s="472"/>
      <c r="G200" s="472"/>
      <c r="H200" s="472"/>
      <c r="I200" s="472"/>
      <c r="J200" s="472"/>
      <c r="K200" s="473"/>
    </row>
    <row r="201" spans="2:13" ht="60.75" customHeight="1" x14ac:dyDescent="0.25">
      <c r="B201" s="22"/>
      <c r="C201" s="25"/>
      <c r="F201" s="21"/>
      <c r="G201" s="21"/>
      <c r="H201" s="21"/>
      <c r="I201" s="21"/>
      <c r="J201" s="21"/>
      <c r="K201" s="26"/>
    </row>
    <row r="202" spans="2:13" x14ac:dyDescent="0.25">
      <c r="B202" s="27"/>
      <c r="C202" s="10"/>
      <c r="D202" s="45"/>
      <c r="E202" s="10"/>
      <c r="F202" s="8"/>
      <c r="G202" s="8"/>
      <c r="H202" s="10"/>
      <c r="I202" s="10"/>
      <c r="J202" s="10"/>
      <c r="K202" s="28"/>
    </row>
    <row r="203" spans="2:13" ht="17.25" customHeight="1" x14ac:dyDescent="0.25">
      <c r="B203" s="29"/>
      <c r="C203" s="30" t="s">
        <v>184</v>
      </c>
      <c r="D203" s="46"/>
      <c r="E203" s="31"/>
      <c r="F203" s="8"/>
      <c r="G203" s="8"/>
      <c r="H203" s="32"/>
      <c r="I203" s="32"/>
      <c r="J203" s="33"/>
      <c r="K203" s="28"/>
    </row>
    <row r="204" spans="2:13" ht="17.25" customHeight="1" x14ac:dyDescent="0.3">
      <c r="B204" s="34"/>
      <c r="C204" s="7" t="s">
        <v>238</v>
      </c>
      <c r="D204" s="47"/>
      <c r="E204" s="31"/>
      <c r="F204" s="8"/>
      <c r="G204" s="8"/>
      <c r="H204" s="31"/>
      <c r="I204" s="31"/>
      <c r="J204" s="35"/>
      <c r="K204" s="36"/>
    </row>
    <row r="205" spans="2:13" ht="17.25" customHeight="1" x14ac:dyDescent="0.3">
      <c r="B205" s="34"/>
      <c r="C205" s="7" t="s">
        <v>185</v>
      </c>
      <c r="D205" s="47"/>
      <c r="E205" s="31"/>
      <c r="F205" s="8"/>
      <c r="G205" s="8"/>
      <c r="H205" s="31"/>
      <c r="I205" s="31"/>
      <c r="J205" s="37"/>
      <c r="K205" s="38"/>
    </row>
    <row r="206" spans="2:13" ht="17.25" customHeight="1" x14ac:dyDescent="0.3">
      <c r="B206" s="34"/>
      <c r="C206" s="7"/>
      <c r="D206" s="47"/>
      <c r="E206" s="31"/>
      <c r="F206" s="8"/>
      <c r="G206" s="8"/>
      <c r="H206" s="31"/>
      <c r="I206" s="31"/>
      <c r="J206" s="37"/>
      <c r="K206" s="38"/>
    </row>
    <row r="207" spans="2:13" ht="18" x14ac:dyDescent="0.25">
      <c r="B207" s="34"/>
      <c r="C207" s="31"/>
      <c r="D207" s="47"/>
      <c r="E207" s="31"/>
      <c r="F207" s="8"/>
      <c r="G207" s="8"/>
      <c r="H207" s="31"/>
      <c r="I207" s="31"/>
      <c r="J207" s="37"/>
      <c r="K207" s="28"/>
    </row>
    <row r="208" spans="2:13" ht="7.5" customHeight="1" thickBot="1" x14ac:dyDescent="0.3">
      <c r="B208" s="39"/>
      <c r="C208" s="40"/>
      <c r="D208" s="48"/>
      <c r="E208" s="40"/>
      <c r="F208" s="41"/>
      <c r="G208" s="41"/>
      <c r="H208" s="41"/>
      <c r="I208" s="41"/>
      <c r="J208" s="41"/>
      <c r="K208" s="42"/>
    </row>
  </sheetData>
  <mergeCells count="807">
    <mergeCell ref="B191:B192"/>
    <mergeCell ref="C191:C192"/>
    <mergeCell ref="D191:D192"/>
    <mergeCell ref="E191:E192"/>
    <mergeCell ref="F191:G191"/>
    <mergeCell ref="H191:I191"/>
    <mergeCell ref="K191:K192"/>
    <mergeCell ref="F192:G192"/>
    <mergeCell ref="H192:I192"/>
    <mergeCell ref="B189:B190"/>
    <mergeCell ref="C189:C190"/>
    <mergeCell ref="D189:D190"/>
    <mergeCell ref="E189:E190"/>
    <mergeCell ref="F189:G189"/>
    <mergeCell ref="H189:I189"/>
    <mergeCell ref="K189:K190"/>
    <mergeCell ref="F190:G190"/>
    <mergeCell ref="H190:I190"/>
    <mergeCell ref="B187:B188"/>
    <mergeCell ref="C187:C188"/>
    <mergeCell ref="D187:D188"/>
    <mergeCell ref="E187:E188"/>
    <mergeCell ref="F187:G187"/>
    <mergeCell ref="H187:I187"/>
    <mergeCell ref="K187:K188"/>
    <mergeCell ref="F188:G188"/>
    <mergeCell ref="H188:I188"/>
    <mergeCell ref="B185:B186"/>
    <mergeCell ref="C185:C186"/>
    <mergeCell ref="D185:D186"/>
    <mergeCell ref="E185:E186"/>
    <mergeCell ref="F185:G185"/>
    <mergeCell ref="H185:I185"/>
    <mergeCell ref="K185:K186"/>
    <mergeCell ref="F186:G186"/>
    <mergeCell ref="H186:I186"/>
    <mergeCell ref="B183:B184"/>
    <mergeCell ref="C183:C184"/>
    <mergeCell ref="D183:D184"/>
    <mergeCell ref="E183:E184"/>
    <mergeCell ref="F183:G183"/>
    <mergeCell ref="H183:I183"/>
    <mergeCell ref="K183:K184"/>
    <mergeCell ref="F184:G184"/>
    <mergeCell ref="H184:I184"/>
    <mergeCell ref="B181:B182"/>
    <mergeCell ref="C181:C182"/>
    <mergeCell ref="D181:D182"/>
    <mergeCell ref="E181:E182"/>
    <mergeCell ref="F181:G181"/>
    <mergeCell ref="H181:I181"/>
    <mergeCell ref="K181:K182"/>
    <mergeCell ref="F182:G182"/>
    <mergeCell ref="H182:I182"/>
    <mergeCell ref="B179:B180"/>
    <mergeCell ref="C179:C180"/>
    <mergeCell ref="D179:D180"/>
    <mergeCell ref="E179:E180"/>
    <mergeCell ref="F179:G179"/>
    <mergeCell ref="H179:I179"/>
    <mergeCell ref="K179:K180"/>
    <mergeCell ref="F180:G180"/>
    <mergeCell ref="H180:I180"/>
    <mergeCell ref="B177:B178"/>
    <mergeCell ref="C177:C178"/>
    <mergeCell ref="D177:D178"/>
    <mergeCell ref="E177:E178"/>
    <mergeCell ref="F177:G177"/>
    <mergeCell ref="H177:I177"/>
    <mergeCell ref="K177:K178"/>
    <mergeCell ref="F178:G178"/>
    <mergeCell ref="H178:I178"/>
    <mergeCell ref="B175:B176"/>
    <mergeCell ref="C175:C176"/>
    <mergeCell ref="D175:D176"/>
    <mergeCell ref="E175:E176"/>
    <mergeCell ref="F175:G175"/>
    <mergeCell ref="H175:I175"/>
    <mergeCell ref="K175:K176"/>
    <mergeCell ref="F176:G176"/>
    <mergeCell ref="H176:I176"/>
    <mergeCell ref="B195:B196"/>
    <mergeCell ref="C195:C196"/>
    <mergeCell ref="D195:D196"/>
    <mergeCell ref="E195:E196"/>
    <mergeCell ref="F195:G195"/>
    <mergeCell ref="H195:I195"/>
    <mergeCell ref="K195:K196"/>
    <mergeCell ref="F196:G196"/>
    <mergeCell ref="H196:I196"/>
    <mergeCell ref="B193:B194"/>
    <mergeCell ref="C193:C194"/>
    <mergeCell ref="D193:D194"/>
    <mergeCell ref="E193:E194"/>
    <mergeCell ref="F193:G193"/>
    <mergeCell ref="H193:I193"/>
    <mergeCell ref="K193:K194"/>
    <mergeCell ref="F194:G194"/>
    <mergeCell ref="H194:I194"/>
    <mergeCell ref="B173:B174"/>
    <mergeCell ref="C173:C174"/>
    <mergeCell ref="D173:D174"/>
    <mergeCell ref="E173:E174"/>
    <mergeCell ref="F173:G173"/>
    <mergeCell ref="H173:I173"/>
    <mergeCell ref="K173:K174"/>
    <mergeCell ref="F174:G174"/>
    <mergeCell ref="H174:I174"/>
    <mergeCell ref="B171:B172"/>
    <mergeCell ref="C171:C172"/>
    <mergeCell ref="D171:D172"/>
    <mergeCell ref="E171:E172"/>
    <mergeCell ref="F171:G171"/>
    <mergeCell ref="H171:I171"/>
    <mergeCell ref="K171:K172"/>
    <mergeCell ref="F172:G172"/>
    <mergeCell ref="H172:I172"/>
    <mergeCell ref="B169:B170"/>
    <mergeCell ref="C169:C170"/>
    <mergeCell ref="D169:D170"/>
    <mergeCell ref="E169:E170"/>
    <mergeCell ref="F169:G169"/>
    <mergeCell ref="H169:I169"/>
    <mergeCell ref="K169:K170"/>
    <mergeCell ref="F170:G170"/>
    <mergeCell ref="H170:I170"/>
    <mergeCell ref="B167:B168"/>
    <mergeCell ref="C167:C168"/>
    <mergeCell ref="D167:D168"/>
    <mergeCell ref="E167:E168"/>
    <mergeCell ref="F167:G167"/>
    <mergeCell ref="H167:I167"/>
    <mergeCell ref="K167:K168"/>
    <mergeCell ref="F168:G168"/>
    <mergeCell ref="H168:I168"/>
    <mergeCell ref="B165:B166"/>
    <mergeCell ref="C165:C166"/>
    <mergeCell ref="D165:D166"/>
    <mergeCell ref="E165:E166"/>
    <mergeCell ref="F165:G165"/>
    <mergeCell ref="H165:I165"/>
    <mergeCell ref="K165:K166"/>
    <mergeCell ref="F166:G166"/>
    <mergeCell ref="H166:I166"/>
    <mergeCell ref="B163:B164"/>
    <mergeCell ref="C163:C164"/>
    <mergeCell ref="D163:D164"/>
    <mergeCell ref="E163:E164"/>
    <mergeCell ref="F163:G163"/>
    <mergeCell ref="H163:I163"/>
    <mergeCell ref="K163:K164"/>
    <mergeCell ref="F164:G164"/>
    <mergeCell ref="H164:I164"/>
    <mergeCell ref="B161:B162"/>
    <mergeCell ref="C161:C162"/>
    <mergeCell ref="D161:D162"/>
    <mergeCell ref="E161:E162"/>
    <mergeCell ref="F161:G161"/>
    <mergeCell ref="H161:I161"/>
    <mergeCell ref="K161:K162"/>
    <mergeCell ref="F162:G162"/>
    <mergeCell ref="H162:I162"/>
    <mergeCell ref="B159:B160"/>
    <mergeCell ref="C159:C160"/>
    <mergeCell ref="D159:D160"/>
    <mergeCell ref="E159:E160"/>
    <mergeCell ref="F159:G159"/>
    <mergeCell ref="H159:I159"/>
    <mergeCell ref="K159:K160"/>
    <mergeCell ref="F160:G160"/>
    <mergeCell ref="H160:I160"/>
    <mergeCell ref="B157:B158"/>
    <mergeCell ref="C157:C158"/>
    <mergeCell ref="D157:D158"/>
    <mergeCell ref="E157:E158"/>
    <mergeCell ref="F157:G157"/>
    <mergeCell ref="H157:I157"/>
    <mergeCell ref="K157:K158"/>
    <mergeCell ref="F158:G158"/>
    <mergeCell ref="H158:I158"/>
    <mergeCell ref="B155:B156"/>
    <mergeCell ref="C155:C156"/>
    <mergeCell ref="D155:D156"/>
    <mergeCell ref="E155:E156"/>
    <mergeCell ref="F155:G155"/>
    <mergeCell ref="H155:I155"/>
    <mergeCell ref="K155:K156"/>
    <mergeCell ref="F156:G156"/>
    <mergeCell ref="H156:I156"/>
    <mergeCell ref="B153:B154"/>
    <mergeCell ref="C153:C154"/>
    <mergeCell ref="D153:D154"/>
    <mergeCell ref="E153:E154"/>
    <mergeCell ref="F153:G153"/>
    <mergeCell ref="H153:I153"/>
    <mergeCell ref="K153:K154"/>
    <mergeCell ref="F154:G154"/>
    <mergeCell ref="H154:I154"/>
    <mergeCell ref="C144:C145"/>
    <mergeCell ref="D144:D145"/>
    <mergeCell ref="E144:E145"/>
    <mergeCell ref="F144:G144"/>
    <mergeCell ref="H144:I144"/>
    <mergeCell ref="K144:K145"/>
    <mergeCell ref="F145:G145"/>
    <mergeCell ref="H145:I145"/>
    <mergeCell ref="B50:B51"/>
    <mergeCell ref="C50:C51"/>
    <mergeCell ref="D50:D51"/>
    <mergeCell ref="E50:E51"/>
    <mergeCell ref="F50:G50"/>
    <mergeCell ref="H50:I50"/>
    <mergeCell ref="K50:K51"/>
    <mergeCell ref="F51:G51"/>
    <mergeCell ref="H51:I51"/>
    <mergeCell ref="B52:B53"/>
    <mergeCell ref="B54:B55"/>
    <mergeCell ref="B56:B57"/>
    <mergeCell ref="B58:B59"/>
    <mergeCell ref="B60:B61"/>
    <mergeCell ref="C52:C53"/>
    <mergeCell ref="D52:D53"/>
    <mergeCell ref="B1:K1"/>
    <mergeCell ref="B8:D8"/>
    <mergeCell ref="B10:K10"/>
    <mergeCell ref="B11:D11"/>
    <mergeCell ref="H126:I126"/>
    <mergeCell ref="F127:G127"/>
    <mergeCell ref="H127:I127"/>
    <mergeCell ref="F128:G128"/>
    <mergeCell ref="F126:G126"/>
    <mergeCell ref="B20:B21"/>
    <mergeCell ref="C20:C21"/>
    <mergeCell ref="H19:I19"/>
    <mergeCell ref="B12:D12"/>
    <mergeCell ref="B14:K14"/>
    <mergeCell ref="B15:D15"/>
    <mergeCell ref="B2:C7"/>
    <mergeCell ref="B22:B23"/>
    <mergeCell ref="C22:C23"/>
    <mergeCell ref="D22:D23"/>
    <mergeCell ref="E22:E23"/>
    <mergeCell ref="B74:B75"/>
    <mergeCell ref="C74:C75"/>
    <mergeCell ref="D74:D75"/>
    <mergeCell ref="E74:E75"/>
    <mergeCell ref="K22:K23"/>
    <mergeCell ref="B24:B25"/>
    <mergeCell ref="C24:C25"/>
    <mergeCell ref="D24:D25"/>
    <mergeCell ref="H128:I128"/>
    <mergeCell ref="F129:G129"/>
    <mergeCell ref="H129:I129"/>
    <mergeCell ref="F120:G120"/>
    <mergeCell ref="H120:I120"/>
    <mergeCell ref="F121:G121"/>
    <mergeCell ref="E24:E25"/>
    <mergeCell ref="K24:K25"/>
    <mergeCell ref="F22:G22"/>
    <mergeCell ref="F23:G23"/>
    <mergeCell ref="F24:G24"/>
    <mergeCell ref="F25:G25"/>
    <mergeCell ref="H22:I22"/>
    <mergeCell ref="H23:I23"/>
    <mergeCell ref="H24:I24"/>
    <mergeCell ref="H25:I25"/>
    <mergeCell ref="D30:D31"/>
    <mergeCell ref="E30:E31"/>
    <mergeCell ref="K30:K31"/>
    <mergeCell ref="F28:G28"/>
    <mergeCell ref="D2:K4"/>
    <mergeCell ref="D5:K7"/>
    <mergeCell ref="E8:K8"/>
    <mergeCell ref="E15:K15"/>
    <mergeCell ref="D20:D21"/>
    <mergeCell ref="E20:E21"/>
    <mergeCell ref="K20:K21"/>
    <mergeCell ref="E11:K11"/>
    <mergeCell ref="E12:K12"/>
    <mergeCell ref="C13:D13"/>
    <mergeCell ref="E13:K13"/>
    <mergeCell ref="B17:K17"/>
    <mergeCell ref="F21:G21"/>
    <mergeCell ref="F20:G20"/>
    <mergeCell ref="F19:G19"/>
    <mergeCell ref="H21:I21"/>
    <mergeCell ref="H20:I20"/>
    <mergeCell ref="F29:G29"/>
    <mergeCell ref="F30:G30"/>
    <mergeCell ref="F31:G31"/>
    <mergeCell ref="H28:I28"/>
    <mergeCell ref="H29:I29"/>
    <mergeCell ref="H30:I30"/>
    <mergeCell ref="H31:I31"/>
    <mergeCell ref="K42:K43"/>
    <mergeCell ref="B44:B45"/>
    <mergeCell ref="C44:C45"/>
    <mergeCell ref="D44:D45"/>
    <mergeCell ref="E44:E45"/>
    <mergeCell ref="K44:K45"/>
    <mergeCell ref="F42:G42"/>
    <mergeCell ref="H42:I42"/>
    <mergeCell ref="B28:B29"/>
    <mergeCell ref="C28:C29"/>
    <mergeCell ref="D28:D29"/>
    <mergeCell ref="E28:E29"/>
    <mergeCell ref="K28:K29"/>
    <mergeCell ref="B30:B31"/>
    <mergeCell ref="C30:C31"/>
    <mergeCell ref="B40:B41"/>
    <mergeCell ref="B42:B43"/>
    <mergeCell ref="B26:B27"/>
    <mergeCell ref="C26:C27"/>
    <mergeCell ref="D26:D27"/>
    <mergeCell ref="E26:E27"/>
    <mergeCell ref="K26:K27"/>
    <mergeCell ref="F26:G26"/>
    <mergeCell ref="F27:G27"/>
    <mergeCell ref="H26:I26"/>
    <mergeCell ref="H27:I27"/>
    <mergeCell ref="B46:B47"/>
    <mergeCell ref="B48:B49"/>
    <mergeCell ref="B38:B39"/>
    <mergeCell ref="C38:C39"/>
    <mergeCell ref="D38:D39"/>
    <mergeCell ref="E38:E39"/>
    <mergeCell ref="K38:K39"/>
    <mergeCell ref="C40:C41"/>
    <mergeCell ref="D40:D41"/>
    <mergeCell ref="E40:E41"/>
    <mergeCell ref="K40:K41"/>
    <mergeCell ref="F38:G38"/>
    <mergeCell ref="H38:I38"/>
    <mergeCell ref="F39:G39"/>
    <mergeCell ref="H39:I39"/>
    <mergeCell ref="F40:G40"/>
    <mergeCell ref="H40:I40"/>
    <mergeCell ref="F41:G41"/>
    <mergeCell ref="H41:I41"/>
    <mergeCell ref="C42:C43"/>
    <mergeCell ref="D42:D43"/>
    <mergeCell ref="E42:E43"/>
    <mergeCell ref="K46:K47"/>
    <mergeCell ref="D48:D49"/>
    <mergeCell ref="K48:K49"/>
    <mergeCell ref="C46:C47"/>
    <mergeCell ref="F46:G46"/>
    <mergeCell ref="H46:I46"/>
    <mergeCell ref="F47:G47"/>
    <mergeCell ref="H47:I47"/>
    <mergeCell ref="F48:G48"/>
    <mergeCell ref="H48:I48"/>
    <mergeCell ref="F49:G49"/>
    <mergeCell ref="H49:I49"/>
    <mergeCell ref="F43:G43"/>
    <mergeCell ref="H43:I43"/>
    <mergeCell ref="F44:G44"/>
    <mergeCell ref="H44:I44"/>
    <mergeCell ref="F45:G45"/>
    <mergeCell ref="H45:I45"/>
    <mergeCell ref="C48:C49"/>
    <mergeCell ref="D46:D47"/>
    <mergeCell ref="E46:E47"/>
    <mergeCell ref="E48:E49"/>
    <mergeCell ref="E52:E53"/>
    <mergeCell ref="K52:K53"/>
    <mergeCell ref="F52:G52"/>
    <mergeCell ref="H52:I52"/>
    <mergeCell ref="F53:G53"/>
    <mergeCell ref="H53:I53"/>
    <mergeCell ref="C54:C55"/>
    <mergeCell ref="D54:D55"/>
    <mergeCell ref="E54:E55"/>
    <mergeCell ref="K54:K55"/>
    <mergeCell ref="C56:C57"/>
    <mergeCell ref="D56:D57"/>
    <mergeCell ref="E56:E57"/>
    <mergeCell ref="K56:K57"/>
    <mergeCell ref="F54:G54"/>
    <mergeCell ref="H54:I54"/>
    <mergeCell ref="F55:G55"/>
    <mergeCell ref="H55:I55"/>
    <mergeCell ref="F56:G56"/>
    <mergeCell ref="H56:I56"/>
    <mergeCell ref="F57:G57"/>
    <mergeCell ref="H57:I57"/>
    <mergeCell ref="C58:C59"/>
    <mergeCell ref="D58:D59"/>
    <mergeCell ref="E58:E59"/>
    <mergeCell ref="K58:K59"/>
    <mergeCell ref="C60:C61"/>
    <mergeCell ref="D60:D61"/>
    <mergeCell ref="E60:E61"/>
    <mergeCell ref="K60:K61"/>
    <mergeCell ref="F58:G58"/>
    <mergeCell ref="H58:I58"/>
    <mergeCell ref="F59:G59"/>
    <mergeCell ref="H59:I59"/>
    <mergeCell ref="F60:G60"/>
    <mergeCell ref="H60:I60"/>
    <mergeCell ref="F61:G61"/>
    <mergeCell ref="H61:I61"/>
    <mergeCell ref="B62:B63"/>
    <mergeCell ref="C62:C63"/>
    <mergeCell ref="D62:D63"/>
    <mergeCell ref="E62:E63"/>
    <mergeCell ref="K62:K63"/>
    <mergeCell ref="B64:B65"/>
    <mergeCell ref="C64:C65"/>
    <mergeCell ref="D64:D65"/>
    <mergeCell ref="E64:E65"/>
    <mergeCell ref="K64:K65"/>
    <mergeCell ref="F62:G62"/>
    <mergeCell ref="H62:I62"/>
    <mergeCell ref="F63:G63"/>
    <mergeCell ref="H63:I63"/>
    <mergeCell ref="F64:G64"/>
    <mergeCell ref="H64:I64"/>
    <mergeCell ref="F65:G65"/>
    <mergeCell ref="H65:I65"/>
    <mergeCell ref="B66:B67"/>
    <mergeCell ref="C66:C67"/>
    <mergeCell ref="D66:D67"/>
    <mergeCell ref="E66:E67"/>
    <mergeCell ref="K66:K67"/>
    <mergeCell ref="B68:B69"/>
    <mergeCell ref="C68:C69"/>
    <mergeCell ref="D68:D69"/>
    <mergeCell ref="E68:E69"/>
    <mergeCell ref="K68:K69"/>
    <mergeCell ref="F66:G66"/>
    <mergeCell ref="H66:I66"/>
    <mergeCell ref="F67:G67"/>
    <mergeCell ref="H67:I67"/>
    <mergeCell ref="F68:G68"/>
    <mergeCell ref="H68:I68"/>
    <mergeCell ref="F69:G69"/>
    <mergeCell ref="H69:I69"/>
    <mergeCell ref="B78:B79"/>
    <mergeCell ref="C78:C79"/>
    <mergeCell ref="D78:D79"/>
    <mergeCell ref="E78:E79"/>
    <mergeCell ref="K78:K79"/>
    <mergeCell ref="B80:B81"/>
    <mergeCell ref="C80:C81"/>
    <mergeCell ref="D80:D81"/>
    <mergeCell ref="E80:E81"/>
    <mergeCell ref="K80:K81"/>
    <mergeCell ref="F78:G78"/>
    <mergeCell ref="H78:I78"/>
    <mergeCell ref="F79:G79"/>
    <mergeCell ref="H79:I79"/>
    <mergeCell ref="F80:G80"/>
    <mergeCell ref="H80:I80"/>
    <mergeCell ref="F81:G81"/>
    <mergeCell ref="H81:I81"/>
    <mergeCell ref="B82:B83"/>
    <mergeCell ref="C82:C83"/>
    <mergeCell ref="D82:D83"/>
    <mergeCell ref="E82:E83"/>
    <mergeCell ref="K82:K83"/>
    <mergeCell ref="B84:B85"/>
    <mergeCell ref="C84:C85"/>
    <mergeCell ref="D84:D85"/>
    <mergeCell ref="E84:E85"/>
    <mergeCell ref="K84:K85"/>
    <mergeCell ref="F82:G82"/>
    <mergeCell ref="H82:I82"/>
    <mergeCell ref="F83:G83"/>
    <mergeCell ref="H83:I83"/>
    <mergeCell ref="F84:G84"/>
    <mergeCell ref="H84:I84"/>
    <mergeCell ref="F85:G85"/>
    <mergeCell ref="H85:I85"/>
    <mergeCell ref="B86:B87"/>
    <mergeCell ref="C86:C87"/>
    <mergeCell ref="D86:D87"/>
    <mergeCell ref="E86:E87"/>
    <mergeCell ref="K86:K87"/>
    <mergeCell ref="B88:B89"/>
    <mergeCell ref="C88:C89"/>
    <mergeCell ref="D88:D89"/>
    <mergeCell ref="E88:E89"/>
    <mergeCell ref="K88:K89"/>
    <mergeCell ref="F86:G86"/>
    <mergeCell ref="H86:I86"/>
    <mergeCell ref="F87:G87"/>
    <mergeCell ref="H87:I87"/>
    <mergeCell ref="F88:G88"/>
    <mergeCell ref="H88:I88"/>
    <mergeCell ref="F89:G89"/>
    <mergeCell ref="H89:I89"/>
    <mergeCell ref="B94:B95"/>
    <mergeCell ref="B96:B97"/>
    <mergeCell ref="B98:B99"/>
    <mergeCell ref="B100:B101"/>
    <mergeCell ref="B104:B105"/>
    <mergeCell ref="B106:B107"/>
    <mergeCell ref="B108:B109"/>
    <mergeCell ref="B110:B111"/>
    <mergeCell ref="B118:B119"/>
    <mergeCell ref="B112:B113"/>
    <mergeCell ref="B116:B117"/>
    <mergeCell ref="B114:B115"/>
    <mergeCell ref="B102:B103"/>
    <mergeCell ref="B138:B139"/>
    <mergeCell ref="C96:C97"/>
    <mergeCell ref="D96:D97"/>
    <mergeCell ref="E96:E97"/>
    <mergeCell ref="K96:K97"/>
    <mergeCell ref="F96:G96"/>
    <mergeCell ref="H96:I96"/>
    <mergeCell ref="F97:G97"/>
    <mergeCell ref="H97:I97"/>
    <mergeCell ref="K108:K109"/>
    <mergeCell ref="C110:C111"/>
    <mergeCell ref="D110:D111"/>
    <mergeCell ref="E110:E111"/>
    <mergeCell ref="K110:K111"/>
    <mergeCell ref="H109:I109"/>
    <mergeCell ref="F110:G110"/>
    <mergeCell ref="K120:K121"/>
    <mergeCell ref="F107:G107"/>
    <mergeCell ref="E120:E121"/>
    <mergeCell ref="C104:C105"/>
    <mergeCell ref="D104:D105"/>
    <mergeCell ref="E104:E105"/>
    <mergeCell ref="K104:K105"/>
    <mergeCell ref="F100:G100"/>
    <mergeCell ref="C94:C95"/>
    <mergeCell ref="D94:D95"/>
    <mergeCell ref="E94:E95"/>
    <mergeCell ref="K94:K95"/>
    <mergeCell ref="F94:G94"/>
    <mergeCell ref="H94:I94"/>
    <mergeCell ref="F95:G95"/>
    <mergeCell ref="H95:I95"/>
    <mergeCell ref="B134:B135"/>
    <mergeCell ref="H110:I110"/>
    <mergeCell ref="F111:G111"/>
    <mergeCell ref="H111:I111"/>
    <mergeCell ref="H108:I108"/>
    <mergeCell ref="F109:G109"/>
    <mergeCell ref="F106:G106"/>
    <mergeCell ref="H106:I106"/>
    <mergeCell ref="B122:B123"/>
    <mergeCell ref="B124:B125"/>
    <mergeCell ref="B120:B121"/>
    <mergeCell ref="B126:B127"/>
    <mergeCell ref="B128:B129"/>
    <mergeCell ref="H121:I121"/>
    <mergeCell ref="F122:G122"/>
    <mergeCell ref="H122:I122"/>
    <mergeCell ref="F104:G104"/>
    <mergeCell ref="H104:I104"/>
    <mergeCell ref="F105:G105"/>
    <mergeCell ref="H105:I105"/>
    <mergeCell ref="C102:C103"/>
    <mergeCell ref="D102:D103"/>
    <mergeCell ref="E102:E103"/>
    <mergeCell ref="F102:G102"/>
    <mergeCell ref="H102:I102"/>
    <mergeCell ref="K102:K103"/>
    <mergeCell ref="F103:G103"/>
    <mergeCell ref="H103:I103"/>
    <mergeCell ref="C98:C99"/>
    <mergeCell ref="D98:D99"/>
    <mergeCell ref="E98:E99"/>
    <mergeCell ref="K98:K99"/>
    <mergeCell ref="C100:C101"/>
    <mergeCell ref="D100:D101"/>
    <mergeCell ref="E100:E101"/>
    <mergeCell ref="K100:K101"/>
    <mergeCell ref="F98:G98"/>
    <mergeCell ref="H98:I98"/>
    <mergeCell ref="F99:G99"/>
    <mergeCell ref="H99:I99"/>
    <mergeCell ref="H100:I100"/>
    <mergeCell ref="F101:G101"/>
    <mergeCell ref="H101:I101"/>
    <mergeCell ref="H107:I107"/>
    <mergeCell ref="F108:G108"/>
    <mergeCell ref="C112:C113"/>
    <mergeCell ref="D112:D113"/>
    <mergeCell ref="E112:E113"/>
    <mergeCell ref="K112:K113"/>
    <mergeCell ref="C114:C115"/>
    <mergeCell ref="D114:D115"/>
    <mergeCell ref="E114:E115"/>
    <mergeCell ref="K114:K115"/>
    <mergeCell ref="F112:G112"/>
    <mergeCell ref="H112:I112"/>
    <mergeCell ref="F113:G113"/>
    <mergeCell ref="H113:I113"/>
    <mergeCell ref="F114:G114"/>
    <mergeCell ref="H114:I114"/>
    <mergeCell ref="F115:G115"/>
    <mergeCell ref="H115:I115"/>
    <mergeCell ref="E106:E107"/>
    <mergeCell ref="K106:K107"/>
    <mergeCell ref="C108:C109"/>
    <mergeCell ref="D108:D109"/>
    <mergeCell ref="E108:E109"/>
    <mergeCell ref="C116:C117"/>
    <mergeCell ref="C106:C107"/>
    <mergeCell ref="D106:D107"/>
    <mergeCell ref="C134:C135"/>
    <mergeCell ref="B136:B137"/>
    <mergeCell ref="C136:C137"/>
    <mergeCell ref="D136:D137"/>
    <mergeCell ref="E136:E137"/>
    <mergeCell ref="K136:K137"/>
    <mergeCell ref="F131:G131"/>
    <mergeCell ref="H131:I131"/>
    <mergeCell ref="C132:C133"/>
    <mergeCell ref="D132:D133"/>
    <mergeCell ref="E132:E133"/>
    <mergeCell ref="K132:K133"/>
    <mergeCell ref="F132:G132"/>
    <mergeCell ref="H132:I132"/>
    <mergeCell ref="F133:G133"/>
    <mergeCell ref="H133:I133"/>
    <mergeCell ref="C122:C123"/>
    <mergeCell ref="D122:D123"/>
    <mergeCell ref="E122:E123"/>
    <mergeCell ref="K122:K123"/>
    <mergeCell ref="B132:B133"/>
    <mergeCell ref="C138:C139"/>
    <mergeCell ref="D116:D117"/>
    <mergeCell ref="E116:E117"/>
    <mergeCell ref="K116:K117"/>
    <mergeCell ref="C118:C119"/>
    <mergeCell ref="D118:D119"/>
    <mergeCell ref="E118:E119"/>
    <mergeCell ref="K118:K119"/>
    <mergeCell ref="F116:G116"/>
    <mergeCell ref="H116:I116"/>
    <mergeCell ref="F117:G117"/>
    <mergeCell ref="H117:I117"/>
    <mergeCell ref="F118:G118"/>
    <mergeCell ref="H118:I118"/>
    <mergeCell ref="F119:G119"/>
    <mergeCell ref="H119:I119"/>
    <mergeCell ref="C120:C121"/>
    <mergeCell ref="D120:D121"/>
    <mergeCell ref="C130:C131"/>
    <mergeCell ref="D130:D131"/>
    <mergeCell ref="E130:E131"/>
    <mergeCell ref="K130:K131"/>
    <mergeCell ref="F130:G130"/>
    <mergeCell ref="H130:I130"/>
    <mergeCell ref="C126:C127"/>
    <mergeCell ref="D126:D127"/>
    <mergeCell ref="E126:E127"/>
    <mergeCell ref="K126:K127"/>
    <mergeCell ref="C128:C129"/>
    <mergeCell ref="D128:D129"/>
    <mergeCell ref="E128:E129"/>
    <mergeCell ref="K128:K129"/>
    <mergeCell ref="B130:B131"/>
    <mergeCell ref="F123:G123"/>
    <mergeCell ref="H123:I123"/>
    <mergeCell ref="C124:C125"/>
    <mergeCell ref="D124:D125"/>
    <mergeCell ref="E124:E125"/>
    <mergeCell ref="K124:K125"/>
    <mergeCell ref="F124:G124"/>
    <mergeCell ref="H124:I124"/>
    <mergeCell ref="F125:G125"/>
    <mergeCell ref="H125:I125"/>
    <mergeCell ref="D138:D139"/>
    <mergeCell ref="E138:E139"/>
    <mergeCell ref="K138:K139"/>
    <mergeCell ref="H142:I142"/>
    <mergeCell ref="H143:I143"/>
    <mergeCell ref="C199:K200"/>
    <mergeCell ref="C198:K198"/>
    <mergeCell ref="C142:C143"/>
    <mergeCell ref="D142:D143"/>
    <mergeCell ref="E142:E143"/>
    <mergeCell ref="K142:K143"/>
    <mergeCell ref="C140:C141"/>
    <mergeCell ref="D140:D141"/>
    <mergeCell ref="E140:E141"/>
    <mergeCell ref="K140:K141"/>
    <mergeCell ref="H140:I140"/>
    <mergeCell ref="B151:K151"/>
    <mergeCell ref="F147:G147"/>
    <mergeCell ref="H147:I147"/>
    <mergeCell ref="H152:I152"/>
    <mergeCell ref="F152:G152"/>
    <mergeCell ref="B140:B141"/>
    <mergeCell ref="B142:B143"/>
    <mergeCell ref="B144:B145"/>
    <mergeCell ref="F136:G136"/>
    <mergeCell ref="F137:G137"/>
    <mergeCell ref="F138:G138"/>
    <mergeCell ref="F139:G139"/>
    <mergeCell ref="F141:G141"/>
    <mergeCell ref="F140:G140"/>
    <mergeCell ref="F142:G142"/>
    <mergeCell ref="F143:G143"/>
    <mergeCell ref="H136:I136"/>
    <mergeCell ref="H137:I137"/>
    <mergeCell ref="H138:I138"/>
    <mergeCell ref="H139:I139"/>
    <mergeCell ref="H141:I141"/>
    <mergeCell ref="D134:D135"/>
    <mergeCell ref="E134:E135"/>
    <mergeCell ref="K134:K135"/>
    <mergeCell ref="F134:G134"/>
    <mergeCell ref="H134:I134"/>
    <mergeCell ref="F135:G135"/>
    <mergeCell ref="H135:I135"/>
    <mergeCell ref="B70:B71"/>
    <mergeCell ref="C70:C71"/>
    <mergeCell ref="D70:D71"/>
    <mergeCell ref="E70:E71"/>
    <mergeCell ref="K70:K71"/>
    <mergeCell ref="B72:B73"/>
    <mergeCell ref="C72:C73"/>
    <mergeCell ref="D72:D73"/>
    <mergeCell ref="E72:E73"/>
    <mergeCell ref="K72:K73"/>
    <mergeCell ref="F70:G70"/>
    <mergeCell ref="H70:I70"/>
    <mergeCell ref="F71:G71"/>
    <mergeCell ref="H71:I71"/>
    <mergeCell ref="F72:G72"/>
    <mergeCell ref="H72:I72"/>
    <mergeCell ref="F73:G73"/>
    <mergeCell ref="H73:I73"/>
    <mergeCell ref="B76:B77"/>
    <mergeCell ref="C76:C77"/>
    <mergeCell ref="D76:D77"/>
    <mergeCell ref="E76:E77"/>
    <mergeCell ref="F76:G76"/>
    <mergeCell ref="H76:I76"/>
    <mergeCell ref="K76:K77"/>
    <mergeCell ref="F77:G77"/>
    <mergeCell ref="H77:I77"/>
    <mergeCell ref="F74:G74"/>
    <mergeCell ref="H74:I74"/>
    <mergeCell ref="K74:K75"/>
    <mergeCell ref="F75:G75"/>
    <mergeCell ref="H75:I75"/>
    <mergeCell ref="B32:B33"/>
    <mergeCell ref="C32:C33"/>
    <mergeCell ref="D32:D33"/>
    <mergeCell ref="E32:E33"/>
    <mergeCell ref="F32:G32"/>
    <mergeCell ref="H32:I32"/>
    <mergeCell ref="K32:K33"/>
    <mergeCell ref="F33:G33"/>
    <mergeCell ref="H33:I33"/>
    <mergeCell ref="B92:B93"/>
    <mergeCell ref="C92:C93"/>
    <mergeCell ref="D92:D93"/>
    <mergeCell ref="E92:E93"/>
    <mergeCell ref="F92:G92"/>
    <mergeCell ref="H92:I92"/>
    <mergeCell ref="K92:K93"/>
    <mergeCell ref="F93:G93"/>
    <mergeCell ref="H93:I93"/>
    <mergeCell ref="B90:B91"/>
    <mergeCell ref="C90:C91"/>
    <mergeCell ref="D90:D91"/>
    <mergeCell ref="E90:E91"/>
    <mergeCell ref="F90:G90"/>
    <mergeCell ref="H90:I90"/>
    <mergeCell ref="K90:K91"/>
    <mergeCell ref="F91:G91"/>
    <mergeCell ref="H91:I91"/>
    <mergeCell ref="B34:B35"/>
    <mergeCell ref="C34:C35"/>
    <mergeCell ref="D34:D35"/>
    <mergeCell ref="E34:E35"/>
    <mergeCell ref="F34:G34"/>
    <mergeCell ref="H34:I34"/>
    <mergeCell ref="K34:K35"/>
    <mergeCell ref="F35:G35"/>
    <mergeCell ref="H35:I35"/>
    <mergeCell ref="B36:B37"/>
    <mergeCell ref="C36:C37"/>
    <mergeCell ref="D36:D37"/>
    <mergeCell ref="E36:E37"/>
    <mergeCell ref="F36:G36"/>
    <mergeCell ref="H36:I36"/>
    <mergeCell ref="K36:K37"/>
    <mergeCell ref="F37:G37"/>
    <mergeCell ref="H37:I37"/>
    <mergeCell ref="B146:B147"/>
    <mergeCell ref="C146:C147"/>
    <mergeCell ref="D146:D147"/>
    <mergeCell ref="E146:E147"/>
    <mergeCell ref="F146:G146"/>
    <mergeCell ref="H146:I146"/>
    <mergeCell ref="K146:K147"/>
    <mergeCell ref="B148:B149"/>
    <mergeCell ref="C148:C149"/>
    <mergeCell ref="D148:D149"/>
    <mergeCell ref="E148:E149"/>
    <mergeCell ref="F148:G148"/>
    <mergeCell ref="H148:I148"/>
    <mergeCell ref="K148:K149"/>
    <mergeCell ref="F149:G149"/>
    <mergeCell ref="H149:I149"/>
  </mergeCells>
  <conditionalFormatting sqref="B1 B8 B10:B12 B14:B15 C9 C13 C18:C19 C198:C199 C201:C202 C206:C1048576">
    <cfRule type="duplicateValues" dxfId="203" priority="736"/>
    <cfRule type="duplicateValues" dxfId="202" priority="737"/>
    <cfRule type="duplicateValues" dxfId="201" priority="738"/>
  </conditionalFormatting>
  <conditionalFormatting sqref="B17">
    <cfRule type="duplicateValues" dxfId="200" priority="250"/>
    <cfRule type="duplicateValues" dxfId="199" priority="251"/>
    <cfRule type="duplicateValues" dxfId="198" priority="252"/>
  </conditionalFormatting>
  <conditionalFormatting sqref="B151">
    <cfRule type="duplicateValues" dxfId="197" priority="238"/>
    <cfRule type="duplicateValues" dxfId="196" priority="239"/>
    <cfRule type="duplicateValues" dxfId="195" priority="240"/>
  </conditionalFormatting>
  <conditionalFormatting sqref="C16">
    <cfRule type="duplicateValues" dxfId="194" priority="256"/>
    <cfRule type="duplicateValues" dxfId="193" priority="257"/>
    <cfRule type="duplicateValues" dxfId="192" priority="258"/>
  </conditionalFormatting>
  <conditionalFormatting sqref="C20:C21">
    <cfRule type="duplicateValues" dxfId="191" priority="733"/>
    <cfRule type="duplicateValues" dxfId="190" priority="734"/>
    <cfRule type="duplicateValues" dxfId="189" priority="735"/>
  </conditionalFormatting>
  <conditionalFormatting sqref="C22:C23">
    <cfRule type="duplicateValues" dxfId="188" priority="730"/>
    <cfRule type="duplicateValues" dxfId="187" priority="731"/>
    <cfRule type="duplicateValues" dxfId="186" priority="732"/>
  </conditionalFormatting>
  <conditionalFormatting sqref="C24:C25">
    <cfRule type="duplicateValues" dxfId="185" priority="727"/>
    <cfRule type="duplicateValues" dxfId="184" priority="728"/>
    <cfRule type="duplicateValues" dxfId="183" priority="729"/>
  </conditionalFormatting>
  <conditionalFormatting sqref="C26:C27">
    <cfRule type="duplicateValues" dxfId="182" priority="721"/>
    <cfRule type="duplicateValues" dxfId="181" priority="722"/>
    <cfRule type="duplicateValues" dxfId="180" priority="723"/>
  </conditionalFormatting>
  <conditionalFormatting sqref="C28:C29">
    <cfRule type="duplicateValues" dxfId="179" priority="718"/>
    <cfRule type="duplicateValues" dxfId="178" priority="719"/>
    <cfRule type="duplicateValues" dxfId="177" priority="720"/>
  </conditionalFormatting>
  <conditionalFormatting sqref="C30:C31">
    <cfRule type="duplicateValues" dxfId="176" priority="715"/>
    <cfRule type="duplicateValues" dxfId="175" priority="716"/>
    <cfRule type="duplicateValues" dxfId="174" priority="717"/>
  </conditionalFormatting>
  <conditionalFormatting sqref="C32:C33">
    <cfRule type="duplicateValues" dxfId="173" priority="106"/>
    <cfRule type="duplicateValues" dxfId="172" priority="107"/>
    <cfRule type="duplicateValues" dxfId="171" priority="108"/>
  </conditionalFormatting>
  <conditionalFormatting sqref="C34:C35">
    <cfRule type="duplicateValues" dxfId="170" priority="70"/>
    <cfRule type="duplicateValues" dxfId="169" priority="71"/>
    <cfRule type="duplicateValues" dxfId="168" priority="72"/>
  </conditionalFormatting>
  <conditionalFormatting sqref="C36:C37">
    <cfRule type="duplicateValues" dxfId="167" priority="67"/>
    <cfRule type="duplicateValues" dxfId="166" priority="68"/>
    <cfRule type="duplicateValues" dxfId="165" priority="69"/>
  </conditionalFormatting>
  <conditionalFormatting sqref="C38:C39">
    <cfRule type="duplicateValues" dxfId="164" priority="703"/>
    <cfRule type="duplicateValues" dxfId="163" priority="704"/>
    <cfRule type="duplicateValues" dxfId="162" priority="705"/>
  </conditionalFormatting>
  <conditionalFormatting sqref="C40:C41">
    <cfRule type="duplicateValues" dxfId="161" priority="700"/>
    <cfRule type="duplicateValues" dxfId="160" priority="701"/>
    <cfRule type="duplicateValues" dxfId="159" priority="702"/>
  </conditionalFormatting>
  <conditionalFormatting sqref="C42:C43">
    <cfRule type="duplicateValues" dxfId="158" priority="697"/>
    <cfRule type="duplicateValues" dxfId="157" priority="698"/>
    <cfRule type="duplicateValues" dxfId="156" priority="699"/>
  </conditionalFormatting>
  <conditionalFormatting sqref="C44:C45">
    <cfRule type="duplicateValues" dxfId="155" priority="694"/>
    <cfRule type="duplicateValues" dxfId="154" priority="695"/>
    <cfRule type="duplicateValues" dxfId="153" priority="696"/>
  </conditionalFormatting>
  <conditionalFormatting sqref="C46:C47">
    <cfRule type="duplicateValues" dxfId="152" priority="535"/>
    <cfRule type="duplicateValues" dxfId="151" priority="536"/>
    <cfRule type="duplicateValues" dxfId="150" priority="537"/>
  </conditionalFormatting>
  <conditionalFormatting sqref="C48:C49">
    <cfRule type="duplicateValues" dxfId="149" priority="691"/>
    <cfRule type="duplicateValues" dxfId="148" priority="692"/>
    <cfRule type="duplicateValues" dxfId="147" priority="693"/>
  </conditionalFormatting>
  <conditionalFormatting sqref="C50:C51">
    <cfRule type="duplicateValues" dxfId="146" priority="46"/>
    <cfRule type="duplicateValues" dxfId="145" priority="47"/>
    <cfRule type="duplicateValues" dxfId="144" priority="48"/>
  </conditionalFormatting>
  <conditionalFormatting sqref="C52:C53">
    <cfRule type="duplicateValues" dxfId="143" priority="529"/>
    <cfRule type="duplicateValues" dxfId="142" priority="530"/>
    <cfRule type="duplicateValues" dxfId="141" priority="531"/>
  </conditionalFormatting>
  <conditionalFormatting sqref="C54:C57">
    <cfRule type="duplicateValues" dxfId="140" priority="751"/>
    <cfRule type="duplicateValues" dxfId="139" priority="752"/>
    <cfRule type="duplicateValues" dxfId="138" priority="753"/>
  </conditionalFormatting>
  <conditionalFormatting sqref="C58:C63">
    <cfRule type="duplicateValues" dxfId="137" priority="745"/>
    <cfRule type="duplicateValues" dxfId="136" priority="746"/>
    <cfRule type="duplicateValues" dxfId="135" priority="747"/>
  </conditionalFormatting>
  <conditionalFormatting sqref="C64:C65">
    <cfRule type="duplicateValues" dxfId="134" priority="526"/>
    <cfRule type="duplicateValues" dxfId="133" priority="527"/>
    <cfRule type="duplicateValues" dxfId="132" priority="528"/>
  </conditionalFormatting>
  <conditionalFormatting sqref="C66:C73 C78:C85">
    <cfRule type="duplicateValues" dxfId="131" priority="679"/>
    <cfRule type="duplicateValues" dxfId="130" priority="680"/>
    <cfRule type="duplicateValues" dxfId="129" priority="681"/>
  </conditionalFormatting>
  <conditionalFormatting sqref="C74:C75">
    <cfRule type="duplicateValues" dxfId="128" priority="49"/>
    <cfRule type="duplicateValues" dxfId="127" priority="50"/>
    <cfRule type="duplicateValues" dxfId="126" priority="51"/>
  </conditionalFormatting>
  <conditionalFormatting sqref="C76:C77">
    <cfRule type="duplicateValues" dxfId="125" priority="103"/>
    <cfRule type="duplicateValues" dxfId="124" priority="104"/>
    <cfRule type="duplicateValues" dxfId="123" priority="105"/>
  </conditionalFormatting>
  <conditionalFormatting sqref="C86:C87">
    <cfRule type="duplicateValues" dxfId="122" priority="523"/>
    <cfRule type="duplicateValues" dxfId="121" priority="524"/>
    <cfRule type="duplicateValues" dxfId="120" priority="525"/>
  </conditionalFormatting>
  <conditionalFormatting sqref="C88:C89">
    <cfRule type="duplicateValues" dxfId="119" priority="676"/>
    <cfRule type="duplicateValues" dxfId="118" priority="677"/>
    <cfRule type="duplicateValues" dxfId="117" priority="678"/>
  </conditionalFormatting>
  <conditionalFormatting sqref="C90:C91">
    <cfRule type="duplicateValues" dxfId="116" priority="100"/>
    <cfRule type="duplicateValues" dxfId="115" priority="101"/>
    <cfRule type="duplicateValues" dxfId="114" priority="102"/>
  </conditionalFormatting>
  <conditionalFormatting sqref="C92:C93">
    <cfRule type="duplicateValues" dxfId="113" priority="97"/>
    <cfRule type="duplicateValues" dxfId="112" priority="98"/>
    <cfRule type="duplicateValues" dxfId="111" priority="99"/>
  </conditionalFormatting>
  <conditionalFormatting sqref="C94:C95">
    <cfRule type="duplicateValues" dxfId="110" priority="658"/>
    <cfRule type="duplicateValues" dxfId="109" priority="659"/>
    <cfRule type="duplicateValues" dxfId="108" priority="660"/>
  </conditionalFormatting>
  <conditionalFormatting sqref="C96:C97">
    <cfRule type="duplicateValues" dxfId="107" priority="652"/>
    <cfRule type="duplicateValues" dxfId="106" priority="653"/>
    <cfRule type="duplicateValues" dxfId="105" priority="654"/>
  </conditionalFormatting>
  <conditionalFormatting sqref="C98:C99">
    <cfRule type="duplicateValues" dxfId="104" priority="1000"/>
    <cfRule type="duplicateValues" dxfId="103" priority="1001"/>
    <cfRule type="duplicateValues" dxfId="102" priority="1002"/>
  </conditionalFormatting>
  <conditionalFormatting sqref="C100:C101">
    <cfRule type="duplicateValues" dxfId="101" priority="496"/>
    <cfRule type="duplicateValues" dxfId="100" priority="497"/>
    <cfRule type="duplicateValues" dxfId="99" priority="498"/>
  </conditionalFormatting>
  <conditionalFormatting sqref="C102:C103">
    <cfRule type="duplicateValues" dxfId="98" priority="55"/>
    <cfRule type="duplicateValues" dxfId="97" priority="56"/>
    <cfRule type="duplicateValues" dxfId="96" priority="57"/>
  </conditionalFormatting>
  <conditionalFormatting sqref="C104:C121">
    <cfRule type="duplicateValues" dxfId="95" priority="970"/>
    <cfRule type="duplicateValues" dxfId="94" priority="971"/>
    <cfRule type="duplicateValues" dxfId="93" priority="972"/>
  </conditionalFormatting>
  <conditionalFormatting sqref="C122:C123">
    <cfRule type="duplicateValues" dxfId="92" priority="490"/>
    <cfRule type="duplicateValues" dxfId="91" priority="491"/>
    <cfRule type="duplicateValues" dxfId="90" priority="492"/>
  </conditionalFormatting>
  <conditionalFormatting sqref="C124:C127">
    <cfRule type="duplicateValues" dxfId="89" priority="1090"/>
    <cfRule type="duplicateValues" dxfId="88" priority="1091"/>
    <cfRule type="duplicateValues" dxfId="87" priority="1092"/>
  </conditionalFormatting>
  <conditionalFormatting sqref="C128:C129">
    <cfRule type="duplicateValues" dxfId="86" priority="478"/>
    <cfRule type="duplicateValues" dxfId="85" priority="479"/>
    <cfRule type="duplicateValues" dxfId="84" priority="480"/>
  </conditionalFormatting>
  <conditionalFormatting sqref="C130:C131">
    <cfRule type="duplicateValues" dxfId="83" priority="472"/>
    <cfRule type="duplicateValues" dxfId="82" priority="473"/>
    <cfRule type="duplicateValues" dxfId="81" priority="474"/>
  </conditionalFormatting>
  <conditionalFormatting sqref="C132:C133">
    <cfRule type="duplicateValues" dxfId="80" priority="1060"/>
    <cfRule type="duplicateValues" dxfId="79" priority="1061"/>
    <cfRule type="duplicateValues" dxfId="78" priority="1062"/>
  </conditionalFormatting>
  <conditionalFormatting sqref="C134:C135">
    <cfRule type="duplicateValues" dxfId="77" priority="1030"/>
    <cfRule type="duplicateValues" dxfId="76" priority="1031"/>
    <cfRule type="duplicateValues" dxfId="75" priority="1032"/>
  </conditionalFormatting>
  <conditionalFormatting sqref="C136:C137">
    <cfRule type="duplicateValues" dxfId="74" priority="589"/>
    <cfRule type="duplicateValues" dxfId="73" priority="590"/>
    <cfRule type="duplicateValues" dxfId="72" priority="591"/>
  </conditionalFormatting>
  <conditionalFormatting sqref="C138:C139">
    <cfRule type="duplicateValues" dxfId="71" priority="586"/>
    <cfRule type="duplicateValues" dxfId="70" priority="587"/>
    <cfRule type="duplicateValues" dxfId="69" priority="588"/>
  </conditionalFormatting>
  <conditionalFormatting sqref="C140:C141">
    <cfRule type="duplicateValues" dxfId="68" priority="583"/>
    <cfRule type="duplicateValues" dxfId="67" priority="584"/>
    <cfRule type="duplicateValues" dxfId="66" priority="585"/>
  </conditionalFormatting>
  <conditionalFormatting sqref="C142:C143">
    <cfRule type="duplicateValues" dxfId="65" priority="580"/>
    <cfRule type="duplicateValues" dxfId="64" priority="581"/>
    <cfRule type="duplicateValues" dxfId="63" priority="582"/>
  </conditionalFormatting>
  <conditionalFormatting sqref="C144:C145">
    <cfRule type="duplicateValues" dxfId="62" priority="88"/>
    <cfRule type="duplicateValues" dxfId="61" priority="89"/>
    <cfRule type="duplicateValues" dxfId="60" priority="90"/>
  </conditionalFormatting>
  <conditionalFormatting sqref="C146:C147">
    <cfRule type="duplicateValues" dxfId="59" priority="76"/>
    <cfRule type="duplicateValues" dxfId="58" priority="77"/>
    <cfRule type="duplicateValues" dxfId="57" priority="78"/>
  </conditionalFormatting>
  <conditionalFormatting sqref="C148:C149">
    <cfRule type="duplicateValues" dxfId="56" priority="52"/>
    <cfRule type="duplicateValues" dxfId="55" priority="53"/>
    <cfRule type="duplicateValues" dxfId="54" priority="54"/>
  </conditionalFormatting>
  <conditionalFormatting sqref="C152">
    <cfRule type="duplicateValues" dxfId="53" priority="232"/>
    <cfRule type="duplicateValues" dxfId="52" priority="233"/>
    <cfRule type="duplicateValues" dxfId="51" priority="234"/>
  </conditionalFormatting>
  <conditionalFormatting sqref="C159:C160">
    <cfRule type="duplicateValues" dxfId="50" priority="31"/>
    <cfRule type="duplicateValues" dxfId="49" priority="32"/>
    <cfRule type="duplicateValues" dxfId="48" priority="33"/>
  </conditionalFormatting>
  <conditionalFormatting sqref="C161:C162">
    <cfRule type="duplicateValues" dxfId="47" priority="25"/>
    <cfRule type="duplicateValues" dxfId="46" priority="26"/>
    <cfRule type="duplicateValues" dxfId="45" priority="27"/>
  </conditionalFormatting>
  <conditionalFormatting sqref="C150:D150">
    <cfRule type="duplicateValues" dxfId="44" priority="1120"/>
    <cfRule type="duplicateValues" dxfId="43" priority="1121"/>
    <cfRule type="duplicateValues" dxfId="42" priority="1122"/>
  </conditionalFormatting>
  <conditionalFormatting sqref="C153:D154">
    <cfRule type="duplicateValues" dxfId="41" priority="43"/>
    <cfRule type="duplicateValues" dxfId="40" priority="44"/>
    <cfRule type="duplicateValues" dxfId="39" priority="45"/>
  </conditionalFormatting>
  <conditionalFormatting sqref="C155:D156">
    <cfRule type="duplicateValues" dxfId="38" priority="34"/>
    <cfRule type="duplicateValues" dxfId="37" priority="35"/>
    <cfRule type="duplicateValues" dxfId="36" priority="36"/>
  </conditionalFormatting>
  <conditionalFormatting sqref="C157:D158">
    <cfRule type="duplicateValues" dxfId="35" priority="37"/>
    <cfRule type="duplicateValues" dxfId="34" priority="38"/>
    <cfRule type="duplicateValues" dxfId="33" priority="39"/>
  </conditionalFormatting>
  <conditionalFormatting sqref="C163:D164">
    <cfRule type="duplicateValues" dxfId="32" priority="40"/>
    <cfRule type="duplicateValues" dxfId="31" priority="41"/>
    <cfRule type="duplicateValues" dxfId="30" priority="42"/>
  </conditionalFormatting>
  <conditionalFormatting sqref="C165:D166">
    <cfRule type="duplicateValues" dxfId="29" priority="16"/>
    <cfRule type="duplicateValues" dxfId="28" priority="17"/>
    <cfRule type="duplicateValues" dxfId="27" priority="18"/>
  </conditionalFormatting>
  <conditionalFormatting sqref="C167:D168">
    <cfRule type="duplicateValues" dxfId="26" priority="10"/>
    <cfRule type="duplicateValues" dxfId="25" priority="11"/>
    <cfRule type="duplicateValues" dxfId="24" priority="12"/>
  </conditionalFormatting>
  <conditionalFormatting sqref="C169:D170">
    <cfRule type="duplicateValues" dxfId="23" priority="7"/>
    <cfRule type="duplicateValues" dxfId="22" priority="8"/>
    <cfRule type="duplicateValues" dxfId="21" priority="9"/>
  </conditionalFormatting>
  <conditionalFormatting sqref="C171:D172">
    <cfRule type="duplicateValues" dxfId="20" priority="4"/>
    <cfRule type="duplicateValues" dxfId="19" priority="5"/>
    <cfRule type="duplicateValues" dxfId="18" priority="6"/>
  </conditionalFormatting>
  <conditionalFormatting sqref="C173:D174">
    <cfRule type="duplicateValues" dxfId="17" priority="1"/>
    <cfRule type="duplicateValues" dxfId="16" priority="2"/>
    <cfRule type="duplicateValues" dxfId="15" priority="3"/>
  </conditionalFormatting>
  <conditionalFormatting sqref="C193:D194">
    <cfRule type="duplicateValues" dxfId="14" priority="13"/>
    <cfRule type="duplicateValues" dxfId="13" priority="14"/>
    <cfRule type="duplicateValues" dxfId="12" priority="15"/>
  </conditionalFormatting>
  <conditionalFormatting sqref="C195:D196">
    <cfRule type="duplicateValues" dxfId="11" priority="19"/>
    <cfRule type="duplicateValues" dxfId="10" priority="20"/>
    <cfRule type="duplicateValues" dxfId="9" priority="21"/>
  </conditionalFormatting>
  <conditionalFormatting sqref="C197:D197">
    <cfRule type="duplicateValues" dxfId="8" priority="847"/>
    <cfRule type="duplicateValues" dxfId="7" priority="848"/>
    <cfRule type="duplicateValues" dxfId="6" priority="849"/>
  </conditionalFormatting>
  <conditionalFormatting sqref="D159:D160">
    <cfRule type="duplicateValues" dxfId="5" priority="28"/>
    <cfRule type="duplicateValues" dxfId="4" priority="29"/>
    <cfRule type="duplicateValues" dxfId="3" priority="30"/>
  </conditionalFormatting>
  <conditionalFormatting sqref="D161:D162">
    <cfRule type="duplicateValues" dxfId="2" priority="22"/>
    <cfRule type="duplicateValues" dxfId="1" priority="23"/>
    <cfRule type="duplicateValues" dxfId="0" priority="24"/>
  </conditionalFormatting>
  <printOptions horizontalCentered="1"/>
  <pageMargins left="0.47244094488188981" right="0.47244094488188981" top="0.74803149606299213" bottom="0.59055118110236227" header="0.31496062992125984" footer="0.31496062992125984"/>
  <pageSetup paperSize="122" scale="54" fitToHeight="0" orientation="portrait" r:id="rId1"/>
  <ignoredErrors>
    <ignoredError sqref="E15" unlockedFormula="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A12C6191518E044BAE2D9F1EC26D19D8" ma:contentTypeVersion="16" ma:contentTypeDescription="Crear nuevo documento." ma:contentTypeScope="" ma:versionID="86197337ba07fa6a48fa03123826fa91">
  <xsd:schema xmlns:xsd="http://www.w3.org/2001/XMLSchema" xmlns:xs="http://www.w3.org/2001/XMLSchema" xmlns:p="http://schemas.microsoft.com/office/2006/metadata/properties" xmlns:ns2="c3734ab5-30f7-42b9-9aab-3516cf53f75f" xmlns:ns3="76557403-3dce-4492-801c-fc0c8f826196" targetNamespace="http://schemas.microsoft.com/office/2006/metadata/properties" ma:root="true" ma:fieldsID="64b08aa5cd9420b03edca39f3d5ef0aa" ns2:_="" ns3:_="">
    <xsd:import namespace="c3734ab5-30f7-42b9-9aab-3516cf53f75f"/>
    <xsd:import namespace="76557403-3dce-4492-801c-fc0c8f82619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element ref="ns3: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734ab5-30f7-42b9-9aab-3516cf53f75f"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9e56646-357e-468a-83e6-f189c9f2f295}" ma:internalName="TaxCatchAll" ma:showField="CatchAllData" ma:web="c3734ab5-30f7-42b9-9aab-3516cf53f75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6557403-3dce-4492-801c-fc0c8f826196"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fbc45cb4-c21a-49bb-988e-5b402dd8a977"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 
</file>

<file path=customXml/item4.xml><?xml version="1.0" encoding="utf-8"?>
<p:properties xmlns:p="http://schemas.microsoft.com/office/2006/metadata/properties" xmlns:xsi="http://www.w3.org/2001/XMLSchema-instance" xmlns:pc="http://schemas.microsoft.com/office/infopath/2007/PartnerControls">
  <documentManagement>
    <TaxCatchAll xmlns="c3734ab5-30f7-42b9-9aab-3516cf53f75f" xsi:nil="true"/>
    <lcf76f155ced4ddcb4097134ff3c332f xmlns="76557403-3dce-4492-801c-fc0c8f82619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A2F383B-6830-483B-817D-0C5D2C23D2EC}">
  <ds:schemaRefs>
    <ds:schemaRef ds:uri="http://schemas.microsoft.com/sharepoint/v3/contenttype/forms"/>
  </ds:schemaRefs>
</ds:datastoreItem>
</file>

<file path=customXml/itemProps2.xml><?xml version="1.0" encoding="utf-8"?>
<ds:datastoreItem xmlns:ds="http://schemas.openxmlformats.org/officeDocument/2006/customXml" ds:itemID="{9FE4D814-2B1B-4B8D-A9C0-70205758A1F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734ab5-30f7-42b9-9aab-3516cf53f75f"/>
    <ds:schemaRef ds:uri="76557403-3dce-4492-801c-fc0c8f8261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0176C77-9480-4309-B4D1-805A1848E701}">
  <ds:schemaRefs>
    <ds:schemaRef ds:uri="http://schemas.microsoft.com/DataMashup"/>
  </ds:schemaRefs>
</ds:datastoreItem>
</file>

<file path=customXml/itemProps4.xml><?xml version="1.0" encoding="utf-8"?>
<ds:datastoreItem xmlns:ds="http://schemas.openxmlformats.org/officeDocument/2006/customXml" ds:itemID="{2D8C7EFA-C0FE-45E2-A72A-5C57ABC4184F}">
  <ds:schemaRefs>
    <ds:schemaRef ds:uri="http://schemas.microsoft.com/office/2006/metadata/properties"/>
    <ds:schemaRef ds:uri="http://schemas.microsoft.com/office/infopath/2007/PartnerControls"/>
    <ds:schemaRef ds:uri="c3734ab5-30f7-42b9-9aab-3516cf53f75f"/>
    <ds:schemaRef ds:uri="76557403-3dce-4492-801c-fc0c8f82619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4</vt:i4>
      </vt:variant>
    </vt:vector>
  </HeadingPairs>
  <TitlesOfParts>
    <vt:vector size="13" baseType="lpstr">
      <vt:lpstr>PRE MOD I</vt:lpstr>
      <vt:lpstr>CANTIDADES</vt:lpstr>
      <vt:lpstr>INSTITUCIONAL</vt:lpstr>
      <vt:lpstr>O&amp;M</vt:lpstr>
      <vt:lpstr>apropia preliminar</vt:lpstr>
      <vt:lpstr>Pres Consul Social</vt:lpstr>
      <vt:lpstr>CRONOGRAMA</vt:lpstr>
      <vt:lpstr>CRONOGRAMA MOD I</vt:lpstr>
      <vt:lpstr>COTIZACIONES</vt:lpstr>
      <vt:lpstr>'apropia preliminar'!Área_de_impresión</vt:lpstr>
      <vt:lpstr>CRONOGRAMA!Área_de_impresión</vt:lpstr>
      <vt:lpstr>'CRONOGRAMA MOD I'!Área_de_impresión</vt:lpstr>
      <vt:lpstr>'Pres Consul Social'!Área_de_impresión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USER</cp:lastModifiedBy>
  <cp:lastPrinted>2022-03-22T23:52:06Z</cp:lastPrinted>
  <dcterms:created xsi:type="dcterms:W3CDTF">2021-01-14T20:13:03Z</dcterms:created>
  <dcterms:modified xsi:type="dcterms:W3CDTF">2024-03-07T20:58:32Z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0x010100A12C6191518E044BAE2D9F1EC26D19D8</vt:lpwstr>
  </property>
</Properties>
</file>