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jimeneo\Desktop\NATALIA ADMINISTRATIVA\1. PROCESOS\2024\5. MC-2024-XX MANTENIMIENTO TANQUES Y POZO SÉPTICO\"/>
    </mc:Choice>
  </mc:AlternateContent>
  <xr:revisionPtr revIDLastSave="0" documentId="13_ncr:1_{0622FDA4-54EF-4EC6-AD8A-5691650281AD}" xr6:coauthVersionLast="36" xr6:coauthVersionMax="36" xr10:uidLastSave="{00000000-0000-0000-0000-000000000000}"/>
  <bookViews>
    <workbookView xWindow="0" yWindow="0" windowWidth="28800" windowHeight="12225" firstSheet="1" activeTab="2" xr2:uid="{674D477A-AA3A-474B-A0BE-CCCEB7F3520C}"/>
  </bookViews>
  <sheets>
    <sheet name="ESTUDIO DE PRECIOS" sheetId="1" r:id="rId1"/>
    <sheet name="POE" sheetId="2" r:id="rId2"/>
    <sheet name="POE AJUSTADO A PRESUPUESTO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8" i="2" l="1"/>
  <c r="G48" i="3"/>
  <c r="G47" i="3"/>
  <c r="G46" i="3"/>
  <c r="G45" i="3"/>
  <c r="G44" i="3"/>
  <c r="G43" i="3"/>
  <c r="G42" i="3"/>
  <c r="G40" i="3"/>
  <c r="G39" i="3"/>
  <c r="G38" i="3"/>
  <c r="G37" i="3"/>
  <c r="I31" i="3"/>
  <c r="I29" i="3"/>
  <c r="I27" i="3"/>
  <c r="I25" i="3"/>
  <c r="I23" i="3"/>
  <c r="I21" i="3"/>
  <c r="I19" i="3"/>
  <c r="I17" i="3"/>
  <c r="I15" i="3"/>
  <c r="I13" i="3"/>
  <c r="I11" i="3"/>
  <c r="H5" i="3"/>
  <c r="H4" i="3"/>
  <c r="H6" i="3" s="1"/>
  <c r="G49" i="3" l="1"/>
  <c r="I32" i="3"/>
  <c r="G52" i="2"/>
  <c r="G49" i="2"/>
  <c r="G48" i="2"/>
  <c r="G47" i="2"/>
  <c r="G46" i="2"/>
  <c r="G45" i="2"/>
  <c r="G44" i="2"/>
  <c r="G43" i="2"/>
  <c r="G42" i="2"/>
  <c r="G40" i="2"/>
  <c r="G39" i="2"/>
  <c r="G38" i="2"/>
  <c r="G37" i="2"/>
  <c r="H6" i="2"/>
  <c r="H5" i="2"/>
  <c r="H4" i="2"/>
  <c r="I11" i="2"/>
  <c r="I32" i="2"/>
  <c r="I31" i="2"/>
  <c r="I13" i="2"/>
  <c r="I15" i="2"/>
  <c r="I17" i="2"/>
  <c r="I19" i="2"/>
  <c r="I21" i="2"/>
  <c r="I23" i="2"/>
  <c r="I25" i="2"/>
  <c r="I27" i="2"/>
  <c r="I29" i="2"/>
  <c r="G52" i="3" l="1"/>
  <c r="R54" i="1"/>
  <c r="R50" i="1"/>
  <c r="R51" i="1"/>
  <c r="R52" i="1"/>
  <c r="R49" i="1"/>
  <c r="R45" i="1"/>
  <c r="U23" i="1"/>
  <c r="U35" i="1" l="1"/>
  <c r="U33" i="1"/>
  <c r="U31" i="1"/>
  <c r="U29" i="1"/>
  <c r="U27" i="1"/>
  <c r="U25" i="1"/>
  <c r="U21" i="1"/>
  <c r="U19" i="1"/>
  <c r="U17" i="1"/>
  <c r="U15" i="1"/>
  <c r="R53" i="1"/>
  <c r="R48" i="1"/>
  <c r="R46" i="1"/>
  <c r="R44" i="1"/>
  <c r="R43" i="1"/>
  <c r="P7" i="1" l="1"/>
  <c r="P6" i="1"/>
  <c r="O46" i="1" l="1"/>
  <c r="P46" i="1" s="1"/>
  <c r="Q46" i="1" s="1"/>
  <c r="O49" i="1"/>
  <c r="P49" i="1" s="1"/>
  <c r="Q49" i="1" s="1"/>
  <c r="O50" i="1"/>
  <c r="P50" i="1" s="1"/>
  <c r="Q50" i="1" s="1"/>
  <c r="O51" i="1"/>
  <c r="P51" i="1" s="1"/>
  <c r="Q51" i="1" s="1"/>
  <c r="O52" i="1"/>
  <c r="P52" i="1" s="1"/>
  <c r="Q52" i="1" s="1"/>
  <c r="O53" i="1"/>
  <c r="P53" i="1" s="1"/>
  <c r="Q53" i="1" s="1"/>
  <c r="O54" i="1"/>
  <c r="P54" i="1" s="1"/>
  <c r="Q54" i="1" s="1"/>
  <c r="O48" i="1"/>
  <c r="P48" i="1" s="1"/>
  <c r="Q48" i="1" s="1"/>
  <c r="O45" i="1"/>
  <c r="P45" i="1" s="1"/>
  <c r="Q45" i="1" s="1"/>
  <c r="O44" i="1"/>
  <c r="P44" i="1" s="1"/>
  <c r="Q44" i="1" s="1"/>
  <c r="O43" i="1"/>
  <c r="P43" i="1" s="1"/>
  <c r="Q43" i="1" s="1"/>
  <c r="K43" i="1"/>
  <c r="L43" i="1" s="1"/>
  <c r="M43" i="1" s="1"/>
  <c r="K46" i="1"/>
  <c r="L46" i="1" s="1"/>
  <c r="M46" i="1" s="1"/>
  <c r="K49" i="1"/>
  <c r="L49" i="1" s="1"/>
  <c r="M49" i="1" s="1"/>
  <c r="K50" i="1"/>
  <c r="L50" i="1" s="1"/>
  <c r="M50" i="1" s="1"/>
  <c r="K51" i="1"/>
  <c r="L51" i="1" s="1"/>
  <c r="M51" i="1" s="1"/>
  <c r="K52" i="1"/>
  <c r="L52" i="1" s="1"/>
  <c r="M52" i="1" s="1"/>
  <c r="K53" i="1"/>
  <c r="L53" i="1" s="1"/>
  <c r="M53" i="1" s="1"/>
  <c r="K54" i="1"/>
  <c r="L54" i="1" s="1"/>
  <c r="M54" i="1" s="1"/>
  <c r="K48" i="1"/>
  <c r="L48" i="1" s="1"/>
  <c r="M48" i="1" s="1"/>
  <c r="K45" i="1"/>
  <c r="L45" i="1" s="1"/>
  <c r="M45" i="1" s="1"/>
  <c r="K44" i="1"/>
  <c r="L44" i="1" s="1"/>
  <c r="M44" i="1" s="1"/>
  <c r="G46" i="1"/>
  <c r="H46" i="1" s="1"/>
  <c r="I46" i="1" s="1"/>
  <c r="G54" i="1"/>
  <c r="H54" i="1" s="1"/>
  <c r="I54" i="1" s="1"/>
  <c r="G53" i="1"/>
  <c r="H53" i="1" s="1"/>
  <c r="I53" i="1" s="1"/>
  <c r="G52" i="1"/>
  <c r="H52" i="1" s="1"/>
  <c r="I52" i="1" s="1"/>
  <c r="G51" i="1"/>
  <c r="H51" i="1" s="1"/>
  <c r="I51" i="1" s="1"/>
  <c r="G50" i="1"/>
  <c r="H50" i="1" s="1"/>
  <c r="I50" i="1" s="1"/>
  <c r="G49" i="1"/>
  <c r="H49" i="1" s="1"/>
  <c r="I49" i="1" s="1"/>
  <c r="G48" i="1"/>
  <c r="H48" i="1" s="1"/>
  <c r="I48" i="1" s="1"/>
  <c r="G45" i="1"/>
  <c r="H45" i="1" s="1"/>
  <c r="I45" i="1" s="1"/>
  <c r="G44" i="1"/>
  <c r="H44" i="1" s="1"/>
  <c r="I44" i="1" s="1"/>
  <c r="G43" i="1"/>
  <c r="H43" i="1" s="1"/>
  <c r="I43" i="1" s="1"/>
  <c r="M55" i="1" l="1"/>
  <c r="I55" i="1"/>
  <c r="Q55" i="1"/>
  <c r="K23" i="1"/>
  <c r="J15" i="1"/>
  <c r="K15" i="1" s="1"/>
  <c r="Q35" i="1"/>
  <c r="R35" i="1" s="1"/>
  <c r="S35" i="1" s="1"/>
  <c r="Q17" i="1"/>
  <c r="R17" i="1" s="1"/>
  <c r="S17" i="1" s="1"/>
  <c r="Q19" i="1"/>
  <c r="R19" i="1" s="1"/>
  <c r="S19" i="1" s="1"/>
  <c r="Q21" i="1"/>
  <c r="R21" i="1" s="1"/>
  <c r="S21" i="1" s="1"/>
  <c r="Q23" i="1"/>
  <c r="R23" i="1" s="1"/>
  <c r="S23" i="1" s="1"/>
  <c r="Q25" i="1"/>
  <c r="R25" i="1" s="1"/>
  <c r="S25" i="1" s="1"/>
  <c r="Q27" i="1"/>
  <c r="Q29" i="1"/>
  <c r="R29" i="1" s="1"/>
  <c r="S29" i="1" s="1"/>
  <c r="Q31" i="1"/>
  <c r="R31" i="1" s="1"/>
  <c r="S31" i="1" s="1"/>
  <c r="Q33" i="1"/>
  <c r="R33" i="1" s="1"/>
  <c r="S33" i="1" s="1"/>
  <c r="Q15" i="1"/>
  <c r="R15" i="1" s="1"/>
  <c r="S15" i="1" s="1"/>
  <c r="M35" i="1"/>
  <c r="N35" i="1" s="1"/>
  <c r="O35" i="1" s="1"/>
  <c r="M15" i="1"/>
  <c r="N15" i="1" s="1"/>
  <c r="O15" i="1" s="1"/>
  <c r="M17" i="1"/>
  <c r="N17" i="1" s="1"/>
  <c r="O17" i="1" s="1"/>
  <c r="M19" i="1"/>
  <c r="N19" i="1" s="1"/>
  <c r="O19" i="1" s="1"/>
  <c r="M21" i="1"/>
  <c r="N21" i="1" s="1"/>
  <c r="O21" i="1" s="1"/>
  <c r="M23" i="1"/>
  <c r="M25" i="1"/>
  <c r="N25" i="1" s="1"/>
  <c r="O25" i="1" s="1"/>
  <c r="M27" i="1"/>
  <c r="N27" i="1" s="1"/>
  <c r="O27" i="1" s="1"/>
  <c r="M29" i="1"/>
  <c r="N29" i="1" s="1"/>
  <c r="O29" i="1" s="1"/>
  <c r="M31" i="1"/>
  <c r="N31" i="1" s="1"/>
  <c r="O31" i="1" s="1"/>
  <c r="M33" i="1"/>
  <c r="N33" i="1" s="1"/>
  <c r="O33" i="1" s="1"/>
  <c r="J17" i="1"/>
  <c r="K17" i="1" s="1"/>
  <c r="I35" i="1"/>
  <c r="J35" i="1" s="1"/>
  <c r="K35" i="1" s="1"/>
  <c r="I17" i="1"/>
  <c r="I19" i="1"/>
  <c r="J19" i="1" s="1"/>
  <c r="K19" i="1" s="1"/>
  <c r="I21" i="1"/>
  <c r="J21" i="1" s="1"/>
  <c r="K21" i="1" s="1"/>
  <c r="I23" i="1"/>
  <c r="J23" i="1" s="1"/>
  <c r="I25" i="1"/>
  <c r="J25" i="1" s="1"/>
  <c r="K25" i="1" s="1"/>
  <c r="I27" i="1"/>
  <c r="J27" i="1" s="1"/>
  <c r="K27" i="1" s="1"/>
  <c r="I29" i="1"/>
  <c r="J29" i="1" s="1"/>
  <c r="K29" i="1" s="1"/>
  <c r="I31" i="1"/>
  <c r="J31" i="1" s="1"/>
  <c r="K31" i="1" s="1"/>
  <c r="I33" i="1"/>
  <c r="J33" i="1" s="1"/>
  <c r="K33" i="1" s="1"/>
  <c r="I15" i="1"/>
  <c r="N6" i="1"/>
  <c r="O6" i="1" s="1"/>
  <c r="N7" i="1"/>
  <c r="O7" i="1" s="1"/>
  <c r="K7" i="1"/>
  <c r="L7" i="1" s="1"/>
  <c r="K6" i="1"/>
  <c r="L6" i="1" s="1"/>
  <c r="H7" i="1"/>
  <c r="I7" i="1" s="1"/>
  <c r="H6" i="1"/>
  <c r="I6" i="1" s="1"/>
  <c r="R27" i="1" l="1"/>
  <c r="N23" i="1"/>
  <c r="O23" i="1" s="1"/>
  <c r="O36" i="1" s="1"/>
  <c r="K36" i="1"/>
  <c r="I8" i="1"/>
  <c r="L8" i="1"/>
  <c r="O8" i="1"/>
  <c r="S36" i="1" l="1"/>
  <c r="S27" i="1"/>
</calcChain>
</file>

<file path=xl/sharedStrings.xml><?xml version="1.0" encoding="utf-8"?>
<sst xmlns="http://schemas.openxmlformats.org/spreadsheetml/2006/main" count="348" uniqueCount="78">
  <si>
    <t>CIUDAD</t>
  </si>
  <si>
    <t>UBICACIÓN</t>
  </si>
  <si>
    <t>CANTIDAD DE POZOS</t>
  </si>
  <si>
    <t>NÚMERO DE RUTINAS ANUALES</t>
  </si>
  <si>
    <t>VALOR UNITARIO RUTINA</t>
  </si>
  <si>
    <t>VALOR TOTAL UNITARIO RUTINA INCLUIDO IVA</t>
  </si>
  <si>
    <t>CALI</t>
  </si>
  <si>
    <r>
      <t>Palacio de Justicia “</t>
    </r>
    <r>
      <rPr>
        <i/>
        <sz val="9"/>
        <color theme="1"/>
        <rFont val="Arial"/>
        <family val="2"/>
      </rPr>
      <t>Pedro Elías Serrano Abadía</t>
    </r>
    <r>
      <rPr>
        <sz val="9"/>
        <color theme="1"/>
        <rFont val="Arial"/>
        <family val="2"/>
      </rPr>
      <t>”</t>
    </r>
  </si>
  <si>
    <t>PALMIRA</t>
  </si>
  <si>
    <r>
      <t>Palacio de Justicia “</t>
    </r>
    <r>
      <rPr>
        <i/>
        <sz val="9"/>
        <color theme="1"/>
        <rFont val="Arial"/>
        <family val="2"/>
      </rPr>
      <t>Simón David Carrejo Bejarano</t>
    </r>
    <r>
      <rPr>
        <sz val="9"/>
        <color theme="1"/>
        <rFont val="Arial"/>
        <family val="2"/>
      </rPr>
      <t xml:space="preserve">” </t>
    </r>
  </si>
  <si>
    <t>CANTIDAD DE TANQUES</t>
  </si>
  <si>
    <t>TIPO DE TANQUE</t>
  </si>
  <si>
    <t>TIPO DE MATERIAL</t>
  </si>
  <si>
    <t xml:space="preserve">VALOR UNITARIO RUTINA </t>
  </si>
  <si>
    <t>SUBTERRANEO</t>
  </si>
  <si>
    <t>Capacidad:  181.704 litros</t>
  </si>
  <si>
    <t>CONCRETO</t>
  </si>
  <si>
    <t>Palacio Nacional</t>
  </si>
  <si>
    <t>Capacidad:  84.480 litros</t>
  </si>
  <si>
    <t>BUGA</t>
  </si>
  <si>
    <r>
      <t>Palacio de Justicia “</t>
    </r>
    <r>
      <rPr>
        <i/>
        <sz val="9"/>
        <color theme="1"/>
        <rFont val="Arial"/>
        <family val="2"/>
      </rPr>
      <t>Manuel Antonio Sanclemente</t>
    </r>
    <r>
      <rPr>
        <sz val="9"/>
        <color theme="1"/>
        <rFont val="Arial"/>
        <family val="2"/>
      </rPr>
      <t>”</t>
    </r>
  </si>
  <si>
    <t>EN PISO</t>
  </si>
  <si>
    <t>Capacidad: 5.000 litros</t>
  </si>
  <si>
    <t>POLIETILENO DE ALTA DENSIDAD</t>
  </si>
  <si>
    <t>Palacio de Justicia</t>
  </si>
  <si>
    <t>Capacidad:  7.80 m3 7.800 litros</t>
  </si>
  <si>
    <t>AZULEJO</t>
  </si>
  <si>
    <t>Sede Judicial de Familia Calle 22 No. 28A – 10</t>
  </si>
  <si>
    <t>ELEVADO</t>
  </si>
  <si>
    <t>Capacidad:  2.000 litros</t>
  </si>
  <si>
    <t>ROLDANILLO</t>
  </si>
  <si>
    <t>Capacidad:  500 litros cada uno</t>
  </si>
  <si>
    <t>CARTAGO</t>
  </si>
  <si>
    <t>BUENAVENTURA</t>
  </si>
  <si>
    <t xml:space="preserve">SUBTERRANEO </t>
  </si>
  <si>
    <t>Capacidad: 25 m3 25.000 litros</t>
  </si>
  <si>
    <t xml:space="preserve">EN PISO </t>
  </si>
  <si>
    <t>Capacidad: 39 m3</t>
  </si>
  <si>
    <t>Edificio de Transferencia. Calle 9 No. 2-21</t>
  </si>
  <si>
    <t>Capacidad: 500 litros cada uno</t>
  </si>
  <si>
    <t>SUBTERRANEO 4.8 m3. 4.800 litros</t>
  </si>
  <si>
    <t>VALOR UNITARIO MUESTRA</t>
  </si>
  <si>
    <t>IVA UNITARIO MUESTRA</t>
  </si>
  <si>
    <t>VALOR TOTAL UNITARIO MUESTRA INCLUIDO IVA</t>
  </si>
  <si>
    <t>Sede Judicial de Familia    Calle 22 No. 28A – 10</t>
  </si>
  <si>
    <t>A. MANTENIMIENTO PREVENTIVO DEL POZO SÉPTICO</t>
  </si>
  <si>
    <t>IVA UNITARIO RUTINA</t>
  </si>
  <si>
    <t>NUMERO DE RUTINAS ANUALES</t>
  </si>
  <si>
    <t>VALOR TOTAL RUTINAS INCLUIDO IVA</t>
  </si>
  <si>
    <t>TOTAL CUARENTA Y DOS (42) RUTINAS DE LAVADO Y DESINFECCIÓN DE TANQUES DE ALMACENAMIENTO DE AGUA POTABLE</t>
  </si>
  <si>
    <t>B. LAVADO Y DESINFECCIÓN DE TANQUES DE ALMACENAMIENTO DE AGUA POTABLE</t>
  </si>
  <si>
    <t xml:space="preserve">NÚMERO DE MUESTRAS A TOMAR </t>
  </si>
  <si>
    <t>VALOR TOTAL  MUESTRAS INCLUIDO IVA</t>
  </si>
  <si>
    <t>TOTAL OCHENTA Y CUATRO (84) MUESTRAS MICROBIOLÓGICAS Y FISICOQUÍMICAS</t>
  </si>
  <si>
    <t>C. SERVICIO DE TOMA DE MUESTRAS MICROBIOLÓGICAS Y FISICOQUÍMICAS</t>
  </si>
  <si>
    <t>MEDIDAS O DIMENSIÓN</t>
  </si>
  <si>
    <t>2x2x2 mts (A x L x H)</t>
  </si>
  <si>
    <t>COTIZACIÓN 1</t>
  </si>
  <si>
    <t>TOTAL DOS (2) MANTENIMIENTOS POZOS SÉPTICOS</t>
  </si>
  <si>
    <t>COTIZACIÓN 2</t>
  </si>
  <si>
    <t>COTIZACIÓN 3</t>
  </si>
  <si>
    <t>COTIZACIÓN 4</t>
  </si>
  <si>
    <t xml:space="preserve">NOTAS: </t>
  </si>
  <si>
    <t>Los valores en rojo fueron objeto de corrección aritmetica por parte de la Entidad.</t>
  </si>
  <si>
    <t>Elaboró:</t>
  </si>
  <si>
    <t>Natalia Jiménez Orozco</t>
  </si>
  <si>
    <t>Área Administrativa</t>
  </si>
  <si>
    <t>Mediante cotización No. 2 se cotizaron únicamente los servicios de los literales B y C. Así mismo, mediante cotización No. 3 se cotizaron únicamente los servicios del literal A.</t>
  </si>
  <si>
    <t>VALOR PROMEDIO UNITARIO RUTINA, INCLUIDO IVA</t>
  </si>
  <si>
    <t>VALOR PROMEDIO UNITARIO MUESTRA, INCLUIDO IVA</t>
  </si>
  <si>
    <t>VALORES CONTRATO VIGENCIA 2023 + IPC</t>
  </si>
  <si>
    <t>NO SE CONTRATÓ</t>
  </si>
  <si>
    <t>Los valores sombreados en rosado fueron excluidos, lo anterior por resultar demasiado bajos o demasiado altos comparados con los precios de las demás cotizaciones</t>
  </si>
  <si>
    <t xml:space="preserve">Para el presente estudio de precios se tuvieron en cuenta los valores contratados durante la vigencia 2023, mediante Contrato Estatal </t>
  </si>
  <si>
    <t>TOTAL</t>
  </si>
  <si>
    <t>TOTAL PRESUPUESTO OFICIAL ESTIMADO (TOTAL LITERAL A + B + C)</t>
  </si>
  <si>
    <t>TOTAL VEINTIOCHO (28) RUTINAS DE LAVADO Y DESINFECCIÓN DE TANQUES DE ALMACENAMIENTO DE AGUA POTABLE</t>
  </si>
  <si>
    <t>TOTAL CINCUENTA Y SEIS (56) MUESTRAS MICROBIOLÓGICAS Y FISICOQUÍMICAS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</si>
</sst>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i/>
      <sz val="9"/>
      <color theme="1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b/>
      <sz val="9"/>
      <color rgb="FFFF0000"/>
      <name val="Arial"/>
      <family val="2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BE5F8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0" xfId="0" applyFont="1" applyBorder="1" applyAlignment="1"/>
    <xf numFmtId="0" fontId="1" fillId="0" borderId="12" xfId="0" applyFont="1" applyBorder="1" applyAlignment="1"/>
    <xf numFmtId="0" fontId="0" fillId="0" borderId="0" xfId="0" applyBorder="1"/>
    <xf numFmtId="4" fontId="3" fillId="0" borderId="4" xfId="0" applyNumberFormat="1" applyFont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left" vertical="center" wrapText="1"/>
    </xf>
    <xf numFmtId="4" fontId="6" fillId="0" borderId="4" xfId="0" applyNumberFormat="1" applyFont="1" applyBorder="1" applyAlignment="1">
      <alignment horizontal="left" vertical="center" wrapText="1"/>
    </xf>
    <xf numFmtId="0" fontId="1" fillId="0" borderId="0" xfId="0" applyFont="1"/>
    <xf numFmtId="4" fontId="2" fillId="0" borderId="11" xfId="0" applyNumberFormat="1" applyFont="1" applyBorder="1" applyAlignment="1">
      <alignment horizontal="left" vertical="center" wrapText="1"/>
    </xf>
    <xf numFmtId="0" fontId="1" fillId="0" borderId="0" xfId="0" applyFont="1" applyBorder="1" applyAlignment="1"/>
    <xf numFmtId="4" fontId="2" fillId="0" borderId="2" xfId="0" applyNumberFormat="1" applyFont="1" applyBorder="1" applyAlignment="1">
      <alignment horizontal="left" vertical="center" wrapText="1"/>
    </xf>
    <xf numFmtId="4" fontId="7" fillId="0" borderId="2" xfId="0" applyNumberFormat="1" applyFont="1" applyBorder="1" applyAlignment="1">
      <alignment horizontal="left" vertical="center" wrapText="1"/>
    </xf>
    <xf numFmtId="4" fontId="7" fillId="0" borderId="11" xfId="0" applyNumberFormat="1" applyFont="1" applyBorder="1" applyAlignment="1">
      <alignment horizontal="left" vertical="center" wrapText="1"/>
    </xf>
    <xf numFmtId="4" fontId="8" fillId="0" borderId="11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wrapText="1"/>
    </xf>
    <xf numFmtId="4" fontId="2" fillId="0" borderId="0" xfId="0" applyNumberFormat="1" applyFont="1" applyBorder="1" applyAlignment="1">
      <alignment horizontal="left" vertical="center" wrapText="1"/>
    </xf>
    <xf numFmtId="4" fontId="7" fillId="0" borderId="0" xfId="0" applyNumberFormat="1" applyFont="1" applyBorder="1" applyAlignment="1">
      <alignment horizontal="left" vertical="center" wrapText="1"/>
    </xf>
    <xf numFmtId="4" fontId="8" fillId="0" borderId="0" xfId="0" applyNumberFormat="1" applyFont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left" vertical="center" wrapText="1"/>
    </xf>
    <xf numFmtId="4" fontId="3" fillId="2" borderId="11" xfId="0" applyNumberFormat="1" applyFont="1" applyFill="1" applyBorder="1" applyAlignment="1">
      <alignment horizontal="left" vertical="center" wrapText="1"/>
    </xf>
    <xf numFmtId="4" fontId="5" fillId="2" borderId="4" xfId="0" applyNumberFormat="1" applyFont="1" applyFill="1" applyBorder="1" applyAlignment="1">
      <alignment horizontal="left" vertical="center" wrapText="1"/>
    </xf>
    <xf numFmtId="4" fontId="6" fillId="2" borderId="4" xfId="0" applyNumberFormat="1" applyFont="1" applyFill="1" applyBorder="1" applyAlignment="1">
      <alignment horizontal="left" vertical="center" wrapText="1"/>
    </xf>
    <xf numFmtId="0" fontId="0" fillId="0" borderId="0" xfId="0" applyBorder="1" applyAlignment="1">
      <alignment wrapText="1"/>
    </xf>
    <xf numFmtId="4" fontId="2" fillId="0" borderId="11" xfId="0" applyNumberFormat="1" applyFont="1" applyFill="1" applyBorder="1" applyAlignment="1">
      <alignment horizontal="left" vertical="center" wrapText="1"/>
    </xf>
    <xf numFmtId="4" fontId="3" fillId="7" borderId="4" xfId="0" applyNumberFormat="1" applyFont="1" applyFill="1" applyBorder="1" applyAlignment="1">
      <alignment horizontal="left" vertical="center" wrapText="1"/>
    </xf>
    <xf numFmtId="4" fontId="2" fillId="7" borderId="4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7" borderId="11" xfId="0" applyNumberFormat="1" applyFont="1" applyFill="1" applyBorder="1" applyAlignment="1">
      <alignment horizontal="left" vertical="center" wrapText="1"/>
    </xf>
    <xf numFmtId="4" fontId="3" fillId="0" borderId="11" xfId="0" applyNumberFormat="1" applyFont="1" applyFill="1" applyBorder="1" applyAlignment="1">
      <alignment horizontal="left" vertical="center" wrapText="1"/>
    </xf>
    <xf numFmtId="4" fontId="5" fillId="0" borderId="11" xfId="0" applyNumberFormat="1" applyFont="1" applyFill="1" applyBorder="1" applyAlignment="1">
      <alignment horizontal="left" vertical="center" wrapText="1"/>
    </xf>
    <xf numFmtId="4" fontId="5" fillId="2" borderId="11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11" xfId="0" applyNumberFormat="1" applyFont="1" applyFill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0" fillId="0" borderId="11" xfId="0" applyNumberFormat="1" applyBorder="1"/>
    <xf numFmtId="4" fontId="0" fillId="0" borderId="3" xfId="0" applyNumberFormat="1" applyBorder="1"/>
    <xf numFmtId="4" fontId="0" fillId="2" borderId="11" xfId="0" applyNumberFormat="1" applyFill="1" applyBorder="1"/>
    <xf numFmtId="4" fontId="0" fillId="0" borderId="1" xfId="0" applyNumberForma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left" vertical="center" wrapText="1"/>
    </xf>
    <xf numFmtId="4" fontId="3" fillId="0" borderId="2" xfId="0" applyNumberFormat="1" applyFont="1" applyFill="1" applyBorder="1" applyAlignment="1">
      <alignment horizontal="left" vertical="center" wrapText="1"/>
    </xf>
    <xf numFmtId="4" fontId="3" fillId="7" borderId="1" xfId="0" applyNumberFormat="1" applyFont="1" applyFill="1" applyBorder="1" applyAlignment="1">
      <alignment horizontal="left" vertical="center" wrapText="1"/>
    </xf>
    <xf numFmtId="4" fontId="3" fillId="7" borderId="2" xfId="0" applyNumberFormat="1" applyFont="1" applyFill="1" applyBorder="1" applyAlignment="1">
      <alignment horizontal="left" vertical="center" wrapText="1"/>
    </xf>
    <xf numFmtId="4" fontId="5" fillId="7" borderId="1" xfId="0" applyNumberFormat="1" applyFont="1" applyFill="1" applyBorder="1" applyAlignment="1">
      <alignment horizontal="left" vertical="center" wrapText="1"/>
    </xf>
    <xf numFmtId="4" fontId="5" fillId="7" borderId="2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left" vertical="center" wrapText="1"/>
    </xf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4" fontId="5" fillId="0" borderId="1" xfId="0" applyNumberFormat="1" applyFont="1" applyBorder="1" applyAlignment="1">
      <alignment horizontal="left" vertical="center" wrapText="1"/>
    </xf>
    <xf numFmtId="4" fontId="5" fillId="0" borderId="2" xfId="0" applyNumberFormat="1" applyFont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left" vertical="center" wrapText="1"/>
    </xf>
    <xf numFmtId="4" fontId="5" fillId="2" borderId="2" xfId="0" applyNumberFormat="1" applyFont="1" applyFill="1" applyBorder="1" applyAlignment="1">
      <alignment horizontal="left" vertical="center" wrapText="1"/>
    </xf>
    <xf numFmtId="0" fontId="1" fillId="6" borderId="8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" fontId="6" fillId="0" borderId="1" xfId="0" applyNumberFormat="1" applyFont="1" applyBorder="1" applyAlignment="1">
      <alignment horizontal="left" vertical="center" wrapText="1"/>
    </xf>
    <xf numFmtId="4" fontId="6" fillId="0" borderId="2" xfId="0" applyNumberFormat="1" applyFont="1" applyBorder="1" applyAlignment="1">
      <alignment horizontal="left" vertical="center" wrapText="1"/>
    </xf>
    <xf numFmtId="4" fontId="6" fillId="2" borderId="1" xfId="0" applyNumberFormat="1" applyFont="1" applyFill="1" applyBorder="1" applyAlignment="1">
      <alignment horizontal="left" vertical="center" wrapText="1"/>
    </xf>
    <xf numFmtId="4" fontId="6" fillId="2" borderId="2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BE5F8"/>
      <color rgb="FFF9D7F5"/>
      <color rgb="FFF3AFEB"/>
      <color rgb="FFFF5050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07433-35E9-4470-9EB3-1C14F522F5CB}">
  <dimension ref="B1:U65"/>
  <sheetViews>
    <sheetView topLeftCell="L31" workbookViewId="0">
      <selection activeCell="N58" sqref="N58"/>
    </sheetView>
  </sheetViews>
  <sheetFormatPr baseColWidth="10" defaultRowHeight="15" x14ac:dyDescent="0.25"/>
  <cols>
    <col min="2" max="2" width="14.140625" customWidth="1"/>
    <col min="3" max="3" width="15.140625" customWidth="1"/>
    <col min="5" max="5" width="13.85546875" customWidth="1"/>
    <col min="6" max="6" width="14" customWidth="1"/>
    <col min="7" max="7" width="13.7109375" customWidth="1"/>
    <col min="8" max="8" width="15.42578125" customWidth="1"/>
    <col min="9" max="9" width="12.5703125" customWidth="1"/>
    <col min="10" max="10" width="15.140625" bestFit="1" customWidth="1"/>
    <col min="11" max="11" width="13" customWidth="1"/>
    <col min="12" max="12" width="12.42578125" customWidth="1"/>
    <col min="13" max="13" width="12.28515625" bestFit="1" customWidth="1"/>
    <col min="15" max="15" width="12.85546875" customWidth="1"/>
    <col min="16" max="16" width="13.7109375" customWidth="1"/>
    <col min="17" max="17" width="12.28515625" bestFit="1" customWidth="1"/>
    <col min="19" max="19" width="12.140625" customWidth="1"/>
  </cols>
  <sheetData>
    <row r="1" spans="2:21" ht="15.75" thickBot="1" x14ac:dyDescent="0.3"/>
    <row r="2" spans="2:21" ht="15.75" thickBot="1" x14ac:dyDescent="0.3">
      <c r="B2" s="103" t="s">
        <v>45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5"/>
    </row>
    <row r="3" spans="2:21" ht="15.75" thickBot="1" x14ac:dyDescent="0.3">
      <c r="B3" s="7"/>
      <c r="C3" s="8"/>
      <c r="D3" s="8"/>
      <c r="E3" s="8"/>
      <c r="F3" s="8"/>
      <c r="G3" s="93" t="s">
        <v>57</v>
      </c>
      <c r="H3" s="94"/>
      <c r="I3" s="95"/>
      <c r="J3" s="80" t="s">
        <v>60</v>
      </c>
      <c r="K3" s="80"/>
      <c r="L3" s="81"/>
      <c r="M3" s="72" t="s">
        <v>61</v>
      </c>
      <c r="N3" s="72"/>
      <c r="O3" s="73"/>
      <c r="P3" s="56" t="s">
        <v>68</v>
      </c>
    </row>
    <row r="4" spans="2:21" ht="31.5" customHeight="1" x14ac:dyDescent="0.25">
      <c r="B4" s="61" t="s">
        <v>0</v>
      </c>
      <c r="C4" s="61" t="s">
        <v>1</v>
      </c>
      <c r="D4" s="61" t="s">
        <v>55</v>
      </c>
      <c r="E4" s="61" t="s">
        <v>2</v>
      </c>
      <c r="F4" s="61" t="s">
        <v>3</v>
      </c>
      <c r="G4" s="61" t="s">
        <v>4</v>
      </c>
      <c r="H4" s="61" t="s">
        <v>46</v>
      </c>
      <c r="I4" s="54" t="s">
        <v>5</v>
      </c>
      <c r="J4" s="61" t="s">
        <v>4</v>
      </c>
      <c r="K4" s="61" t="s">
        <v>46</v>
      </c>
      <c r="L4" s="54" t="s">
        <v>5</v>
      </c>
      <c r="M4" s="61" t="s">
        <v>4</v>
      </c>
      <c r="N4" s="61" t="s">
        <v>46</v>
      </c>
      <c r="O4" s="54" t="s">
        <v>5</v>
      </c>
      <c r="P4" s="57"/>
      <c r="Q4" s="31"/>
    </row>
    <row r="5" spans="2:21" ht="25.5" customHeight="1" thickBot="1" x14ac:dyDescent="0.3">
      <c r="B5" s="62"/>
      <c r="C5" s="62"/>
      <c r="D5" s="62"/>
      <c r="E5" s="62"/>
      <c r="F5" s="62"/>
      <c r="G5" s="62"/>
      <c r="H5" s="62"/>
      <c r="I5" s="55"/>
      <c r="J5" s="62"/>
      <c r="K5" s="62"/>
      <c r="L5" s="55"/>
      <c r="M5" s="62"/>
      <c r="N5" s="62"/>
      <c r="O5" s="55"/>
      <c r="P5" s="58"/>
      <c r="Q5" s="31"/>
    </row>
    <row r="6" spans="2:21" ht="48.75" thickBot="1" x14ac:dyDescent="0.3">
      <c r="B6" s="1" t="s">
        <v>6</v>
      </c>
      <c r="C6" s="2" t="s">
        <v>7</v>
      </c>
      <c r="D6" s="2" t="s">
        <v>56</v>
      </c>
      <c r="E6" s="2">
        <v>1</v>
      </c>
      <c r="F6" s="2">
        <v>1</v>
      </c>
      <c r="G6" s="33">
        <v>3712000</v>
      </c>
      <c r="H6" s="33">
        <f>ROUND(G6*19%,0)</f>
        <v>705280</v>
      </c>
      <c r="I6" s="33">
        <f>G6+H6</f>
        <v>4417280</v>
      </c>
      <c r="J6" s="12">
        <v>2280000</v>
      </c>
      <c r="K6" s="12">
        <f>ROUND(J6*19%,0)</f>
        <v>433200</v>
      </c>
      <c r="L6" s="27">
        <f>J6+K6</f>
        <v>2713200</v>
      </c>
      <c r="M6" s="12">
        <v>2200000</v>
      </c>
      <c r="N6" s="12">
        <f>ROUND(M6*19%,0)</f>
        <v>418000</v>
      </c>
      <c r="O6" s="27">
        <f>M6+N6</f>
        <v>2618000</v>
      </c>
      <c r="P6" s="27">
        <f>(L6+O6)/2</f>
        <v>2665600</v>
      </c>
    </row>
    <row r="7" spans="2:21" ht="48.75" thickBot="1" x14ac:dyDescent="0.3">
      <c r="B7" s="1" t="s">
        <v>8</v>
      </c>
      <c r="C7" s="2" t="s">
        <v>9</v>
      </c>
      <c r="D7" s="2" t="s">
        <v>56</v>
      </c>
      <c r="E7" s="2">
        <v>1</v>
      </c>
      <c r="F7" s="2">
        <v>1</v>
      </c>
      <c r="G7" s="33">
        <v>5568000</v>
      </c>
      <c r="H7" s="33">
        <f>ROUND(G7*19%,0)</f>
        <v>1057920</v>
      </c>
      <c r="I7" s="33">
        <f>G7+H7</f>
        <v>6625920</v>
      </c>
      <c r="J7" s="12">
        <v>2670000</v>
      </c>
      <c r="K7" s="12">
        <f>ROUND(J7*19%,0)</f>
        <v>507300</v>
      </c>
      <c r="L7" s="27">
        <f>J7+K7</f>
        <v>3177300</v>
      </c>
      <c r="M7" s="12">
        <v>2500000</v>
      </c>
      <c r="N7" s="12">
        <f>ROUND(M7*19%,0)</f>
        <v>475000</v>
      </c>
      <c r="O7" s="27">
        <f>M7+N7</f>
        <v>2975000</v>
      </c>
      <c r="P7" s="27">
        <f>(L7+O7)/2</f>
        <v>3076150</v>
      </c>
    </row>
    <row r="8" spans="2:21" s="16" customFormat="1" ht="15.75" thickBot="1" x14ac:dyDescent="0.3">
      <c r="B8" s="90" t="s">
        <v>58</v>
      </c>
      <c r="C8" s="91"/>
      <c r="D8" s="91"/>
      <c r="E8" s="91"/>
      <c r="F8" s="92"/>
      <c r="G8" s="9"/>
      <c r="H8" s="10"/>
      <c r="I8" s="34">
        <f>I6+I7</f>
        <v>11043200</v>
      </c>
      <c r="L8" s="32">
        <f>L6+L7</f>
        <v>5890500</v>
      </c>
      <c r="O8" s="32">
        <f>O6+O7</f>
        <v>5593000</v>
      </c>
    </row>
    <row r="9" spans="2:21" x14ac:dyDescent="0.25">
      <c r="G9" s="11"/>
      <c r="H9" s="11"/>
    </row>
    <row r="10" spans="2:21" ht="15.75" thickBot="1" x14ac:dyDescent="0.3"/>
    <row r="11" spans="2:21" ht="15.75" thickBot="1" x14ac:dyDescent="0.3">
      <c r="B11" s="99" t="s">
        <v>50</v>
      </c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1"/>
    </row>
    <row r="12" spans="2:21" ht="15.75" thickBot="1" x14ac:dyDescent="0.3">
      <c r="B12" s="7"/>
      <c r="C12" s="8"/>
      <c r="D12" s="8"/>
      <c r="E12" s="8"/>
      <c r="F12" s="8"/>
      <c r="G12" s="8"/>
      <c r="H12" s="93" t="s">
        <v>57</v>
      </c>
      <c r="I12" s="94"/>
      <c r="J12" s="94"/>
      <c r="K12" s="95"/>
      <c r="L12" s="78" t="s">
        <v>59</v>
      </c>
      <c r="M12" s="78"/>
      <c r="N12" s="78"/>
      <c r="O12" s="79"/>
      <c r="P12" s="71" t="s">
        <v>61</v>
      </c>
      <c r="Q12" s="72"/>
      <c r="R12" s="72"/>
      <c r="S12" s="73"/>
    </row>
    <row r="13" spans="2:21" ht="50.25" customHeight="1" x14ac:dyDescent="0.25">
      <c r="B13" s="61" t="s">
        <v>0</v>
      </c>
      <c r="C13" s="61" t="s">
        <v>1</v>
      </c>
      <c r="D13" s="61" t="s">
        <v>10</v>
      </c>
      <c r="E13" s="61" t="s">
        <v>11</v>
      </c>
      <c r="F13" s="61" t="s">
        <v>12</v>
      </c>
      <c r="G13" s="61" t="s">
        <v>47</v>
      </c>
      <c r="H13" s="61" t="s">
        <v>13</v>
      </c>
      <c r="I13" s="61" t="s">
        <v>46</v>
      </c>
      <c r="J13" s="54" t="s">
        <v>5</v>
      </c>
      <c r="K13" s="61" t="s">
        <v>48</v>
      </c>
      <c r="L13" s="61" t="s">
        <v>13</v>
      </c>
      <c r="M13" s="61" t="s">
        <v>46</v>
      </c>
      <c r="N13" s="54" t="s">
        <v>5</v>
      </c>
      <c r="O13" s="61" t="s">
        <v>48</v>
      </c>
      <c r="P13" s="61" t="s">
        <v>13</v>
      </c>
      <c r="Q13" s="61" t="s">
        <v>46</v>
      </c>
      <c r="R13" s="54" t="s">
        <v>5</v>
      </c>
      <c r="S13" s="61" t="s">
        <v>48</v>
      </c>
      <c r="T13" s="61" t="s">
        <v>70</v>
      </c>
      <c r="U13" s="54" t="s">
        <v>68</v>
      </c>
    </row>
    <row r="14" spans="2:21" ht="38.25" customHeight="1" thickBot="1" x14ac:dyDescent="0.3">
      <c r="B14" s="62"/>
      <c r="C14" s="62"/>
      <c r="D14" s="62"/>
      <c r="E14" s="62"/>
      <c r="F14" s="62"/>
      <c r="G14" s="62"/>
      <c r="H14" s="62"/>
      <c r="I14" s="62"/>
      <c r="J14" s="55"/>
      <c r="K14" s="62"/>
      <c r="L14" s="62"/>
      <c r="M14" s="62"/>
      <c r="N14" s="55"/>
      <c r="O14" s="62"/>
      <c r="P14" s="62"/>
      <c r="Q14" s="62"/>
      <c r="R14" s="55"/>
      <c r="S14" s="62"/>
      <c r="T14" s="62"/>
      <c r="U14" s="55"/>
    </row>
    <row r="15" spans="2:21" ht="24" x14ac:dyDescent="0.25">
      <c r="B15" s="82" t="s">
        <v>6</v>
      </c>
      <c r="C15" s="84" t="s">
        <v>7</v>
      </c>
      <c r="D15" s="84">
        <v>1</v>
      </c>
      <c r="E15" s="3" t="s">
        <v>14</v>
      </c>
      <c r="F15" s="84" t="s">
        <v>16</v>
      </c>
      <c r="G15" s="88">
        <v>3</v>
      </c>
      <c r="H15" s="65">
        <v>9496000</v>
      </c>
      <c r="I15" s="65">
        <f>ROUND(H15*19%,0)</f>
        <v>1804240</v>
      </c>
      <c r="J15" s="65">
        <f>H15+I15</f>
        <v>11300240</v>
      </c>
      <c r="K15" s="65">
        <f>J15*G15</f>
        <v>33900720</v>
      </c>
      <c r="L15" s="69">
        <v>330000</v>
      </c>
      <c r="M15" s="74">
        <f>ROUND(L15*19%,0)</f>
        <v>62700</v>
      </c>
      <c r="N15" s="76">
        <f>L15+M15</f>
        <v>392700</v>
      </c>
      <c r="O15" s="69">
        <f>N15*G15</f>
        <v>1178100</v>
      </c>
      <c r="P15" s="65">
        <v>1900000</v>
      </c>
      <c r="Q15" s="65">
        <f>ROUND(P15*19%,0)</f>
        <v>361000</v>
      </c>
      <c r="R15" s="65">
        <f>P15+Q15</f>
        <v>2261000</v>
      </c>
      <c r="S15" s="65">
        <f>R15*G15</f>
        <v>6783000</v>
      </c>
      <c r="T15" s="63">
        <v>513381</v>
      </c>
      <c r="U15" s="52">
        <f>ROUND((N15+T15)/2,0)</f>
        <v>453041</v>
      </c>
    </row>
    <row r="16" spans="2:21" ht="24.75" thickBot="1" x14ac:dyDescent="0.3">
      <c r="B16" s="83"/>
      <c r="C16" s="85"/>
      <c r="D16" s="85"/>
      <c r="E16" s="2" t="s">
        <v>15</v>
      </c>
      <c r="F16" s="85"/>
      <c r="G16" s="89"/>
      <c r="H16" s="66"/>
      <c r="I16" s="66"/>
      <c r="J16" s="66"/>
      <c r="K16" s="66"/>
      <c r="L16" s="70"/>
      <c r="M16" s="75"/>
      <c r="N16" s="77"/>
      <c r="O16" s="70"/>
      <c r="P16" s="66"/>
      <c r="Q16" s="66"/>
      <c r="R16" s="66"/>
      <c r="S16" s="66"/>
      <c r="T16" s="64"/>
      <c r="U16" s="53"/>
    </row>
    <row r="17" spans="2:21" ht="24" x14ac:dyDescent="0.25">
      <c r="B17" s="82" t="s">
        <v>6</v>
      </c>
      <c r="C17" s="84" t="s">
        <v>17</v>
      </c>
      <c r="D17" s="84">
        <v>1</v>
      </c>
      <c r="E17" s="3" t="s">
        <v>14</v>
      </c>
      <c r="F17" s="84" t="s">
        <v>16</v>
      </c>
      <c r="G17" s="88">
        <v>3</v>
      </c>
      <c r="H17" s="65">
        <v>4276000</v>
      </c>
      <c r="I17" s="65">
        <f t="shared" ref="I17" si="0">ROUND(H17*19%,0)</f>
        <v>812440</v>
      </c>
      <c r="J17" s="67">
        <f>H17+I17</f>
        <v>5088440</v>
      </c>
      <c r="K17" s="65">
        <f>J17*G17</f>
        <v>15265320</v>
      </c>
      <c r="L17" s="69">
        <v>230000</v>
      </c>
      <c r="M17" s="74">
        <f t="shared" ref="M17" si="1">ROUND(L17*19%,0)</f>
        <v>43700</v>
      </c>
      <c r="N17" s="76">
        <f t="shared" ref="N17" si="2">L17+M17</f>
        <v>273700</v>
      </c>
      <c r="O17" s="69">
        <f>N17*G17</f>
        <v>821100</v>
      </c>
      <c r="P17" s="65">
        <v>1500000</v>
      </c>
      <c r="Q17" s="65">
        <f t="shared" ref="Q17" si="3">ROUND(P17*19%,0)</f>
        <v>285000</v>
      </c>
      <c r="R17" s="65">
        <f t="shared" ref="R17" si="4">P17+Q17</f>
        <v>1785000</v>
      </c>
      <c r="S17" s="65">
        <f>R17*G17</f>
        <v>5355000</v>
      </c>
      <c r="T17" s="63">
        <v>513381</v>
      </c>
      <c r="U17" s="52">
        <f>ROUND((N17+T17)/2,0)</f>
        <v>393541</v>
      </c>
    </row>
    <row r="18" spans="2:21" ht="24.75" thickBot="1" x14ac:dyDescent="0.3">
      <c r="B18" s="83"/>
      <c r="C18" s="85"/>
      <c r="D18" s="85"/>
      <c r="E18" s="2" t="s">
        <v>18</v>
      </c>
      <c r="F18" s="85"/>
      <c r="G18" s="89"/>
      <c r="H18" s="66"/>
      <c r="I18" s="66"/>
      <c r="J18" s="68"/>
      <c r="K18" s="66"/>
      <c r="L18" s="70"/>
      <c r="M18" s="75"/>
      <c r="N18" s="77"/>
      <c r="O18" s="70"/>
      <c r="P18" s="66"/>
      <c r="Q18" s="66"/>
      <c r="R18" s="66"/>
      <c r="S18" s="66"/>
      <c r="T18" s="64"/>
      <c r="U18" s="53"/>
    </row>
    <row r="19" spans="2:21" x14ac:dyDescent="0.25">
      <c r="B19" s="82" t="s">
        <v>19</v>
      </c>
      <c r="C19" s="84" t="s">
        <v>20</v>
      </c>
      <c r="D19" s="84">
        <v>1</v>
      </c>
      <c r="E19" s="3" t="s">
        <v>21</v>
      </c>
      <c r="F19" s="84" t="s">
        <v>23</v>
      </c>
      <c r="G19" s="88">
        <v>3</v>
      </c>
      <c r="H19" s="65">
        <v>5436000</v>
      </c>
      <c r="I19" s="65">
        <f t="shared" ref="I19" si="5">ROUND(H19*19%,0)</f>
        <v>1032840</v>
      </c>
      <c r="J19" s="65">
        <f t="shared" ref="J19" si="6">H19+I19</f>
        <v>6468840</v>
      </c>
      <c r="K19" s="65">
        <f>J19*G19</f>
        <v>19406520</v>
      </c>
      <c r="L19" s="69">
        <v>380000</v>
      </c>
      <c r="M19" s="74">
        <f t="shared" ref="M19" si="7">ROUND(L19*19%,0)</f>
        <v>72200</v>
      </c>
      <c r="N19" s="76">
        <f t="shared" ref="N19" si="8">L19+M19</f>
        <v>452200</v>
      </c>
      <c r="O19" s="69">
        <f>N19*G19</f>
        <v>1356600</v>
      </c>
      <c r="P19" s="69">
        <v>1200000</v>
      </c>
      <c r="Q19" s="69">
        <f t="shared" ref="Q19" si="9">ROUND(P19*19%,0)</f>
        <v>228000</v>
      </c>
      <c r="R19" s="52">
        <f t="shared" ref="R19" si="10">P19+Q19</f>
        <v>1428000</v>
      </c>
      <c r="S19" s="69">
        <f>R19*G19</f>
        <v>4284000</v>
      </c>
      <c r="T19" s="63" t="s">
        <v>71</v>
      </c>
      <c r="U19" s="52">
        <f>ROUND((N19+R19)/2,0)</f>
        <v>940100</v>
      </c>
    </row>
    <row r="20" spans="2:21" ht="32.25" customHeight="1" thickBot="1" x14ac:dyDescent="0.3">
      <c r="B20" s="83"/>
      <c r="C20" s="85"/>
      <c r="D20" s="85"/>
      <c r="E20" s="2" t="s">
        <v>22</v>
      </c>
      <c r="F20" s="85"/>
      <c r="G20" s="89"/>
      <c r="H20" s="66"/>
      <c r="I20" s="66"/>
      <c r="J20" s="66"/>
      <c r="K20" s="66"/>
      <c r="L20" s="70"/>
      <c r="M20" s="75"/>
      <c r="N20" s="77"/>
      <c r="O20" s="70"/>
      <c r="P20" s="70"/>
      <c r="Q20" s="70"/>
      <c r="R20" s="53"/>
      <c r="S20" s="70"/>
      <c r="T20" s="64"/>
      <c r="U20" s="53"/>
    </row>
    <row r="21" spans="2:21" ht="24" x14ac:dyDescent="0.25">
      <c r="B21" s="82" t="s">
        <v>8</v>
      </c>
      <c r="C21" s="84" t="s">
        <v>24</v>
      </c>
      <c r="D21" s="84">
        <v>1</v>
      </c>
      <c r="E21" s="3" t="s">
        <v>14</v>
      </c>
      <c r="F21" s="84" t="s">
        <v>26</v>
      </c>
      <c r="G21" s="88">
        <v>3</v>
      </c>
      <c r="H21" s="65">
        <v>5552000</v>
      </c>
      <c r="I21" s="65">
        <f t="shared" ref="I21" si="11">ROUND(H21*19%,0)</f>
        <v>1054880</v>
      </c>
      <c r="J21" s="65">
        <f t="shared" ref="J21" si="12">H21+I21</f>
        <v>6606880</v>
      </c>
      <c r="K21" s="65">
        <f>J21*G21</f>
        <v>19820640</v>
      </c>
      <c r="L21" s="69">
        <v>410000</v>
      </c>
      <c r="M21" s="74">
        <f t="shared" ref="M21" si="13">ROUND(L21*19%,0)</f>
        <v>77900</v>
      </c>
      <c r="N21" s="76">
        <f t="shared" ref="N21" si="14">L21+M21</f>
        <v>487900</v>
      </c>
      <c r="O21" s="69">
        <f>N21*G21</f>
        <v>1463700</v>
      </c>
      <c r="P21" s="65">
        <v>1050000</v>
      </c>
      <c r="Q21" s="65">
        <f t="shared" ref="Q21" si="15">ROUND(P21*19%,0)</f>
        <v>199500</v>
      </c>
      <c r="R21" s="65">
        <f t="shared" ref="R21" si="16">P21+Q21</f>
        <v>1249500</v>
      </c>
      <c r="S21" s="65">
        <f>R21*G21</f>
        <v>3748500</v>
      </c>
      <c r="T21" s="63">
        <v>513381</v>
      </c>
      <c r="U21" s="52">
        <f>ROUND((N21+T21)/2,0)</f>
        <v>500641</v>
      </c>
    </row>
    <row r="22" spans="2:21" ht="36.75" thickBot="1" x14ac:dyDescent="0.3">
      <c r="B22" s="83"/>
      <c r="C22" s="85"/>
      <c r="D22" s="85"/>
      <c r="E22" s="2" t="s">
        <v>25</v>
      </c>
      <c r="F22" s="85"/>
      <c r="G22" s="89"/>
      <c r="H22" s="66"/>
      <c r="I22" s="66"/>
      <c r="J22" s="66"/>
      <c r="K22" s="66"/>
      <c r="L22" s="70"/>
      <c r="M22" s="75"/>
      <c r="N22" s="77"/>
      <c r="O22" s="70"/>
      <c r="P22" s="66"/>
      <c r="Q22" s="66"/>
      <c r="R22" s="66"/>
      <c r="S22" s="66"/>
      <c r="T22" s="64"/>
      <c r="U22" s="53"/>
    </row>
    <row r="23" spans="2:21" x14ac:dyDescent="0.25">
      <c r="B23" s="82" t="s">
        <v>8</v>
      </c>
      <c r="C23" s="84" t="s">
        <v>27</v>
      </c>
      <c r="D23" s="84">
        <v>1</v>
      </c>
      <c r="E23" s="3" t="s">
        <v>28</v>
      </c>
      <c r="F23" s="84" t="s">
        <v>23</v>
      </c>
      <c r="G23" s="88">
        <v>3</v>
      </c>
      <c r="H23" s="65">
        <v>1724000</v>
      </c>
      <c r="I23" s="65">
        <f t="shared" ref="I23" si="17">ROUND(H23*19%,0)</f>
        <v>327560</v>
      </c>
      <c r="J23" s="65">
        <f t="shared" ref="J23" si="18">H23+I23</f>
        <v>2051560</v>
      </c>
      <c r="K23" s="65">
        <f>J23*G23</f>
        <v>6154680</v>
      </c>
      <c r="L23" s="69">
        <v>300000</v>
      </c>
      <c r="M23" s="74">
        <f t="shared" ref="M23" si="19">ROUND(L23*19%,0)</f>
        <v>57000</v>
      </c>
      <c r="N23" s="76">
        <f>L23+M23</f>
        <v>357000</v>
      </c>
      <c r="O23" s="69">
        <f>N23*G23</f>
        <v>1071000</v>
      </c>
      <c r="P23" s="63">
        <v>850000</v>
      </c>
      <c r="Q23" s="63">
        <f t="shared" ref="Q23" si="20">ROUND(P23*19%,0)</f>
        <v>161500</v>
      </c>
      <c r="R23" s="52">
        <f t="shared" ref="R23" si="21">P23+Q23</f>
        <v>1011500</v>
      </c>
      <c r="S23" s="63">
        <f>R23*G23</f>
        <v>3034500</v>
      </c>
      <c r="T23" s="63">
        <v>513381</v>
      </c>
      <c r="U23" s="52">
        <f>ROUND((N23+R23+T23)/3,0)</f>
        <v>627294</v>
      </c>
    </row>
    <row r="24" spans="2:21" ht="24.75" thickBot="1" x14ac:dyDescent="0.3">
      <c r="B24" s="83"/>
      <c r="C24" s="85"/>
      <c r="D24" s="85"/>
      <c r="E24" s="2" t="s">
        <v>29</v>
      </c>
      <c r="F24" s="85"/>
      <c r="G24" s="89"/>
      <c r="H24" s="66"/>
      <c r="I24" s="66"/>
      <c r="J24" s="66"/>
      <c r="K24" s="66"/>
      <c r="L24" s="70"/>
      <c r="M24" s="75"/>
      <c r="N24" s="77"/>
      <c r="O24" s="70"/>
      <c r="P24" s="64"/>
      <c r="Q24" s="64"/>
      <c r="R24" s="53"/>
      <c r="S24" s="64"/>
      <c r="T24" s="64"/>
      <c r="U24" s="53"/>
    </row>
    <row r="25" spans="2:21" x14ac:dyDescent="0.25">
      <c r="B25" s="82" t="s">
        <v>30</v>
      </c>
      <c r="C25" s="84" t="s">
        <v>24</v>
      </c>
      <c r="D25" s="84">
        <v>3</v>
      </c>
      <c r="E25" s="3" t="s">
        <v>28</v>
      </c>
      <c r="F25" s="84" t="s">
        <v>23</v>
      </c>
      <c r="G25" s="88">
        <v>9</v>
      </c>
      <c r="H25" s="65">
        <v>5436000</v>
      </c>
      <c r="I25" s="65">
        <f t="shared" ref="I25" si="22">ROUND(H25*19%,0)</f>
        <v>1032840</v>
      </c>
      <c r="J25" s="65">
        <f t="shared" ref="J25" si="23">H25+I25</f>
        <v>6468840</v>
      </c>
      <c r="K25" s="65">
        <f>J25*G25</f>
        <v>58219560</v>
      </c>
      <c r="L25" s="69">
        <v>470000</v>
      </c>
      <c r="M25" s="74">
        <f t="shared" ref="M25" si="24">ROUND(L25*19%,0)</f>
        <v>89300</v>
      </c>
      <c r="N25" s="76">
        <f t="shared" ref="N25" si="25">L25+M25</f>
        <v>559300</v>
      </c>
      <c r="O25" s="69">
        <f>N25*G25</f>
        <v>5033700</v>
      </c>
      <c r="P25" s="65">
        <v>2200000</v>
      </c>
      <c r="Q25" s="65">
        <f t="shared" ref="Q25" si="26">ROUND(P25*19%,0)</f>
        <v>418000</v>
      </c>
      <c r="R25" s="65">
        <f t="shared" ref="R25" si="27">P25+Q25</f>
        <v>2618000</v>
      </c>
      <c r="S25" s="67">
        <f>R25*G25</f>
        <v>23562000</v>
      </c>
      <c r="T25" s="63">
        <v>513381</v>
      </c>
      <c r="U25" s="52">
        <f>ROUND((N25+T25)/2,0)</f>
        <v>536341</v>
      </c>
    </row>
    <row r="26" spans="2:21" ht="36.75" customHeight="1" thickBot="1" x14ac:dyDescent="0.3">
      <c r="B26" s="83"/>
      <c r="C26" s="85"/>
      <c r="D26" s="85"/>
      <c r="E26" s="2" t="s">
        <v>31</v>
      </c>
      <c r="F26" s="85"/>
      <c r="G26" s="89"/>
      <c r="H26" s="66"/>
      <c r="I26" s="66"/>
      <c r="J26" s="66"/>
      <c r="K26" s="66"/>
      <c r="L26" s="70"/>
      <c r="M26" s="75"/>
      <c r="N26" s="77"/>
      <c r="O26" s="70"/>
      <c r="P26" s="66"/>
      <c r="Q26" s="66"/>
      <c r="R26" s="66"/>
      <c r="S26" s="68"/>
      <c r="T26" s="64"/>
      <c r="U26" s="53"/>
    </row>
    <row r="27" spans="2:21" x14ac:dyDescent="0.25">
      <c r="B27" s="82" t="s">
        <v>32</v>
      </c>
      <c r="C27" s="84" t="s">
        <v>24</v>
      </c>
      <c r="D27" s="84">
        <v>1</v>
      </c>
      <c r="E27" s="3" t="s">
        <v>21</v>
      </c>
      <c r="F27" s="84" t="s">
        <v>23</v>
      </c>
      <c r="G27" s="88">
        <v>3</v>
      </c>
      <c r="H27" s="65">
        <v>5436000</v>
      </c>
      <c r="I27" s="65">
        <f t="shared" ref="I27" si="28">ROUND(H27*19%,0)</f>
        <v>1032840</v>
      </c>
      <c r="J27" s="65">
        <f t="shared" ref="J27" si="29">H27+I27</f>
        <v>6468840</v>
      </c>
      <c r="K27" s="65">
        <f>J27*G27</f>
        <v>19406520</v>
      </c>
      <c r="L27" s="69">
        <v>420000</v>
      </c>
      <c r="M27" s="74">
        <f t="shared" ref="M27" si="30">ROUND(L27*19%,0)</f>
        <v>79800</v>
      </c>
      <c r="N27" s="76">
        <f t="shared" ref="N27" si="31">L27+M27</f>
        <v>499800</v>
      </c>
      <c r="O27" s="69">
        <f>N27*G27</f>
        <v>1499400</v>
      </c>
      <c r="P27" s="65">
        <v>1500000</v>
      </c>
      <c r="Q27" s="65">
        <f t="shared" ref="Q27" si="32">ROUND(P27*19%,0)</f>
        <v>285000</v>
      </c>
      <c r="R27" s="65">
        <f>P27+Q27</f>
        <v>1785000</v>
      </c>
      <c r="S27" s="65">
        <f>R27*G27</f>
        <v>5355000</v>
      </c>
      <c r="T27" s="63">
        <v>513381</v>
      </c>
      <c r="U27" s="52">
        <f>ROUND((N27+T27)/2,0)</f>
        <v>506591</v>
      </c>
    </row>
    <row r="28" spans="2:21" ht="24.75" thickBot="1" x14ac:dyDescent="0.3">
      <c r="B28" s="83"/>
      <c r="C28" s="85"/>
      <c r="D28" s="85"/>
      <c r="E28" s="2" t="s">
        <v>29</v>
      </c>
      <c r="F28" s="85"/>
      <c r="G28" s="89"/>
      <c r="H28" s="66"/>
      <c r="I28" s="66"/>
      <c r="J28" s="66"/>
      <c r="K28" s="66"/>
      <c r="L28" s="70"/>
      <c r="M28" s="75"/>
      <c r="N28" s="77"/>
      <c r="O28" s="70"/>
      <c r="P28" s="66"/>
      <c r="Q28" s="66"/>
      <c r="R28" s="66"/>
      <c r="S28" s="66"/>
      <c r="T28" s="64"/>
      <c r="U28" s="53"/>
    </row>
    <row r="29" spans="2:21" ht="24" x14ac:dyDescent="0.25">
      <c r="B29" s="82" t="s">
        <v>33</v>
      </c>
      <c r="C29" s="84" t="s">
        <v>17</v>
      </c>
      <c r="D29" s="84">
        <v>1</v>
      </c>
      <c r="E29" s="3" t="s">
        <v>34</v>
      </c>
      <c r="F29" s="84" t="s">
        <v>26</v>
      </c>
      <c r="G29" s="88">
        <v>3</v>
      </c>
      <c r="H29" s="65">
        <v>5668000</v>
      </c>
      <c r="I29" s="65">
        <f t="shared" ref="I29" si="33">ROUND(H29*19%,0)</f>
        <v>1076920</v>
      </c>
      <c r="J29" s="65">
        <f t="shared" ref="J29" si="34">H29+I29</f>
        <v>6744920</v>
      </c>
      <c r="K29" s="65">
        <f>J29*G29</f>
        <v>20234760</v>
      </c>
      <c r="L29" s="69">
        <v>430000</v>
      </c>
      <c r="M29" s="74">
        <f t="shared" ref="M29" si="35">ROUND(L29*19%,0)</f>
        <v>81700</v>
      </c>
      <c r="N29" s="76">
        <f t="shared" ref="N29" si="36">L29+M29</f>
        <v>511700</v>
      </c>
      <c r="O29" s="69">
        <f>N29*G29</f>
        <v>1535100</v>
      </c>
      <c r="P29" s="65">
        <v>1500000</v>
      </c>
      <c r="Q29" s="65">
        <f t="shared" ref="Q29" si="37">ROUND(P29*19%,0)</f>
        <v>285000</v>
      </c>
      <c r="R29" s="65">
        <f t="shared" ref="R29" si="38">P29+Q29</f>
        <v>1785000</v>
      </c>
      <c r="S29" s="65">
        <f>R29*G29</f>
        <v>5355000</v>
      </c>
      <c r="T29" s="63">
        <v>513381</v>
      </c>
      <c r="U29" s="52">
        <f>ROUND((N29+T29)/2,0)</f>
        <v>512541</v>
      </c>
    </row>
    <row r="30" spans="2:21" ht="36.75" customHeight="1" thickBot="1" x14ac:dyDescent="0.3">
      <c r="B30" s="86"/>
      <c r="C30" s="87"/>
      <c r="D30" s="85"/>
      <c r="E30" s="2" t="s">
        <v>35</v>
      </c>
      <c r="F30" s="85"/>
      <c r="G30" s="89"/>
      <c r="H30" s="66"/>
      <c r="I30" s="66"/>
      <c r="J30" s="66"/>
      <c r="K30" s="66"/>
      <c r="L30" s="70"/>
      <c r="M30" s="75"/>
      <c r="N30" s="77"/>
      <c r="O30" s="70"/>
      <c r="P30" s="66"/>
      <c r="Q30" s="66"/>
      <c r="R30" s="66"/>
      <c r="S30" s="66"/>
      <c r="T30" s="64"/>
      <c r="U30" s="53"/>
    </row>
    <row r="31" spans="2:21" x14ac:dyDescent="0.25">
      <c r="B31" s="86"/>
      <c r="C31" s="87"/>
      <c r="D31" s="84">
        <v>1</v>
      </c>
      <c r="E31" s="5" t="s">
        <v>36</v>
      </c>
      <c r="F31" s="84" t="s">
        <v>16</v>
      </c>
      <c r="G31" s="88">
        <v>3</v>
      </c>
      <c r="H31" s="65">
        <v>8916000</v>
      </c>
      <c r="I31" s="65">
        <f t="shared" ref="I31" si="39">ROUND(H31*19%,0)</f>
        <v>1694040</v>
      </c>
      <c r="J31" s="65">
        <f t="shared" ref="J31" si="40">H31+I31</f>
        <v>10610040</v>
      </c>
      <c r="K31" s="65">
        <f>J31*G31</f>
        <v>31830120</v>
      </c>
      <c r="L31" s="69">
        <v>430000</v>
      </c>
      <c r="M31" s="74">
        <f t="shared" ref="M31" si="41">ROUND(L31*19%,0)</f>
        <v>81700</v>
      </c>
      <c r="N31" s="76">
        <f t="shared" ref="N31" si="42">L31+M31</f>
        <v>511700</v>
      </c>
      <c r="O31" s="69">
        <f>N31*G31</f>
        <v>1535100</v>
      </c>
      <c r="P31" s="65">
        <v>1500000</v>
      </c>
      <c r="Q31" s="65">
        <f t="shared" ref="Q31" si="43">ROUND(P31*19%,0)</f>
        <v>285000</v>
      </c>
      <c r="R31" s="65">
        <f t="shared" ref="R31" si="44">P31+Q31</f>
        <v>1785000</v>
      </c>
      <c r="S31" s="65">
        <f>R31*G31</f>
        <v>5355000</v>
      </c>
      <c r="T31" s="63">
        <v>513381</v>
      </c>
      <c r="U31" s="52">
        <f>ROUND((N31+T31)/2,0)</f>
        <v>512541</v>
      </c>
    </row>
    <row r="32" spans="2:21" ht="24.75" thickBot="1" x14ac:dyDescent="0.3">
      <c r="B32" s="86"/>
      <c r="C32" s="87"/>
      <c r="D32" s="87"/>
      <c r="E32" s="6" t="s">
        <v>37</v>
      </c>
      <c r="F32" s="85"/>
      <c r="G32" s="102"/>
      <c r="H32" s="66"/>
      <c r="I32" s="66"/>
      <c r="J32" s="66"/>
      <c r="K32" s="66"/>
      <c r="L32" s="70"/>
      <c r="M32" s="75"/>
      <c r="N32" s="77"/>
      <c r="O32" s="70"/>
      <c r="P32" s="66"/>
      <c r="Q32" s="66"/>
      <c r="R32" s="66"/>
      <c r="S32" s="66"/>
      <c r="T32" s="64"/>
      <c r="U32" s="53"/>
    </row>
    <row r="33" spans="2:21" x14ac:dyDescent="0.25">
      <c r="B33" s="82" t="s">
        <v>33</v>
      </c>
      <c r="C33" s="84" t="s">
        <v>38</v>
      </c>
      <c r="D33" s="84">
        <v>2</v>
      </c>
      <c r="E33" s="3" t="s">
        <v>28</v>
      </c>
      <c r="F33" s="87" t="s">
        <v>23</v>
      </c>
      <c r="G33" s="88">
        <v>6</v>
      </c>
      <c r="H33" s="69">
        <v>796000</v>
      </c>
      <c r="I33" s="69">
        <f t="shared" ref="I33" si="45">ROUND(H33*19%,0)</f>
        <v>151240</v>
      </c>
      <c r="J33" s="52">
        <f t="shared" ref="J33" si="46">H33+I33</f>
        <v>947240</v>
      </c>
      <c r="K33" s="69">
        <f>J33*G33</f>
        <v>5683440</v>
      </c>
      <c r="L33" s="69">
        <v>380000</v>
      </c>
      <c r="M33" s="74">
        <f t="shared" ref="M33" si="47">ROUND(L33*19%,0)</f>
        <v>72200</v>
      </c>
      <c r="N33" s="76">
        <f t="shared" ref="N33" si="48">L33+M33</f>
        <v>452200</v>
      </c>
      <c r="O33" s="69">
        <f>N33*G33</f>
        <v>2713200</v>
      </c>
      <c r="P33" s="65">
        <v>1500000</v>
      </c>
      <c r="Q33" s="65">
        <f t="shared" ref="Q33" si="49">ROUND(P33*19%,0)</f>
        <v>285000</v>
      </c>
      <c r="R33" s="65">
        <f t="shared" ref="R33" si="50">P33+Q33</f>
        <v>1785000</v>
      </c>
      <c r="S33" s="67">
        <f>R33*G33</f>
        <v>10710000</v>
      </c>
      <c r="T33" s="63">
        <v>513381</v>
      </c>
      <c r="U33" s="52">
        <f>ROUND((J33+N33+T33)/3,0)</f>
        <v>637607</v>
      </c>
    </row>
    <row r="34" spans="2:21" ht="36.75" customHeight="1" thickBot="1" x14ac:dyDescent="0.3">
      <c r="B34" s="86"/>
      <c r="C34" s="87"/>
      <c r="D34" s="85"/>
      <c r="E34" s="2" t="s">
        <v>39</v>
      </c>
      <c r="F34" s="85"/>
      <c r="G34" s="89"/>
      <c r="H34" s="70"/>
      <c r="I34" s="70"/>
      <c r="J34" s="53"/>
      <c r="K34" s="70"/>
      <c r="L34" s="70"/>
      <c r="M34" s="75"/>
      <c r="N34" s="77"/>
      <c r="O34" s="70"/>
      <c r="P34" s="66"/>
      <c r="Q34" s="66"/>
      <c r="R34" s="66"/>
      <c r="S34" s="68"/>
      <c r="T34" s="64"/>
      <c r="U34" s="53"/>
    </row>
    <row r="35" spans="2:21" ht="36.75" thickBot="1" x14ac:dyDescent="0.3">
      <c r="B35" s="86"/>
      <c r="C35" s="87"/>
      <c r="D35" s="3">
        <v>1</v>
      </c>
      <c r="E35" s="3" t="s">
        <v>40</v>
      </c>
      <c r="F35" s="3" t="s">
        <v>26</v>
      </c>
      <c r="G35" s="13">
        <v>3</v>
      </c>
      <c r="H35" s="38">
        <v>1260000</v>
      </c>
      <c r="I35" s="38">
        <f>ROUND(H35*19%,0)</f>
        <v>239400</v>
      </c>
      <c r="J35" s="38">
        <f>H35+I35</f>
        <v>1499400</v>
      </c>
      <c r="K35" s="38">
        <f>J35*G35</f>
        <v>4498200</v>
      </c>
      <c r="L35" s="39">
        <v>430000</v>
      </c>
      <c r="M35" s="40">
        <f>ROUND(L35*19%,0)</f>
        <v>81700</v>
      </c>
      <c r="N35" s="41">
        <f>L35+M35</f>
        <v>511700</v>
      </c>
      <c r="O35" s="40">
        <f>N35*G35</f>
        <v>1535100</v>
      </c>
      <c r="P35" s="38">
        <v>1500000</v>
      </c>
      <c r="Q35" s="38">
        <f>ROUND(P35*19%,0)</f>
        <v>285000</v>
      </c>
      <c r="R35" s="38">
        <f>P35+Q35</f>
        <v>1785000</v>
      </c>
      <c r="S35" s="38">
        <f>R35*G35</f>
        <v>5355000</v>
      </c>
      <c r="T35" s="39">
        <v>513381</v>
      </c>
      <c r="U35" s="28">
        <f>ROUND((N35+T35)/2,0)</f>
        <v>512541</v>
      </c>
    </row>
    <row r="36" spans="2:21" s="16" customFormat="1" ht="29.25" customHeight="1" thickBot="1" x14ac:dyDescent="0.3">
      <c r="B36" s="96" t="s">
        <v>49</v>
      </c>
      <c r="C36" s="97"/>
      <c r="D36" s="97"/>
      <c r="E36" s="97"/>
      <c r="F36" s="97"/>
      <c r="G36" s="98"/>
      <c r="H36" s="18"/>
      <c r="I36" s="18"/>
      <c r="J36" s="18"/>
      <c r="K36" s="19">
        <f>SUM(K15:K35)</f>
        <v>234420480</v>
      </c>
      <c r="L36" s="18"/>
      <c r="M36" s="18"/>
      <c r="N36" s="18"/>
      <c r="O36" s="20">
        <f>SUM(O15:O35)</f>
        <v>19742100</v>
      </c>
      <c r="P36" s="18"/>
      <c r="Q36" s="18"/>
      <c r="R36" s="18"/>
      <c r="S36" s="20">
        <f>SUM(S15:S35)</f>
        <v>78897000</v>
      </c>
    </row>
    <row r="38" spans="2:21" ht="15.75" thickBot="1" x14ac:dyDescent="0.3"/>
    <row r="39" spans="2:21" ht="15.75" thickBot="1" x14ac:dyDescent="0.3">
      <c r="B39" s="99" t="s">
        <v>54</v>
      </c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1"/>
    </row>
    <row r="40" spans="2:21" ht="15.75" customHeight="1" thickBot="1" x14ac:dyDescent="0.3">
      <c r="B40" s="7"/>
      <c r="C40" s="8"/>
      <c r="D40" s="8"/>
      <c r="E40" s="8"/>
      <c r="F40" s="93" t="s">
        <v>57</v>
      </c>
      <c r="G40" s="94"/>
      <c r="H40" s="94"/>
      <c r="I40" s="95"/>
      <c r="J40" s="78" t="s">
        <v>59</v>
      </c>
      <c r="K40" s="78"/>
      <c r="L40" s="78"/>
      <c r="M40" s="79"/>
      <c r="N40" s="71" t="s">
        <v>61</v>
      </c>
      <c r="O40" s="72"/>
      <c r="P40" s="72"/>
      <c r="Q40" s="73"/>
      <c r="R40" s="56" t="s">
        <v>69</v>
      </c>
    </row>
    <row r="41" spans="2:21" ht="45" customHeight="1" x14ac:dyDescent="0.25">
      <c r="B41" s="61" t="s">
        <v>0</v>
      </c>
      <c r="C41" s="61" t="s">
        <v>1</v>
      </c>
      <c r="D41" s="61" t="s">
        <v>10</v>
      </c>
      <c r="E41" s="61" t="s">
        <v>51</v>
      </c>
      <c r="F41" s="61" t="s">
        <v>41</v>
      </c>
      <c r="G41" s="61" t="s">
        <v>42</v>
      </c>
      <c r="H41" s="54" t="s">
        <v>43</v>
      </c>
      <c r="I41" s="61" t="s">
        <v>52</v>
      </c>
      <c r="J41" s="61" t="s">
        <v>41</v>
      </c>
      <c r="K41" s="61" t="s">
        <v>42</v>
      </c>
      <c r="L41" s="54" t="s">
        <v>43</v>
      </c>
      <c r="M41" s="61" t="s">
        <v>52</v>
      </c>
      <c r="N41" s="61" t="s">
        <v>41</v>
      </c>
      <c r="O41" s="61" t="s">
        <v>42</v>
      </c>
      <c r="P41" s="54" t="s">
        <v>43</v>
      </c>
      <c r="Q41" s="61" t="s">
        <v>52</v>
      </c>
      <c r="R41" s="57"/>
    </row>
    <row r="42" spans="2:21" ht="27.75" customHeight="1" thickBot="1" x14ac:dyDescent="0.3">
      <c r="B42" s="62"/>
      <c r="C42" s="62"/>
      <c r="D42" s="62"/>
      <c r="E42" s="62"/>
      <c r="F42" s="62"/>
      <c r="G42" s="62"/>
      <c r="H42" s="55"/>
      <c r="I42" s="62"/>
      <c r="J42" s="62"/>
      <c r="K42" s="62"/>
      <c r="L42" s="55"/>
      <c r="M42" s="62"/>
      <c r="N42" s="62"/>
      <c r="O42" s="62"/>
      <c r="P42" s="55"/>
      <c r="Q42" s="62"/>
      <c r="R42" s="58"/>
    </row>
    <row r="43" spans="2:21" ht="48.75" thickBot="1" x14ac:dyDescent="0.3">
      <c r="B43" s="4" t="s">
        <v>6</v>
      </c>
      <c r="C43" s="2" t="s">
        <v>7</v>
      </c>
      <c r="D43" s="2">
        <v>1</v>
      </c>
      <c r="E43" s="2">
        <v>6</v>
      </c>
      <c r="F43" s="12">
        <v>278400</v>
      </c>
      <c r="G43" s="12">
        <f>ROUND(F43*19%,0)</f>
        <v>52896</v>
      </c>
      <c r="H43" s="27">
        <f>F43+G43</f>
        <v>331296</v>
      </c>
      <c r="I43" s="12">
        <f>H43*E43</f>
        <v>1987776</v>
      </c>
      <c r="J43" s="12">
        <v>112000</v>
      </c>
      <c r="K43" s="14">
        <f>ROUND(J43*19%,0)</f>
        <v>21280</v>
      </c>
      <c r="L43" s="29">
        <f>J43+K43</f>
        <v>133280</v>
      </c>
      <c r="M43" s="12">
        <f>L43*E43</f>
        <v>799680</v>
      </c>
      <c r="N43" s="15">
        <v>140000</v>
      </c>
      <c r="O43" s="15">
        <f>ROUND(N43*19%,0)</f>
        <v>26600</v>
      </c>
      <c r="P43" s="30">
        <f>N43+O43</f>
        <v>166600</v>
      </c>
      <c r="Q43" s="15">
        <f>P43*E43</f>
        <v>999600</v>
      </c>
      <c r="R43" s="27">
        <f>(H43+L43+P43)/3</f>
        <v>210392</v>
      </c>
    </row>
    <row r="44" spans="2:21" ht="15.75" thickBot="1" x14ac:dyDescent="0.3">
      <c r="B44" s="4" t="s">
        <v>6</v>
      </c>
      <c r="C44" s="2" t="s">
        <v>17</v>
      </c>
      <c r="D44" s="2">
        <v>1</v>
      </c>
      <c r="E44" s="2">
        <v>6</v>
      </c>
      <c r="F44" s="12">
        <v>278400</v>
      </c>
      <c r="G44" s="12">
        <f>ROUND(F44*19%,0)</f>
        <v>52896</v>
      </c>
      <c r="H44" s="27">
        <f>F44+G44</f>
        <v>331296</v>
      </c>
      <c r="I44" s="12">
        <f>H44*E44</f>
        <v>1987776</v>
      </c>
      <c r="J44" s="12">
        <v>112000</v>
      </c>
      <c r="K44" s="14">
        <f>ROUND(J44*19%,0)</f>
        <v>21280</v>
      </c>
      <c r="L44" s="29">
        <f>J44+K44</f>
        <v>133280</v>
      </c>
      <c r="M44" s="12">
        <f>L44*E44</f>
        <v>799680</v>
      </c>
      <c r="N44" s="15">
        <v>140000</v>
      </c>
      <c r="O44" s="15">
        <f>ROUND(N44*19%,0)</f>
        <v>26600</v>
      </c>
      <c r="P44" s="30">
        <f>N44+O44</f>
        <v>166600</v>
      </c>
      <c r="Q44" s="15">
        <f>P44*E44</f>
        <v>999600</v>
      </c>
      <c r="R44" s="27">
        <f>(H44+L44+P44)/3</f>
        <v>210392</v>
      </c>
    </row>
    <row r="45" spans="2:21" ht="48.75" thickBot="1" x14ac:dyDescent="0.3">
      <c r="B45" s="4" t="s">
        <v>19</v>
      </c>
      <c r="C45" s="2" t="s">
        <v>20</v>
      </c>
      <c r="D45" s="2">
        <v>1</v>
      </c>
      <c r="E45" s="2">
        <v>6</v>
      </c>
      <c r="F45" s="12">
        <v>278400</v>
      </c>
      <c r="G45" s="12">
        <f>ROUND(F45*19%,0)</f>
        <v>52896</v>
      </c>
      <c r="H45" s="27">
        <f>F45+G45</f>
        <v>331296</v>
      </c>
      <c r="I45" s="12">
        <f>H45*E45</f>
        <v>1987776</v>
      </c>
      <c r="J45" s="12">
        <v>112000</v>
      </c>
      <c r="K45" s="14">
        <f>ROUND(J45*19%,0)</f>
        <v>21280</v>
      </c>
      <c r="L45" s="29">
        <f>J45+K45</f>
        <v>133280</v>
      </c>
      <c r="M45" s="12">
        <f>L45*E45</f>
        <v>799680</v>
      </c>
      <c r="N45" s="15">
        <v>190000</v>
      </c>
      <c r="O45" s="15">
        <f>ROUND(N45*19%,0)</f>
        <v>36100</v>
      </c>
      <c r="P45" s="30">
        <f>N45+O45</f>
        <v>226100</v>
      </c>
      <c r="Q45" s="15">
        <f>P45*E45</f>
        <v>1356600</v>
      </c>
      <c r="R45" s="27">
        <f>ROUND((H45+L45+P45)/3,0)</f>
        <v>230225</v>
      </c>
    </row>
    <row r="46" spans="2:21" x14ac:dyDescent="0.25">
      <c r="B46" s="82" t="s">
        <v>8</v>
      </c>
      <c r="C46" s="84" t="s">
        <v>24</v>
      </c>
      <c r="D46" s="84">
        <v>1</v>
      </c>
      <c r="E46" s="84">
        <v>6</v>
      </c>
      <c r="F46" s="69">
        <v>278400</v>
      </c>
      <c r="G46" s="69">
        <f>ROUND(F46*19%,0)</f>
        <v>52896</v>
      </c>
      <c r="H46" s="52">
        <f>F46+G46</f>
        <v>331296</v>
      </c>
      <c r="I46" s="69">
        <f>H46*E46</f>
        <v>1987776</v>
      </c>
      <c r="J46" s="69">
        <v>112000</v>
      </c>
      <c r="K46" s="74">
        <f>ROUND(J46*19%,0)</f>
        <v>21280</v>
      </c>
      <c r="L46" s="76">
        <f>J46+K46</f>
        <v>133280</v>
      </c>
      <c r="M46" s="69">
        <f>L46*E46</f>
        <v>799680</v>
      </c>
      <c r="N46" s="106">
        <v>140000</v>
      </c>
      <c r="O46" s="106">
        <f>ROUND(N46*19%,0)</f>
        <v>26600</v>
      </c>
      <c r="P46" s="108">
        <f>N46+O46</f>
        <v>166600</v>
      </c>
      <c r="Q46" s="106">
        <f>P46*E46</f>
        <v>999600</v>
      </c>
      <c r="R46" s="59">
        <f>(H46+L46+P46)/3</f>
        <v>210392</v>
      </c>
    </row>
    <row r="47" spans="2:21" ht="15.75" thickBot="1" x14ac:dyDescent="0.3">
      <c r="B47" s="83"/>
      <c r="C47" s="85"/>
      <c r="D47" s="85"/>
      <c r="E47" s="85"/>
      <c r="F47" s="70"/>
      <c r="G47" s="70"/>
      <c r="H47" s="53"/>
      <c r="I47" s="70"/>
      <c r="J47" s="70"/>
      <c r="K47" s="75"/>
      <c r="L47" s="77"/>
      <c r="M47" s="70"/>
      <c r="N47" s="107"/>
      <c r="O47" s="107"/>
      <c r="P47" s="109"/>
      <c r="Q47" s="107"/>
      <c r="R47" s="60"/>
    </row>
    <row r="48" spans="2:21" ht="36.75" thickBot="1" x14ac:dyDescent="0.3">
      <c r="B48" s="4" t="s">
        <v>8</v>
      </c>
      <c r="C48" s="2" t="s">
        <v>44</v>
      </c>
      <c r="D48" s="2">
        <v>1</v>
      </c>
      <c r="E48" s="2">
        <v>6</v>
      </c>
      <c r="F48" s="12">
        <v>278400</v>
      </c>
      <c r="G48" s="12">
        <f t="shared" ref="G48:G54" si="51">ROUND(F48*19%,0)</f>
        <v>52896</v>
      </c>
      <c r="H48" s="27">
        <f t="shared" ref="H48:H54" si="52">F48+G48</f>
        <v>331296</v>
      </c>
      <c r="I48" s="12">
        <f t="shared" ref="I48:I54" si="53">H48*E48</f>
        <v>1987776</v>
      </c>
      <c r="J48" s="12">
        <v>112000</v>
      </c>
      <c r="K48" s="14">
        <f>ROUND(J48*19%,0)</f>
        <v>21280</v>
      </c>
      <c r="L48" s="29">
        <f>J48+K48</f>
        <v>133280</v>
      </c>
      <c r="M48" s="12">
        <f>L48*E48</f>
        <v>799680</v>
      </c>
      <c r="N48" s="15">
        <v>140000</v>
      </c>
      <c r="O48" s="15">
        <f>ROUND(N48*19%,0)</f>
        <v>26600</v>
      </c>
      <c r="P48" s="30">
        <f>N48+O48</f>
        <v>166600</v>
      </c>
      <c r="Q48" s="15">
        <f>P48*E48</f>
        <v>999600</v>
      </c>
      <c r="R48" s="27">
        <f t="shared" ref="R48:R53" si="54">(H48+L48+P48)/3</f>
        <v>210392</v>
      </c>
    </row>
    <row r="49" spans="2:18" ht="24.75" thickBot="1" x14ac:dyDescent="0.3">
      <c r="B49" s="4" t="s">
        <v>30</v>
      </c>
      <c r="C49" s="2" t="s">
        <v>24</v>
      </c>
      <c r="D49" s="2">
        <v>3</v>
      </c>
      <c r="E49" s="2">
        <v>18</v>
      </c>
      <c r="F49" s="12">
        <v>278400</v>
      </c>
      <c r="G49" s="12">
        <f t="shared" si="51"/>
        <v>52896</v>
      </c>
      <c r="H49" s="27">
        <f t="shared" si="52"/>
        <v>331296</v>
      </c>
      <c r="I49" s="15">
        <f t="shared" si="53"/>
        <v>5963328</v>
      </c>
      <c r="J49" s="12">
        <v>336000</v>
      </c>
      <c r="K49" s="14">
        <f t="shared" ref="K49:K54" si="55">ROUND(J49*19%,0)</f>
        <v>63840</v>
      </c>
      <c r="L49" s="29">
        <f t="shared" ref="L49:L54" si="56">J49+K49</f>
        <v>399840</v>
      </c>
      <c r="M49" s="12">
        <f t="shared" ref="M49:M54" si="57">L49*E49</f>
        <v>7197120</v>
      </c>
      <c r="N49" s="15">
        <v>220000</v>
      </c>
      <c r="O49" s="15">
        <f t="shared" ref="O49:O54" si="58">ROUND(N49*19%,0)</f>
        <v>41800</v>
      </c>
      <c r="P49" s="30">
        <f t="shared" ref="P49:P54" si="59">N49+O49</f>
        <v>261800</v>
      </c>
      <c r="Q49" s="15">
        <f t="shared" ref="Q49:Q54" si="60">P49*E49</f>
        <v>4712400</v>
      </c>
      <c r="R49" s="27">
        <f>ROUND((H49+L49+P49)/3,0)</f>
        <v>330979</v>
      </c>
    </row>
    <row r="50" spans="2:18" ht="24.75" thickBot="1" x14ac:dyDescent="0.3">
      <c r="B50" s="4" t="s">
        <v>32</v>
      </c>
      <c r="C50" s="2" t="s">
        <v>24</v>
      </c>
      <c r="D50" s="2">
        <v>1</v>
      </c>
      <c r="E50" s="2">
        <v>6</v>
      </c>
      <c r="F50" s="12">
        <v>278400</v>
      </c>
      <c r="G50" s="12">
        <f t="shared" si="51"/>
        <v>52896</v>
      </c>
      <c r="H50" s="27">
        <f t="shared" si="52"/>
        <v>331296</v>
      </c>
      <c r="I50" s="12">
        <f t="shared" si="53"/>
        <v>1987776</v>
      </c>
      <c r="J50" s="12">
        <v>112000</v>
      </c>
      <c r="K50" s="14">
        <f t="shared" si="55"/>
        <v>21280</v>
      </c>
      <c r="L50" s="29">
        <f t="shared" si="56"/>
        <v>133280</v>
      </c>
      <c r="M50" s="12">
        <f t="shared" si="57"/>
        <v>799680</v>
      </c>
      <c r="N50" s="15">
        <v>220000</v>
      </c>
      <c r="O50" s="15">
        <f t="shared" si="58"/>
        <v>41800</v>
      </c>
      <c r="P50" s="30">
        <f t="shared" si="59"/>
        <v>261800</v>
      </c>
      <c r="Q50" s="15">
        <f t="shared" si="60"/>
        <v>1570800</v>
      </c>
      <c r="R50" s="27">
        <f t="shared" ref="R50:R52" si="61">ROUND((H50+L50+P50)/3,0)</f>
        <v>242125</v>
      </c>
    </row>
    <row r="51" spans="2:18" ht="15.75" thickBot="1" x14ac:dyDescent="0.3">
      <c r="B51" s="82" t="s">
        <v>33</v>
      </c>
      <c r="C51" s="84" t="s">
        <v>17</v>
      </c>
      <c r="D51" s="2">
        <v>1</v>
      </c>
      <c r="E51" s="2">
        <v>6</v>
      </c>
      <c r="F51" s="12">
        <v>278400</v>
      </c>
      <c r="G51" s="12">
        <f t="shared" si="51"/>
        <v>52896</v>
      </c>
      <c r="H51" s="27">
        <f t="shared" si="52"/>
        <v>331296</v>
      </c>
      <c r="I51" s="12">
        <f t="shared" si="53"/>
        <v>1987776</v>
      </c>
      <c r="J51" s="12">
        <v>112000</v>
      </c>
      <c r="K51" s="14">
        <f t="shared" si="55"/>
        <v>21280</v>
      </c>
      <c r="L51" s="29">
        <f t="shared" si="56"/>
        <v>133280</v>
      </c>
      <c r="M51" s="12">
        <f>L51*E51</f>
        <v>799680</v>
      </c>
      <c r="N51" s="15">
        <v>280000</v>
      </c>
      <c r="O51" s="15">
        <f t="shared" si="58"/>
        <v>53200</v>
      </c>
      <c r="P51" s="30">
        <f t="shared" si="59"/>
        <v>333200</v>
      </c>
      <c r="Q51" s="15">
        <f>P51*E51</f>
        <v>1999200</v>
      </c>
      <c r="R51" s="27">
        <f t="shared" si="61"/>
        <v>265925</v>
      </c>
    </row>
    <row r="52" spans="2:18" ht="15.75" thickBot="1" x14ac:dyDescent="0.3">
      <c r="B52" s="83"/>
      <c r="C52" s="85"/>
      <c r="D52" s="2">
        <v>1</v>
      </c>
      <c r="E52" s="2">
        <v>6</v>
      </c>
      <c r="F52" s="12">
        <v>278400</v>
      </c>
      <c r="G52" s="12">
        <f t="shared" si="51"/>
        <v>52896</v>
      </c>
      <c r="H52" s="27">
        <f t="shared" si="52"/>
        <v>331296</v>
      </c>
      <c r="I52" s="12">
        <f t="shared" si="53"/>
        <v>1987776</v>
      </c>
      <c r="J52" s="12">
        <v>112000</v>
      </c>
      <c r="K52" s="14">
        <f t="shared" si="55"/>
        <v>21280</v>
      </c>
      <c r="L52" s="29">
        <f t="shared" si="56"/>
        <v>133280</v>
      </c>
      <c r="M52" s="12">
        <f t="shared" si="57"/>
        <v>799680</v>
      </c>
      <c r="N52" s="15">
        <v>280000</v>
      </c>
      <c r="O52" s="15">
        <f t="shared" si="58"/>
        <v>53200</v>
      </c>
      <c r="P52" s="30">
        <f t="shared" si="59"/>
        <v>333200</v>
      </c>
      <c r="Q52" s="15">
        <f t="shared" si="60"/>
        <v>1999200</v>
      </c>
      <c r="R52" s="27">
        <f t="shared" si="61"/>
        <v>265925</v>
      </c>
    </row>
    <row r="53" spans="2:18" ht="21.75" customHeight="1" thickBot="1" x14ac:dyDescent="0.3">
      <c r="B53" s="82" t="s">
        <v>33</v>
      </c>
      <c r="C53" s="84" t="s">
        <v>38</v>
      </c>
      <c r="D53" s="2">
        <v>2</v>
      </c>
      <c r="E53" s="2">
        <v>12</v>
      </c>
      <c r="F53" s="12">
        <v>278400</v>
      </c>
      <c r="G53" s="12">
        <f t="shared" si="51"/>
        <v>52896</v>
      </c>
      <c r="H53" s="27">
        <f t="shared" si="52"/>
        <v>331296</v>
      </c>
      <c r="I53" s="12">
        <f t="shared" si="53"/>
        <v>3975552</v>
      </c>
      <c r="J53" s="12">
        <v>224000</v>
      </c>
      <c r="K53" s="14">
        <f t="shared" si="55"/>
        <v>42560</v>
      </c>
      <c r="L53" s="29">
        <f t="shared" si="56"/>
        <v>266560</v>
      </c>
      <c r="M53" s="14">
        <f>L53*E53</f>
        <v>3198720</v>
      </c>
      <c r="N53" s="15">
        <v>280000</v>
      </c>
      <c r="O53" s="15">
        <f t="shared" si="58"/>
        <v>53200</v>
      </c>
      <c r="P53" s="30">
        <f t="shared" si="59"/>
        <v>333200</v>
      </c>
      <c r="Q53" s="15">
        <f t="shared" si="60"/>
        <v>3998400</v>
      </c>
      <c r="R53" s="27">
        <f t="shared" si="54"/>
        <v>310352</v>
      </c>
    </row>
    <row r="54" spans="2:18" ht="15.75" thickBot="1" x14ac:dyDescent="0.3">
      <c r="B54" s="83"/>
      <c r="C54" s="85"/>
      <c r="D54" s="2">
        <v>1</v>
      </c>
      <c r="E54" s="2">
        <v>6</v>
      </c>
      <c r="F54" s="12">
        <v>278400</v>
      </c>
      <c r="G54" s="12">
        <f t="shared" si="51"/>
        <v>52896</v>
      </c>
      <c r="H54" s="27">
        <f t="shared" si="52"/>
        <v>331296</v>
      </c>
      <c r="I54" s="12">
        <f t="shared" si="53"/>
        <v>1987776</v>
      </c>
      <c r="J54" s="12">
        <v>112000</v>
      </c>
      <c r="K54" s="14">
        <f t="shared" si="55"/>
        <v>21280</v>
      </c>
      <c r="L54" s="29">
        <f t="shared" si="56"/>
        <v>133280</v>
      </c>
      <c r="M54" s="12">
        <f t="shared" si="57"/>
        <v>799680</v>
      </c>
      <c r="N54" s="15">
        <v>280000</v>
      </c>
      <c r="O54" s="15">
        <f t="shared" si="58"/>
        <v>53200</v>
      </c>
      <c r="P54" s="30">
        <f t="shared" si="59"/>
        <v>333200</v>
      </c>
      <c r="Q54" s="15">
        <f t="shared" si="60"/>
        <v>1999200</v>
      </c>
      <c r="R54" s="27">
        <f>ROUND((H54+L54+P54)/3,0)</f>
        <v>265925</v>
      </c>
    </row>
    <row r="55" spans="2:18" s="16" customFormat="1" ht="30.75" customHeight="1" thickBot="1" x14ac:dyDescent="0.3">
      <c r="B55" s="96" t="s">
        <v>53</v>
      </c>
      <c r="C55" s="97"/>
      <c r="D55" s="97"/>
      <c r="E55" s="98"/>
      <c r="F55" s="18"/>
      <c r="G55" s="18"/>
      <c r="H55" s="18"/>
      <c r="I55" s="17">
        <f>SUM(I43:I54)</f>
        <v>27828864</v>
      </c>
      <c r="M55" s="21">
        <f>SUM(M43:M54)</f>
        <v>17592960</v>
      </c>
      <c r="Q55" s="22">
        <f>SUM(Q43:Q54)</f>
        <v>21634200</v>
      </c>
    </row>
    <row r="56" spans="2:18" s="16" customFormat="1" ht="30.75" customHeight="1" x14ac:dyDescent="0.25">
      <c r="B56" s="23"/>
      <c r="C56" s="23"/>
      <c r="D56" s="23"/>
      <c r="E56" s="23"/>
      <c r="F56" s="18"/>
      <c r="G56" s="18"/>
      <c r="H56" s="18"/>
      <c r="I56" s="24"/>
      <c r="M56" s="25"/>
      <c r="Q56" s="26"/>
    </row>
    <row r="58" spans="2:18" x14ac:dyDescent="0.25">
      <c r="B58" s="16" t="s">
        <v>62</v>
      </c>
    </row>
    <row r="59" spans="2:18" x14ac:dyDescent="0.25">
      <c r="B59" t="s">
        <v>67</v>
      </c>
    </row>
    <row r="60" spans="2:18" x14ac:dyDescent="0.25">
      <c r="B60" t="s">
        <v>63</v>
      </c>
    </row>
    <row r="61" spans="2:18" x14ac:dyDescent="0.25">
      <c r="B61" t="s">
        <v>72</v>
      </c>
    </row>
    <row r="62" spans="2:18" x14ac:dyDescent="0.25">
      <c r="B62" t="s">
        <v>73</v>
      </c>
    </row>
    <row r="63" spans="2:18" x14ac:dyDescent="0.25">
      <c r="B63" t="s">
        <v>64</v>
      </c>
    </row>
    <row r="64" spans="2:18" x14ac:dyDescent="0.25">
      <c r="B64" s="16" t="s">
        <v>65</v>
      </c>
    </row>
    <row r="65" spans="2:2" x14ac:dyDescent="0.25">
      <c r="B65" t="s">
        <v>66</v>
      </c>
    </row>
  </sheetData>
  <mergeCells count="276">
    <mergeCell ref="B55:E55"/>
    <mergeCell ref="B39:Q39"/>
    <mergeCell ref="P3:P5"/>
    <mergeCell ref="J40:M40"/>
    <mergeCell ref="J41:J42"/>
    <mergeCell ref="K41:K42"/>
    <mergeCell ref="L41:L42"/>
    <mergeCell ref="M41:M42"/>
    <mergeCell ref="J46:J47"/>
    <mergeCell ref="K46:K47"/>
    <mergeCell ref="L46:L47"/>
    <mergeCell ref="M46:M47"/>
    <mergeCell ref="F13:F14"/>
    <mergeCell ref="G13:G14"/>
    <mergeCell ref="H13:H14"/>
    <mergeCell ref="I13:I14"/>
    <mergeCell ref="J13:J14"/>
    <mergeCell ref="H15:H16"/>
    <mergeCell ref="I15:I16"/>
    <mergeCell ref="J15:J16"/>
    <mergeCell ref="K15:K16"/>
    <mergeCell ref="B17:B18"/>
    <mergeCell ref="C17:C18"/>
    <mergeCell ref="D17:D18"/>
    <mergeCell ref="B2:O2"/>
    <mergeCell ref="F40:I40"/>
    <mergeCell ref="N40:Q40"/>
    <mergeCell ref="N41:N42"/>
    <mergeCell ref="O41:O42"/>
    <mergeCell ref="P41:P42"/>
    <mergeCell ref="Q41:Q42"/>
    <mergeCell ref="N46:N47"/>
    <mergeCell ref="O46:O47"/>
    <mergeCell ref="P46:P47"/>
    <mergeCell ref="Q46:Q47"/>
    <mergeCell ref="K13:K14"/>
    <mergeCell ref="H4:H5"/>
    <mergeCell ref="B4:B5"/>
    <mergeCell ref="C4:C5"/>
    <mergeCell ref="E4:E5"/>
    <mergeCell ref="F4:F5"/>
    <mergeCell ref="G4:G5"/>
    <mergeCell ref="I4:I5"/>
    <mergeCell ref="G3:I3"/>
    <mergeCell ref="B13:B14"/>
    <mergeCell ref="C13:C14"/>
    <mergeCell ref="D13:D14"/>
    <mergeCell ref="E13:E14"/>
    <mergeCell ref="F17:F18"/>
    <mergeCell ref="G17:G18"/>
    <mergeCell ref="H17:H18"/>
    <mergeCell ref="I17:I18"/>
    <mergeCell ref="J17:J18"/>
    <mergeCell ref="K17:K18"/>
    <mergeCell ref="B15:B16"/>
    <mergeCell ref="C15:C16"/>
    <mergeCell ref="D15:D16"/>
    <mergeCell ref="F15:F16"/>
    <mergeCell ref="G15:G16"/>
    <mergeCell ref="H19:H20"/>
    <mergeCell ref="I19:I20"/>
    <mergeCell ref="J19:J20"/>
    <mergeCell ref="K19:K20"/>
    <mergeCell ref="B21:B22"/>
    <mergeCell ref="C21:C22"/>
    <mergeCell ref="D21:D22"/>
    <mergeCell ref="F21:F22"/>
    <mergeCell ref="G21:G22"/>
    <mergeCell ref="H21:H22"/>
    <mergeCell ref="I21:I22"/>
    <mergeCell ref="J21:J22"/>
    <mergeCell ref="K21:K22"/>
    <mergeCell ref="B19:B20"/>
    <mergeCell ref="C19:C20"/>
    <mergeCell ref="D19:D20"/>
    <mergeCell ref="F19:F20"/>
    <mergeCell ref="G19:G20"/>
    <mergeCell ref="H23:H24"/>
    <mergeCell ref="I23:I24"/>
    <mergeCell ref="J23:J24"/>
    <mergeCell ref="K23:K24"/>
    <mergeCell ref="B25:B26"/>
    <mergeCell ref="C25:C26"/>
    <mergeCell ref="D25:D26"/>
    <mergeCell ref="F25:F26"/>
    <mergeCell ref="G25:G26"/>
    <mergeCell ref="H25:H26"/>
    <mergeCell ref="I25:I26"/>
    <mergeCell ref="J25:J26"/>
    <mergeCell ref="K25:K26"/>
    <mergeCell ref="B23:B24"/>
    <mergeCell ref="C23:C24"/>
    <mergeCell ref="D23:D24"/>
    <mergeCell ref="F23:F24"/>
    <mergeCell ref="G23:G24"/>
    <mergeCell ref="H27:H28"/>
    <mergeCell ref="I27:I28"/>
    <mergeCell ref="J27:J28"/>
    <mergeCell ref="K27:K28"/>
    <mergeCell ref="B29:B32"/>
    <mergeCell ref="C29:C32"/>
    <mergeCell ref="D29:D30"/>
    <mergeCell ref="F29:F30"/>
    <mergeCell ref="G29:G30"/>
    <mergeCell ref="H29:H30"/>
    <mergeCell ref="I29:I30"/>
    <mergeCell ref="J29:J30"/>
    <mergeCell ref="K29:K30"/>
    <mergeCell ref="D31:D32"/>
    <mergeCell ref="F31:F32"/>
    <mergeCell ref="G31:G32"/>
    <mergeCell ref="B27:B28"/>
    <mergeCell ref="C27:C28"/>
    <mergeCell ref="D27:D28"/>
    <mergeCell ref="F27:F28"/>
    <mergeCell ref="G27:G28"/>
    <mergeCell ref="D4:D5"/>
    <mergeCell ref="B8:F8"/>
    <mergeCell ref="H12:K12"/>
    <mergeCell ref="B36:G36"/>
    <mergeCell ref="B11:S11"/>
    <mergeCell ref="G46:G47"/>
    <mergeCell ref="H46:H47"/>
    <mergeCell ref="I46:I47"/>
    <mergeCell ref="B51:B52"/>
    <mergeCell ref="C51:C52"/>
    <mergeCell ref="B46:B47"/>
    <mergeCell ref="C46:C47"/>
    <mergeCell ref="D46:D47"/>
    <mergeCell ref="E46:E47"/>
    <mergeCell ref="F46:F47"/>
    <mergeCell ref="B41:B42"/>
    <mergeCell ref="C41:C42"/>
    <mergeCell ref="D41:D42"/>
    <mergeCell ref="E41:E42"/>
    <mergeCell ref="F41:F42"/>
    <mergeCell ref="G41:G42"/>
    <mergeCell ref="H41:H42"/>
    <mergeCell ref="L15:L16"/>
    <mergeCell ref="M15:M16"/>
    <mergeCell ref="J3:L3"/>
    <mergeCell ref="J4:J5"/>
    <mergeCell ref="K4:K5"/>
    <mergeCell ref="L4:L5"/>
    <mergeCell ref="M3:O3"/>
    <mergeCell ref="M4:M5"/>
    <mergeCell ref="N4:N5"/>
    <mergeCell ref="O4:O5"/>
    <mergeCell ref="B53:B54"/>
    <mergeCell ref="C53:C54"/>
    <mergeCell ref="I41:I42"/>
    <mergeCell ref="H31:H32"/>
    <mergeCell ref="I31:I32"/>
    <mergeCell ref="J31:J32"/>
    <mergeCell ref="K31:K32"/>
    <mergeCell ref="B33:B35"/>
    <mergeCell ref="C33:C35"/>
    <mergeCell ref="D33:D34"/>
    <mergeCell ref="F33:F34"/>
    <mergeCell ref="G33:G34"/>
    <mergeCell ref="H33:H34"/>
    <mergeCell ref="I33:I34"/>
    <mergeCell ref="J33:J34"/>
    <mergeCell ref="K33:K34"/>
    <mergeCell ref="N15:N16"/>
    <mergeCell ref="O15:O16"/>
    <mergeCell ref="L17:L18"/>
    <mergeCell ref="M17:M18"/>
    <mergeCell ref="N17:N18"/>
    <mergeCell ref="O17:O18"/>
    <mergeCell ref="L12:O12"/>
    <mergeCell ref="L13:L14"/>
    <mergeCell ref="M13:M14"/>
    <mergeCell ref="N13:N14"/>
    <mergeCell ref="O13:O14"/>
    <mergeCell ref="L23:L24"/>
    <mergeCell ref="M23:M24"/>
    <mergeCell ref="N23:N24"/>
    <mergeCell ref="O23:O24"/>
    <mergeCell ref="L25:L26"/>
    <mergeCell ref="M25:M26"/>
    <mergeCell ref="N25:N26"/>
    <mergeCell ref="O25:O26"/>
    <mergeCell ref="L19:L20"/>
    <mergeCell ref="M19:M20"/>
    <mergeCell ref="N19:N20"/>
    <mergeCell ref="O19:O20"/>
    <mergeCell ref="L21:L22"/>
    <mergeCell ref="M21:M22"/>
    <mergeCell ref="N21:N22"/>
    <mergeCell ref="O21:O22"/>
    <mergeCell ref="L31:L32"/>
    <mergeCell ref="M31:M32"/>
    <mergeCell ref="N31:N32"/>
    <mergeCell ref="O31:O32"/>
    <mergeCell ref="L33:L34"/>
    <mergeCell ref="M33:M34"/>
    <mergeCell ref="N33:N34"/>
    <mergeCell ref="O33:O34"/>
    <mergeCell ref="L27:L28"/>
    <mergeCell ref="M27:M28"/>
    <mergeCell ref="N27:N28"/>
    <mergeCell ref="O27:O28"/>
    <mergeCell ref="L29:L30"/>
    <mergeCell ref="M29:M30"/>
    <mergeCell ref="N29:N30"/>
    <mergeCell ref="O29:O30"/>
    <mergeCell ref="P15:P16"/>
    <mergeCell ref="Q15:Q16"/>
    <mergeCell ref="R15:R16"/>
    <mergeCell ref="S15:S16"/>
    <mergeCell ref="P17:P18"/>
    <mergeCell ref="Q17:Q18"/>
    <mergeCell ref="R17:R18"/>
    <mergeCell ref="S17:S18"/>
    <mergeCell ref="P12:S12"/>
    <mergeCell ref="P13:P14"/>
    <mergeCell ref="Q13:Q14"/>
    <mergeCell ref="R13:R14"/>
    <mergeCell ref="S13:S14"/>
    <mergeCell ref="P23:P24"/>
    <mergeCell ref="Q23:Q24"/>
    <mergeCell ref="R23:R24"/>
    <mergeCell ref="S23:S24"/>
    <mergeCell ref="P25:P26"/>
    <mergeCell ref="Q25:Q26"/>
    <mergeCell ref="R25:R26"/>
    <mergeCell ref="S25:S26"/>
    <mergeCell ref="P19:P20"/>
    <mergeCell ref="Q19:Q20"/>
    <mergeCell ref="R19:R20"/>
    <mergeCell ref="S19:S20"/>
    <mergeCell ref="P21:P22"/>
    <mergeCell ref="Q21:Q22"/>
    <mergeCell ref="R21:R22"/>
    <mergeCell ref="S21:S22"/>
    <mergeCell ref="P31:P32"/>
    <mergeCell ref="Q31:Q32"/>
    <mergeCell ref="R31:R32"/>
    <mergeCell ref="S31:S32"/>
    <mergeCell ref="P33:P34"/>
    <mergeCell ref="Q33:Q34"/>
    <mergeCell ref="R33:R34"/>
    <mergeCell ref="S33:S34"/>
    <mergeCell ref="P27:P28"/>
    <mergeCell ref="Q27:Q28"/>
    <mergeCell ref="R27:R28"/>
    <mergeCell ref="S27:S28"/>
    <mergeCell ref="P29:P30"/>
    <mergeCell ref="Q29:Q30"/>
    <mergeCell ref="R29:R30"/>
    <mergeCell ref="S29:S30"/>
    <mergeCell ref="R40:R42"/>
    <mergeCell ref="R46:R47"/>
    <mergeCell ref="T13:T14"/>
    <mergeCell ref="T15:T16"/>
    <mergeCell ref="T17:T18"/>
    <mergeCell ref="T19:T20"/>
    <mergeCell ref="T21:T22"/>
    <mergeCell ref="T23:T24"/>
    <mergeCell ref="T25:T26"/>
    <mergeCell ref="T27:T28"/>
    <mergeCell ref="T29:T30"/>
    <mergeCell ref="T31:T32"/>
    <mergeCell ref="T33:T34"/>
    <mergeCell ref="U29:U30"/>
    <mergeCell ref="U31:U32"/>
    <mergeCell ref="U33:U34"/>
    <mergeCell ref="U13:U14"/>
    <mergeCell ref="U15:U16"/>
    <mergeCell ref="U17:U18"/>
    <mergeCell ref="U19:U20"/>
    <mergeCell ref="U21:U22"/>
    <mergeCell ref="U23:U24"/>
    <mergeCell ref="U25:U26"/>
    <mergeCell ref="U27:U28"/>
  </mergeCells>
  <pageMargins left="0.7" right="0.7" top="0.75" bottom="0.75" header="0.3" footer="0.3"/>
  <pageSetup paperSiz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B858E-1DF5-4A15-9165-EE4A7DA9984C}">
  <dimension ref="B1:I58"/>
  <sheetViews>
    <sheetView topLeftCell="A4" workbookViewId="0">
      <selection activeCell="E37" sqref="E37:E48"/>
    </sheetView>
  </sheetViews>
  <sheetFormatPr baseColWidth="10" defaultRowHeight="15" x14ac:dyDescent="0.25"/>
  <cols>
    <col min="2" max="2" width="14.140625" customWidth="1"/>
    <col min="3" max="3" width="15.140625" customWidth="1"/>
    <col min="5" max="5" width="13.85546875" customWidth="1"/>
    <col min="6" max="6" width="14" customWidth="1"/>
    <col min="7" max="7" width="12.7109375" bestFit="1" customWidth="1"/>
    <col min="8" max="8" width="11.7109375" bestFit="1" customWidth="1"/>
    <col min="9" max="9" width="12.7109375" bestFit="1" customWidth="1"/>
  </cols>
  <sheetData>
    <row r="1" spans="2:9" ht="15.75" thickBot="1" x14ac:dyDescent="0.3"/>
    <row r="2" spans="2:9" ht="36" customHeight="1" x14ac:dyDescent="0.25">
      <c r="B2" s="61" t="s">
        <v>0</v>
      </c>
      <c r="C2" s="61" t="s">
        <v>1</v>
      </c>
      <c r="D2" s="61" t="s">
        <v>55</v>
      </c>
      <c r="E2" s="61" t="s">
        <v>2</v>
      </c>
      <c r="F2" s="61" t="s">
        <v>3</v>
      </c>
      <c r="G2" s="54" t="s">
        <v>68</v>
      </c>
      <c r="H2" s="54" t="s">
        <v>74</v>
      </c>
    </row>
    <row r="3" spans="2:9" ht="36" customHeight="1" thickBot="1" x14ac:dyDescent="0.3">
      <c r="B3" s="62"/>
      <c r="C3" s="62"/>
      <c r="D3" s="62"/>
      <c r="E3" s="62"/>
      <c r="F3" s="62"/>
      <c r="G3" s="55"/>
      <c r="H3" s="55"/>
    </row>
    <row r="4" spans="2:9" ht="48.75" thickBot="1" x14ac:dyDescent="0.3">
      <c r="B4" s="35" t="s">
        <v>6</v>
      </c>
      <c r="C4" s="2" t="s">
        <v>7</v>
      </c>
      <c r="D4" s="2" t="s">
        <v>56</v>
      </c>
      <c r="E4" s="2">
        <v>1</v>
      </c>
      <c r="F4" s="2">
        <v>1</v>
      </c>
      <c r="G4" s="50">
        <v>2665600</v>
      </c>
      <c r="H4" s="51">
        <f>G4*F4</f>
        <v>2665600</v>
      </c>
    </row>
    <row r="5" spans="2:9" ht="48.75" thickBot="1" x14ac:dyDescent="0.3">
      <c r="B5" s="35" t="s">
        <v>8</v>
      </c>
      <c r="C5" s="2" t="s">
        <v>9</v>
      </c>
      <c r="D5" s="2" t="s">
        <v>56</v>
      </c>
      <c r="E5" s="2">
        <v>1</v>
      </c>
      <c r="F5" s="2">
        <v>1</v>
      </c>
      <c r="G5" s="50">
        <v>3076150</v>
      </c>
      <c r="H5" s="51">
        <f>G5*F5</f>
        <v>3076150</v>
      </c>
    </row>
    <row r="6" spans="2:9" ht="15.75" thickBot="1" x14ac:dyDescent="0.3">
      <c r="B6" s="90" t="s">
        <v>58</v>
      </c>
      <c r="C6" s="91"/>
      <c r="D6" s="91"/>
      <c r="E6" s="91"/>
      <c r="F6" s="91"/>
      <c r="G6" s="92"/>
      <c r="H6" s="47">
        <f>SUM(H4:H5)</f>
        <v>5741750</v>
      </c>
    </row>
    <row r="8" spans="2:9" ht="15.75" thickBot="1" x14ac:dyDescent="0.3"/>
    <row r="9" spans="2:9" ht="36.75" customHeight="1" x14ac:dyDescent="0.25">
      <c r="B9" s="61" t="s">
        <v>0</v>
      </c>
      <c r="C9" s="61" t="s">
        <v>1</v>
      </c>
      <c r="D9" s="61" t="s">
        <v>10</v>
      </c>
      <c r="E9" s="61" t="s">
        <v>11</v>
      </c>
      <c r="F9" s="61" t="s">
        <v>12</v>
      </c>
      <c r="G9" s="61" t="s">
        <v>47</v>
      </c>
      <c r="H9" s="54" t="s">
        <v>68</v>
      </c>
      <c r="I9" s="54" t="s">
        <v>74</v>
      </c>
    </row>
    <row r="10" spans="2:9" ht="40.5" customHeight="1" thickBot="1" x14ac:dyDescent="0.3">
      <c r="B10" s="62"/>
      <c r="C10" s="62"/>
      <c r="D10" s="62"/>
      <c r="E10" s="62"/>
      <c r="F10" s="62"/>
      <c r="G10" s="62"/>
      <c r="H10" s="55"/>
      <c r="I10" s="55"/>
    </row>
    <row r="11" spans="2:9" ht="24" x14ac:dyDescent="0.25">
      <c r="B11" s="82" t="s">
        <v>6</v>
      </c>
      <c r="C11" s="84" t="s">
        <v>7</v>
      </c>
      <c r="D11" s="84">
        <v>1</v>
      </c>
      <c r="E11" s="3" t="s">
        <v>14</v>
      </c>
      <c r="F11" s="84" t="s">
        <v>16</v>
      </c>
      <c r="G11" s="88">
        <v>3</v>
      </c>
      <c r="H11" s="112">
        <v>453041</v>
      </c>
      <c r="I11" s="112">
        <f>H11*G11</f>
        <v>1359123</v>
      </c>
    </row>
    <row r="12" spans="2:9" ht="24.75" thickBot="1" x14ac:dyDescent="0.3">
      <c r="B12" s="83"/>
      <c r="C12" s="85"/>
      <c r="D12" s="85"/>
      <c r="E12" s="2" t="s">
        <v>15</v>
      </c>
      <c r="F12" s="85"/>
      <c r="G12" s="89"/>
      <c r="H12" s="113"/>
      <c r="I12" s="113"/>
    </row>
    <row r="13" spans="2:9" ht="24" x14ac:dyDescent="0.25">
      <c r="B13" s="82" t="s">
        <v>6</v>
      </c>
      <c r="C13" s="84" t="s">
        <v>17</v>
      </c>
      <c r="D13" s="84">
        <v>1</v>
      </c>
      <c r="E13" s="3" t="s">
        <v>14</v>
      </c>
      <c r="F13" s="84" t="s">
        <v>16</v>
      </c>
      <c r="G13" s="88">
        <v>3</v>
      </c>
      <c r="H13" s="112">
        <v>393541</v>
      </c>
      <c r="I13" s="112">
        <f t="shared" ref="I13" si="0">H13*G13</f>
        <v>1180623</v>
      </c>
    </row>
    <row r="14" spans="2:9" ht="24.75" thickBot="1" x14ac:dyDescent="0.3">
      <c r="B14" s="83"/>
      <c r="C14" s="85"/>
      <c r="D14" s="85"/>
      <c r="E14" s="2" t="s">
        <v>18</v>
      </c>
      <c r="F14" s="85"/>
      <c r="G14" s="89"/>
      <c r="H14" s="113"/>
      <c r="I14" s="113"/>
    </row>
    <row r="15" spans="2:9" ht="28.5" customHeight="1" x14ac:dyDescent="0.25">
      <c r="B15" s="82" t="s">
        <v>19</v>
      </c>
      <c r="C15" s="84" t="s">
        <v>20</v>
      </c>
      <c r="D15" s="84">
        <v>1</v>
      </c>
      <c r="E15" s="3" t="s">
        <v>21</v>
      </c>
      <c r="F15" s="84" t="s">
        <v>23</v>
      </c>
      <c r="G15" s="88">
        <v>3</v>
      </c>
      <c r="H15" s="112">
        <v>940100</v>
      </c>
      <c r="I15" s="112">
        <f t="shared" ref="I15" si="1">H15*G15</f>
        <v>2820300</v>
      </c>
    </row>
    <row r="16" spans="2:9" ht="24.75" thickBot="1" x14ac:dyDescent="0.3">
      <c r="B16" s="83"/>
      <c r="C16" s="85"/>
      <c r="D16" s="85"/>
      <c r="E16" s="2" t="s">
        <v>22</v>
      </c>
      <c r="F16" s="85"/>
      <c r="G16" s="89"/>
      <c r="H16" s="113"/>
      <c r="I16" s="113"/>
    </row>
    <row r="17" spans="2:9" ht="24" x14ac:dyDescent="0.25">
      <c r="B17" s="82" t="s">
        <v>8</v>
      </c>
      <c r="C17" s="84" t="s">
        <v>24</v>
      </c>
      <c r="D17" s="84">
        <v>1</v>
      </c>
      <c r="E17" s="3" t="s">
        <v>14</v>
      </c>
      <c r="F17" s="84" t="s">
        <v>26</v>
      </c>
      <c r="G17" s="88">
        <v>3</v>
      </c>
      <c r="H17" s="112">
        <v>500641</v>
      </c>
      <c r="I17" s="112">
        <f t="shared" ref="I17" si="2">H17*G17</f>
        <v>1501923</v>
      </c>
    </row>
    <row r="18" spans="2:9" ht="36.75" thickBot="1" x14ac:dyDescent="0.3">
      <c r="B18" s="83"/>
      <c r="C18" s="85"/>
      <c r="D18" s="85"/>
      <c r="E18" s="2" t="s">
        <v>25</v>
      </c>
      <c r="F18" s="85"/>
      <c r="G18" s="89"/>
      <c r="H18" s="113"/>
      <c r="I18" s="113"/>
    </row>
    <row r="19" spans="2:9" x14ac:dyDescent="0.25">
      <c r="B19" s="82" t="s">
        <v>8</v>
      </c>
      <c r="C19" s="84" t="s">
        <v>27</v>
      </c>
      <c r="D19" s="84">
        <v>1</v>
      </c>
      <c r="E19" s="3" t="s">
        <v>28</v>
      </c>
      <c r="F19" s="84" t="s">
        <v>23</v>
      </c>
      <c r="G19" s="88">
        <v>3</v>
      </c>
      <c r="H19" s="112">
        <v>627294</v>
      </c>
      <c r="I19" s="112">
        <f t="shared" ref="I19" si="3">H19*G19</f>
        <v>1881882</v>
      </c>
    </row>
    <row r="20" spans="2:9" ht="24.75" thickBot="1" x14ac:dyDescent="0.3">
      <c r="B20" s="83"/>
      <c r="C20" s="85"/>
      <c r="D20" s="85"/>
      <c r="E20" s="2" t="s">
        <v>29</v>
      </c>
      <c r="F20" s="85"/>
      <c r="G20" s="89"/>
      <c r="H20" s="113"/>
      <c r="I20" s="113"/>
    </row>
    <row r="21" spans="2:9" x14ac:dyDescent="0.25">
      <c r="B21" s="82" t="s">
        <v>30</v>
      </c>
      <c r="C21" s="84" t="s">
        <v>24</v>
      </c>
      <c r="D21" s="84">
        <v>3</v>
      </c>
      <c r="E21" s="3" t="s">
        <v>28</v>
      </c>
      <c r="F21" s="84" t="s">
        <v>23</v>
      </c>
      <c r="G21" s="88">
        <v>9</v>
      </c>
      <c r="H21" s="112">
        <v>536341</v>
      </c>
      <c r="I21" s="112">
        <f t="shared" ref="I21" si="4">H21*G21</f>
        <v>4827069</v>
      </c>
    </row>
    <row r="22" spans="2:9" ht="24.75" thickBot="1" x14ac:dyDescent="0.3">
      <c r="B22" s="83"/>
      <c r="C22" s="85"/>
      <c r="D22" s="85"/>
      <c r="E22" s="2" t="s">
        <v>31</v>
      </c>
      <c r="F22" s="85"/>
      <c r="G22" s="89"/>
      <c r="H22" s="113"/>
      <c r="I22" s="113"/>
    </row>
    <row r="23" spans="2:9" x14ac:dyDescent="0.25">
      <c r="B23" s="82" t="s">
        <v>32</v>
      </c>
      <c r="C23" s="84" t="s">
        <v>24</v>
      </c>
      <c r="D23" s="84">
        <v>1</v>
      </c>
      <c r="E23" s="3" t="s">
        <v>21</v>
      </c>
      <c r="F23" s="84" t="s">
        <v>23</v>
      </c>
      <c r="G23" s="88">
        <v>3</v>
      </c>
      <c r="H23" s="112">
        <v>506591</v>
      </c>
      <c r="I23" s="112">
        <f t="shared" ref="I23" si="5">H23*G23</f>
        <v>1519773</v>
      </c>
    </row>
    <row r="24" spans="2:9" ht="24.75" thickBot="1" x14ac:dyDescent="0.3">
      <c r="B24" s="83"/>
      <c r="C24" s="85"/>
      <c r="D24" s="85"/>
      <c r="E24" s="2" t="s">
        <v>29</v>
      </c>
      <c r="F24" s="85"/>
      <c r="G24" s="89"/>
      <c r="H24" s="113"/>
      <c r="I24" s="113"/>
    </row>
    <row r="25" spans="2:9" ht="24" x14ac:dyDescent="0.25">
      <c r="B25" s="82" t="s">
        <v>33</v>
      </c>
      <c r="C25" s="84" t="s">
        <v>17</v>
      </c>
      <c r="D25" s="84">
        <v>1</v>
      </c>
      <c r="E25" s="3" t="s">
        <v>34</v>
      </c>
      <c r="F25" s="84" t="s">
        <v>26</v>
      </c>
      <c r="G25" s="88">
        <v>3</v>
      </c>
      <c r="H25" s="112">
        <v>512541</v>
      </c>
      <c r="I25" s="112">
        <f t="shared" ref="I25" si="6">H25*G25</f>
        <v>1537623</v>
      </c>
    </row>
    <row r="26" spans="2:9" ht="24.75" thickBot="1" x14ac:dyDescent="0.3">
      <c r="B26" s="86"/>
      <c r="C26" s="87"/>
      <c r="D26" s="85"/>
      <c r="E26" s="2" t="s">
        <v>35</v>
      </c>
      <c r="F26" s="85"/>
      <c r="G26" s="89"/>
      <c r="H26" s="113"/>
      <c r="I26" s="113"/>
    </row>
    <row r="27" spans="2:9" x14ac:dyDescent="0.25">
      <c r="B27" s="86"/>
      <c r="C27" s="87"/>
      <c r="D27" s="84">
        <v>1</v>
      </c>
      <c r="E27" s="36" t="s">
        <v>36</v>
      </c>
      <c r="F27" s="84" t="s">
        <v>16</v>
      </c>
      <c r="G27" s="88">
        <v>3</v>
      </c>
      <c r="H27" s="112">
        <v>512541</v>
      </c>
      <c r="I27" s="112">
        <f t="shared" ref="I27" si="7">H27*G27</f>
        <v>1537623</v>
      </c>
    </row>
    <row r="28" spans="2:9" ht="24.75" thickBot="1" x14ac:dyDescent="0.3">
      <c r="B28" s="86"/>
      <c r="C28" s="87"/>
      <c r="D28" s="87"/>
      <c r="E28" s="37" t="s">
        <v>37</v>
      </c>
      <c r="F28" s="85"/>
      <c r="G28" s="102"/>
      <c r="H28" s="113"/>
      <c r="I28" s="113"/>
    </row>
    <row r="29" spans="2:9" x14ac:dyDescent="0.25">
      <c r="B29" s="82" t="s">
        <v>33</v>
      </c>
      <c r="C29" s="84" t="s">
        <v>38</v>
      </c>
      <c r="D29" s="84">
        <v>2</v>
      </c>
      <c r="E29" s="3" t="s">
        <v>28</v>
      </c>
      <c r="F29" s="87" t="s">
        <v>23</v>
      </c>
      <c r="G29" s="88">
        <v>6</v>
      </c>
      <c r="H29" s="112">
        <v>637607</v>
      </c>
      <c r="I29" s="112">
        <f t="shared" ref="I29" si="8">H29*G29</f>
        <v>3825642</v>
      </c>
    </row>
    <row r="30" spans="2:9" ht="24.75" thickBot="1" x14ac:dyDescent="0.3">
      <c r="B30" s="86"/>
      <c r="C30" s="87"/>
      <c r="D30" s="85"/>
      <c r="E30" s="2" t="s">
        <v>39</v>
      </c>
      <c r="F30" s="85"/>
      <c r="G30" s="89"/>
      <c r="H30" s="113"/>
      <c r="I30" s="113"/>
    </row>
    <row r="31" spans="2:9" ht="36.75" thickBot="1" x14ac:dyDescent="0.3">
      <c r="B31" s="86"/>
      <c r="C31" s="87"/>
      <c r="D31" s="3">
        <v>1</v>
      </c>
      <c r="E31" s="3" t="s">
        <v>40</v>
      </c>
      <c r="F31" s="3" t="s">
        <v>26</v>
      </c>
      <c r="G31" s="13">
        <v>3</v>
      </c>
      <c r="H31" s="45">
        <v>512541</v>
      </c>
      <c r="I31" s="45">
        <f>H31*G31</f>
        <v>1537623</v>
      </c>
    </row>
    <row r="32" spans="2:9" ht="15.75" customHeight="1" thickBot="1" x14ac:dyDescent="0.3">
      <c r="B32" s="96" t="s">
        <v>49</v>
      </c>
      <c r="C32" s="97"/>
      <c r="D32" s="97"/>
      <c r="E32" s="97"/>
      <c r="F32" s="97"/>
      <c r="G32" s="97"/>
      <c r="H32" s="98"/>
      <c r="I32" s="48">
        <f>SUM(I11:I31)</f>
        <v>23529204</v>
      </c>
    </row>
    <row r="34" spans="2:7" ht="15.75" thickBot="1" x14ac:dyDescent="0.3"/>
    <row r="35" spans="2:7" ht="33.75" customHeight="1" x14ac:dyDescent="0.25">
      <c r="B35" s="61" t="s">
        <v>0</v>
      </c>
      <c r="C35" s="61" t="s">
        <v>1</v>
      </c>
      <c r="D35" s="61" t="s">
        <v>10</v>
      </c>
      <c r="E35" s="61" t="s">
        <v>51</v>
      </c>
      <c r="F35" s="54" t="s">
        <v>68</v>
      </c>
      <c r="G35" s="54" t="s">
        <v>74</v>
      </c>
    </row>
    <row r="36" spans="2:7" ht="29.25" customHeight="1" thickBot="1" x14ac:dyDescent="0.3">
      <c r="B36" s="62"/>
      <c r="C36" s="62"/>
      <c r="D36" s="62"/>
      <c r="E36" s="62"/>
      <c r="F36" s="55"/>
      <c r="G36" s="55"/>
    </row>
    <row r="37" spans="2:7" ht="48.75" thickBot="1" x14ac:dyDescent="0.3">
      <c r="B37" s="35" t="s">
        <v>6</v>
      </c>
      <c r="C37" s="2" t="s">
        <v>7</v>
      </c>
      <c r="D37" s="2">
        <v>1</v>
      </c>
      <c r="E37" s="2">
        <v>6</v>
      </c>
      <c r="F37" s="46">
        <v>210392</v>
      </c>
      <c r="G37" s="46">
        <f>F37*E37</f>
        <v>1262352</v>
      </c>
    </row>
    <row r="38" spans="2:7" ht="15.75" thickBot="1" x14ac:dyDescent="0.3">
      <c r="B38" s="35" t="s">
        <v>6</v>
      </c>
      <c r="C38" s="2" t="s">
        <v>17</v>
      </c>
      <c r="D38" s="2">
        <v>1</v>
      </c>
      <c r="E38" s="2">
        <v>6</v>
      </c>
      <c r="F38" s="46">
        <v>210392</v>
      </c>
      <c r="G38" s="46">
        <f>F38*E38</f>
        <v>1262352</v>
      </c>
    </row>
    <row r="39" spans="2:7" ht="48.75" thickBot="1" x14ac:dyDescent="0.3">
      <c r="B39" s="35" t="s">
        <v>19</v>
      </c>
      <c r="C39" s="2" t="s">
        <v>20</v>
      </c>
      <c r="D39" s="2">
        <v>1</v>
      </c>
      <c r="E39" s="2">
        <v>6</v>
      </c>
      <c r="F39" s="46">
        <v>230225</v>
      </c>
      <c r="G39" s="46">
        <f>F39*E39</f>
        <v>1381350</v>
      </c>
    </row>
    <row r="40" spans="2:7" x14ac:dyDescent="0.25">
      <c r="B40" s="82" t="s">
        <v>8</v>
      </c>
      <c r="C40" s="84" t="s">
        <v>24</v>
      </c>
      <c r="D40" s="84">
        <v>1</v>
      </c>
      <c r="E40" s="84">
        <v>6</v>
      </c>
      <c r="F40" s="110">
        <v>210392</v>
      </c>
      <c r="G40" s="110">
        <f>F40*E40</f>
        <v>1262352</v>
      </c>
    </row>
    <row r="41" spans="2:7" ht="15.75" thickBot="1" x14ac:dyDescent="0.3">
      <c r="B41" s="83"/>
      <c r="C41" s="85"/>
      <c r="D41" s="85"/>
      <c r="E41" s="85"/>
      <c r="F41" s="111"/>
      <c r="G41" s="111"/>
    </row>
    <row r="42" spans="2:7" ht="36.75" thickBot="1" x14ac:dyDescent="0.3">
      <c r="B42" s="35" t="s">
        <v>8</v>
      </c>
      <c r="C42" s="2" t="s">
        <v>44</v>
      </c>
      <c r="D42" s="2">
        <v>1</v>
      </c>
      <c r="E42" s="2">
        <v>6</v>
      </c>
      <c r="F42" s="46">
        <v>210392</v>
      </c>
      <c r="G42" s="46">
        <f t="shared" ref="G42:G48" si="9">F42*E42</f>
        <v>1262352</v>
      </c>
    </row>
    <row r="43" spans="2:7" ht="24.75" thickBot="1" x14ac:dyDescent="0.3">
      <c r="B43" s="35" t="s">
        <v>30</v>
      </c>
      <c r="C43" s="2" t="s">
        <v>24</v>
      </c>
      <c r="D43" s="2">
        <v>3</v>
      </c>
      <c r="E43" s="2">
        <v>18</v>
      </c>
      <c r="F43" s="46">
        <v>330979</v>
      </c>
      <c r="G43" s="46">
        <f t="shared" si="9"/>
        <v>5957622</v>
      </c>
    </row>
    <row r="44" spans="2:7" ht="24.75" thickBot="1" x14ac:dyDescent="0.3">
      <c r="B44" s="35" t="s">
        <v>32</v>
      </c>
      <c r="C44" s="2" t="s">
        <v>24</v>
      </c>
      <c r="D44" s="2">
        <v>1</v>
      </c>
      <c r="E44" s="2">
        <v>6</v>
      </c>
      <c r="F44" s="46">
        <v>242125</v>
      </c>
      <c r="G44" s="46">
        <f t="shared" si="9"/>
        <v>1452750</v>
      </c>
    </row>
    <row r="45" spans="2:7" ht="15.75" thickBot="1" x14ac:dyDescent="0.3">
      <c r="B45" s="82" t="s">
        <v>33</v>
      </c>
      <c r="C45" s="84" t="s">
        <v>17</v>
      </c>
      <c r="D45" s="2">
        <v>1</v>
      </c>
      <c r="E45" s="2">
        <v>6</v>
      </c>
      <c r="F45" s="46">
        <v>265925</v>
      </c>
      <c r="G45" s="46">
        <f t="shared" si="9"/>
        <v>1595550</v>
      </c>
    </row>
    <row r="46" spans="2:7" ht="15.75" thickBot="1" x14ac:dyDescent="0.3">
      <c r="B46" s="83"/>
      <c r="C46" s="85"/>
      <c r="D46" s="2">
        <v>1</v>
      </c>
      <c r="E46" s="2">
        <v>6</v>
      </c>
      <c r="F46" s="46">
        <v>265925</v>
      </c>
      <c r="G46" s="46">
        <f t="shared" si="9"/>
        <v>1595550</v>
      </c>
    </row>
    <row r="47" spans="2:7" ht="15.75" thickBot="1" x14ac:dyDescent="0.3">
      <c r="B47" s="82" t="s">
        <v>33</v>
      </c>
      <c r="C47" s="84" t="s">
        <v>38</v>
      </c>
      <c r="D47" s="2">
        <v>2</v>
      </c>
      <c r="E47" s="2">
        <v>12</v>
      </c>
      <c r="F47" s="46">
        <v>310352</v>
      </c>
      <c r="G47" s="46">
        <f t="shared" si="9"/>
        <v>3724224</v>
      </c>
    </row>
    <row r="48" spans="2:7" ht="20.25" customHeight="1" thickBot="1" x14ac:dyDescent="0.3">
      <c r="B48" s="83"/>
      <c r="C48" s="85"/>
      <c r="D48" s="2">
        <v>1</v>
      </c>
      <c r="E48" s="2">
        <v>6</v>
      </c>
      <c r="F48" s="46">
        <v>265925</v>
      </c>
      <c r="G48" s="46">
        <f t="shared" si="9"/>
        <v>1595550</v>
      </c>
    </row>
    <row r="49" spans="2:7" ht="15.75" customHeight="1" thickBot="1" x14ac:dyDescent="0.3">
      <c r="B49" s="96" t="s">
        <v>53</v>
      </c>
      <c r="C49" s="97"/>
      <c r="D49" s="97"/>
      <c r="E49" s="97"/>
      <c r="F49" s="98"/>
      <c r="G49" s="47">
        <f>SUM(G37:G48)</f>
        <v>22352004</v>
      </c>
    </row>
    <row r="51" spans="2:7" ht="15.75" thickBot="1" x14ac:dyDescent="0.3"/>
    <row r="52" spans="2:7" ht="15.75" thickBot="1" x14ac:dyDescent="0.3">
      <c r="B52" s="99" t="s">
        <v>75</v>
      </c>
      <c r="C52" s="100"/>
      <c r="D52" s="100"/>
      <c r="E52" s="100"/>
      <c r="F52" s="100"/>
      <c r="G52" s="49">
        <f>H6+I32+G49</f>
        <v>51622958</v>
      </c>
    </row>
    <row r="58" spans="2:7" x14ac:dyDescent="0.25">
      <c r="G58" s="114">
        <f>G52-'POE AJUSTADO A PRESUPUESTO'!G52</f>
        <v>15293736</v>
      </c>
    </row>
  </sheetData>
  <mergeCells count="103">
    <mergeCell ref="H2:H3"/>
    <mergeCell ref="H29:H30"/>
    <mergeCell ref="H9:H10"/>
    <mergeCell ref="B45:B46"/>
    <mergeCell ref="C45:C46"/>
    <mergeCell ref="B47:B48"/>
    <mergeCell ref="C47:C48"/>
    <mergeCell ref="F27:F28"/>
    <mergeCell ref="G27:G28"/>
    <mergeCell ref="B29:B31"/>
    <mergeCell ref="C29:C31"/>
    <mergeCell ref="D29:D30"/>
    <mergeCell ref="F29:F30"/>
    <mergeCell ref="G29:G30"/>
    <mergeCell ref="B23:B24"/>
    <mergeCell ref="C23:C24"/>
    <mergeCell ref="D23:D24"/>
    <mergeCell ref="H21:H22"/>
    <mergeCell ref="H23:H24"/>
    <mergeCell ref="H25:H26"/>
    <mergeCell ref="H27:H28"/>
    <mergeCell ref="G9:G10"/>
    <mergeCell ref="B35:B36"/>
    <mergeCell ref="C35:C36"/>
    <mergeCell ref="D35:D36"/>
    <mergeCell ref="E35:E36"/>
    <mergeCell ref="B40:B41"/>
    <mergeCell ref="C40:C41"/>
    <mergeCell ref="D40:D41"/>
    <mergeCell ref="E40:E41"/>
    <mergeCell ref="D27:D28"/>
    <mergeCell ref="F23:F24"/>
    <mergeCell ref="G23:G24"/>
    <mergeCell ref="B25:B28"/>
    <mergeCell ref="C25:C28"/>
    <mergeCell ref="D25:D26"/>
    <mergeCell ref="F25:F26"/>
    <mergeCell ref="G25:G26"/>
    <mergeCell ref="H11:H12"/>
    <mergeCell ref="H13:H14"/>
    <mergeCell ref="H15:H16"/>
    <mergeCell ref="H17:H18"/>
    <mergeCell ref="H19:H20"/>
    <mergeCell ref="B21:B22"/>
    <mergeCell ref="C21:C22"/>
    <mergeCell ref="D21:D22"/>
    <mergeCell ref="F21:F22"/>
    <mergeCell ref="G21:G22"/>
    <mergeCell ref="B19:B20"/>
    <mergeCell ref="C19:C20"/>
    <mergeCell ref="D19:D20"/>
    <mergeCell ref="F19:F20"/>
    <mergeCell ref="G19:G20"/>
    <mergeCell ref="C11:C12"/>
    <mergeCell ref="D11:D12"/>
    <mergeCell ref="F11:F12"/>
    <mergeCell ref="G11:G12"/>
    <mergeCell ref="B17:B18"/>
    <mergeCell ref="C17:C18"/>
    <mergeCell ref="D17:D18"/>
    <mergeCell ref="F17:F18"/>
    <mergeCell ref="G17:G18"/>
    <mergeCell ref="B15:B16"/>
    <mergeCell ref="C15:C16"/>
    <mergeCell ref="D15:D16"/>
    <mergeCell ref="F15:F16"/>
    <mergeCell ref="G15:G16"/>
    <mergeCell ref="B6:G6"/>
    <mergeCell ref="B2:B3"/>
    <mergeCell ref="C2:C3"/>
    <mergeCell ref="D2:D3"/>
    <mergeCell ref="E2:E3"/>
    <mergeCell ref="F2:F3"/>
    <mergeCell ref="B9:B10"/>
    <mergeCell ref="C9:C10"/>
    <mergeCell ref="D9:D10"/>
    <mergeCell ref="E9:E10"/>
    <mergeCell ref="F9:F10"/>
    <mergeCell ref="G2:G3"/>
    <mergeCell ref="B49:F49"/>
    <mergeCell ref="B52:F52"/>
    <mergeCell ref="G40:G41"/>
    <mergeCell ref="I9:I10"/>
    <mergeCell ref="I11:I12"/>
    <mergeCell ref="I13:I14"/>
    <mergeCell ref="I15:I16"/>
    <mergeCell ref="I17:I18"/>
    <mergeCell ref="I19:I20"/>
    <mergeCell ref="I21:I22"/>
    <mergeCell ref="I23:I24"/>
    <mergeCell ref="I25:I26"/>
    <mergeCell ref="I27:I28"/>
    <mergeCell ref="I29:I30"/>
    <mergeCell ref="B32:H32"/>
    <mergeCell ref="F35:F36"/>
    <mergeCell ref="F40:F41"/>
    <mergeCell ref="G35:G36"/>
    <mergeCell ref="B13:B14"/>
    <mergeCell ref="C13:C14"/>
    <mergeCell ref="D13:D14"/>
    <mergeCell ref="F13:F14"/>
    <mergeCell ref="G13:G14"/>
    <mergeCell ref="B11:B12"/>
  </mergeCells>
  <pageMargins left="0.7" right="0.7" top="0.75" bottom="0.75" header="0.3" footer="0.3"/>
  <pageSetup paperSize="1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46D52-3E13-4FC0-9F62-B49552A20610}">
  <dimension ref="B1:I52"/>
  <sheetViews>
    <sheetView tabSelected="1" topLeftCell="A31" workbookViewId="0">
      <selection activeCell="E37" sqref="E37:E48"/>
    </sheetView>
  </sheetViews>
  <sheetFormatPr baseColWidth="10" defaultRowHeight="15" x14ac:dyDescent="0.25"/>
  <cols>
    <col min="2" max="2" width="14.140625" customWidth="1"/>
    <col min="3" max="3" width="15.140625" customWidth="1"/>
    <col min="5" max="5" width="13.85546875" customWidth="1"/>
    <col min="6" max="6" width="14" customWidth="1"/>
    <col min="7" max="7" width="12.7109375" customWidth="1"/>
    <col min="8" max="8" width="11.7109375" bestFit="1" customWidth="1"/>
    <col min="9" max="9" width="12.7109375" bestFit="1" customWidth="1"/>
  </cols>
  <sheetData>
    <row r="1" spans="2:9" ht="15.75" thickBot="1" x14ac:dyDescent="0.3"/>
    <row r="2" spans="2:9" ht="36" customHeight="1" x14ac:dyDescent="0.25">
      <c r="B2" s="61" t="s">
        <v>0</v>
      </c>
      <c r="C2" s="61" t="s">
        <v>1</v>
      </c>
      <c r="D2" s="61" t="s">
        <v>55</v>
      </c>
      <c r="E2" s="61" t="s">
        <v>2</v>
      </c>
      <c r="F2" s="61" t="s">
        <v>3</v>
      </c>
      <c r="G2" s="54" t="s">
        <v>68</v>
      </c>
      <c r="H2" s="54" t="s">
        <v>74</v>
      </c>
    </row>
    <row r="3" spans="2:9" ht="36" customHeight="1" thickBot="1" x14ac:dyDescent="0.3">
      <c r="B3" s="62"/>
      <c r="C3" s="62"/>
      <c r="D3" s="62"/>
      <c r="E3" s="62"/>
      <c r="F3" s="62"/>
      <c r="G3" s="55"/>
      <c r="H3" s="55"/>
    </row>
    <row r="4" spans="2:9" ht="48.75" thickBot="1" x14ac:dyDescent="0.3">
      <c r="B4" s="42" t="s">
        <v>6</v>
      </c>
      <c r="C4" s="2" t="s">
        <v>7</v>
      </c>
      <c r="D4" s="2" t="s">
        <v>56</v>
      </c>
      <c r="E4" s="2">
        <v>1</v>
      </c>
      <c r="F4" s="2">
        <v>1</v>
      </c>
      <c r="G4" s="50">
        <v>2665600</v>
      </c>
      <c r="H4" s="51">
        <f>G4*F4</f>
        <v>2665600</v>
      </c>
    </row>
    <row r="5" spans="2:9" ht="48.75" thickBot="1" x14ac:dyDescent="0.3">
      <c r="B5" s="42" t="s">
        <v>8</v>
      </c>
      <c r="C5" s="2" t="s">
        <v>9</v>
      </c>
      <c r="D5" s="2" t="s">
        <v>56</v>
      </c>
      <c r="E5" s="2">
        <v>1</v>
      </c>
      <c r="F5" s="2">
        <v>1</v>
      </c>
      <c r="G5" s="50">
        <v>3076150</v>
      </c>
      <c r="H5" s="51">
        <f>G5*F5</f>
        <v>3076150</v>
      </c>
    </row>
    <row r="6" spans="2:9" ht="15.75" thickBot="1" x14ac:dyDescent="0.3">
      <c r="B6" s="90" t="s">
        <v>58</v>
      </c>
      <c r="C6" s="91"/>
      <c r="D6" s="91"/>
      <c r="E6" s="91"/>
      <c r="F6" s="91"/>
      <c r="G6" s="92"/>
      <c r="H6" s="47">
        <f>SUM(H4:H5)</f>
        <v>5741750</v>
      </c>
    </row>
    <row r="8" spans="2:9" ht="15.75" thickBot="1" x14ac:dyDescent="0.3"/>
    <row r="9" spans="2:9" ht="36.75" customHeight="1" x14ac:dyDescent="0.25">
      <c r="B9" s="61" t="s">
        <v>0</v>
      </c>
      <c r="C9" s="61" t="s">
        <v>1</v>
      </c>
      <c r="D9" s="61" t="s">
        <v>10</v>
      </c>
      <c r="E9" s="61" t="s">
        <v>11</v>
      </c>
      <c r="F9" s="61" t="s">
        <v>12</v>
      </c>
      <c r="G9" s="61" t="s">
        <v>47</v>
      </c>
      <c r="H9" s="54" t="s">
        <v>68</v>
      </c>
      <c r="I9" s="54" t="s">
        <v>74</v>
      </c>
    </row>
    <row r="10" spans="2:9" ht="40.5" customHeight="1" thickBot="1" x14ac:dyDescent="0.3">
      <c r="B10" s="62"/>
      <c r="C10" s="62"/>
      <c r="D10" s="62"/>
      <c r="E10" s="62"/>
      <c r="F10" s="62"/>
      <c r="G10" s="62"/>
      <c r="H10" s="55"/>
      <c r="I10" s="55"/>
    </row>
    <row r="11" spans="2:9" ht="24" x14ac:dyDescent="0.25">
      <c r="B11" s="82" t="s">
        <v>6</v>
      </c>
      <c r="C11" s="84" t="s">
        <v>7</v>
      </c>
      <c r="D11" s="84">
        <v>1</v>
      </c>
      <c r="E11" s="3" t="s">
        <v>14</v>
      </c>
      <c r="F11" s="84" t="s">
        <v>16</v>
      </c>
      <c r="G11" s="88">
        <v>2</v>
      </c>
      <c r="H11" s="112">
        <v>453041</v>
      </c>
      <c r="I11" s="112">
        <f>H11*G11</f>
        <v>906082</v>
      </c>
    </row>
    <row r="12" spans="2:9" ht="24.75" thickBot="1" x14ac:dyDescent="0.3">
      <c r="B12" s="83"/>
      <c r="C12" s="85"/>
      <c r="D12" s="85"/>
      <c r="E12" s="2" t="s">
        <v>15</v>
      </c>
      <c r="F12" s="85"/>
      <c r="G12" s="89"/>
      <c r="H12" s="113"/>
      <c r="I12" s="113"/>
    </row>
    <row r="13" spans="2:9" ht="24" x14ac:dyDescent="0.25">
      <c r="B13" s="82" t="s">
        <v>6</v>
      </c>
      <c r="C13" s="84" t="s">
        <v>17</v>
      </c>
      <c r="D13" s="84">
        <v>1</v>
      </c>
      <c r="E13" s="3" t="s">
        <v>14</v>
      </c>
      <c r="F13" s="84" t="s">
        <v>16</v>
      </c>
      <c r="G13" s="88">
        <v>2</v>
      </c>
      <c r="H13" s="112">
        <v>393541</v>
      </c>
      <c r="I13" s="112">
        <f t="shared" ref="I13" si="0">H13*G13</f>
        <v>787082</v>
      </c>
    </row>
    <row r="14" spans="2:9" ht="24.75" thickBot="1" x14ac:dyDescent="0.3">
      <c r="B14" s="83"/>
      <c r="C14" s="85"/>
      <c r="D14" s="85"/>
      <c r="E14" s="2" t="s">
        <v>18</v>
      </c>
      <c r="F14" s="85"/>
      <c r="G14" s="89"/>
      <c r="H14" s="113"/>
      <c r="I14" s="113"/>
    </row>
    <row r="15" spans="2:9" ht="28.5" customHeight="1" x14ac:dyDescent="0.25">
      <c r="B15" s="82" t="s">
        <v>19</v>
      </c>
      <c r="C15" s="84" t="s">
        <v>20</v>
      </c>
      <c r="D15" s="84">
        <v>1</v>
      </c>
      <c r="E15" s="3" t="s">
        <v>21</v>
      </c>
      <c r="F15" s="84" t="s">
        <v>23</v>
      </c>
      <c r="G15" s="88">
        <v>2</v>
      </c>
      <c r="H15" s="112">
        <v>940100</v>
      </c>
      <c r="I15" s="112">
        <f t="shared" ref="I15" si="1">H15*G15</f>
        <v>1880200</v>
      </c>
    </row>
    <row r="16" spans="2:9" ht="24.75" thickBot="1" x14ac:dyDescent="0.3">
      <c r="B16" s="83"/>
      <c r="C16" s="85"/>
      <c r="D16" s="85"/>
      <c r="E16" s="2" t="s">
        <v>22</v>
      </c>
      <c r="F16" s="85"/>
      <c r="G16" s="89"/>
      <c r="H16" s="113"/>
      <c r="I16" s="113"/>
    </row>
    <row r="17" spans="2:9" ht="24" x14ac:dyDescent="0.25">
      <c r="B17" s="82" t="s">
        <v>8</v>
      </c>
      <c r="C17" s="84" t="s">
        <v>24</v>
      </c>
      <c r="D17" s="84">
        <v>1</v>
      </c>
      <c r="E17" s="3" t="s">
        <v>14</v>
      </c>
      <c r="F17" s="84" t="s">
        <v>26</v>
      </c>
      <c r="G17" s="88">
        <v>2</v>
      </c>
      <c r="H17" s="112">
        <v>500641</v>
      </c>
      <c r="I17" s="112">
        <f t="shared" ref="I17" si="2">H17*G17</f>
        <v>1001282</v>
      </c>
    </row>
    <row r="18" spans="2:9" ht="36.75" thickBot="1" x14ac:dyDescent="0.3">
      <c r="B18" s="83"/>
      <c r="C18" s="85"/>
      <c r="D18" s="85"/>
      <c r="E18" s="2" t="s">
        <v>25</v>
      </c>
      <c r="F18" s="85"/>
      <c r="G18" s="89"/>
      <c r="H18" s="113"/>
      <c r="I18" s="113"/>
    </row>
    <row r="19" spans="2:9" x14ac:dyDescent="0.25">
      <c r="B19" s="82" t="s">
        <v>8</v>
      </c>
      <c r="C19" s="84" t="s">
        <v>27</v>
      </c>
      <c r="D19" s="84">
        <v>1</v>
      </c>
      <c r="E19" s="3" t="s">
        <v>28</v>
      </c>
      <c r="F19" s="84" t="s">
        <v>23</v>
      </c>
      <c r="G19" s="88">
        <v>2</v>
      </c>
      <c r="H19" s="112">
        <v>627294</v>
      </c>
      <c r="I19" s="112">
        <f t="shared" ref="I19" si="3">H19*G19</f>
        <v>1254588</v>
      </c>
    </row>
    <row r="20" spans="2:9" ht="24.75" thickBot="1" x14ac:dyDescent="0.3">
      <c r="B20" s="83"/>
      <c r="C20" s="85"/>
      <c r="D20" s="85"/>
      <c r="E20" s="2" t="s">
        <v>29</v>
      </c>
      <c r="F20" s="85"/>
      <c r="G20" s="89"/>
      <c r="H20" s="113"/>
      <c r="I20" s="113"/>
    </row>
    <row r="21" spans="2:9" x14ac:dyDescent="0.25">
      <c r="B21" s="82" t="s">
        <v>30</v>
      </c>
      <c r="C21" s="84" t="s">
        <v>24</v>
      </c>
      <c r="D21" s="84">
        <v>3</v>
      </c>
      <c r="E21" s="3" t="s">
        <v>28</v>
      </c>
      <c r="F21" s="84" t="s">
        <v>23</v>
      </c>
      <c r="G21" s="88">
        <v>6</v>
      </c>
      <c r="H21" s="112">
        <v>536341</v>
      </c>
      <c r="I21" s="112">
        <f t="shared" ref="I21" si="4">H21*G21</f>
        <v>3218046</v>
      </c>
    </row>
    <row r="22" spans="2:9" ht="24.75" thickBot="1" x14ac:dyDescent="0.3">
      <c r="B22" s="83"/>
      <c r="C22" s="85"/>
      <c r="D22" s="85"/>
      <c r="E22" s="2" t="s">
        <v>31</v>
      </c>
      <c r="F22" s="85"/>
      <c r="G22" s="89"/>
      <c r="H22" s="113"/>
      <c r="I22" s="113"/>
    </row>
    <row r="23" spans="2:9" x14ac:dyDescent="0.25">
      <c r="B23" s="82" t="s">
        <v>32</v>
      </c>
      <c r="C23" s="84" t="s">
        <v>24</v>
      </c>
      <c r="D23" s="84">
        <v>1</v>
      </c>
      <c r="E23" s="3" t="s">
        <v>21</v>
      </c>
      <c r="F23" s="84" t="s">
        <v>23</v>
      </c>
      <c r="G23" s="88">
        <v>2</v>
      </c>
      <c r="H23" s="112">
        <v>506591</v>
      </c>
      <c r="I23" s="112">
        <f t="shared" ref="I23" si="5">H23*G23</f>
        <v>1013182</v>
      </c>
    </row>
    <row r="24" spans="2:9" ht="24.75" thickBot="1" x14ac:dyDescent="0.3">
      <c r="B24" s="83"/>
      <c r="C24" s="85"/>
      <c r="D24" s="85"/>
      <c r="E24" s="2" t="s">
        <v>29</v>
      </c>
      <c r="F24" s="85"/>
      <c r="G24" s="89"/>
      <c r="H24" s="113"/>
      <c r="I24" s="113"/>
    </row>
    <row r="25" spans="2:9" ht="24" x14ac:dyDescent="0.25">
      <c r="B25" s="82" t="s">
        <v>33</v>
      </c>
      <c r="C25" s="84" t="s">
        <v>17</v>
      </c>
      <c r="D25" s="84">
        <v>1</v>
      </c>
      <c r="E25" s="3" t="s">
        <v>34</v>
      </c>
      <c r="F25" s="84" t="s">
        <v>26</v>
      </c>
      <c r="G25" s="88">
        <v>2</v>
      </c>
      <c r="H25" s="112">
        <v>512541</v>
      </c>
      <c r="I25" s="112">
        <f t="shared" ref="I25" si="6">H25*G25</f>
        <v>1025082</v>
      </c>
    </row>
    <row r="26" spans="2:9" ht="24.75" thickBot="1" x14ac:dyDescent="0.3">
      <c r="B26" s="86"/>
      <c r="C26" s="87"/>
      <c r="D26" s="85"/>
      <c r="E26" s="2" t="s">
        <v>35</v>
      </c>
      <c r="F26" s="85"/>
      <c r="G26" s="89"/>
      <c r="H26" s="113"/>
      <c r="I26" s="113"/>
    </row>
    <row r="27" spans="2:9" x14ac:dyDescent="0.25">
      <c r="B27" s="86"/>
      <c r="C27" s="87"/>
      <c r="D27" s="84">
        <v>1</v>
      </c>
      <c r="E27" s="43" t="s">
        <v>36</v>
      </c>
      <c r="F27" s="84" t="s">
        <v>16</v>
      </c>
      <c r="G27" s="88">
        <v>2</v>
      </c>
      <c r="H27" s="112">
        <v>512541</v>
      </c>
      <c r="I27" s="112">
        <f t="shared" ref="I27" si="7">H27*G27</f>
        <v>1025082</v>
      </c>
    </row>
    <row r="28" spans="2:9" ht="24.75" thickBot="1" x14ac:dyDescent="0.3">
      <c r="B28" s="86"/>
      <c r="C28" s="87"/>
      <c r="D28" s="87"/>
      <c r="E28" s="44" t="s">
        <v>37</v>
      </c>
      <c r="F28" s="85"/>
      <c r="G28" s="102"/>
      <c r="H28" s="113"/>
      <c r="I28" s="113"/>
    </row>
    <row r="29" spans="2:9" x14ac:dyDescent="0.25">
      <c r="B29" s="82" t="s">
        <v>33</v>
      </c>
      <c r="C29" s="84" t="s">
        <v>38</v>
      </c>
      <c r="D29" s="84">
        <v>2</v>
      </c>
      <c r="E29" s="3" t="s">
        <v>28</v>
      </c>
      <c r="F29" s="87" t="s">
        <v>23</v>
      </c>
      <c r="G29" s="88">
        <v>4</v>
      </c>
      <c r="H29" s="112">
        <v>637607</v>
      </c>
      <c r="I29" s="112">
        <f t="shared" ref="I29" si="8">H29*G29</f>
        <v>2550428</v>
      </c>
    </row>
    <row r="30" spans="2:9" ht="24.75" thickBot="1" x14ac:dyDescent="0.3">
      <c r="B30" s="86"/>
      <c r="C30" s="87"/>
      <c r="D30" s="85"/>
      <c r="E30" s="2" t="s">
        <v>39</v>
      </c>
      <c r="F30" s="85"/>
      <c r="G30" s="89"/>
      <c r="H30" s="113"/>
      <c r="I30" s="113"/>
    </row>
    <row r="31" spans="2:9" ht="36.75" thickBot="1" x14ac:dyDescent="0.3">
      <c r="B31" s="86"/>
      <c r="C31" s="87"/>
      <c r="D31" s="3">
        <v>1</v>
      </c>
      <c r="E31" s="3" t="s">
        <v>40</v>
      </c>
      <c r="F31" s="3" t="s">
        <v>26</v>
      </c>
      <c r="G31" s="13">
        <v>2</v>
      </c>
      <c r="H31" s="45">
        <v>512541</v>
      </c>
      <c r="I31" s="45">
        <f>H31*G31</f>
        <v>1025082</v>
      </c>
    </row>
    <row r="32" spans="2:9" ht="31.5" customHeight="1" thickBot="1" x14ac:dyDescent="0.3">
      <c r="B32" s="96" t="s">
        <v>76</v>
      </c>
      <c r="C32" s="97"/>
      <c r="D32" s="97"/>
      <c r="E32" s="97"/>
      <c r="F32" s="97"/>
      <c r="G32" s="97"/>
      <c r="H32" s="98"/>
      <c r="I32" s="48">
        <f>SUM(I11:I31)</f>
        <v>15686136</v>
      </c>
    </row>
    <row r="34" spans="2:7" ht="15.75" thickBot="1" x14ac:dyDescent="0.3"/>
    <row r="35" spans="2:7" ht="33.75" customHeight="1" x14ac:dyDescent="0.25">
      <c r="B35" s="61" t="s">
        <v>0</v>
      </c>
      <c r="C35" s="61" t="s">
        <v>1</v>
      </c>
      <c r="D35" s="61" t="s">
        <v>10</v>
      </c>
      <c r="E35" s="61" t="s">
        <v>51</v>
      </c>
      <c r="F35" s="54" t="s">
        <v>68</v>
      </c>
      <c r="G35" s="54" t="s">
        <v>74</v>
      </c>
    </row>
    <row r="36" spans="2:7" ht="29.25" customHeight="1" thickBot="1" x14ac:dyDescent="0.3">
      <c r="B36" s="62"/>
      <c r="C36" s="62"/>
      <c r="D36" s="62"/>
      <c r="E36" s="62"/>
      <c r="F36" s="55"/>
      <c r="G36" s="55"/>
    </row>
    <row r="37" spans="2:7" ht="48.75" thickBot="1" x14ac:dyDescent="0.3">
      <c r="B37" s="42" t="s">
        <v>6</v>
      </c>
      <c r="C37" s="2" t="s">
        <v>7</v>
      </c>
      <c r="D37" s="2">
        <v>1</v>
      </c>
      <c r="E37" s="2">
        <v>4</v>
      </c>
      <c r="F37" s="46">
        <v>210392</v>
      </c>
      <c r="G37" s="46">
        <f>F37*E37</f>
        <v>841568</v>
      </c>
    </row>
    <row r="38" spans="2:7" ht="15.75" thickBot="1" x14ac:dyDescent="0.3">
      <c r="B38" s="42" t="s">
        <v>6</v>
      </c>
      <c r="C38" s="2" t="s">
        <v>17</v>
      </c>
      <c r="D38" s="2">
        <v>1</v>
      </c>
      <c r="E38" s="2">
        <v>4</v>
      </c>
      <c r="F38" s="46">
        <v>210392</v>
      </c>
      <c r="G38" s="46">
        <f>F38*E38</f>
        <v>841568</v>
      </c>
    </row>
    <row r="39" spans="2:7" ht="48.75" thickBot="1" x14ac:dyDescent="0.3">
      <c r="B39" s="42" t="s">
        <v>19</v>
      </c>
      <c r="C39" s="2" t="s">
        <v>20</v>
      </c>
      <c r="D39" s="2">
        <v>1</v>
      </c>
      <c r="E39" s="2">
        <v>4</v>
      </c>
      <c r="F39" s="46">
        <v>230225</v>
      </c>
      <c r="G39" s="46">
        <f>F39*E39</f>
        <v>920900</v>
      </c>
    </row>
    <row r="40" spans="2:7" x14ac:dyDescent="0.25">
      <c r="B40" s="82" t="s">
        <v>8</v>
      </c>
      <c r="C40" s="84" t="s">
        <v>24</v>
      </c>
      <c r="D40" s="84">
        <v>1</v>
      </c>
      <c r="E40" s="84">
        <v>4</v>
      </c>
      <c r="F40" s="110">
        <v>210392</v>
      </c>
      <c r="G40" s="110">
        <f>F40*E40</f>
        <v>841568</v>
      </c>
    </row>
    <row r="41" spans="2:7" ht="15.75" thickBot="1" x14ac:dyDescent="0.3">
      <c r="B41" s="83"/>
      <c r="C41" s="85"/>
      <c r="D41" s="85"/>
      <c r="E41" s="85"/>
      <c r="F41" s="111"/>
      <c r="G41" s="111"/>
    </row>
    <row r="42" spans="2:7" ht="36.75" thickBot="1" x14ac:dyDescent="0.3">
      <c r="B42" s="42" t="s">
        <v>8</v>
      </c>
      <c r="C42" s="2" t="s">
        <v>44</v>
      </c>
      <c r="D42" s="2">
        <v>1</v>
      </c>
      <c r="E42" s="2">
        <v>4</v>
      </c>
      <c r="F42" s="46">
        <v>210392</v>
      </c>
      <c r="G42" s="46">
        <f t="shared" ref="G42:G48" si="9">F42*E42</f>
        <v>841568</v>
      </c>
    </row>
    <row r="43" spans="2:7" ht="24.75" thickBot="1" x14ac:dyDescent="0.3">
      <c r="B43" s="42" t="s">
        <v>30</v>
      </c>
      <c r="C43" s="2" t="s">
        <v>24</v>
      </c>
      <c r="D43" s="2">
        <v>3</v>
      </c>
      <c r="E43" s="2">
        <v>12</v>
      </c>
      <c r="F43" s="46">
        <v>330979</v>
      </c>
      <c r="G43" s="46">
        <f t="shared" si="9"/>
        <v>3971748</v>
      </c>
    </row>
    <row r="44" spans="2:7" ht="24.75" thickBot="1" x14ac:dyDescent="0.3">
      <c r="B44" s="42" t="s">
        <v>32</v>
      </c>
      <c r="C44" s="2" t="s">
        <v>24</v>
      </c>
      <c r="D44" s="2">
        <v>1</v>
      </c>
      <c r="E44" s="2">
        <v>4</v>
      </c>
      <c r="F44" s="46">
        <v>242125</v>
      </c>
      <c r="G44" s="46">
        <f t="shared" si="9"/>
        <v>968500</v>
      </c>
    </row>
    <row r="45" spans="2:7" ht="15.75" thickBot="1" x14ac:dyDescent="0.3">
      <c r="B45" s="82" t="s">
        <v>33</v>
      </c>
      <c r="C45" s="84" t="s">
        <v>17</v>
      </c>
      <c r="D45" s="2">
        <v>1</v>
      </c>
      <c r="E45" s="2">
        <v>4</v>
      </c>
      <c r="F45" s="46">
        <v>265925</v>
      </c>
      <c r="G45" s="46">
        <f t="shared" si="9"/>
        <v>1063700</v>
      </c>
    </row>
    <row r="46" spans="2:7" ht="15.75" thickBot="1" x14ac:dyDescent="0.3">
      <c r="B46" s="83"/>
      <c r="C46" s="85"/>
      <c r="D46" s="2">
        <v>1</v>
      </c>
      <c r="E46" s="2">
        <v>4</v>
      </c>
      <c r="F46" s="46">
        <v>265925</v>
      </c>
      <c r="G46" s="46">
        <f t="shared" si="9"/>
        <v>1063700</v>
      </c>
    </row>
    <row r="47" spans="2:7" ht="15.75" thickBot="1" x14ac:dyDescent="0.3">
      <c r="B47" s="82" t="s">
        <v>33</v>
      </c>
      <c r="C47" s="84" t="s">
        <v>38</v>
      </c>
      <c r="D47" s="2">
        <v>2</v>
      </c>
      <c r="E47" s="2">
        <v>8</v>
      </c>
      <c r="F47" s="46">
        <v>310352</v>
      </c>
      <c r="G47" s="46">
        <f t="shared" si="9"/>
        <v>2482816</v>
      </c>
    </row>
    <row r="48" spans="2:7" ht="20.25" customHeight="1" thickBot="1" x14ac:dyDescent="0.3">
      <c r="B48" s="83"/>
      <c r="C48" s="85"/>
      <c r="D48" s="2">
        <v>1</v>
      </c>
      <c r="E48" s="2">
        <v>4</v>
      </c>
      <c r="F48" s="46">
        <v>265925</v>
      </c>
      <c r="G48" s="46">
        <f t="shared" si="9"/>
        <v>1063700</v>
      </c>
    </row>
    <row r="49" spans="2:7" ht="30" customHeight="1" thickBot="1" x14ac:dyDescent="0.3">
      <c r="B49" s="96" t="s">
        <v>77</v>
      </c>
      <c r="C49" s="97"/>
      <c r="D49" s="97"/>
      <c r="E49" s="97"/>
      <c r="F49" s="98"/>
      <c r="G49" s="47">
        <f>SUM(G37:G48)</f>
        <v>14901336</v>
      </c>
    </row>
    <row r="51" spans="2:7" ht="15.75" thickBot="1" x14ac:dyDescent="0.3"/>
    <row r="52" spans="2:7" ht="15.75" thickBot="1" x14ac:dyDescent="0.3">
      <c r="B52" s="99" t="s">
        <v>75</v>
      </c>
      <c r="C52" s="100"/>
      <c r="D52" s="100"/>
      <c r="E52" s="100"/>
      <c r="F52" s="100"/>
      <c r="G52" s="49">
        <f>H6+I32+G49</f>
        <v>36329222</v>
      </c>
    </row>
  </sheetData>
  <mergeCells count="103">
    <mergeCell ref="B45:B46"/>
    <mergeCell ref="C45:C46"/>
    <mergeCell ref="B47:B48"/>
    <mergeCell ref="C47:C48"/>
    <mergeCell ref="B49:F49"/>
    <mergeCell ref="B52:F52"/>
    <mergeCell ref="B40:B41"/>
    <mergeCell ref="C40:C41"/>
    <mergeCell ref="D40:D41"/>
    <mergeCell ref="E40:E41"/>
    <mergeCell ref="F40:F41"/>
    <mergeCell ref="G40:G41"/>
    <mergeCell ref="I29:I30"/>
    <mergeCell ref="B32:H32"/>
    <mergeCell ref="B35:B36"/>
    <mergeCell ref="C35:C36"/>
    <mergeCell ref="D35:D36"/>
    <mergeCell ref="E35:E36"/>
    <mergeCell ref="F35:F36"/>
    <mergeCell ref="G35:G36"/>
    <mergeCell ref="B29:B31"/>
    <mergeCell ref="C29:C31"/>
    <mergeCell ref="D29:D30"/>
    <mergeCell ref="F29:F30"/>
    <mergeCell ref="G29:G30"/>
    <mergeCell ref="H29:H30"/>
    <mergeCell ref="I25:I26"/>
    <mergeCell ref="D27:D28"/>
    <mergeCell ref="F27:F28"/>
    <mergeCell ref="G27:G28"/>
    <mergeCell ref="H27:H28"/>
    <mergeCell ref="I27:I28"/>
    <mergeCell ref="B25:B28"/>
    <mergeCell ref="C25:C28"/>
    <mergeCell ref="D25:D26"/>
    <mergeCell ref="F25:F26"/>
    <mergeCell ref="G25:G26"/>
    <mergeCell ref="H25:H26"/>
    <mergeCell ref="I21:I22"/>
    <mergeCell ref="B23:B24"/>
    <mergeCell ref="C23:C24"/>
    <mergeCell ref="D23:D24"/>
    <mergeCell ref="F23:F24"/>
    <mergeCell ref="G23:G24"/>
    <mergeCell ref="H23:H24"/>
    <mergeCell ref="I23:I24"/>
    <mergeCell ref="B21:B22"/>
    <mergeCell ref="C21:C22"/>
    <mergeCell ref="D21:D22"/>
    <mergeCell ref="F21:F22"/>
    <mergeCell ref="G21:G22"/>
    <mergeCell ref="H21:H22"/>
    <mergeCell ref="I17:I18"/>
    <mergeCell ref="B19:B20"/>
    <mergeCell ref="C19:C20"/>
    <mergeCell ref="D19:D20"/>
    <mergeCell ref="F19:F20"/>
    <mergeCell ref="G19:G20"/>
    <mergeCell ref="H19:H20"/>
    <mergeCell ref="I19:I20"/>
    <mergeCell ref="B17:B18"/>
    <mergeCell ref="C17:C18"/>
    <mergeCell ref="D17:D18"/>
    <mergeCell ref="F17:F18"/>
    <mergeCell ref="G17:G18"/>
    <mergeCell ref="H17:H18"/>
    <mergeCell ref="I13:I14"/>
    <mergeCell ref="B15:B16"/>
    <mergeCell ref="C15:C16"/>
    <mergeCell ref="D15:D16"/>
    <mergeCell ref="F15:F16"/>
    <mergeCell ref="G15:G16"/>
    <mergeCell ref="H15:H16"/>
    <mergeCell ref="I15:I16"/>
    <mergeCell ref="B13:B14"/>
    <mergeCell ref="C13:C14"/>
    <mergeCell ref="D13:D14"/>
    <mergeCell ref="F13:F14"/>
    <mergeCell ref="G13:G14"/>
    <mergeCell ref="H13:H14"/>
    <mergeCell ref="I9:I10"/>
    <mergeCell ref="B11:B12"/>
    <mergeCell ref="C11:C12"/>
    <mergeCell ref="D11:D12"/>
    <mergeCell ref="F11:F12"/>
    <mergeCell ref="G11:G12"/>
    <mergeCell ref="H11:H12"/>
    <mergeCell ref="I11:I12"/>
    <mergeCell ref="H2:H3"/>
    <mergeCell ref="B6:G6"/>
    <mergeCell ref="B9:B10"/>
    <mergeCell ref="C9:C10"/>
    <mergeCell ref="D9:D10"/>
    <mergeCell ref="E9:E10"/>
    <mergeCell ref="F9:F10"/>
    <mergeCell ref="G9:G10"/>
    <mergeCell ref="H9:H10"/>
    <mergeCell ref="B2:B3"/>
    <mergeCell ref="C2:C3"/>
    <mergeCell ref="D2:D3"/>
    <mergeCell ref="E2:E3"/>
    <mergeCell ref="F2:F3"/>
    <mergeCell ref="G2:G3"/>
  </mergeCells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ESTUDIO DE PRECIOS</vt:lpstr>
      <vt:lpstr>POE</vt:lpstr>
      <vt:lpstr>POE AJUSTADO A 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Jimenez Orozco</dc:creator>
  <cp:lastModifiedBy>Natalia Jimenez Orozco</cp:lastModifiedBy>
  <dcterms:created xsi:type="dcterms:W3CDTF">2024-02-14T15:05:21Z</dcterms:created>
  <dcterms:modified xsi:type="dcterms:W3CDTF">2024-03-04T23:02:54Z</dcterms:modified>
</cp:coreProperties>
</file>