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11"/>
  <workbookPr/>
  <mc:AlternateContent xmlns:mc="http://schemas.openxmlformats.org/markup-compatibility/2006">
    <mc:Choice Requires="x15">
      <x15ac:absPath xmlns:x15ac="http://schemas.microsoft.com/office/spreadsheetml/2010/11/ac" url="/Users/carolinadelpilarpineda/Downloads/"/>
    </mc:Choice>
  </mc:AlternateContent>
  <xr:revisionPtr revIDLastSave="0" documentId="13_ncr:1_{1B417DB2-DD6F-384D-A6EE-808EFDF55991}" xr6:coauthVersionLast="47" xr6:coauthVersionMax="47" xr10:uidLastSave="{00000000-0000-0000-0000-000000000000}"/>
  <bookViews>
    <workbookView xWindow="0" yWindow="720" windowWidth="29400" windowHeight="18400" xr2:uid="{00000000-000D-0000-FFFF-FFFF00000000}"/>
  </bookViews>
  <sheets>
    <sheet name="VALOR PRECIOS UNITARIOS" sheetId="1" r:id="rId1"/>
    <sheet name="RETIE Y RETILAP 2024"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2" l="1"/>
  <c r="G8" i="2" s="1"/>
  <c r="H8" i="2" s="1"/>
  <c r="E8" i="2"/>
  <c r="N120" i="1" l="1"/>
  <c r="N119" i="1"/>
  <c r="K120" i="1"/>
  <c r="J120" i="1"/>
  <c r="K119" i="1"/>
  <c r="J119" i="1"/>
  <c r="N113" i="1"/>
  <c r="N112" i="1"/>
  <c r="K113" i="1"/>
  <c r="K112" i="1"/>
  <c r="J113" i="1"/>
  <c r="J112" i="1"/>
  <c r="N105" i="1"/>
  <c r="N104" i="1"/>
  <c r="N103" i="1"/>
  <c r="N106" i="1"/>
  <c r="K106" i="1"/>
  <c r="J106" i="1"/>
  <c r="K105" i="1"/>
  <c r="J105" i="1"/>
  <c r="K104" i="1"/>
  <c r="J104" i="1"/>
  <c r="K103" i="1"/>
  <c r="J103" i="1"/>
  <c r="N97" i="1"/>
  <c r="N96" i="1"/>
  <c r="N95" i="1"/>
  <c r="N92" i="1"/>
  <c r="N90" i="1"/>
  <c r="N88" i="1"/>
  <c r="N87" i="1"/>
  <c r="N86" i="1"/>
  <c r="N85" i="1"/>
  <c r="N94" i="1"/>
  <c r="N93" i="1"/>
  <c r="N91" i="1"/>
  <c r="N89" i="1"/>
  <c r="K97" i="1"/>
  <c r="J97" i="1"/>
  <c r="K96" i="1"/>
  <c r="J96" i="1"/>
  <c r="K95" i="1"/>
  <c r="J95" i="1"/>
  <c r="K94" i="1"/>
  <c r="J94" i="1"/>
  <c r="K93" i="1"/>
  <c r="J93" i="1"/>
  <c r="K92" i="1"/>
  <c r="J92" i="1"/>
  <c r="K91" i="1"/>
  <c r="J91" i="1"/>
  <c r="K90" i="1"/>
  <c r="J90" i="1"/>
  <c r="K89" i="1"/>
  <c r="J89" i="1"/>
  <c r="K88" i="1"/>
  <c r="J88" i="1"/>
  <c r="K87" i="1"/>
  <c r="J87" i="1"/>
  <c r="K86" i="1"/>
  <c r="J86" i="1"/>
  <c r="K85" i="1"/>
  <c r="J85" i="1"/>
  <c r="N77" i="1"/>
  <c r="N74" i="1"/>
  <c r="N72" i="1"/>
  <c r="N71" i="1"/>
  <c r="N70" i="1"/>
  <c r="N69" i="1"/>
  <c r="N60" i="1"/>
  <c r="N57" i="1"/>
  <c r="N55" i="1"/>
  <c r="N79" i="1"/>
  <c r="N78" i="1"/>
  <c r="N76" i="1"/>
  <c r="K79" i="1"/>
  <c r="J79" i="1"/>
  <c r="K78" i="1"/>
  <c r="J78" i="1"/>
  <c r="K77" i="1"/>
  <c r="J77" i="1"/>
  <c r="K76" i="1"/>
  <c r="J76" i="1"/>
  <c r="N75" i="1"/>
  <c r="N73" i="1"/>
  <c r="K71" i="1"/>
  <c r="J71" i="1"/>
  <c r="N68" i="1"/>
  <c r="K68" i="1"/>
  <c r="J68" i="1"/>
  <c r="N67" i="1"/>
  <c r="J67" i="1"/>
  <c r="K75" i="1"/>
  <c r="J75" i="1"/>
  <c r="K74" i="1"/>
  <c r="J74" i="1"/>
  <c r="K73" i="1"/>
  <c r="J73" i="1"/>
  <c r="K72" i="1"/>
  <c r="J72" i="1"/>
  <c r="K70" i="1"/>
  <c r="J70" i="1"/>
  <c r="K69" i="1"/>
  <c r="J69" i="1"/>
  <c r="K67" i="1"/>
  <c r="J66" i="1"/>
  <c r="N66" i="1"/>
  <c r="K66" i="1"/>
  <c r="N65" i="1"/>
  <c r="N64" i="1"/>
  <c r="N63" i="1"/>
  <c r="N62" i="1"/>
  <c r="N61" i="1"/>
  <c r="M87" i="1" l="1"/>
  <c r="M89" i="1"/>
  <c r="M91" i="1"/>
  <c r="M93" i="1"/>
  <c r="M95" i="1"/>
  <c r="M97" i="1"/>
  <c r="N114" i="1"/>
  <c r="L112" i="1"/>
  <c r="L86" i="1"/>
  <c r="L88" i="1"/>
  <c r="L90" i="1"/>
  <c r="L92" i="1"/>
  <c r="L96" i="1"/>
  <c r="L94" i="1"/>
  <c r="M66" i="1"/>
  <c r="M86" i="1"/>
  <c r="M88" i="1"/>
  <c r="M90" i="1"/>
  <c r="M92" i="1"/>
  <c r="M94" i="1"/>
  <c r="M96" i="1"/>
  <c r="M103" i="1"/>
  <c r="M120" i="1"/>
  <c r="M85" i="1"/>
  <c r="M106" i="1"/>
  <c r="M119" i="1"/>
  <c r="L66" i="1"/>
  <c r="L85" i="1"/>
  <c r="L87" i="1"/>
  <c r="L89" i="1"/>
  <c r="L91" i="1"/>
  <c r="L93" i="1"/>
  <c r="L95" i="1"/>
  <c r="L97" i="1"/>
  <c r="M104" i="1"/>
  <c r="L103" i="1"/>
  <c r="M105" i="1"/>
  <c r="L119" i="1"/>
  <c r="L120" i="1"/>
  <c r="M113" i="1"/>
  <c r="M112" i="1"/>
  <c r="L113" i="1"/>
  <c r="N107" i="1"/>
  <c r="L105" i="1"/>
  <c r="L106" i="1"/>
  <c r="L104" i="1"/>
  <c r="N59" i="1"/>
  <c r="N58" i="1"/>
  <c r="N56" i="1"/>
  <c r="N54" i="1"/>
  <c r="N53" i="1"/>
  <c r="M79" i="1"/>
  <c r="L79" i="1"/>
  <c r="M78" i="1"/>
  <c r="L78" i="1"/>
  <c r="M77" i="1"/>
  <c r="L77" i="1"/>
  <c r="M76" i="1"/>
  <c r="L76" i="1"/>
  <c r="M75" i="1"/>
  <c r="L75" i="1"/>
  <c r="M74" i="1"/>
  <c r="L74" i="1"/>
  <c r="M73" i="1"/>
  <c r="L73" i="1"/>
  <c r="M72" i="1"/>
  <c r="L72" i="1"/>
  <c r="M71" i="1"/>
  <c r="L71" i="1"/>
  <c r="M70" i="1"/>
  <c r="L70" i="1"/>
  <c r="M69" i="1"/>
  <c r="L69" i="1"/>
  <c r="M68" i="1"/>
  <c r="L68" i="1"/>
  <c r="M67" i="1"/>
  <c r="L67" i="1"/>
  <c r="K65" i="1"/>
  <c r="K64" i="1"/>
  <c r="K63" i="1"/>
  <c r="K62" i="1"/>
  <c r="K61" i="1"/>
  <c r="K60" i="1"/>
  <c r="K59" i="1"/>
  <c r="K58" i="1"/>
  <c r="K57" i="1"/>
  <c r="K56" i="1"/>
  <c r="K55" i="1"/>
  <c r="K54" i="1"/>
  <c r="K53" i="1"/>
  <c r="J65" i="1"/>
  <c r="J64" i="1"/>
  <c r="M64" i="1" s="1"/>
  <c r="J63" i="1"/>
  <c r="J62" i="1"/>
  <c r="J61" i="1"/>
  <c r="J60" i="1"/>
  <c r="M60" i="1" s="1"/>
  <c r="J59" i="1"/>
  <c r="J58" i="1"/>
  <c r="J57" i="1"/>
  <c r="J56" i="1"/>
  <c r="M56" i="1" s="1"/>
  <c r="J55" i="1"/>
  <c r="J54" i="1"/>
  <c r="J53" i="1"/>
  <c r="N46" i="1"/>
  <c r="N44" i="1"/>
  <c r="N43" i="1"/>
  <c r="N42" i="1"/>
  <c r="N47" i="1"/>
  <c r="N45" i="1"/>
  <c r="K47" i="1"/>
  <c r="K46" i="1"/>
  <c r="K45" i="1"/>
  <c r="K44" i="1"/>
  <c r="K43" i="1"/>
  <c r="K42" i="1"/>
  <c r="J44" i="1"/>
  <c r="J47" i="1"/>
  <c r="J46" i="1"/>
  <c r="J45" i="1"/>
  <c r="J43" i="1"/>
  <c r="J42" i="1"/>
  <c r="N36" i="1"/>
  <c r="N33" i="1"/>
  <c r="N30" i="1"/>
  <c r="N28" i="1"/>
  <c r="N27" i="1"/>
  <c r="N25" i="1"/>
  <c r="N24" i="1"/>
  <c r="N23" i="1"/>
  <c r="N35" i="1"/>
  <c r="N34" i="1"/>
  <c r="K34" i="1"/>
  <c r="N32" i="1"/>
  <c r="N31" i="1"/>
  <c r="N29" i="1"/>
  <c r="N26" i="1"/>
  <c r="N11" i="1"/>
  <c r="N22" i="1"/>
  <c r="K36" i="1"/>
  <c r="J36" i="1"/>
  <c r="K35" i="1"/>
  <c r="J35" i="1"/>
  <c r="J34" i="1"/>
  <c r="K33" i="1"/>
  <c r="J33" i="1"/>
  <c r="K32" i="1"/>
  <c r="J32" i="1"/>
  <c r="K31" i="1"/>
  <c r="J31" i="1"/>
  <c r="K30" i="1"/>
  <c r="J30" i="1"/>
  <c r="K29" i="1"/>
  <c r="J29" i="1"/>
  <c r="K28" i="1"/>
  <c r="J28" i="1"/>
  <c r="K27" i="1"/>
  <c r="J27" i="1"/>
  <c r="K26" i="1"/>
  <c r="J26" i="1"/>
  <c r="K25" i="1"/>
  <c r="J25" i="1"/>
  <c r="K24" i="1"/>
  <c r="J24" i="1"/>
  <c r="K23" i="1"/>
  <c r="J23" i="1"/>
  <c r="K22" i="1"/>
  <c r="J22" i="1"/>
  <c r="N12" i="1"/>
  <c r="N9" i="1"/>
  <c r="N7" i="1"/>
  <c r="N16" i="1"/>
  <c r="N15" i="1"/>
  <c r="N13" i="1"/>
  <c r="N10" i="1"/>
  <c r="N8" i="1"/>
  <c r="N6" i="1"/>
  <c r="K16" i="1"/>
  <c r="K15" i="1"/>
  <c r="K14" i="1"/>
  <c r="K13" i="1"/>
  <c r="K12" i="1"/>
  <c r="K11" i="1"/>
  <c r="K10" i="1"/>
  <c r="K9" i="1"/>
  <c r="K8" i="1"/>
  <c r="K7" i="1"/>
  <c r="K6" i="1"/>
  <c r="K5" i="1"/>
  <c r="K4" i="1"/>
  <c r="J5" i="1"/>
  <c r="J15" i="1"/>
  <c r="M15" i="1" s="1"/>
  <c r="J14" i="1"/>
  <c r="J9" i="1"/>
  <c r="J8" i="1"/>
  <c r="J6" i="1"/>
  <c r="L6" i="1" s="1"/>
  <c r="M34" i="1" l="1"/>
  <c r="M9" i="1"/>
  <c r="L42" i="1"/>
  <c r="L55" i="1"/>
  <c r="M59" i="1"/>
  <c r="M63" i="1"/>
  <c r="L8" i="1"/>
  <c r="L46" i="1"/>
  <c r="L54" i="1"/>
  <c r="L62" i="1"/>
  <c r="L53" i="1"/>
  <c r="L47" i="1"/>
  <c r="L22" i="1"/>
  <c r="M24" i="1"/>
  <c r="M57" i="1"/>
  <c r="M35" i="1"/>
  <c r="M58" i="1"/>
  <c r="M14" i="1"/>
  <c r="M26" i="1"/>
  <c r="M28" i="1"/>
  <c r="M65" i="1"/>
  <c r="M22" i="1"/>
  <c r="M5" i="1"/>
  <c r="L43" i="1"/>
  <c r="M44" i="1"/>
  <c r="M30" i="1"/>
  <c r="M32" i="1"/>
  <c r="M8" i="1"/>
  <c r="L14" i="1"/>
  <c r="L59" i="1"/>
  <c r="M6" i="1"/>
  <c r="L45" i="1"/>
  <c r="M55" i="1"/>
  <c r="L63" i="1"/>
  <c r="L64" i="1"/>
  <c r="L15" i="1"/>
  <c r="N14" i="1"/>
  <c r="K37" i="1"/>
  <c r="M43" i="1"/>
  <c r="M47" i="1"/>
  <c r="M23" i="1"/>
  <c r="M25" i="1"/>
  <c r="M27" i="1"/>
  <c r="M29" i="1"/>
  <c r="M31" i="1"/>
  <c r="M33" i="1"/>
  <c r="L44" i="1"/>
  <c r="M45" i="1"/>
  <c r="M53" i="1"/>
  <c r="L57" i="1"/>
  <c r="L65" i="1"/>
  <c r="M62" i="1"/>
  <c r="L5" i="1"/>
  <c r="L9" i="1"/>
  <c r="M42" i="1"/>
  <c r="M46" i="1"/>
  <c r="L58" i="1"/>
  <c r="L60" i="1"/>
  <c r="L56" i="1"/>
  <c r="M54" i="1"/>
  <c r="M36" i="1"/>
  <c r="M61" i="1"/>
  <c r="L61" i="1"/>
  <c r="N37" i="1"/>
  <c r="L31" i="1"/>
  <c r="L32" i="1"/>
  <c r="L33" i="1"/>
  <c r="L34" i="1"/>
  <c r="L35" i="1"/>
  <c r="L36" i="1"/>
  <c r="L23" i="1"/>
  <c r="L24" i="1"/>
  <c r="L25" i="1"/>
  <c r="L26" i="1"/>
  <c r="L27" i="1"/>
  <c r="L28" i="1"/>
  <c r="L29" i="1"/>
  <c r="L30" i="1"/>
  <c r="N5" i="1"/>
  <c r="N4" i="1"/>
  <c r="J16" i="1"/>
  <c r="J13" i="1"/>
  <c r="J12" i="1"/>
  <c r="J11" i="1"/>
  <c r="J10" i="1"/>
  <c r="J7" i="1"/>
  <c r="J4" i="1"/>
  <c r="M4" i="1" s="1"/>
  <c r="H107" i="1"/>
  <c r="N98" i="1"/>
  <c r="M98" i="1"/>
  <c r="L98" i="1"/>
  <c r="K98" i="1"/>
  <c r="J98" i="1"/>
  <c r="I98" i="1"/>
  <c r="H98" i="1"/>
  <c r="N80" i="1"/>
  <c r="K80" i="1"/>
  <c r="J80" i="1"/>
  <c r="I80" i="1"/>
  <c r="H80" i="1"/>
  <c r="G80" i="1"/>
  <c r="N48" i="1"/>
  <c r="K48" i="1"/>
  <c r="J48" i="1"/>
  <c r="I48" i="1"/>
  <c r="H48" i="1"/>
  <c r="H37" i="1"/>
  <c r="L48" i="1" l="1"/>
  <c r="M37" i="1"/>
  <c r="L37" i="1"/>
  <c r="L80" i="1"/>
  <c r="N17" i="1"/>
  <c r="M80" i="1"/>
  <c r="M48" i="1"/>
  <c r="L10" i="1"/>
  <c r="M10" i="1"/>
  <c r="L12" i="1"/>
  <c r="M12" i="1"/>
  <c r="M16" i="1"/>
  <c r="L16" i="1"/>
  <c r="L4" i="1"/>
  <c r="M11" i="1"/>
  <c r="L11" i="1"/>
  <c r="M7" i="1"/>
  <c r="L7" i="1"/>
  <c r="L13" i="1"/>
  <c r="M13" i="1"/>
  <c r="G98" i="1"/>
  <c r="G48" i="1"/>
  <c r="G37" i="1"/>
  <c r="J37" i="1"/>
  <c r="I37" i="1"/>
  <c r="M17" i="1" l="1"/>
  <c r="L17" i="1"/>
  <c r="M107" i="1"/>
  <c r="L107" i="1"/>
  <c r="K107" i="1"/>
  <c r="J107" i="1"/>
  <c r="I107" i="1"/>
  <c r="G107" i="1"/>
  <c r="M114" i="1"/>
  <c r="L114" i="1"/>
  <c r="K114" i="1"/>
  <c r="J114" i="1"/>
  <c r="I114" i="1"/>
  <c r="H114" i="1"/>
  <c r="G114" i="1"/>
  <c r="N121" i="1"/>
  <c r="N126" i="1" s="1"/>
  <c r="M121" i="1"/>
  <c r="L121" i="1"/>
  <c r="K121" i="1"/>
  <c r="J121" i="1"/>
  <c r="I121" i="1"/>
  <c r="H121" i="1"/>
  <c r="G121" i="1"/>
  <c r="F121" i="1"/>
  <c r="F114" i="1"/>
  <c r="F107" i="1"/>
  <c r="F98" i="1"/>
  <c r="F48" i="1"/>
  <c r="F80" i="1"/>
  <c r="F37" i="1"/>
  <c r="G17" i="1"/>
  <c r="K17" i="1"/>
  <c r="J17" i="1"/>
  <c r="I17" i="1"/>
  <c r="H17" i="1"/>
  <c r="F17" i="1"/>
  <c r="N127" i="1" l="1"/>
  <c r="N128" i="1"/>
  <c r="N129" i="1"/>
  <c r="N130" i="1"/>
  <c r="N132" i="1" s="1"/>
</calcChain>
</file>

<file path=xl/sharedStrings.xml><?xml version="1.0" encoding="utf-8"?>
<sst xmlns="http://schemas.openxmlformats.org/spreadsheetml/2006/main" count="441" uniqueCount="200">
  <si>
    <t>A)  INSTALACIONES ELÉCTRICAS</t>
  </si>
  <si>
    <t>Ítem</t>
  </si>
  <si>
    <t>Nombre</t>
  </si>
  <si>
    <t>Descripción</t>
  </si>
  <si>
    <t xml:space="preserve"> Unidad de Medida  </t>
  </si>
  <si>
    <t>Cantidad</t>
  </si>
  <si>
    <t>Cotización 1</t>
  </si>
  <si>
    <t xml:space="preserve">Cotización 2 </t>
  </si>
  <si>
    <t xml:space="preserve">Cotización 3 </t>
  </si>
  <si>
    <t>Cotización 4</t>
  </si>
  <si>
    <t>Promedio Cotizaciones Vr. Unitario antes de Impuestos</t>
  </si>
  <si>
    <t>Desviacion Estandar</t>
  </si>
  <si>
    <t xml:space="preserve">Desviación Estandar </t>
  </si>
  <si>
    <t>Valor Unitario Promedio Antes de Impuestos</t>
  </si>
  <si>
    <t>Valor Unitario Antes de Impuestos</t>
  </si>
  <si>
    <t>Vr. Minimo</t>
  </si>
  <si>
    <t>Vr. Maximo</t>
  </si>
  <si>
    <t>Sockets</t>
  </si>
  <si>
    <t>Retiro, suministro e instalación de Luminarias Herméticas. Luminaria para la iluminación industrial, hermética no corrosiva, apropiada para lámparas fluorescentes de 1x32W. Difusor prismático en policarbonato, ganchos de fijación, balastro electrónico integrado, grado de protección de IP 65. Sobrepuesta en placa, estructura o falso plafón, incluyendo mano de obra</t>
  </si>
  <si>
    <t>Unidad</t>
  </si>
  <si>
    <t>Luminaria panel LED de 0.60 X 0.60</t>
  </si>
  <si>
    <t>Retiro, suministro e instalación de luminaria panel LED de .60 X .60 36 W, con certificación bajo RETILAP incluye todos los elementos necesarios para su correcta instalación incluyendo mano de obra</t>
  </si>
  <si>
    <t>Toma normal</t>
  </si>
  <si>
    <t>Retiro, suministro e instalación Tee presión 1/2 PVC Blanco incluyendo mano de obra</t>
  </si>
  <si>
    <t>Cableado eléctrico N° 12</t>
  </si>
  <si>
    <t>Retiro, suministro e instalación de cableado eléctrico N° 12 – (punto de cableado) incluyendo mano de obra</t>
  </si>
  <si>
    <t>Metro</t>
  </si>
  <si>
    <t>Breaker</t>
  </si>
  <si>
    <t>Retiro, suministro e instalación de breaker de 20 a 50 amperios, según necesidad. incluyendo mano de obra</t>
  </si>
  <si>
    <t>Canaleta metálica</t>
  </si>
  <si>
    <t>Retiro, suministro e instalación de canaleta metálica. incluyendo mano de obra</t>
  </si>
  <si>
    <t>Terminales, bornes</t>
  </si>
  <si>
    <t>Revisión de contactos, terminales, bornes, barrajes haciendo los respectivos ajustes, incluyendo mano de obra</t>
  </si>
  <si>
    <t>Interruptor doble</t>
  </si>
  <si>
    <t>Retiro, suministro e instalación de interruptor doble incluyendo mano de obra</t>
  </si>
  <si>
    <t>Interruptor sencillo</t>
  </si>
  <si>
    <t>Retiro, suministro e instalación de interruptor sencillo</t>
  </si>
  <si>
    <t>Contactos eléctricos</t>
  </si>
  <si>
    <t>Revisión y mantenimiento de contactos eléctricos realizando ajustes de las piezas y/o accesorios.</t>
  </si>
  <si>
    <t>Tomas dobles</t>
  </si>
  <si>
    <t>Suministro e instalación tomas dobles energía normal a muro de conformidad</t>
  </si>
  <si>
    <t>Instalación cable</t>
  </si>
  <si>
    <t>Suministro e instalación cable calibre 12AWG en cumplimiento con la norma RETIE (punto)</t>
  </si>
  <si>
    <t>Salida eléctrica normal</t>
  </si>
  <si>
    <t>Salida eléctrica normal en cable pre trenzado 3x 12 AWG-THHN BVA, incluye toma eléctrica y tapa para puesto de trabajo punto eléctrico normal 120v</t>
  </si>
  <si>
    <t>Subtotal A</t>
  </si>
  <si>
    <t>B. REGATAS, PAÑETE, ESTUCO Y PINTURA, ENCHAPE, INCLUYE REPUESTOS, INSUMOS, MANO DE OBRA Y MATERIALES NECESARIOS</t>
  </si>
  <si>
    <t xml:space="preserve">Resanes de muros  </t>
  </si>
  <si>
    <t>Resanes de muros incluye regatas, resanes, pañete, estuco y mano de obra</t>
  </si>
  <si>
    <t>M2</t>
  </si>
  <si>
    <t>ML</t>
  </si>
  <si>
    <t>Pintura Muros</t>
  </si>
  <si>
    <t>Pintura muros con pintura acrílica (Dos manos tipo 1) incluye resanes de muros. y mano de obra</t>
  </si>
  <si>
    <t>Pintura Muros con pintura vinílica (Dos manos tipo 1) incluye resanes de muros filos y dilataciones y mano de obra</t>
  </si>
  <si>
    <t xml:space="preserve">Estuco y pañete </t>
  </si>
  <si>
    <t>Estuco, pañete y mano de obra</t>
  </si>
  <si>
    <t>Resanes</t>
  </si>
  <si>
    <t>Resanes de filos y dilataciones y mano de obra</t>
  </si>
  <si>
    <t>Pintura en ornamentación</t>
  </si>
  <si>
    <t>Pintura de rejas, puertas, ventanas incluye materiales y mano de obra</t>
  </si>
  <si>
    <t>Retiro enchape existente</t>
  </si>
  <si>
    <t>Retiro y/o rayado enchape</t>
  </si>
  <si>
    <t>Reparación e Instalación de mesón de lavamanos en granito</t>
  </si>
  <si>
    <t>Retiro reemplazo o reparación de mesón o parte del mismo en granito lavamanos baño oficinas, incluye materiales</t>
  </si>
  <si>
    <t>Retiro reemplazo o reparación de mesón o parte del mismo en granito lavamanos baño oficinas</t>
  </si>
  <si>
    <t>Instalación enchape cerámico</t>
  </si>
  <si>
    <t>Suministro e instalación enchape cerámico incluye cerámica pegacor y mano de obra</t>
  </si>
  <si>
    <t>Subtotal B</t>
  </si>
  <si>
    <t xml:space="preserve">C. CIELO RASO INCLUYE REPUESTOS, INSUMOS  MANO DE OBRA Y MATERIALES NECESARIOS
</t>
  </si>
  <si>
    <t>Pintura</t>
  </si>
  <si>
    <t>Pintura vinilo Cielo Raso (Dos manos tipo 1)</t>
  </si>
  <si>
    <t>Pintura vinilo Cielo Rasos en fibra mineral (Dos manos tipo 1)</t>
  </si>
  <si>
    <t>Cielo raso</t>
  </si>
  <si>
    <t xml:space="preserve">Desmonte y reinstalación de cielo raso en drywall y perfilería en aluminio incluye tensores </t>
  </si>
  <si>
    <t>Reposición Lámina</t>
  </si>
  <si>
    <t>Reposición lámina cielo raso en drywall</t>
  </si>
  <si>
    <t>Reposición lámina cielo raso en fibra mineral</t>
  </si>
  <si>
    <t>Tapa de inspección Drywall</t>
  </si>
  <si>
    <t>Suministro e instalacion de tapa de inspección Drywall 60X60 cms.</t>
  </si>
  <si>
    <t>Subtotal C</t>
  </si>
  <si>
    <t>D.  INSTALACIONES HIDRÁULICAS Y SANITARIAS, INCLUYE REPUESTOS, INSUMOS  MANO DE OBRA Y MATERIALES NECESARIOS</t>
  </si>
  <si>
    <t>Sellos</t>
  </si>
  <si>
    <t>Suministro e instalación de sellos en caucho anti filtración para sanitarios y lavamanos según lo requiera.</t>
  </si>
  <si>
    <t>Rejillas</t>
  </si>
  <si>
    <t>Suministro e instalación de rejillas plásticas blancas para muro de 20 x 20 cm</t>
  </si>
  <si>
    <t>Suministro e instalación de rejilla plástica o metálica para sifón de piso de 7 x 7 cm (según lo requiera)</t>
  </si>
  <si>
    <t xml:space="preserve">Fluxómetros tipo inodoro, diámetro 1½”  fabricado en material resistente a la corrosión </t>
  </si>
  <si>
    <t>Retiro, Suministro e instalación de fluxómetro tipo inodoro, diámetro 1 ½” fabricado en material resistente a la corrosión con todos los accesorios, para su correcto funcionamiento, igual a los existentes.</t>
  </si>
  <si>
    <t>Grifería para lavamanos</t>
  </si>
  <si>
    <t>Suministro e instalación de grifería tipo institucional para lavamanos tipo push incluye sifón, válvula regulación y demás accesorios para su correcto funcionamiento, conforme a los existentes en las diferentes sedes.</t>
  </si>
  <si>
    <t xml:space="preserve">Tubería hidráulica  </t>
  </si>
  <si>
    <t xml:space="preserve">Desmonte y retiro de tubería hidráulica </t>
  </si>
  <si>
    <t>Tubería hidráulica en PVC de ½”</t>
  </si>
  <si>
    <t>Suministro e instalación de tubería hidráulica en PVC de ½”</t>
  </si>
  <si>
    <t>Tubería hidráulica en PVC de 1”</t>
  </si>
  <si>
    <t>Suministro e instalación de tubería hidráulica en PVC de 1”</t>
  </si>
  <si>
    <t>Tubería hidráulica en PVC de 1 ½”</t>
  </si>
  <si>
    <t>Suministro e instalación de tubería e hidráulica en PVC de 1½”</t>
  </si>
  <si>
    <t>Tubería sanitaria en PVC de 2”</t>
  </si>
  <si>
    <t>Suministro e instalación de tubería e sanitaria en PVC de 2”</t>
  </si>
  <si>
    <t>Tubería sanitaria en PVC de 3”</t>
  </si>
  <si>
    <t>Suministro e instalación de tubería e sanitaria en PVC de 3”</t>
  </si>
  <si>
    <t>Tubería sanitaria en PVC de 4”</t>
  </si>
  <si>
    <t>Suministro e instalación de tubería e sanitaria en PVC de 4”</t>
  </si>
  <si>
    <t>Sello en Silicona</t>
  </si>
  <si>
    <t xml:space="preserve">Suministro e instalación de sello en silicona con pistola de calafateo según lo requiera </t>
  </si>
  <si>
    <t>Unión macho de ½”</t>
  </si>
  <si>
    <t>Suministro e instalación de unión macho en PVC de ½”</t>
  </si>
  <si>
    <t>Unión macho de ¾”</t>
  </si>
  <si>
    <t>Suministro e instalación de unión macho en PVC de ¾”</t>
  </si>
  <si>
    <t>Unión hembra de ½”</t>
  </si>
  <si>
    <t>Suministro e instalación de unión hembra en PVC de ½”</t>
  </si>
  <si>
    <t>Unión hembra de ¾”</t>
  </si>
  <si>
    <t>Suministro e instalación de unión hembra en PVC de ¾”</t>
  </si>
  <si>
    <t>Tee PVC de ½”</t>
  </si>
  <si>
    <t>Suministro e instalación de Tee en PVC de ½”</t>
  </si>
  <si>
    <t>Tee PVC de ¾”</t>
  </si>
  <si>
    <t>Suministro e instalación de Tee en PVC de ¾”</t>
  </si>
  <si>
    <t>Codo de PVC de ½”</t>
  </si>
  <si>
    <t>Suministro e instalación de Codo en PVC de ½”</t>
  </si>
  <si>
    <t>Codo de PVC de ¾”</t>
  </si>
  <si>
    <t>Suministro e instalación de Codo en PVC de ¾”</t>
  </si>
  <si>
    <t>Registro de corte de ½”</t>
  </si>
  <si>
    <t>Retiro suministro   e   instalación   de registro de corte de ½”</t>
  </si>
  <si>
    <t>Registro de corte de 1”</t>
  </si>
  <si>
    <t>Retiro suministro   e   instalación   de registro de corte de 1”</t>
  </si>
  <si>
    <t>Registro de corte de 1½”</t>
  </si>
  <si>
    <t>Retiro suministro   e   instalación   de registro de corte de 1½”</t>
  </si>
  <si>
    <t>Cajas de inspección</t>
  </si>
  <si>
    <t>Limpieza y mantenimiento de cajas de inspección</t>
  </si>
  <si>
    <t>Desmonte y reinstalación aparatos sanitarios</t>
  </si>
  <si>
    <t>Desmonte, retiro e instalación de aparatos sanitarios.</t>
  </si>
  <si>
    <t xml:space="preserve">Grifería para orinales tipo push </t>
  </si>
  <si>
    <t>Suministro e instalación grifería para orinales tipo push incluye desagües</t>
  </si>
  <si>
    <t xml:space="preserve">Unidad </t>
  </si>
  <si>
    <t>Subtotal D</t>
  </si>
  <si>
    <t>Bajantes y canales</t>
  </si>
  <si>
    <t xml:space="preserve">Limpieza de Bajantes de aguas lluvias y canales </t>
  </si>
  <si>
    <t>Impermeabilización</t>
  </si>
  <si>
    <t xml:space="preserve">Impermeabilización y reposición de manto edil con pintura bituminosa </t>
  </si>
  <si>
    <t>Goteras</t>
  </si>
  <si>
    <t xml:space="preserve">Taponamiento de goteras </t>
  </si>
  <si>
    <t>Cubierta</t>
  </si>
  <si>
    <t xml:space="preserve">Mantenimiento y reparación de cubierta en teja </t>
  </si>
  <si>
    <t>Bajantes</t>
  </si>
  <si>
    <t>Mantenimiento y reparación de bajantes de aguas lluvias (incluye accesorios)</t>
  </si>
  <si>
    <t>Suministro e instalación de bajantes de aguas lluvias (incluye accesorios)</t>
  </si>
  <si>
    <t>Canales</t>
  </si>
  <si>
    <t>Mantenimiento y reparación de canales de aguas lluvias (incluye accesorios)</t>
  </si>
  <si>
    <t>Suministro e instalación de canales de aguas lluvias (incluye accesorios)</t>
  </si>
  <si>
    <t>Rejilla metálica</t>
  </si>
  <si>
    <t xml:space="preserve">Reposición de rejilla metálica con tragante incluye sosco </t>
  </si>
  <si>
    <t>Teja en arcilla</t>
  </si>
  <si>
    <t>Suministro e instalación de teja en arcilla de acuerdo a las existentes</t>
  </si>
  <si>
    <t>Teja termoacústica</t>
  </si>
  <si>
    <t>Cambio de cubierta suministro e instalación de tejas termo acústicas</t>
  </si>
  <si>
    <t>Flanche</t>
  </si>
  <si>
    <t>Suministro e Instalación Flanche  Remate Borde  desarrollo  35 cm en lámina galvanizada cal.18 con anticorrosivo y pintura.</t>
  </si>
  <si>
    <t xml:space="preserve">E) CUBIERTAS, INCLUYE REPUESTOS, INSUMOS  MANO DE OBRA Y MATERIALES NECESARIOS </t>
  </si>
  <si>
    <t xml:space="preserve">F) PISOS, INCLUYE REPUESTOS, INSUMOS MANO DE OBRA Y MATERIALES NECESARIOS </t>
  </si>
  <si>
    <t>Piso vinílico</t>
  </si>
  <si>
    <t>Retiro de piso vinílico existente</t>
  </si>
  <si>
    <t>Suministro e instalación piso vinílico spc tráfico comercial</t>
  </si>
  <si>
    <t>Piso en piedra</t>
  </si>
  <si>
    <t>Reparación piso exterior en piedra muñeca o Bogotá.</t>
  </si>
  <si>
    <t>Subtotal E</t>
  </si>
  <si>
    <t>Subtotal F</t>
  </si>
  <si>
    <t>G) PUERTAS, INCLUYE REPUESTOS, INSUMOS MANO DE OBRA Y MATERIALES NECESARIOS</t>
  </si>
  <si>
    <t>Puerta</t>
  </si>
  <si>
    <t>Retiro de puerta en madera entamborada</t>
  </si>
  <si>
    <t>Suministro e instalación de puerta en madera entamborada medidas: altura entre 1.90 y 1.97 mts., ancho entre 60 y 65 cms. (incluye marco entre 15 y 17 cms de ancho. chapas y accesorios).</t>
  </si>
  <si>
    <t>Subtotal G</t>
  </si>
  <si>
    <t>Aseo general</t>
  </si>
  <si>
    <t>Aseo general en cada una de las áreas intervenidas (retiro de escombros a los botaderos autorizados, incluye también el traslado de los materiales sobrantes y demás elementos desmontados)</t>
  </si>
  <si>
    <t>M3</t>
  </si>
  <si>
    <t>Retiro de Escombros</t>
  </si>
  <si>
    <t xml:space="preserve">Retiro de escombros a los botaderos autorizados para lo cual deben presentar los respectivos vales de botadero autorizado, incluye también el traslado de los materiales sobrantes  y demás elementos desmontados,  </t>
  </si>
  <si>
    <t>H. ASEO-RETIRO DE ESCOMBROS</t>
  </si>
  <si>
    <t>Subtotal H</t>
  </si>
  <si>
    <t>Desviación Estandar</t>
  </si>
  <si>
    <t>SUBTOTAL COSTOS DIRECTOS</t>
  </si>
  <si>
    <t>%</t>
  </si>
  <si>
    <t>ADMINISTRACIÓN</t>
  </si>
  <si>
    <t>IMPREVISTOS</t>
  </si>
  <si>
    <t>UTILIDAD</t>
  </si>
  <si>
    <t>SUBTOTAL AIIU</t>
  </si>
  <si>
    <t>VALOR TOTAL (incluido AIU)</t>
  </si>
  <si>
    <t>Certificación en RETIE y RETILAP con un organismo de Inspección certificado por el Organismo Nacional de Acreditación de Colombia -ONAC</t>
  </si>
  <si>
    <t>Trámite y obtención de certificaciones:</t>
  </si>
  <si>
    <t xml:space="preserve">i) RETIE – Reglamento Técnico de Instalaciones Eléctricas. </t>
  </si>
  <si>
    <t xml:space="preserve">ii) RETILAP – Reglamento Técnico de Iluminación y Alumbrado Público. </t>
  </si>
  <si>
    <t>IPC 2023</t>
  </si>
  <si>
    <t>IVA 19%</t>
  </si>
  <si>
    <t>VALOR ESTUDIO DE MERCADO 2023</t>
  </si>
  <si>
    <t>Valor Unitario Ofertado sin IVA</t>
  </si>
  <si>
    <t>Valor Unitario Ofertado con IVA 19%</t>
  </si>
  <si>
    <t>Valor Unitario Actualizado IPC  IVA</t>
  </si>
  <si>
    <t>HISTORICO ACTUALIZADO</t>
  </si>
  <si>
    <t xml:space="preserve">
Valor Unitario historico sin IVA  IPC 2023 (9,28 %) </t>
  </si>
  <si>
    <t>CERTIFICADO RETIE Y RETILAB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</si>
</sst>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0.00_-;\-&quot;$&quot;* #,##0.00_-;_-&quot;$&quot;* &quot;-&quot;??_-;_-@_-"/>
    <numFmt numFmtId="164" formatCode="_-&quot;$&quot;\ * #,##0.00_-;\-&quot;$&quot;\ * #,##0.00_-;_-&quot;$&quot;\ * &quot;-&quot;??_-;_-@_-"/>
    <numFmt numFmtId="165" formatCode="_-&quot;$&quot;* #,##0.00_-;\-&quot;$&quot;* #,##0.00_-;_-&quot;$&quot;* &quot;-&quot;_-;_-@_-"/>
    <numFmt numFmtId="166" formatCode="&quot;$&quot;\ #,##0.00"/>
    <numFmt numFmtId="167" formatCode="_-&quot;$&quot;* #,##0_-;\-&quot;$&quot;* #,##0_-;_-&quot;$&quot;* &quot;-&quot;??_-;_-@_-"/>
  </numFmts>
  <fonts count="16" x14ac:knownFonts="1">
    <font>
      <sz val="11"/>
      <color theme="1"/>
      <name val="Calibri"/>
      <family val="2"/>
      <scheme val="minor"/>
    </font>
    <font>
      <sz val="11"/>
      <color theme="1"/>
      <name val="Calibri"/>
      <family val="2"/>
      <scheme val="minor"/>
    </font>
    <font>
      <b/>
      <sz val="12"/>
      <name val="Arial Narrow"/>
      <family val="2"/>
    </font>
    <font>
      <sz val="12"/>
      <color theme="1"/>
      <name val="Arial Narrow"/>
      <family val="2"/>
    </font>
    <font>
      <sz val="12"/>
      <color rgb="FF000000"/>
      <name val="Arial Narrow"/>
      <family val="2"/>
    </font>
    <font>
      <sz val="12"/>
      <name val="Arial Narrow"/>
      <family val="2"/>
    </font>
    <font>
      <b/>
      <sz val="12"/>
      <color theme="1"/>
      <name val="Arial Narrow"/>
      <family val="2"/>
    </font>
    <font>
      <sz val="12"/>
      <color rgb="FFFF0000"/>
      <name val="Arial Narrow"/>
      <family val="2"/>
    </font>
    <font>
      <sz val="10"/>
      <color theme="1"/>
      <name val="Arial"/>
      <family val="2"/>
    </font>
    <font>
      <b/>
      <sz val="11"/>
      <name val="Calibri"/>
      <family val="2"/>
      <scheme val="minor"/>
    </font>
    <font>
      <b/>
      <sz val="8"/>
      <name val="Arial"/>
      <family val="2"/>
    </font>
    <font>
      <b/>
      <sz val="8"/>
      <color theme="1"/>
      <name val="Arial"/>
      <family val="2"/>
    </font>
    <font>
      <sz val="8"/>
      <color rgb="FF000000"/>
      <name val="Arial"/>
      <family val="2"/>
    </font>
    <font>
      <sz val="8"/>
      <color theme="1"/>
      <name val="Arial"/>
      <family val="2"/>
    </font>
    <font>
      <b/>
      <sz val="14"/>
      <name val="Arial Narrow"/>
      <family val="2"/>
    </font>
    <font>
      <sz val="14"/>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FFFF99"/>
        <bgColor indexed="64"/>
      </patternFill>
    </fill>
    <fill>
      <patternFill patternType="solid">
        <fgColor theme="0" tint="-0.249977111117893"/>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auto="1"/>
      </left>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top style="thin">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cellStyleXfs>
  <cellXfs count="170">
    <xf numFmtId="0" fontId="0" fillId="0" borderId="0" xfId="0"/>
    <xf numFmtId="0" fontId="2" fillId="3" borderId="0" xfId="0" applyFont="1" applyFill="1" applyAlignment="1">
      <alignment horizontal="center" vertical="center"/>
    </xf>
    <xf numFmtId="0" fontId="2" fillId="0" borderId="0" xfId="0" applyFont="1" applyAlignment="1">
      <alignment horizontal="center" vertical="center"/>
    </xf>
    <xf numFmtId="0" fontId="2" fillId="7" borderId="1" xfId="0" applyFont="1" applyFill="1" applyBorder="1" applyAlignment="1">
      <alignment horizontal="center" vertical="center" wrapText="1"/>
    </xf>
    <xf numFmtId="165" fontId="2" fillId="6" borderId="1"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167" fontId="3" fillId="0" borderId="1" xfId="1" applyNumberFormat="1" applyFont="1" applyFill="1" applyBorder="1" applyAlignment="1">
      <alignment horizontal="center" vertical="center"/>
    </xf>
    <xf numFmtId="167" fontId="3" fillId="11" borderId="1" xfId="1" applyNumberFormat="1" applyFont="1" applyFill="1" applyBorder="1" applyAlignment="1">
      <alignment horizontal="center" vertical="center"/>
    </xf>
    <xf numFmtId="167" fontId="3" fillId="0" borderId="1" xfId="1" applyNumberFormat="1" applyFont="1" applyBorder="1" applyAlignment="1">
      <alignment horizontal="center" vertical="center"/>
    </xf>
    <xf numFmtId="167" fontId="5" fillId="0" borderId="1" xfId="1" applyNumberFormat="1" applyFont="1" applyBorder="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left" vertical="center" wrapText="1"/>
    </xf>
    <xf numFmtId="0" fontId="3" fillId="2"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5" fillId="2" borderId="2" xfId="0" applyFont="1" applyFill="1" applyBorder="1" applyAlignment="1">
      <alignment horizontal="center" vertical="center"/>
    </xf>
    <xf numFmtId="44" fontId="5" fillId="2" borderId="2" xfId="1" applyFont="1" applyFill="1" applyBorder="1" applyAlignment="1">
      <alignment horizontal="center" vertical="center"/>
    </xf>
    <xf numFmtId="44" fontId="5" fillId="2" borderId="2" xfId="0" applyNumberFormat="1" applyFont="1" applyFill="1" applyBorder="1" applyAlignment="1">
      <alignment horizontal="center" vertical="center"/>
    </xf>
    <xf numFmtId="44" fontId="6" fillId="10" borderId="2" xfId="0" applyNumberFormat="1" applyFont="1" applyFill="1" applyBorder="1" applyAlignment="1">
      <alignment horizontal="center" vertical="center"/>
    </xf>
    <xf numFmtId="0" fontId="3" fillId="0" borderId="0" xfId="0" applyFont="1" applyAlignment="1">
      <alignment horizontal="left" vertical="center"/>
    </xf>
    <xf numFmtId="0" fontId="7" fillId="0" borderId="0" xfId="0" applyFont="1" applyAlignment="1">
      <alignment horizontal="center" vertical="center"/>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44" fontId="5" fillId="2" borderId="1" xfId="1" applyFont="1" applyFill="1" applyBorder="1" applyAlignment="1">
      <alignment horizontal="center" vertical="center"/>
    </xf>
    <xf numFmtId="44" fontId="2" fillId="10" borderId="1" xfId="1" applyFont="1" applyFill="1" applyBorder="1" applyAlignment="1">
      <alignment horizontal="center" vertical="center"/>
    </xf>
    <xf numFmtId="0" fontId="2" fillId="7" borderId="3" xfId="0" applyFont="1" applyFill="1" applyBorder="1" applyAlignment="1">
      <alignment horizontal="center" vertical="center" wrapText="1"/>
    </xf>
    <xf numFmtId="165" fontId="2" fillId="6" borderId="3" xfId="0" applyNumberFormat="1"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4" borderId="3" xfId="0" applyFont="1" applyFill="1" applyBorder="1" applyAlignment="1">
      <alignment horizontal="center" vertical="center"/>
    </xf>
    <xf numFmtId="44" fontId="3" fillId="0" borderId="1" xfId="1" applyFont="1" applyBorder="1" applyAlignment="1">
      <alignment horizontal="center" vertical="center"/>
    </xf>
    <xf numFmtId="0" fontId="2" fillId="2" borderId="2" xfId="0" applyFont="1" applyFill="1" applyBorder="1" applyAlignment="1">
      <alignment horizontal="left" vertical="center" wrapText="1"/>
    </xf>
    <xf numFmtId="166" fontId="5" fillId="2" borderId="2" xfId="0" applyNumberFormat="1" applyFont="1" applyFill="1" applyBorder="1" applyAlignment="1">
      <alignment horizontal="center" vertical="center"/>
    </xf>
    <xf numFmtId="166" fontId="2" fillId="10" borderId="2" xfId="0" applyNumberFormat="1" applyFont="1" applyFill="1" applyBorder="1" applyAlignment="1">
      <alignment horizontal="center" vertical="center"/>
    </xf>
    <xf numFmtId="0" fontId="5" fillId="0" borderId="1" xfId="0" applyFont="1" applyBorder="1" applyAlignment="1">
      <alignment horizontal="center" vertical="center" wrapText="1"/>
    </xf>
    <xf numFmtId="167" fontId="3" fillId="2" borderId="1" xfId="1" applyNumberFormat="1" applyFont="1" applyFill="1" applyBorder="1" applyAlignment="1">
      <alignment horizontal="center" vertical="center"/>
    </xf>
    <xf numFmtId="167" fontId="5" fillId="2" borderId="2" xfId="1" applyNumberFormat="1" applyFont="1" applyFill="1" applyBorder="1" applyAlignment="1">
      <alignment horizontal="center" vertical="center"/>
    </xf>
    <xf numFmtId="44" fontId="2" fillId="10" borderId="2" xfId="1" applyFont="1" applyFill="1" applyBorder="1" applyAlignment="1">
      <alignment horizontal="center" vertical="center"/>
    </xf>
    <xf numFmtId="0" fontId="3" fillId="8" borderId="0" xfId="0" applyFont="1" applyFill="1" applyAlignment="1">
      <alignment horizontal="center" vertical="center"/>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5" fillId="0" borderId="2" xfId="0" applyFont="1" applyBorder="1" applyAlignment="1">
      <alignment horizontal="center" vertical="center"/>
    </xf>
    <xf numFmtId="0" fontId="4" fillId="0" borderId="4" xfId="0" applyFont="1" applyBorder="1" applyAlignment="1">
      <alignment horizontal="center" vertical="center"/>
    </xf>
    <xf numFmtId="0" fontId="5" fillId="0" borderId="4" xfId="0" applyFont="1" applyBorder="1" applyAlignment="1">
      <alignment horizontal="center" vertical="center"/>
    </xf>
    <xf numFmtId="44" fontId="3" fillId="11" borderId="1" xfId="1" applyFont="1" applyFill="1" applyBorder="1" applyAlignment="1">
      <alignment horizontal="center" vertical="center"/>
    </xf>
    <xf numFmtId="44" fontId="3" fillId="0" borderId="1" xfId="1" applyFont="1" applyFill="1" applyBorder="1" applyAlignment="1">
      <alignment horizontal="center" vertical="center"/>
    </xf>
    <xf numFmtId="44" fontId="5" fillId="0" borderId="1" xfId="1" applyFont="1" applyBorder="1" applyAlignment="1">
      <alignment horizontal="center" vertical="center"/>
    </xf>
    <xf numFmtId="0" fontId="2" fillId="11" borderId="2" xfId="0" applyFont="1" applyFill="1" applyBorder="1" applyAlignment="1">
      <alignment horizontal="center" vertical="center" wrapText="1"/>
    </xf>
    <xf numFmtId="0" fontId="2" fillId="11" borderId="2" xfId="0" applyFont="1" applyFill="1" applyBorder="1" applyAlignment="1">
      <alignment horizontal="left" vertical="center" wrapText="1"/>
    </xf>
    <xf numFmtId="0" fontId="2" fillId="11" borderId="2" xfId="0" applyFont="1" applyFill="1" applyBorder="1" applyAlignment="1">
      <alignment horizontal="center" vertical="center"/>
    </xf>
    <xf numFmtId="0" fontId="5" fillId="11" borderId="2" xfId="0" applyFont="1" applyFill="1" applyBorder="1" applyAlignment="1">
      <alignment horizontal="center" vertical="center"/>
    </xf>
    <xf numFmtId="44" fontId="5" fillId="11" borderId="2" xfId="1" applyFont="1" applyFill="1" applyBorder="1" applyAlignment="1">
      <alignment horizontal="center" vertical="center"/>
    </xf>
    <xf numFmtId="44" fontId="6" fillId="10" borderId="2" xfId="1" applyFont="1" applyFill="1" applyBorder="1" applyAlignment="1">
      <alignment horizontal="center" vertical="center"/>
    </xf>
    <xf numFmtId="167" fontId="5" fillId="7" borderId="1" xfId="1" applyNumberFormat="1" applyFont="1" applyFill="1" applyBorder="1" applyAlignment="1">
      <alignment horizontal="center" vertical="center" wrapText="1"/>
    </xf>
    <xf numFmtId="167" fontId="3" fillId="8" borderId="1" xfId="1" applyNumberFormat="1" applyFont="1" applyFill="1" applyBorder="1" applyAlignment="1">
      <alignment horizontal="center" vertical="center"/>
    </xf>
    <xf numFmtId="0" fontId="3" fillId="2" borderId="2" xfId="0" applyFont="1" applyFill="1" applyBorder="1" applyAlignment="1">
      <alignment horizontal="center" vertical="center"/>
    </xf>
    <xf numFmtId="165" fontId="6" fillId="10" borderId="2" xfId="0" applyNumberFormat="1"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5" fillId="0" borderId="0" xfId="0" applyFont="1" applyAlignment="1">
      <alignment horizontal="center" vertical="center"/>
    </xf>
    <xf numFmtId="44" fontId="5" fillId="0" borderId="0" xfId="1" applyFont="1" applyFill="1" applyBorder="1" applyAlignment="1">
      <alignment horizontal="center" vertical="center"/>
    </xf>
    <xf numFmtId="165" fontId="5" fillId="0" borderId="0" xfId="0" applyNumberFormat="1" applyFont="1" applyAlignment="1">
      <alignment horizontal="center" vertical="center"/>
    </xf>
    <xf numFmtId="166" fontId="5" fillId="0" borderId="0" xfId="0" applyNumberFormat="1" applyFont="1" applyAlignment="1">
      <alignment horizontal="center" vertical="center"/>
    </xf>
    <xf numFmtId="44" fontId="7" fillId="0" borderId="0" xfId="0" applyNumberFormat="1" applyFont="1" applyAlignment="1">
      <alignment horizontal="center" vertical="center"/>
    </xf>
    <xf numFmtId="165" fontId="6" fillId="0" borderId="0" xfId="0" applyNumberFormat="1" applyFont="1" applyAlignment="1">
      <alignment horizontal="center" vertical="center"/>
    </xf>
    <xf numFmtId="167" fontId="5" fillId="0" borderId="1" xfId="1" applyNumberFormat="1" applyFont="1" applyFill="1" applyBorder="1" applyAlignment="1">
      <alignment horizontal="center" vertical="center" wrapText="1"/>
    </xf>
    <xf numFmtId="44" fontId="3" fillId="2" borderId="1" xfId="1" applyFont="1" applyFill="1" applyBorder="1" applyAlignment="1">
      <alignment horizontal="center" vertical="center"/>
    </xf>
    <xf numFmtId="167" fontId="5" fillId="2" borderId="1" xfId="1" applyNumberFormat="1" applyFont="1" applyFill="1" applyBorder="1" applyAlignment="1">
      <alignment horizontal="center" vertical="center" wrapText="1"/>
    </xf>
    <xf numFmtId="167" fontId="5" fillId="2" borderId="2" xfId="0" applyNumberFormat="1" applyFont="1" applyFill="1" applyBorder="1" applyAlignment="1">
      <alignment horizontal="center" vertical="center"/>
    </xf>
    <xf numFmtId="165" fontId="5" fillId="2" borderId="2" xfId="0" applyNumberFormat="1" applyFont="1" applyFill="1" applyBorder="1" applyAlignment="1">
      <alignment horizontal="center" vertical="center"/>
    </xf>
    <xf numFmtId="165" fontId="2" fillId="10" borderId="2"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4" borderId="1" xfId="0" applyFont="1" applyFill="1" applyBorder="1" applyAlignment="1">
      <alignment horizontal="center" vertical="center"/>
    </xf>
    <xf numFmtId="0" fontId="3" fillId="3" borderId="0" xfId="0" applyFont="1" applyFill="1" applyAlignment="1">
      <alignment horizontal="center" vertical="center"/>
    </xf>
    <xf numFmtId="0" fontId="3" fillId="3" borderId="0" xfId="0" applyFont="1" applyFill="1" applyAlignment="1">
      <alignment horizontal="left" vertical="center"/>
    </xf>
    <xf numFmtId="0" fontId="7" fillId="3" borderId="0" xfId="0" applyFont="1" applyFill="1" applyAlignment="1">
      <alignment horizontal="center" vertical="center"/>
    </xf>
    <xf numFmtId="44" fontId="3" fillId="0" borderId="0" xfId="1" applyFont="1" applyFill="1" applyAlignment="1">
      <alignment horizontal="center" vertical="center"/>
    </xf>
    <xf numFmtId="9" fontId="3" fillId="0" borderId="0" xfId="2" applyFont="1" applyFill="1" applyAlignment="1">
      <alignment horizontal="center" vertical="center"/>
    </xf>
    <xf numFmtId="9" fontId="3" fillId="0" borderId="0" xfId="0" applyNumberFormat="1" applyFont="1" applyAlignment="1">
      <alignment horizontal="center" vertical="center"/>
    </xf>
    <xf numFmtId="0" fontId="8" fillId="0" borderId="0" xfId="0" applyFont="1"/>
    <xf numFmtId="0" fontId="0" fillId="3" borderId="0" xfId="0" applyFill="1"/>
    <xf numFmtId="0" fontId="9" fillId="3" borderId="0" xfId="0" applyFont="1" applyFill="1" applyAlignment="1">
      <alignment horizontal="center" vertical="center"/>
    </xf>
    <xf numFmtId="10" fontId="9" fillId="3" borderId="0" xfId="0" applyNumberFormat="1" applyFont="1" applyFill="1" applyAlignment="1">
      <alignment horizontal="center" vertical="center"/>
    </xf>
    <xf numFmtId="0" fontId="12" fillId="0" borderId="2"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4" xfId="0" applyFont="1" applyBorder="1" applyAlignment="1">
      <alignment horizontal="center" vertical="center" wrapText="1"/>
    </xf>
    <xf numFmtId="41" fontId="10" fillId="2" borderId="4" xfId="3" applyFont="1" applyFill="1" applyBorder="1" applyAlignment="1">
      <alignment horizontal="center" vertical="center" wrapText="1"/>
    </xf>
    <xf numFmtId="41" fontId="10" fillId="4" borderId="14" xfId="3" applyFont="1" applyFill="1" applyBorder="1" applyAlignment="1">
      <alignment horizontal="center" vertical="center" wrapText="1"/>
    </xf>
    <xf numFmtId="41" fontId="10" fillId="4" borderId="15" xfId="3"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0" xfId="0" applyFont="1" applyFill="1" applyAlignment="1">
      <alignment horizontal="left" vertical="center" wrapText="1"/>
    </xf>
    <xf numFmtId="0" fontId="5" fillId="3" borderId="0" xfId="0" applyFont="1" applyFill="1" applyAlignment="1">
      <alignment horizontal="center" vertical="center"/>
    </xf>
    <xf numFmtId="167" fontId="5" fillId="3" borderId="0" xfId="1" applyNumberFormat="1" applyFont="1" applyFill="1" applyBorder="1" applyAlignment="1">
      <alignment horizontal="center" vertical="center"/>
    </xf>
    <xf numFmtId="167" fontId="5" fillId="3" borderId="0" xfId="0" applyNumberFormat="1" applyFont="1" applyFill="1" applyAlignment="1">
      <alignment horizontal="center" vertical="center"/>
    </xf>
    <xf numFmtId="165" fontId="5" fillId="3" borderId="0" xfId="0" applyNumberFormat="1" applyFont="1" applyFill="1" applyAlignment="1">
      <alignment horizontal="center" vertical="center"/>
    </xf>
    <xf numFmtId="165" fontId="2" fillId="3" borderId="0" xfId="0" applyNumberFormat="1" applyFont="1" applyFill="1" applyAlignment="1">
      <alignment horizontal="center" vertical="center"/>
    </xf>
    <xf numFmtId="41" fontId="10" fillId="10" borderId="17" xfId="3" applyFont="1" applyFill="1" applyBorder="1" applyAlignment="1">
      <alignment horizontal="center" vertical="center" wrapText="1"/>
    </xf>
    <xf numFmtId="44" fontId="0" fillId="3" borderId="0" xfId="1" applyFont="1" applyFill="1" applyBorder="1"/>
    <xf numFmtId="164" fontId="0" fillId="3" borderId="0" xfId="0" applyNumberFormat="1" applyFill="1"/>
    <xf numFmtId="9" fontId="5" fillId="3" borderId="0" xfId="0" applyNumberFormat="1" applyFont="1" applyFill="1" applyAlignment="1">
      <alignment horizontal="center" vertical="center"/>
    </xf>
    <xf numFmtId="44" fontId="6" fillId="10" borderId="1" xfId="1" applyFont="1" applyFill="1" applyBorder="1" applyAlignment="1">
      <alignment horizontal="center" vertical="center"/>
    </xf>
    <xf numFmtId="44" fontId="14" fillId="10" borderId="1" xfId="0" applyNumberFormat="1" applyFont="1" applyFill="1" applyBorder="1" applyAlignment="1">
      <alignment horizontal="center" vertical="center"/>
    </xf>
    <xf numFmtId="44" fontId="15" fillId="3" borderId="1" xfId="0" applyNumberFormat="1" applyFont="1" applyFill="1" applyBorder="1" applyAlignment="1">
      <alignment horizontal="center" vertical="center"/>
    </xf>
    <xf numFmtId="44" fontId="14" fillId="4" borderId="1" xfId="0" applyNumberFormat="1" applyFont="1" applyFill="1" applyBorder="1" applyAlignment="1">
      <alignment horizontal="center" vertical="center"/>
    </xf>
    <xf numFmtId="0" fontId="15" fillId="3" borderId="1" xfId="0" applyFont="1" applyFill="1" applyBorder="1" applyAlignment="1">
      <alignment horizontal="center" vertical="center"/>
    </xf>
    <xf numFmtId="0" fontId="15" fillId="4" borderId="1" xfId="0" applyFont="1" applyFill="1" applyBorder="1" applyAlignment="1">
      <alignment horizontal="center" vertical="center" wrapText="1"/>
    </xf>
    <xf numFmtId="9" fontId="15" fillId="3" borderId="1" xfId="0" applyNumberFormat="1" applyFont="1" applyFill="1" applyBorder="1" applyAlignment="1">
      <alignment horizontal="center" vertical="center"/>
    </xf>
    <xf numFmtId="0" fontId="14" fillId="4" borderId="1" xfId="0" applyFont="1" applyFill="1" applyBorder="1" applyAlignment="1">
      <alignment horizontal="center" vertical="center"/>
    </xf>
    <xf numFmtId="0" fontId="15" fillId="4" borderId="1" xfId="0" applyFont="1" applyFill="1" applyBorder="1" applyAlignment="1">
      <alignment horizontal="center" vertical="center"/>
    </xf>
    <xf numFmtId="0" fontId="8" fillId="3" borderId="0" xfId="0" applyFont="1" applyFill="1"/>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10" borderId="1"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2" fillId="4" borderId="3" xfId="0" applyFont="1" applyFill="1" applyBorder="1" applyAlignment="1">
      <alignment horizontal="left" vertical="center"/>
    </xf>
    <xf numFmtId="0" fontId="2" fillId="2" borderId="1" xfId="0" applyFont="1" applyFill="1" applyBorder="1" applyAlignment="1">
      <alignment horizontal="center" vertical="center" wrapText="1"/>
    </xf>
    <xf numFmtId="0" fontId="2" fillId="9" borderId="1" xfId="0" applyFont="1" applyFill="1" applyBorder="1" applyAlignment="1">
      <alignment horizontal="center" vertical="center"/>
    </xf>
    <xf numFmtId="0" fontId="0" fillId="3" borderId="0" xfId="0" applyFill="1" applyAlignment="1">
      <alignment horizontal="center"/>
    </xf>
    <xf numFmtId="0" fontId="11" fillId="4" borderId="11"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11" fillId="2" borderId="16"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10" fillId="2" borderId="11"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12"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22" xfId="0" applyFont="1" applyFill="1" applyBorder="1" applyAlignment="1">
      <alignment horizontal="center" vertical="center"/>
    </xf>
    <xf numFmtId="44" fontId="12" fillId="0" borderId="8" xfId="1" applyFont="1" applyBorder="1" applyAlignment="1">
      <alignment horizontal="center" vertical="center" wrapText="1"/>
    </xf>
    <xf numFmtId="44" fontId="12" fillId="0" borderId="20" xfId="1" applyFont="1" applyBorder="1" applyAlignment="1">
      <alignment horizontal="center" vertical="center" wrapText="1"/>
    </xf>
    <xf numFmtId="164" fontId="12" fillId="0" borderId="8" xfId="0" applyNumberFormat="1" applyFont="1" applyBorder="1" applyAlignment="1">
      <alignment horizontal="center" vertical="center" wrapText="1"/>
    </xf>
    <xf numFmtId="164" fontId="12" fillId="0" borderId="20" xfId="0" applyNumberFormat="1" applyFont="1" applyBorder="1" applyAlignment="1">
      <alignment horizontal="center" vertical="center" wrapText="1"/>
    </xf>
    <xf numFmtId="164" fontId="12" fillId="0" borderId="9" xfId="0" applyNumberFormat="1" applyFont="1" applyBorder="1" applyAlignment="1">
      <alignment horizontal="center" vertical="center" wrapText="1"/>
    </xf>
    <xf numFmtId="164" fontId="12" fillId="0" borderId="21" xfId="0" applyNumberFormat="1" applyFont="1" applyBorder="1" applyAlignment="1">
      <alignment horizontal="center" vertical="center" wrapText="1"/>
    </xf>
    <xf numFmtId="0" fontId="12" fillId="0" borderId="1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4" xfId="0" applyFont="1" applyBorder="1" applyAlignment="1">
      <alignment horizontal="center" vertical="center" wrapText="1"/>
    </xf>
  </cellXfs>
  <cellStyles count="4">
    <cellStyle name="Millares [0]" xfId="3" builtinId="6"/>
    <cellStyle name="Moneda" xfId="1" builtinId="4"/>
    <cellStyle name="Normal" xfId="0" builtinId="0"/>
    <cellStyle name="Porcentaje" xfId="2" builtinId="5"/>
  </cellStyles>
  <dxfs count="0"/>
  <tableStyles count="0" defaultTableStyle="TableStyleMedium2" defaultPivotStyle="PivotStyleLight16"/>
  <colors>
    <mruColors>
      <color rgb="FFFFFF99"/>
      <color rgb="FFDE5E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L144"/>
  <sheetViews>
    <sheetView tabSelected="1" topLeftCell="A119" zoomScaleNormal="100" workbookViewId="0">
      <selection activeCell="D140" sqref="D140"/>
    </sheetView>
  </sheetViews>
  <sheetFormatPr baseColWidth="10" defaultColWidth="11.5" defaultRowHeight="16" x14ac:dyDescent="0.2"/>
  <cols>
    <col min="1" max="1" width="4.5" style="17" bestFit="1" customWidth="1"/>
    <col min="2" max="2" width="18.1640625" style="17" bestFit="1" customWidth="1"/>
    <col min="3" max="3" width="35.5" style="26" customWidth="1"/>
    <col min="4" max="4" width="8.5" style="17" customWidth="1"/>
    <col min="5" max="5" width="8.6640625" style="17" bestFit="1" customWidth="1"/>
    <col min="6" max="6" width="12.6640625" style="17" bestFit="1" customWidth="1"/>
    <col min="7" max="7" width="14.6640625" style="17" bestFit="1" customWidth="1"/>
    <col min="8" max="8" width="12.6640625" style="17" bestFit="1" customWidth="1"/>
    <col min="9" max="9" width="13.6640625" style="17" bestFit="1" customWidth="1"/>
    <col min="10" max="10" width="14.83203125" style="17" customWidth="1"/>
    <col min="11" max="11" width="13.6640625" style="17" customWidth="1"/>
    <col min="12" max="13" width="13.6640625" style="27" bestFit="1" customWidth="1"/>
    <col min="14" max="14" width="19.83203125" style="17" customWidth="1"/>
    <col min="15" max="16384" width="11.5" style="17"/>
  </cols>
  <sheetData>
    <row r="1" spans="1:116" s="2" customFormat="1" x14ac:dyDescent="0.2">
      <c r="A1" s="145" t="s">
        <v>0</v>
      </c>
      <c r="B1" s="145"/>
      <c r="C1" s="145"/>
      <c r="D1" s="145"/>
      <c r="E1" s="145"/>
      <c r="F1" s="145"/>
      <c r="G1" s="145"/>
      <c r="H1" s="145"/>
      <c r="I1" s="145"/>
      <c r="J1" s="145"/>
      <c r="K1" s="145"/>
      <c r="L1" s="145"/>
      <c r="M1" s="145"/>
      <c r="N1" s="145"/>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row>
    <row r="2" spans="1:116" s="2" customFormat="1" ht="17" x14ac:dyDescent="0.2">
      <c r="A2" s="139" t="s">
        <v>1</v>
      </c>
      <c r="B2" s="129" t="s">
        <v>2</v>
      </c>
      <c r="C2" s="129" t="s">
        <v>3</v>
      </c>
      <c r="D2" s="139" t="s">
        <v>4</v>
      </c>
      <c r="E2" s="139" t="s">
        <v>5</v>
      </c>
      <c r="F2" s="3" t="s">
        <v>6</v>
      </c>
      <c r="G2" s="4" t="s">
        <v>7</v>
      </c>
      <c r="H2" s="5" t="s">
        <v>8</v>
      </c>
      <c r="I2" s="6" t="s">
        <v>9</v>
      </c>
      <c r="J2" s="139" t="s">
        <v>10</v>
      </c>
      <c r="K2" s="139" t="s">
        <v>11</v>
      </c>
      <c r="L2" s="129" t="s">
        <v>12</v>
      </c>
      <c r="M2" s="129"/>
      <c r="N2" s="136" t="s">
        <v>13</v>
      </c>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row>
    <row r="3" spans="1:116" s="2" customFormat="1" ht="51" x14ac:dyDescent="0.2">
      <c r="A3" s="139"/>
      <c r="B3" s="129"/>
      <c r="C3" s="129"/>
      <c r="D3" s="139"/>
      <c r="E3" s="139"/>
      <c r="F3" s="3" t="s">
        <v>14</v>
      </c>
      <c r="G3" s="4" t="s">
        <v>14</v>
      </c>
      <c r="H3" s="5" t="s">
        <v>14</v>
      </c>
      <c r="I3" s="6" t="s">
        <v>14</v>
      </c>
      <c r="J3" s="139"/>
      <c r="K3" s="139"/>
      <c r="L3" s="7" t="s">
        <v>15</v>
      </c>
      <c r="M3" s="7" t="s">
        <v>16</v>
      </c>
      <c r="N3" s="136"/>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row>
    <row r="4" spans="1:116" ht="153" x14ac:dyDescent="0.2">
      <c r="A4" s="8">
        <v>1</v>
      </c>
      <c r="B4" s="9" t="s">
        <v>17</v>
      </c>
      <c r="C4" s="10" t="s">
        <v>18</v>
      </c>
      <c r="D4" s="11" t="s">
        <v>19</v>
      </c>
      <c r="E4" s="12">
        <v>1</v>
      </c>
      <c r="F4" s="13">
        <v>211676</v>
      </c>
      <c r="G4" s="13">
        <v>262000</v>
      </c>
      <c r="H4" s="14">
        <v>80000</v>
      </c>
      <c r="I4" s="13">
        <v>320400</v>
      </c>
      <c r="J4" s="15">
        <f>AVERAGE(F4:I4)</f>
        <v>218519</v>
      </c>
      <c r="K4" s="15">
        <f>ROUND((STDEVA(F4:I4)),0)</f>
        <v>102477</v>
      </c>
      <c r="L4" s="16">
        <f>J4-K4</f>
        <v>116042</v>
      </c>
      <c r="M4" s="16">
        <f>J4+K4</f>
        <v>320996</v>
      </c>
      <c r="N4" s="15">
        <f>AVERAGE(F4,G4,I4)</f>
        <v>264692</v>
      </c>
    </row>
    <row r="5" spans="1:116" ht="85" x14ac:dyDescent="0.2">
      <c r="A5" s="8">
        <v>2</v>
      </c>
      <c r="B5" s="9" t="s">
        <v>20</v>
      </c>
      <c r="C5" s="18" t="s">
        <v>21</v>
      </c>
      <c r="D5" s="11" t="s">
        <v>19</v>
      </c>
      <c r="E5" s="12">
        <v>1</v>
      </c>
      <c r="F5" s="13">
        <v>202620</v>
      </c>
      <c r="G5" s="13">
        <v>145800</v>
      </c>
      <c r="H5" s="13">
        <v>90000</v>
      </c>
      <c r="I5" s="14">
        <v>345200</v>
      </c>
      <c r="J5" s="15">
        <f>AVERAGE(F5:I5)</f>
        <v>195905</v>
      </c>
      <c r="K5" s="15">
        <f t="shared" ref="K5:K16" si="0">ROUND((STDEVA(F5:I5)),0)</f>
        <v>109636</v>
      </c>
      <c r="L5" s="16">
        <f t="shared" ref="L5:L16" si="1">J5-K5</f>
        <v>86269</v>
      </c>
      <c r="M5" s="16">
        <f t="shared" ref="M5:M16" si="2">J5+K5</f>
        <v>305541</v>
      </c>
      <c r="N5" s="15">
        <f>AVERAGE(F5:H5)</f>
        <v>146140</v>
      </c>
    </row>
    <row r="6" spans="1:116" ht="34" x14ac:dyDescent="0.2">
      <c r="A6" s="8">
        <v>3</v>
      </c>
      <c r="B6" s="9" t="s">
        <v>22</v>
      </c>
      <c r="C6" s="18" t="s">
        <v>23</v>
      </c>
      <c r="D6" s="11" t="s">
        <v>19</v>
      </c>
      <c r="E6" s="12">
        <v>1</v>
      </c>
      <c r="F6" s="14">
        <v>26546</v>
      </c>
      <c r="G6" s="13">
        <v>14500</v>
      </c>
      <c r="H6" s="13">
        <v>12000</v>
      </c>
      <c r="I6" s="14">
        <v>2500</v>
      </c>
      <c r="J6" s="15">
        <f>ROUND((AVERAGE(F6:I6)),0)</f>
        <v>13887</v>
      </c>
      <c r="K6" s="15">
        <f t="shared" si="0"/>
        <v>9897</v>
      </c>
      <c r="L6" s="16">
        <f t="shared" si="1"/>
        <v>3990</v>
      </c>
      <c r="M6" s="16">
        <f t="shared" si="2"/>
        <v>23784</v>
      </c>
      <c r="N6" s="15">
        <f>AVERAGE(G6:H6)</f>
        <v>13250</v>
      </c>
    </row>
    <row r="7" spans="1:116" ht="51" x14ac:dyDescent="0.2">
      <c r="A7" s="8">
        <v>4</v>
      </c>
      <c r="B7" s="9" t="s">
        <v>24</v>
      </c>
      <c r="C7" s="18" t="s">
        <v>25</v>
      </c>
      <c r="D7" s="11" t="s">
        <v>26</v>
      </c>
      <c r="E7" s="12">
        <v>1</v>
      </c>
      <c r="F7" s="14">
        <v>68860</v>
      </c>
      <c r="G7" s="13">
        <v>30000</v>
      </c>
      <c r="H7" s="13">
        <v>21000</v>
      </c>
      <c r="I7" s="13">
        <v>6500</v>
      </c>
      <c r="J7" s="15">
        <f t="shared" ref="J7:J16" si="3">AVERAGE(F7:I7)</f>
        <v>31590</v>
      </c>
      <c r="K7" s="15">
        <f t="shared" si="0"/>
        <v>26666</v>
      </c>
      <c r="L7" s="16">
        <f t="shared" si="1"/>
        <v>4924</v>
      </c>
      <c r="M7" s="16">
        <f t="shared" si="2"/>
        <v>58256</v>
      </c>
      <c r="N7" s="15">
        <f>ROUND((AVERAGE(G7:I7)),0)</f>
        <v>19167</v>
      </c>
    </row>
    <row r="8" spans="1:116" ht="51" x14ac:dyDescent="0.2">
      <c r="A8" s="8">
        <v>5</v>
      </c>
      <c r="B8" s="9" t="s">
        <v>27</v>
      </c>
      <c r="C8" s="18" t="s">
        <v>28</v>
      </c>
      <c r="D8" s="11" t="s">
        <v>19</v>
      </c>
      <c r="E8" s="12">
        <v>1</v>
      </c>
      <c r="F8" s="13">
        <v>55275</v>
      </c>
      <c r="G8" s="13">
        <v>54000</v>
      </c>
      <c r="H8" s="14">
        <v>70000</v>
      </c>
      <c r="I8" s="13">
        <v>48600</v>
      </c>
      <c r="J8" s="15">
        <f>ROUND((AVERAGE(F8:I8)),0)</f>
        <v>56969</v>
      </c>
      <c r="K8" s="15">
        <f t="shared" si="0"/>
        <v>9157</v>
      </c>
      <c r="L8" s="16">
        <f t="shared" si="1"/>
        <v>47812</v>
      </c>
      <c r="M8" s="16">
        <f t="shared" si="2"/>
        <v>66126</v>
      </c>
      <c r="N8" s="15">
        <f>AVERAGE(F8:G8,I8)</f>
        <v>52625</v>
      </c>
    </row>
    <row r="9" spans="1:116" ht="34" x14ac:dyDescent="0.2">
      <c r="A9" s="8">
        <v>6</v>
      </c>
      <c r="B9" s="9" t="s">
        <v>29</v>
      </c>
      <c r="C9" s="18" t="s">
        <v>30</v>
      </c>
      <c r="D9" s="11" t="s">
        <v>26</v>
      </c>
      <c r="E9" s="12">
        <v>1</v>
      </c>
      <c r="F9" s="13">
        <v>46475</v>
      </c>
      <c r="G9" s="13">
        <v>63700</v>
      </c>
      <c r="H9" s="14">
        <v>23000</v>
      </c>
      <c r="I9" s="13">
        <v>68500</v>
      </c>
      <c r="J9" s="15">
        <f>ROUND((AVERAGE(F9:I9)),0)</f>
        <v>50419</v>
      </c>
      <c r="K9" s="15">
        <f t="shared" si="0"/>
        <v>20580</v>
      </c>
      <c r="L9" s="16">
        <f t="shared" si="1"/>
        <v>29839</v>
      </c>
      <c r="M9" s="16">
        <f t="shared" si="2"/>
        <v>70999</v>
      </c>
      <c r="N9" s="15">
        <f>ROUND((AVERAGE(F9:G9,I9)),0)</f>
        <v>59558</v>
      </c>
    </row>
    <row r="10" spans="1:116" ht="51" x14ac:dyDescent="0.2">
      <c r="A10" s="8">
        <v>7</v>
      </c>
      <c r="B10" s="9" t="s">
        <v>31</v>
      </c>
      <c r="C10" s="18" t="s">
        <v>32</v>
      </c>
      <c r="D10" s="11" t="s">
        <v>19</v>
      </c>
      <c r="E10" s="12">
        <v>1</v>
      </c>
      <c r="F10" s="13">
        <v>20864</v>
      </c>
      <c r="G10" s="14">
        <v>75000</v>
      </c>
      <c r="H10" s="14">
        <v>3000</v>
      </c>
      <c r="I10" s="13">
        <v>55400</v>
      </c>
      <c r="J10" s="15">
        <f t="shared" si="3"/>
        <v>38566</v>
      </c>
      <c r="K10" s="15">
        <f t="shared" si="0"/>
        <v>32604</v>
      </c>
      <c r="L10" s="16">
        <f t="shared" si="1"/>
        <v>5962</v>
      </c>
      <c r="M10" s="16">
        <f t="shared" si="2"/>
        <v>71170</v>
      </c>
      <c r="N10" s="15">
        <f>AVERAGE(F10,I10)</f>
        <v>38132</v>
      </c>
    </row>
    <row r="11" spans="1:116" ht="34" x14ac:dyDescent="0.2">
      <c r="A11" s="8">
        <v>8</v>
      </c>
      <c r="B11" s="9" t="s">
        <v>33</v>
      </c>
      <c r="C11" s="18" t="s">
        <v>34</v>
      </c>
      <c r="D11" s="11" t="s">
        <v>19</v>
      </c>
      <c r="E11" s="12">
        <v>1</v>
      </c>
      <c r="F11" s="13">
        <v>22000</v>
      </c>
      <c r="G11" s="13">
        <v>36780</v>
      </c>
      <c r="H11" s="13">
        <v>22000</v>
      </c>
      <c r="I11" s="13">
        <v>36000</v>
      </c>
      <c r="J11" s="15">
        <f t="shared" si="3"/>
        <v>29195</v>
      </c>
      <c r="K11" s="15">
        <f t="shared" si="0"/>
        <v>8314</v>
      </c>
      <c r="L11" s="16">
        <f t="shared" si="1"/>
        <v>20881</v>
      </c>
      <c r="M11" s="16">
        <f t="shared" si="2"/>
        <v>37509</v>
      </c>
      <c r="N11" s="15">
        <f>AVERAGE(F11:I11)</f>
        <v>29195</v>
      </c>
    </row>
    <row r="12" spans="1:116" ht="34" x14ac:dyDescent="0.2">
      <c r="A12" s="8">
        <v>9</v>
      </c>
      <c r="B12" s="9" t="s">
        <v>35</v>
      </c>
      <c r="C12" s="18" t="s">
        <v>36</v>
      </c>
      <c r="D12" s="11" t="s">
        <v>19</v>
      </c>
      <c r="E12" s="12">
        <v>1</v>
      </c>
      <c r="F12" s="13">
        <v>21194</v>
      </c>
      <c r="G12" s="13">
        <v>29970</v>
      </c>
      <c r="H12" s="14">
        <v>15000</v>
      </c>
      <c r="I12" s="13">
        <v>32000</v>
      </c>
      <c r="J12" s="15">
        <f t="shared" si="3"/>
        <v>24541</v>
      </c>
      <c r="K12" s="15">
        <f t="shared" si="0"/>
        <v>7902</v>
      </c>
      <c r="L12" s="16">
        <f t="shared" si="1"/>
        <v>16639</v>
      </c>
      <c r="M12" s="16">
        <f t="shared" si="2"/>
        <v>32443</v>
      </c>
      <c r="N12" s="15">
        <f>ROUND((AVERAGE(F12:G12,I12)),0)</f>
        <v>27721</v>
      </c>
    </row>
    <row r="13" spans="1:116" ht="51" x14ac:dyDescent="0.2">
      <c r="A13" s="8">
        <v>10</v>
      </c>
      <c r="B13" s="9" t="s">
        <v>37</v>
      </c>
      <c r="C13" s="18" t="s">
        <v>38</v>
      </c>
      <c r="D13" s="11" t="s">
        <v>19</v>
      </c>
      <c r="E13" s="12">
        <v>1</v>
      </c>
      <c r="F13" s="13">
        <v>23284</v>
      </c>
      <c r="G13" s="14">
        <v>75000</v>
      </c>
      <c r="H13" s="13">
        <v>3000</v>
      </c>
      <c r="I13" s="13">
        <v>55400</v>
      </c>
      <c r="J13" s="15">
        <f t="shared" si="3"/>
        <v>39171</v>
      </c>
      <c r="K13" s="15">
        <f t="shared" si="0"/>
        <v>32186</v>
      </c>
      <c r="L13" s="16">
        <f t="shared" si="1"/>
        <v>6985</v>
      </c>
      <c r="M13" s="16">
        <f t="shared" si="2"/>
        <v>71357</v>
      </c>
      <c r="N13" s="15">
        <f>AVERAGE(F13,H13,I13)</f>
        <v>27228</v>
      </c>
    </row>
    <row r="14" spans="1:116" ht="34" x14ac:dyDescent="0.2">
      <c r="A14" s="8">
        <v>11</v>
      </c>
      <c r="B14" s="9" t="s">
        <v>39</v>
      </c>
      <c r="C14" s="18" t="s">
        <v>40</v>
      </c>
      <c r="D14" s="11" t="s">
        <v>19</v>
      </c>
      <c r="E14" s="12">
        <v>1</v>
      </c>
      <c r="F14" s="13">
        <v>28490</v>
      </c>
      <c r="G14" s="13">
        <v>35000</v>
      </c>
      <c r="H14" s="14">
        <v>18000</v>
      </c>
      <c r="I14" s="14">
        <v>45000</v>
      </c>
      <c r="J14" s="15">
        <f>ROUND((AVERAGE(F14:I14)),0)</f>
        <v>31623</v>
      </c>
      <c r="K14" s="15">
        <f t="shared" si="0"/>
        <v>11339</v>
      </c>
      <c r="L14" s="16">
        <f>J14-K14</f>
        <v>20284</v>
      </c>
      <c r="M14" s="16">
        <f t="shared" si="2"/>
        <v>42962</v>
      </c>
      <c r="N14" s="15">
        <f>ROUND((AVERAGE(F14:G14,J14)),0)</f>
        <v>31704</v>
      </c>
    </row>
    <row r="15" spans="1:116" ht="34" x14ac:dyDescent="0.2">
      <c r="A15" s="8">
        <v>12</v>
      </c>
      <c r="B15" s="9" t="s">
        <v>41</v>
      </c>
      <c r="C15" s="18" t="s">
        <v>42</v>
      </c>
      <c r="D15" s="11" t="s">
        <v>19</v>
      </c>
      <c r="E15" s="12">
        <v>1</v>
      </c>
      <c r="F15" s="13">
        <v>60610</v>
      </c>
      <c r="G15" s="14">
        <v>250000</v>
      </c>
      <c r="H15" s="13">
        <v>12000</v>
      </c>
      <c r="I15" s="13">
        <v>6500</v>
      </c>
      <c r="J15" s="15">
        <f>ROUND((AVERAGE(F15:I15)),0)</f>
        <v>82278</v>
      </c>
      <c r="K15" s="15">
        <f t="shared" si="0"/>
        <v>114428</v>
      </c>
      <c r="L15" s="16">
        <f t="shared" si="1"/>
        <v>-32150</v>
      </c>
      <c r="M15" s="16">
        <f t="shared" si="2"/>
        <v>196706</v>
      </c>
      <c r="N15" s="15">
        <f>AVERAGE(F15,H15,I15)</f>
        <v>26370</v>
      </c>
    </row>
    <row r="16" spans="1:116" ht="68" x14ac:dyDescent="0.2">
      <c r="A16" s="8">
        <v>13</v>
      </c>
      <c r="B16" s="9" t="s">
        <v>43</v>
      </c>
      <c r="C16" s="18" t="s">
        <v>44</v>
      </c>
      <c r="D16" s="11" t="s">
        <v>19</v>
      </c>
      <c r="E16" s="12">
        <v>1</v>
      </c>
      <c r="F16" s="13">
        <v>50160</v>
      </c>
      <c r="G16" s="14">
        <v>235000</v>
      </c>
      <c r="H16" s="14">
        <v>12000</v>
      </c>
      <c r="I16" s="13">
        <v>185200</v>
      </c>
      <c r="J16" s="15">
        <f t="shared" si="3"/>
        <v>120590</v>
      </c>
      <c r="K16" s="15">
        <f t="shared" si="0"/>
        <v>106484</v>
      </c>
      <c r="L16" s="16">
        <f t="shared" si="1"/>
        <v>14106</v>
      </c>
      <c r="M16" s="16">
        <f t="shared" si="2"/>
        <v>227074</v>
      </c>
      <c r="N16" s="15">
        <f>AVERAGE(F16,I16)</f>
        <v>117680</v>
      </c>
    </row>
    <row r="17" spans="1:14" ht="17" x14ac:dyDescent="0.2">
      <c r="A17" s="19"/>
      <c r="B17" s="20"/>
      <c r="C17" s="20" t="s">
        <v>45</v>
      </c>
      <c r="D17" s="21"/>
      <c r="E17" s="22"/>
      <c r="F17" s="23">
        <f>SUM(F4:F16)</f>
        <v>838054</v>
      </c>
      <c r="G17" s="23">
        <f>SUM(G4:G16)</f>
        <v>1306750</v>
      </c>
      <c r="H17" s="23">
        <f t="shared" ref="H17:K17" si="4">SUM(H4:H16)</f>
        <v>381000</v>
      </c>
      <c r="I17" s="23">
        <f t="shared" si="4"/>
        <v>1207200</v>
      </c>
      <c r="J17" s="23">
        <f t="shared" si="4"/>
        <v>933253</v>
      </c>
      <c r="K17" s="23">
        <f t="shared" si="4"/>
        <v>591670</v>
      </c>
      <c r="L17" s="23">
        <f>SUM(L4:L16)</f>
        <v>341583</v>
      </c>
      <c r="M17" s="24">
        <f>SUM(M4:M16)</f>
        <v>1524923</v>
      </c>
      <c r="N17" s="25">
        <f>SUM(N4:N16)</f>
        <v>853462</v>
      </c>
    </row>
    <row r="19" spans="1:14" x14ac:dyDescent="0.2">
      <c r="A19" s="144" t="s">
        <v>46</v>
      </c>
      <c r="B19" s="144"/>
      <c r="C19" s="144"/>
      <c r="D19" s="144"/>
      <c r="E19" s="144"/>
      <c r="F19" s="144"/>
      <c r="G19" s="144"/>
      <c r="H19" s="144"/>
      <c r="I19" s="144"/>
      <c r="J19" s="144"/>
      <c r="K19" s="144"/>
      <c r="L19" s="144"/>
      <c r="M19" s="144"/>
      <c r="N19" s="144"/>
    </row>
    <row r="20" spans="1:14" ht="17" x14ac:dyDescent="0.2">
      <c r="A20" s="139" t="s">
        <v>1</v>
      </c>
      <c r="B20" s="129" t="s">
        <v>2</v>
      </c>
      <c r="C20" s="142" t="s">
        <v>3</v>
      </c>
      <c r="D20" s="139" t="s">
        <v>4</v>
      </c>
      <c r="E20" s="139" t="s">
        <v>5</v>
      </c>
      <c r="F20" s="3" t="s">
        <v>6</v>
      </c>
      <c r="G20" s="4" t="s">
        <v>7</v>
      </c>
      <c r="H20" s="5" t="s">
        <v>8</v>
      </c>
      <c r="I20" s="6" t="s">
        <v>9</v>
      </c>
      <c r="J20" s="139" t="s">
        <v>10</v>
      </c>
      <c r="K20" s="139" t="s">
        <v>179</v>
      </c>
      <c r="L20" s="129" t="s">
        <v>12</v>
      </c>
      <c r="M20" s="129"/>
      <c r="N20" s="136" t="s">
        <v>13</v>
      </c>
    </row>
    <row r="21" spans="1:14" ht="51" x14ac:dyDescent="0.2">
      <c r="A21" s="139"/>
      <c r="B21" s="129"/>
      <c r="C21" s="142"/>
      <c r="D21" s="139"/>
      <c r="E21" s="139"/>
      <c r="F21" s="3" t="s">
        <v>14</v>
      </c>
      <c r="G21" s="4" t="s">
        <v>14</v>
      </c>
      <c r="H21" s="5" t="s">
        <v>14</v>
      </c>
      <c r="I21" s="6" t="s">
        <v>14</v>
      </c>
      <c r="J21" s="139"/>
      <c r="K21" s="139"/>
      <c r="L21" s="7" t="s">
        <v>15</v>
      </c>
      <c r="M21" s="7" t="s">
        <v>16</v>
      </c>
      <c r="N21" s="136"/>
    </row>
    <row r="22" spans="1:14" ht="34" x14ac:dyDescent="0.2">
      <c r="A22" s="8">
        <v>1</v>
      </c>
      <c r="B22" s="9" t="s">
        <v>47</v>
      </c>
      <c r="C22" s="18" t="s">
        <v>48</v>
      </c>
      <c r="D22" s="11" t="s">
        <v>49</v>
      </c>
      <c r="E22" s="12">
        <v>1</v>
      </c>
      <c r="F22" s="13">
        <v>19745</v>
      </c>
      <c r="G22" s="14">
        <v>62000</v>
      </c>
      <c r="H22" s="15">
        <v>8000</v>
      </c>
      <c r="I22" s="13">
        <v>9800</v>
      </c>
      <c r="J22" s="15">
        <f>ROUND((AVERAGE(F22:I22)),0)</f>
        <v>24886</v>
      </c>
      <c r="K22" s="15">
        <f>ROUND((STDEVA(F22:I22)),0)</f>
        <v>25276</v>
      </c>
      <c r="L22" s="16">
        <f>J22-K22</f>
        <v>-390</v>
      </c>
      <c r="M22" s="16">
        <f>J22+K22</f>
        <v>50162</v>
      </c>
      <c r="N22" s="15">
        <f>AVERAGE(F22,H22,I22)</f>
        <v>12515</v>
      </c>
    </row>
    <row r="23" spans="1:14" ht="34" x14ac:dyDescent="0.2">
      <c r="A23" s="8">
        <v>2</v>
      </c>
      <c r="B23" s="9" t="s">
        <v>47</v>
      </c>
      <c r="C23" s="18" t="s">
        <v>48</v>
      </c>
      <c r="D23" s="11" t="s">
        <v>50</v>
      </c>
      <c r="E23" s="12">
        <v>1</v>
      </c>
      <c r="F23" s="13">
        <v>12826</v>
      </c>
      <c r="G23" s="13">
        <v>37200</v>
      </c>
      <c r="H23" s="14">
        <v>80000</v>
      </c>
      <c r="I23" s="13">
        <v>7300</v>
      </c>
      <c r="J23" s="15">
        <f t="shared" ref="J23:J36" si="5">ROUND((AVERAGE(F23:I23)),0)</f>
        <v>34332</v>
      </c>
      <c r="K23" s="15">
        <f t="shared" ref="K23:K36" si="6">ROUND((STDEVA(F23:I23)),0)</f>
        <v>33101</v>
      </c>
      <c r="L23" s="16">
        <f t="shared" ref="L23:L36" si="7">J23-K23</f>
        <v>1231</v>
      </c>
      <c r="M23" s="16">
        <f t="shared" ref="M23:M36" si="8">J23+K23</f>
        <v>67433</v>
      </c>
      <c r="N23" s="15">
        <f>ROUND((AVERAGE(F23,G23,I23)),0)</f>
        <v>19109</v>
      </c>
    </row>
    <row r="24" spans="1:14" ht="51" x14ac:dyDescent="0.2">
      <c r="A24" s="8">
        <v>3</v>
      </c>
      <c r="B24" s="9" t="s">
        <v>51</v>
      </c>
      <c r="C24" s="18" t="s">
        <v>52</v>
      </c>
      <c r="D24" s="11" t="s">
        <v>49</v>
      </c>
      <c r="E24" s="12">
        <v>1</v>
      </c>
      <c r="F24" s="13">
        <v>20551</v>
      </c>
      <c r="G24" s="14">
        <v>41200</v>
      </c>
      <c r="H24" s="15">
        <v>12000</v>
      </c>
      <c r="I24" s="13">
        <v>22000</v>
      </c>
      <c r="J24" s="15">
        <f t="shared" si="5"/>
        <v>23938</v>
      </c>
      <c r="K24" s="15">
        <f t="shared" si="6"/>
        <v>12325</v>
      </c>
      <c r="L24" s="16">
        <f t="shared" si="7"/>
        <v>11613</v>
      </c>
      <c r="M24" s="16">
        <f t="shared" si="8"/>
        <v>36263</v>
      </c>
      <c r="N24" s="15">
        <f>ROUND((AVERAGE(F24,H24,I24)),0)</f>
        <v>18184</v>
      </c>
    </row>
    <row r="25" spans="1:14" ht="51" x14ac:dyDescent="0.2">
      <c r="A25" s="8">
        <v>4</v>
      </c>
      <c r="B25" s="9" t="s">
        <v>51</v>
      </c>
      <c r="C25" s="18" t="s">
        <v>52</v>
      </c>
      <c r="D25" s="11" t="s">
        <v>50</v>
      </c>
      <c r="E25" s="12">
        <v>1</v>
      </c>
      <c r="F25" s="13">
        <v>11960</v>
      </c>
      <c r="G25" s="14">
        <v>24720</v>
      </c>
      <c r="H25" s="15">
        <v>12000</v>
      </c>
      <c r="I25" s="13">
        <v>19500</v>
      </c>
      <c r="J25" s="15">
        <f t="shared" si="5"/>
        <v>17045</v>
      </c>
      <c r="K25" s="15">
        <f t="shared" si="6"/>
        <v>6225</v>
      </c>
      <c r="L25" s="16">
        <f t="shared" si="7"/>
        <v>10820</v>
      </c>
      <c r="M25" s="16">
        <f t="shared" si="8"/>
        <v>23270</v>
      </c>
      <c r="N25" s="15">
        <f>ROUND((AVERAGE(F25,H25,I25)),0)</f>
        <v>14487</v>
      </c>
    </row>
    <row r="26" spans="1:14" ht="51" x14ac:dyDescent="0.2">
      <c r="A26" s="8">
        <v>5</v>
      </c>
      <c r="B26" s="9" t="s">
        <v>51</v>
      </c>
      <c r="C26" s="18" t="s">
        <v>53</v>
      </c>
      <c r="D26" s="11" t="s">
        <v>49</v>
      </c>
      <c r="E26" s="12">
        <v>1</v>
      </c>
      <c r="F26" s="13">
        <v>18549</v>
      </c>
      <c r="G26" s="14">
        <v>49200</v>
      </c>
      <c r="H26" s="15">
        <v>12000</v>
      </c>
      <c r="I26" s="13">
        <v>19800</v>
      </c>
      <c r="J26" s="15">
        <f t="shared" si="5"/>
        <v>24887</v>
      </c>
      <c r="K26" s="15">
        <f t="shared" si="6"/>
        <v>16565</v>
      </c>
      <c r="L26" s="16">
        <f t="shared" si="7"/>
        <v>8322</v>
      </c>
      <c r="M26" s="16">
        <f t="shared" si="8"/>
        <v>41452</v>
      </c>
      <c r="N26" s="15">
        <f>AVERAGE(F26,H26,I26)</f>
        <v>16783</v>
      </c>
    </row>
    <row r="27" spans="1:14" ht="51" x14ac:dyDescent="0.2">
      <c r="A27" s="8">
        <v>6</v>
      </c>
      <c r="B27" s="9" t="s">
        <v>51</v>
      </c>
      <c r="C27" s="18" t="s">
        <v>53</v>
      </c>
      <c r="D27" s="11" t="s">
        <v>50</v>
      </c>
      <c r="E27" s="12">
        <v>1</v>
      </c>
      <c r="F27" s="13">
        <v>10806</v>
      </c>
      <c r="G27" s="14">
        <v>29520</v>
      </c>
      <c r="H27" s="15">
        <v>12000</v>
      </c>
      <c r="I27" s="13">
        <v>17600</v>
      </c>
      <c r="J27" s="15">
        <f t="shared" si="5"/>
        <v>17482</v>
      </c>
      <c r="K27" s="15">
        <f t="shared" si="6"/>
        <v>8555</v>
      </c>
      <c r="L27" s="16">
        <f t="shared" si="7"/>
        <v>8927</v>
      </c>
      <c r="M27" s="16">
        <f t="shared" si="8"/>
        <v>26037</v>
      </c>
      <c r="N27" s="15">
        <f>ROUND((AVERAGE(F27,H27,I27)),0)</f>
        <v>13469</v>
      </c>
    </row>
    <row r="28" spans="1:14" ht="17" x14ac:dyDescent="0.2">
      <c r="A28" s="8">
        <v>7</v>
      </c>
      <c r="B28" s="9" t="s">
        <v>54</v>
      </c>
      <c r="C28" s="18" t="s">
        <v>55</v>
      </c>
      <c r="D28" s="11" t="s">
        <v>49</v>
      </c>
      <c r="E28" s="12">
        <v>1</v>
      </c>
      <c r="F28" s="13">
        <v>26895</v>
      </c>
      <c r="G28" s="13">
        <v>39990</v>
      </c>
      <c r="H28" s="15">
        <v>28000</v>
      </c>
      <c r="I28" s="13">
        <v>38600</v>
      </c>
      <c r="J28" s="15">
        <f t="shared" si="5"/>
        <v>33371</v>
      </c>
      <c r="K28" s="15">
        <f t="shared" si="6"/>
        <v>6878</v>
      </c>
      <c r="L28" s="16">
        <f t="shared" si="7"/>
        <v>26493</v>
      </c>
      <c r="M28" s="16">
        <f t="shared" si="8"/>
        <v>40249</v>
      </c>
      <c r="N28" s="15">
        <f>ROUND((AVERAGE(F28:I28)),0)</f>
        <v>33371</v>
      </c>
    </row>
    <row r="29" spans="1:14" ht="17" x14ac:dyDescent="0.2">
      <c r="A29" s="8">
        <v>8</v>
      </c>
      <c r="B29" s="9" t="s">
        <v>54</v>
      </c>
      <c r="C29" s="18" t="s">
        <v>55</v>
      </c>
      <c r="D29" s="11" t="s">
        <v>50</v>
      </c>
      <c r="E29" s="12">
        <v>1</v>
      </c>
      <c r="F29" s="14">
        <v>11296</v>
      </c>
      <c r="G29" s="13">
        <v>23994</v>
      </c>
      <c r="H29" s="15">
        <v>28000</v>
      </c>
      <c r="I29" s="14">
        <v>34000</v>
      </c>
      <c r="J29" s="15">
        <f t="shared" si="5"/>
        <v>24323</v>
      </c>
      <c r="K29" s="15">
        <f t="shared" si="6"/>
        <v>9609</v>
      </c>
      <c r="L29" s="16">
        <f t="shared" si="7"/>
        <v>14714</v>
      </c>
      <c r="M29" s="16">
        <f t="shared" si="8"/>
        <v>33932</v>
      </c>
      <c r="N29" s="15">
        <f>AVERAGE(G29,H29)</f>
        <v>25997</v>
      </c>
    </row>
    <row r="30" spans="1:14" ht="17" x14ac:dyDescent="0.2">
      <c r="A30" s="8">
        <v>9</v>
      </c>
      <c r="B30" s="9" t="s">
        <v>56</v>
      </c>
      <c r="C30" s="18" t="s">
        <v>57</v>
      </c>
      <c r="D30" s="11" t="s">
        <v>50</v>
      </c>
      <c r="E30" s="12">
        <v>1</v>
      </c>
      <c r="F30" s="13">
        <v>9075</v>
      </c>
      <c r="G30" s="13">
        <v>24000</v>
      </c>
      <c r="H30" s="14">
        <v>4000</v>
      </c>
      <c r="I30" s="13">
        <v>22000</v>
      </c>
      <c r="J30" s="15">
        <f t="shared" si="5"/>
        <v>14769</v>
      </c>
      <c r="K30" s="15">
        <f t="shared" si="6"/>
        <v>9762</v>
      </c>
      <c r="L30" s="16">
        <f t="shared" si="7"/>
        <v>5007</v>
      </c>
      <c r="M30" s="16">
        <f t="shared" si="8"/>
        <v>24531</v>
      </c>
      <c r="N30" s="15">
        <f>ROUND((AVERAGE(F30,G30,I30)),0)</f>
        <v>18358</v>
      </c>
    </row>
    <row r="31" spans="1:14" ht="34" x14ac:dyDescent="0.2">
      <c r="A31" s="8">
        <v>10</v>
      </c>
      <c r="B31" s="9" t="s">
        <v>58</v>
      </c>
      <c r="C31" s="18" t="s">
        <v>59</v>
      </c>
      <c r="D31" s="11" t="s">
        <v>50</v>
      </c>
      <c r="E31" s="12">
        <v>1</v>
      </c>
      <c r="F31" s="13">
        <v>11880</v>
      </c>
      <c r="G31" s="14">
        <v>38400</v>
      </c>
      <c r="H31" s="14">
        <v>5000</v>
      </c>
      <c r="I31" s="13">
        <v>32000</v>
      </c>
      <c r="J31" s="15">
        <f t="shared" si="5"/>
        <v>21820</v>
      </c>
      <c r="K31" s="15">
        <f t="shared" si="6"/>
        <v>15919</v>
      </c>
      <c r="L31" s="16">
        <f t="shared" si="7"/>
        <v>5901</v>
      </c>
      <c r="M31" s="16">
        <f t="shared" si="8"/>
        <v>37739</v>
      </c>
      <c r="N31" s="15">
        <f>AVERAGE(F31,I31)</f>
        <v>21940</v>
      </c>
    </row>
    <row r="32" spans="1:14" ht="34" x14ac:dyDescent="0.2">
      <c r="A32" s="8">
        <v>11</v>
      </c>
      <c r="B32" s="9" t="s">
        <v>58</v>
      </c>
      <c r="C32" s="18" t="s">
        <v>59</v>
      </c>
      <c r="D32" s="11" t="s">
        <v>49</v>
      </c>
      <c r="E32" s="12"/>
      <c r="F32" s="13">
        <v>23100</v>
      </c>
      <c r="G32" s="13">
        <v>25600</v>
      </c>
      <c r="H32" s="14">
        <v>15000</v>
      </c>
      <c r="I32" s="14">
        <v>36500</v>
      </c>
      <c r="J32" s="15">
        <f t="shared" si="5"/>
        <v>25050</v>
      </c>
      <c r="K32" s="15">
        <f t="shared" si="6"/>
        <v>8873</v>
      </c>
      <c r="L32" s="16">
        <f t="shared" si="7"/>
        <v>16177</v>
      </c>
      <c r="M32" s="16">
        <f t="shared" si="8"/>
        <v>33923</v>
      </c>
      <c r="N32" s="15">
        <f>AVERAGE(F32:G32)</f>
        <v>24350</v>
      </c>
    </row>
    <row r="33" spans="1:14" ht="34" x14ac:dyDescent="0.2">
      <c r="A33" s="8">
        <v>12</v>
      </c>
      <c r="B33" s="9" t="s">
        <v>60</v>
      </c>
      <c r="C33" s="18" t="s">
        <v>61</v>
      </c>
      <c r="D33" s="11" t="s">
        <v>49</v>
      </c>
      <c r="E33" s="12">
        <v>1</v>
      </c>
      <c r="F33" s="13">
        <v>13695</v>
      </c>
      <c r="G33" s="14">
        <v>35000</v>
      </c>
      <c r="H33" s="15">
        <v>6000</v>
      </c>
      <c r="I33" s="13">
        <v>14000</v>
      </c>
      <c r="J33" s="15">
        <f t="shared" si="5"/>
        <v>17174</v>
      </c>
      <c r="K33" s="15">
        <f t="shared" si="6"/>
        <v>12447</v>
      </c>
      <c r="L33" s="16">
        <f t="shared" si="7"/>
        <v>4727</v>
      </c>
      <c r="M33" s="16">
        <f t="shared" si="8"/>
        <v>29621</v>
      </c>
      <c r="N33" s="15">
        <f>ROUND((AVERAGE(F33,H33,I33)),0)</f>
        <v>11232</v>
      </c>
    </row>
    <row r="34" spans="1:14" ht="68" x14ac:dyDescent="0.2">
      <c r="A34" s="8">
        <v>13</v>
      </c>
      <c r="B34" s="28" t="s">
        <v>62</v>
      </c>
      <c r="C34" s="18" t="s">
        <v>63</v>
      </c>
      <c r="D34" s="11" t="s">
        <v>49</v>
      </c>
      <c r="E34" s="12">
        <v>1</v>
      </c>
      <c r="F34" s="13">
        <v>421551</v>
      </c>
      <c r="G34" s="13">
        <v>1146667</v>
      </c>
      <c r="H34" s="15">
        <v>185000</v>
      </c>
      <c r="I34" s="14">
        <v>4300000</v>
      </c>
      <c r="J34" s="15">
        <f t="shared" si="5"/>
        <v>1513305</v>
      </c>
      <c r="K34" s="15">
        <f>ROUND((STDEVA(F34:I34)),0)</f>
        <v>1902316</v>
      </c>
      <c r="L34" s="16">
        <f t="shared" si="7"/>
        <v>-389011</v>
      </c>
      <c r="M34" s="16">
        <f t="shared" si="8"/>
        <v>3415621</v>
      </c>
      <c r="N34" s="15">
        <f>AVERAGE(F34,G34,H34)</f>
        <v>584406</v>
      </c>
    </row>
    <row r="35" spans="1:14" ht="68" x14ac:dyDescent="0.2">
      <c r="A35" s="8">
        <v>14</v>
      </c>
      <c r="B35" s="28" t="s">
        <v>62</v>
      </c>
      <c r="C35" s="18" t="s">
        <v>64</v>
      </c>
      <c r="D35" s="11" t="s">
        <v>50</v>
      </c>
      <c r="E35" s="12">
        <v>1</v>
      </c>
      <c r="F35" s="13">
        <v>202290</v>
      </c>
      <c r="G35" s="13">
        <v>688000</v>
      </c>
      <c r="H35" s="15">
        <v>50000</v>
      </c>
      <c r="I35" s="14">
        <v>2800000</v>
      </c>
      <c r="J35" s="15">
        <f t="shared" si="5"/>
        <v>935073</v>
      </c>
      <c r="K35" s="15">
        <f t="shared" si="6"/>
        <v>1272704</v>
      </c>
      <c r="L35" s="16">
        <f t="shared" si="7"/>
        <v>-337631</v>
      </c>
      <c r="M35" s="16">
        <f t="shared" si="8"/>
        <v>2207777</v>
      </c>
      <c r="N35" s="15">
        <f>AVERAGE(F35:H35)</f>
        <v>313430</v>
      </c>
    </row>
    <row r="36" spans="1:14" ht="34" x14ac:dyDescent="0.2">
      <c r="A36" s="8">
        <v>15</v>
      </c>
      <c r="B36" s="28" t="s">
        <v>65</v>
      </c>
      <c r="C36" s="18" t="s">
        <v>66</v>
      </c>
      <c r="D36" s="11" t="s">
        <v>49</v>
      </c>
      <c r="E36" s="12">
        <v>1</v>
      </c>
      <c r="F36" s="13">
        <v>80080</v>
      </c>
      <c r="G36" s="14">
        <v>115000</v>
      </c>
      <c r="H36" s="15">
        <v>75000</v>
      </c>
      <c r="I36" s="13">
        <v>78900</v>
      </c>
      <c r="J36" s="15">
        <f t="shared" si="5"/>
        <v>87245</v>
      </c>
      <c r="K36" s="15">
        <f t="shared" si="6"/>
        <v>18630</v>
      </c>
      <c r="L36" s="16">
        <f t="shared" si="7"/>
        <v>68615</v>
      </c>
      <c r="M36" s="16">
        <f t="shared" si="8"/>
        <v>105875</v>
      </c>
      <c r="N36" s="15">
        <f>ROUND((AVERAGE(F36,H36,I36)),0)</f>
        <v>77993</v>
      </c>
    </row>
    <row r="37" spans="1:14" ht="17" x14ac:dyDescent="0.2">
      <c r="A37" s="29"/>
      <c r="B37" s="29"/>
      <c r="C37" s="29" t="s">
        <v>67</v>
      </c>
      <c r="D37" s="30"/>
      <c r="E37" s="31"/>
      <c r="F37" s="32">
        <f>SUM(F22:F36)</f>
        <v>894299</v>
      </c>
      <c r="G37" s="32">
        <f>SUM(G22:G36)</f>
        <v>2380491</v>
      </c>
      <c r="H37" s="32">
        <f>SUM(H22:H36)</f>
        <v>532000</v>
      </c>
      <c r="I37" s="32">
        <f t="shared" ref="I37:J37" si="9">SUM(I22:I36)</f>
        <v>7452000</v>
      </c>
      <c r="J37" s="32">
        <f t="shared" si="9"/>
        <v>2814700</v>
      </c>
      <c r="K37" s="32">
        <f t="shared" ref="K37" si="10">SUM(K22:K36)</f>
        <v>3359185</v>
      </c>
      <c r="L37" s="32">
        <f t="shared" ref="L37" si="11">SUM(L22:L36)</f>
        <v>-544485</v>
      </c>
      <c r="M37" s="32">
        <f t="shared" ref="M37" si="12">SUM(M22:M36)</f>
        <v>6173885</v>
      </c>
      <c r="N37" s="33">
        <f t="shared" ref="N37" si="13">SUM(N22:N36)</f>
        <v>1205624</v>
      </c>
    </row>
    <row r="39" spans="1:14" x14ac:dyDescent="0.2">
      <c r="A39" s="144" t="s">
        <v>68</v>
      </c>
      <c r="B39" s="144"/>
      <c r="C39" s="144"/>
      <c r="D39" s="144"/>
      <c r="E39" s="144"/>
      <c r="F39" s="144"/>
      <c r="G39" s="144"/>
      <c r="H39" s="144"/>
      <c r="I39" s="144"/>
      <c r="J39" s="144"/>
      <c r="K39" s="144"/>
      <c r="L39" s="144"/>
      <c r="M39" s="144"/>
      <c r="N39" s="144"/>
    </row>
    <row r="40" spans="1:14" ht="17" x14ac:dyDescent="0.2">
      <c r="A40" s="139" t="s">
        <v>1</v>
      </c>
      <c r="B40" s="129" t="s">
        <v>2</v>
      </c>
      <c r="C40" s="142" t="s">
        <v>3</v>
      </c>
      <c r="D40" s="139" t="s">
        <v>4</v>
      </c>
      <c r="E40" s="139" t="s">
        <v>5</v>
      </c>
      <c r="F40" s="3" t="s">
        <v>6</v>
      </c>
      <c r="G40" s="4" t="s">
        <v>7</v>
      </c>
      <c r="H40" s="5" t="s">
        <v>8</v>
      </c>
      <c r="I40" s="6" t="s">
        <v>9</v>
      </c>
      <c r="J40" s="139" t="s">
        <v>10</v>
      </c>
      <c r="K40" s="139" t="s">
        <v>11</v>
      </c>
      <c r="L40" s="129" t="s">
        <v>12</v>
      </c>
      <c r="M40" s="129"/>
      <c r="N40" s="136" t="s">
        <v>13</v>
      </c>
    </row>
    <row r="41" spans="1:14" ht="51" x14ac:dyDescent="0.2">
      <c r="A41" s="140"/>
      <c r="B41" s="141"/>
      <c r="C41" s="143"/>
      <c r="D41" s="140"/>
      <c r="E41" s="140"/>
      <c r="F41" s="34" t="s">
        <v>14</v>
      </c>
      <c r="G41" s="35" t="s">
        <v>14</v>
      </c>
      <c r="H41" s="36" t="s">
        <v>14</v>
      </c>
      <c r="I41" s="37" t="s">
        <v>14</v>
      </c>
      <c r="J41" s="140"/>
      <c r="K41" s="140"/>
      <c r="L41" s="38" t="s">
        <v>15</v>
      </c>
      <c r="M41" s="38" t="s">
        <v>16</v>
      </c>
      <c r="N41" s="137"/>
    </row>
    <row r="42" spans="1:14" ht="17" x14ac:dyDescent="0.2">
      <c r="A42" s="9">
        <v>1</v>
      </c>
      <c r="B42" s="9" t="s">
        <v>69</v>
      </c>
      <c r="C42" s="10" t="s">
        <v>70</v>
      </c>
      <c r="D42" s="11" t="s">
        <v>49</v>
      </c>
      <c r="E42" s="12">
        <v>1</v>
      </c>
      <c r="F42" s="13">
        <v>20108</v>
      </c>
      <c r="G42" s="14">
        <v>25000</v>
      </c>
      <c r="H42" s="13">
        <v>20000</v>
      </c>
      <c r="I42" s="13">
        <v>19800</v>
      </c>
      <c r="J42" s="15">
        <f>AVERAGE(F42:I42)</f>
        <v>21227</v>
      </c>
      <c r="K42" s="15">
        <f>ROUND((STDEVA(F42:I42)),0)</f>
        <v>2519</v>
      </c>
      <c r="L42" s="16">
        <f>J42-K42</f>
        <v>18708</v>
      </c>
      <c r="M42" s="16">
        <f>J42+K42</f>
        <v>23746</v>
      </c>
      <c r="N42" s="39">
        <f>ROUND((AVERAGE(F42,H42,I42)),0)</f>
        <v>19969</v>
      </c>
    </row>
    <row r="43" spans="1:14" ht="34" x14ac:dyDescent="0.2">
      <c r="A43" s="9">
        <v>2</v>
      </c>
      <c r="B43" s="9" t="s">
        <v>69</v>
      </c>
      <c r="C43" s="10" t="s">
        <v>71</v>
      </c>
      <c r="D43" s="11" t="s">
        <v>49</v>
      </c>
      <c r="E43" s="12">
        <v>1</v>
      </c>
      <c r="F43" s="13">
        <v>20936</v>
      </c>
      <c r="G43" s="14">
        <v>25000</v>
      </c>
      <c r="H43" s="13">
        <v>20000</v>
      </c>
      <c r="I43" s="13">
        <v>19800</v>
      </c>
      <c r="J43" s="15">
        <f t="shared" ref="J43:J47" si="14">AVERAGE(F43:I43)</f>
        <v>21434</v>
      </c>
      <c r="K43" s="15">
        <f t="shared" ref="K43:K47" si="15">ROUND((STDEVA(F43:I43)),0)</f>
        <v>2428</v>
      </c>
      <c r="L43" s="16">
        <f t="shared" ref="L43:L47" si="16">J43-K43</f>
        <v>19006</v>
      </c>
      <c r="M43" s="16">
        <f t="shared" ref="M43:M47" si="17">J43+K43</f>
        <v>23862</v>
      </c>
      <c r="N43" s="39">
        <f>ROUND((AVERAGE(F43,H43,I43)),0)</f>
        <v>20245</v>
      </c>
    </row>
    <row r="44" spans="1:14" ht="34" x14ac:dyDescent="0.2">
      <c r="A44" s="9">
        <v>3</v>
      </c>
      <c r="B44" s="9" t="s">
        <v>72</v>
      </c>
      <c r="C44" s="10" t="s">
        <v>73</v>
      </c>
      <c r="D44" s="11" t="s">
        <v>49</v>
      </c>
      <c r="E44" s="12">
        <v>1</v>
      </c>
      <c r="F44" s="13">
        <v>84883</v>
      </c>
      <c r="G44" s="13">
        <v>82000</v>
      </c>
      <c r="H44" s="13">
        <v>60000</v>
      </c>
      <c r="I44" s="14">
        <v>22000</v>
      </c>
      <c r="J44" s="15">
        <f>ROUND((AVERAGE(F44:I44)),0)</f>
        <v>62221</v>
      </c>
      <c r="K44" s="15">
        <f t="shared" si="15"/>
        <v>29025</v>
      </c>
      <c r="L44" s="16">
        <f t="shared" si="16"/>
        <v>33196</v>
      </c>
      <c r="M44" s="16">
        <f t="shared" si="17"/>
        <v>91246</v>
      </c>
      <c r="N44" s="39">
        <f>ROUND((AVERAGE(F44,G44,H44)),0)</f>
        <v>75628</v>
      </c>
    </row>
    <row r="45" spans="1:14" ht="17" x14ac:dyDescent="0.2">
      <c r="A45" s="9">
        <v>4</v>
      </c>
      <c r="B45" s="9" t="s">
        <v>74</v>
      </c>
      <c r="C45" s="10" t="s">
        <v>75</v>
      </c>
      <c r="D45" s="11" t="s">
        <v>49</v>
      </c>
      <c r="E45" s="12">
        <v>1</v>
      </c>
      <c r="F45" s="13">
        <v>74176</v>
      </c>
      <c r="G45" s="13">
        <v>67600</v>
      </c>
      <c r="H45" s="14">
        <v>20000</v>
      </c>
      <c r="I45" s="13">
        <v>28900</v>
      </c>
      <c r="J45" s="15">
        <f t="shared" si="14"/>
        <v>47669</v>
      </c>
      <c r="K45" s="15">
        <f t="shared" si="15"/>
        <v>27189</v>
      </c>
      <c r="L45" s="16">
        <f t="shared" si="16"/>
        <v>20480</v>
      </c>
      <c r="M45" s="16">
        <f t="shared" si="17"/>
        <v>74858</v>
      </c>
      <c r="N45" s="39">
        <f>AVERAGE(F45,G45,I45)</f>
        <v>56892</v>
      </c>
    </row>
    <row r="46" spans="1:14" ht="17" x14ac:dyDescent="0.2">
      <c r="A46" s="9">
        <v>5</v>
      </c>
      <c r="B46" s="9" t="s">
        <v>74</v>
      </c>
      <c r="C46" s="10" t="s">
        <v>76</v>
      </c>
      <c r="D46" s="11" t="s">
        <v>49</v>
      </c>
      <c r="E46" s="12">
        <v>1</v>
      </c>
      <c r="F46" s="13">
        <v>82500</v>
      </c>
      <c r="G46" s="13">
        <v>90000</v>
      </c>
      <c r="H46" s="14">
        <v>25000</v>
      </c>
      <c r="I46" s="13">
        <v>68500</v>
      </c>
      <c r="J46" s="15">
        <f t="shared" si="14"/>
        <v>66500</v>
      </c>
      <c r="K46" s="15">
        <f t="shared" si="15"/>
        <v>29066</v>
      </c>
      <c r="L46" s="16">
        <f t="shared" si="16"/>
        <v>37434</v>
      </c>
      <c r="M46" s="16">
        <f t="shared" si="17"/>
        <v>95566</v>
      </c>
      <c r="N46" s="39">
        <f>ROUND((AVERAGE(F46,G46,I46)),0)</f>
        <v>80333</v>
      </c>
    </row>
    <row r="47" spans="1:14" ht="34" x14ac:dyDescent="0.2">
      <c r="A47" s="9">
        <v>6</v>
      </c>
      <c r="B47" s="9" t="s">
        <v>77</v>
      </c>
      <c r="C47" s="10" t="s">
        <v>78</v>
      </c>
      <c r="D47" s="11" t="s">
        <v>19</v>
      </c>
      <c r="E47" s="12">
        <v>1</v>
      </c>
      <c r="F47" s="13">
        <v>71500</v>
      </c>
      <c r="G47" s="14">
        <v>155000</v>
      </c>
      <c r="H47" s="14">
        <v>15000</v>
      </c>
      <c r="I47" s="13">
        <v>95000</v>
      </c>
      <c r="J47" s="15">
        <f t="shared" si="14"/>
        <v>84125</v>
      </c>
      <c r="K47" s="15">
        <f t="shared" si="15"/>
        <v>57963</v>
      </c>
      <c r="L47" s="16">
        <f t="shared" si="16"/>
        <v>26162</v>
      </c>
      <c r="M47" s="16">
        <f t="shared" si="17"/>
        <v>142088</v>
      </c>
      <c r="N47" s="39">
        <f>AVERAGE(F47,I47)</f>
        <v>83250</v>
      </c>
    </row>
    <row r="48" spans="1:14" ht="17" x14ac:dyDescent="0.2">
      <c r="A48" s="20"/>
      <c r="B48" s="20"/>
      <c r="C48" s="40" t="s">
        <v>79</v>
      </c>
      <c r="D48" s="21"/>
      <c r="E48" s="22"/>
      <c r="F48" s="23">
        <f>SUM(F42:F47)</f>
        <v>354103</v>
      </c>
      <c r="G48" s="23">
        <f>SUM(G42:G47)</f>
        <v>444600</v>
      </c>
      <c r="H48" s="41">
        <f>SUM(H42:H47)</f>
        <v>160000</v>
      </c>
      <c r="I48" s="41">
        <f t="shared" ref="I48:N48" si="18">SUM(I42:I47)</f>
        <v>254000</v>
      </c>
      <c r="J48" s="41">
        <f t="shared" si="18"/>
        <v>303176</v>
      </c>
      <c r="K48" s="41">
        <f t="shared" si="18"/>
        <v>148190</v>
      </c>
      <c r="L48" s="41">
        <f t="shared" si="18"/>
        <v>154986</v>
      </c>
      <c r="M48" s="41">
        <f t="shared" si="18"/>
        <v>451366</v>
      </c>
      <c r="N48" s="42">
        <f t="shared" si="18"/>
        <v>336317</v>
      </c>
    </row>
    <row r="50" spans="1:14" x14ac:dyDescent="0.2">
      <c r="A50" s="144" t="s">
        <v>80</v>
      </c>
      <c r="B50" s="144"/>
      <c r="C50" s="144"/>
      <c r="D50" s="144"/>
      <c r="E50" s="144"/>
      <c r="F50" s="144"/>
      <c r="G50" s="144"/>
      <c r="H50" s="144"/>
      <c r="I50" s="144"/>
      <c r="J50" s="144"/>
      <c r="K50" s="144"/>
      <c r="L50" s="144"/>
      <c r="M50" s="144"/>
      <c r="N50" s="144"/>
    </row>
    <row r="51" spans="1:14" ht="17" x14ac:dyDescent="0.2">
      <c r="A51" s="139" t="s">
        <v>1</v>
      </c>
      <c r="B51" s="129" t="s">
        <v>2</v>
      </c>
      <c r="C51" s="129" t="s">
        <v>3</v>
      </c>
      <c r="D51" s="139" t="s">
        <v>4</v>
      </c>
      <c r="E51" s="139" t="s">
        <v>5</v>
      </c>
      <c r="F51" s="3" t="s">
        <v>6</v>
      </c>
      <c r="G51" s="4" t="s">
        <v>7</v>
      </c>
      <c r="H51" s="5" t="s">
        <v>8</v>
      </c>
      <c r="I51" s="6" t="s">
        <v>9</v>
      </c>
      <c r="J51" s="139" t="s">
        <v>10</v>
      </c>
      <c r="K51" s="139" t="s">
        <v>11</v>
      </c>
      <c r="L51" s="129" t="s">
        <v>12</v>
      </c>
      <c r="M51" s="129"/>
      <c r="N51" s="136" t="s">
        <v>13</v>
      </c>
    </row>
    <row r="52" spans="1:14" ht="51" x14ac:dyDescent="0.2">
      <c r="A52" s="139"/>
      <c r="B52" s="129"/>
      <c r="C52" s="129"/>
      <c r="D52" s="139"/>
      <c r="E52" s="139"/>
      <c r="F52" s="3" t="s">
        <v>14</v>
      </c>
      <c r="G52" s="4" t="s">
        <v>14</v>
      </c>
      <c r="H52" s="5" t="s">
        <v>14</v>
      </c>
      <c r="I52" s="6" t="s">
        <v>14</v>
      </c>
      <c r="J52" s="139"/>
      <c r="K52" s="139"/>
      <c r="L52" s="7" t="s">
        <v>15</v>
      </c>
      <c r="M52" s="7" t="s">
        <v>16</v>
      </c>
      <c r="N52" s="136"/>
    </row>
    <row r="53" spans="1:14" ht="51" x14ac:dyDescent="0.2">
      <c r="A53" s="8">
        <v>1</v>
      </c>
      <c r="B53" s="28" t="s">
        <v>81</v>
      </c>
      <c r="C53" s="18" t="s">
        <v>82</v>
      </c>
      <c r="D53" s="28" t="s">
        <v>19</v>
      </c>
      <c r="E53" s="43">
        <v>1</v>
      </c>
      <c r="F53" s="44">
        <v>8745</v>
      </c>
      <c r="G53" s="13">
        <v>15000</v>
      </c>
      <c r="H53" s="44">
        <v>18000</v>
      </c>
      <c r="I53" s="13">
        <v>10600</v>
      </c>
      <c r="J53" s="15">
        <f>ROUND((AVERAGE(F53:I53)),0)</f>
        <v>13086</v>
      </c>
      <c r="K53" s="15">
        <f>ROUND((STDEVA(F53:I53)),0)</f>
        <v>4197</v>
      </c>
      <c r="L53" s="16">
        <f>J53-K53</f>
        <v>8889</v>
      </c>
      <c r="M53" s="16">
        <f>J53+K53</f>
        <v>17283</v>
      </c>
      <c r="N53" s="15">
        <f>AVERAGE(G53,I53)</f>
        <v>12800</v>
      </c>
    </row>
    <row r="54" spans="1:14" ht="34" x14ac:dyDescent="0.2">
      <c r="A54" s="8">
        <v>2</v>
      </c>
      <c r="B54" s="28" t="s">
        <v>83</v>
      </c>
      <c r="C54" s="18" t="s">
        <v>84</v>
      </c>
      <c r="D54" s="28" t="s">
        <v>19</v>
      </c>
      <c r="E54" s="43">
        <v>1</v>
      </c>
      <c r="F54" s="13">
        <v>20570</v>
      </c>
      <c r="G54" s="13">
        <v>24000</v>
      </c>
      <c r="H54" s="13">
        <v>19000</v>
      </c>
      <c r="I54" s="44">
        <v>46000</v>
      </c>
      <c r="J54" s="15">
        <f t="shared" ref="J54:J65" si="19">ROUND((AVERAGE(F54:I54)),0)</f>
        <v>27393</v>
      </c>
      <c r="K54" s="15">
        <f t="shared" ref="K54:K65" si="20">ROUND((STDEVA(F54:I54)),0)</f>
        <v>12579</v>
      </c>
      <c r="L54" s="16">
        <f t="shared" ref="L54:L79" si="21">J54-K54</f>
        <v>14814</v>
      </c>
      <c r="M54" s="16">
        <f t="shared" ref="M54:M79" si="22">J54+K54</f>
        <v>39972</v>
      </c>
      <c r="N54" s="15">
        <f>AVERAGE(F54,G54,H54)</f>
        <v>21190</v>
      </c>
    </row>
    <row r="55" spans="1:14" ht="51" x14ac:dyDescent="0.2">
      <c r="A55" s="8">
        <v>3</v>
      </c>
      <c r="B55" s="28" t="s">
        <v>83</v>
      </c>
      <c r="C55" s="18" t="s">
        <v>85</v>
      </c>
      <c r="D55" s="28" t="s">
        <v>19</v>
      </c>
      <c r="E55" s="43">
        <v>1</v>
      </c>
      <c r="F55" s="13">
        <v>20625</v>
      </c>
      <c r="G55" s="44">
        <v>60000</v>
      </c>
      <c r="H55" s="13">
        <v>21000</v>
      </c>
      <c r="I55" s="13">
        <v>23000</v>
      </c>
      <c r="J55" s="15">
        <f t="shared" si="19"/>
        <v>31156</v>
      </c>
      <c r="K55" s="15">
        <f t="shared" si="20"/>
        <v>19257</v>
      </c>
      <c r="L55" s="16">
        <f t="shared" si="21"/>
        <v>11899</v>
      </c>
      <c r="M55" s="16">
        <f t="shared" si="22"/>
        <v>50413</v>
      </c>
      <c r="N55" s="15">
        <f>ROUND((AVERAGE(F55,H55,I55)),0)</f>
        <v>21542</v>
      </c>
    </row>
    <row r="56" spans="1:14" ht="85" x14ac:dyDescent="0.2">
      <c r="A56" s="8">
        <v>4</v>
      </c>
      <c r="B56" s="28" t="s">
        <v>86</v>
      </c>
      <c r="C56" s="18" t="s">
        <v>87</v>
      </c>
      <c r="D56" s="28" t="s">
        <v>19</v>
      </c>
      <c r="E56" s="43">
        <v>1</v>
      </c>
      <c r="F56" s="13">
        <v>786665</v>
      </c>
      <c r="G56" s="13">
        <v>955000</v>
      </c>
      <c r="H56" s="13">
        <v>840000</v>
      </c>
      <c r="I56" s="44">
        <v>1950000</v>
      </c>
      <c r="J56" s="15">
        <f t="shared" si="19"/>
        <v>1132916</v>
      </c>
      <c r="K56" s="15">
        <f t="shared" si="20"/>
        <v>549233</v>
      </c>
      <c r="L56" s="16">
        <f>J56-K56</f>
        <v>583683</v>
      </c>
      <c r="M56" s="16">
        <f t="shared" si="22"/>
        <v>1682149</v>
      </c>
      <c r="N56" s="15">
        <f>AVERAGE(F56:H56)</f>
        <v>860555</v>
      </c>
    </row>
    <row r="57" spans="1:14" ht="85" x14ac:dyDescent="0.2">
      <c r="A57" s="8">
        <v>5</v>
      </c>
      <c r="B57" s="28" t="s">
        <v>88</v>
      </c>
      <c r="C57" s="18" t="s">
        <v>89</v>
      </c>
      <c r="D57" s="28" t="s">
        <v>19</v>
      </c>
      <c r="E57" s="43">
        <v>1</v>
      </c>
      <c r="F57" s="13">
        <v>440050</v>
      </c>
      <c r="G57" s="13">
        <v>400000</v>
      </c>
      <c r="H57" s="13">
        <v>120000</v>
      </c>
      <c r="I57" s="13">
        <v>420000</v>
      </c>
      <c r="J57" s="15">
        <f t="shared" si="19"/>
        <v>345013</v>
      </c>
      <c r="K57" s="15">
        <f t="shared" si="20"/>
        <v>150897</v>
      </c>
      <c r="L57" s="16">
        <f t="shared" si="21"/>
        <v>194116</v>
      </c>
      <c r="M57" s="16">
        <f t="shared" si="22"/>
        <v>495910</v>
      </c>
      <c r="N57" s="15">
        <f>ROUND((AVERAGE(F57:I57)),0)</f>
        <v>345013</v>
      </c>
    </row>
    <row r="58" spans="1:14" ht="17" x14ac:dyDescent="0.2">
      <c r="A58" s="8">
        <v>6</v>
      </c>
      <c r="B58" s="28" t="s">
        <v>90</v>
      </c>
      <c r="C58" s="18" t="s">
        <v>91</v>
      </c>
      <c r="D58" s="28" t="s">
        <v>50</v>
      </c>
      <c r="E58" s="43">
        <v>1</v>
      </c>
      <c r="F58" s="14">
        <v>11508</v>
      </c>
      <c r="G58" s="13">
        <v>9500</v>
      </c>
      <c r="H58" s="14">
        <v>5000</v>
      </c>
      <c r="I58" s="13">
        <v>8500</v>
      </c>
      <c r="J58" s="15">
        <f t="shared" si="19"/>
        <v>8627</v>
      </c>
      <c r="K58" s="15">
        <f t="shared" si="20"/>
        <v>2722</v>
      </c>
      <c r="L58" s="16">
        <f t="shared" si="21"/>
        <v>5905</v>
      </c>
      <c r="M58" s="16">
        <f t="shared" si="22"/>
        <v>11349</v>
      </c>
      <c r="N58" s="15">
        <f>AVERAGE(G58,I58)</f>
        <v>9000</v>
      </c>
    </row>
    <row r="59" spans="1:14" ht="34" x14ac:dyDescent="0.2">
      <c r="A59" s="8">
        <v>7</v>
      </c>
      <c r="B59" s="28" t="s">
        <v>92</v>
      </c>
      <c r="C59" s="18" t="s">
        <v>93</v>
      </c>
      <c r="D59" s="28" t="s">
        <v>50</v>
      </c>
      <c r="E59" s="43">
        <v>1</v>
      </c>
      <c r="F59" s="13">
        <v>12827</v>
      </c>
      <c r="G59" s="14">
        <v>26000</v>
      </c>
      <c r="H59" s="13">
        <v>8000</v>
      </c>
      <c r="I59" s="13">
        <v>8000</v>
      </c>
      <c r="J59" s="15">
        <f t="shared" si="19"/>
        <v>13707</v>
      </c>
      <c r="K59" s="15">
        <f t="shared" si="20"/>
        <v>8506</v>
      </c>
      <c r="L59" s="16">
        <f t="shared" si="21"/>
        <v>5201</v>
      </c>
      <c r="M59" s="16">
        <f t="shared" si="22"/>
        <v>22213</v>
      </c>
      <c r="N59" s="15">
        <f>AVERAGE(F59,H59,I59)</f>
        <v>9609</v>
      </c>
    </row>
    <row r="60" spans="1:14" ht="34" x14ac:dyDescent="0.2">
      <c r="A60" s="8">
        <v>8</v>
      </c>
      <c r="B60" s="28" t="s">
        <v>94</v>
      </c>
      <c r="C60" s="18" t="s">
        <v>95</v>
      </c>
      <c r="D60" s="28" t="s">
        <v>50</v>
      </c>
      <c r="E60" s="43">
        <v>1</v>
      </c>
      <c r="F60" s="13">
        <v>16679</v>
      </c>
      <c r="G60" s="14">
        <v>29500</v>
      </c>
      <c r="H60" s="13">
        <v>12000</v>
      </c>
      <c r="I60" s="13">
        <v>18000</v>
      </c>
      <c r="J60" s="15">
        <f t="shared" si="19"/>
        <v>19045</v>
      </c>
      <c r="K60" s="15">
        <f t="shared" si="20"/>
        <v>7430</v>
      </c>
      <c r="L60" s="16">
        <f t="shared" si="21"/>
        <v>11615</v>
      </c>
      <c r="M60" s="16">
        <f t="shared" si="22"/>
        <v>26475</v>
      </c>
      <c r="N60" s="15">
        <f>ROUND((AVERAGE(F60,H60,I60)),0)</f>
        <v>15560</v>
      </c>
    </row>
    <row r="61" spans="1:14" ht="34" x14ac:dyDescent="0.2">
      <c r="A61" s="8">
        <v>9</v>
      </c>
      <c r="B61" s="28" t="s">
        <v>96</v>
      </c>
      <c r="C61" s="18" t="s">
        <v>97</v>
      </c>
      <c r="D61" s="28" t="s">
        <v>50</v>
      </c>
      <c r="E61" s="43">
        <v>1</v>
      </c>
      <c r="F61" s="13">
        <v>24872</v>
      </c>
      <c r="G61" s="14">
        <v>39000</v>
      </c>
      <c r="H61" s="14">
        <v>16000</v>
      </c>
      <c r="I61" s="13">
        <v>23000</v>
      </c>
      <c r="J61" s="15">
        <f t="shared" si="19"/>
        <v>25718</v>
      </c>
      <c r="K61" s="15">
        <f t="shared" si="20"/>
        <v>9643</v>
      </c>
      <c r="L61" s="16">
        <f>J61-K61</f>
        <v>16075</v>
      </c>
      <c r="M61" s="16">
        <f>J61+K61</f>
        <v>35361</v>
      </c>
      <c r="N61" s="15">
        <f>AVERAGE(F61,I61)</f>
        <v>23936</v>
      </c>
    </row>
    <row r="62" spans="1:14" ht="34" x14ac:dyDescent="0.2">
      <c r="A62" s="8">
        <v>10</v>
      </c>
      <c r="B62" s="28" t="s">
        <v>98</v>
      </c>
      <c r="C62" s="18" t="s">
        <v>99</v>
      </c>
      <c r="D62" s="28" t="s">
        <v>50</v>
      </c>
      <c r="E62" s="43">
        <v>1</v>
      </c>
      <c r="F62" s="13">
        <v>20034</v>
      </c>
      <c r="G62" s="14">
        <v>43000</v>
      </c>
      <c r="H62" s="13">
        <v>12000</v>
      </c>
      <c r="I62" s="13">
        <v>15000</v>
      </c>
      <c r="J62" s="15">
        <f t="shared" si="19"/>
        <v>22509</v>
      </c>
      <c r="K62" s="15">
        <f t="shared" si="20"/>
        <v>14057</v>
      </c>
      <c r="L62" s="16">
        <f t="shared" si="21"/>
        <v>8452</v>
      </c>
      <c r="M62" s="16">
        <f t="shared" si="22"/>
        <v>36566</v>
      </c>
      <c r="N62" s="15">
        <f>AVERAGE(F62,H62,I62)</f>
        <v>15678</v>
      </c>
    </row>
    <row r="63" spans="1:14" ht="34" x14ac:dyDescent="0.2">
      <c r="A63" s="8">
        <v>11</v>
      </c>
      <c r="B63" s="28" t="s">
        <v>100</v>
      </c>
      <c r="C63" s="18" t="s">
        <v>101</v>
      </c>
      <c r="D63" s="28" t="s">
        <v>50</v>
      </c>
      <c r="E63" s="43">
        <v>1</v>
      </c>
      <c r="F63" s="13">
        <v>28207</v>
      </c>
      <c r="G63" s="14">
        <v>55000</v>
      </c>
      <c r="H63" s="13">
        <v>16000</v>
      </c>
      <c r="I63" s="13">
        <v>22000</v>
      </c>
      <c r="J63" s="15">
        <f t="shared" si="19"/>
        <v>30302</v>
      </c>
      <c r="K63" s="15">
        <f t="shared" si="20"/>
        <v>17203</v>
      </c>
      <c r="L63" s="16">
        <f t="shared" si="21"/>
        <v>13099</v>
      </c>
      <c r="M63" s="16">
        <f t="shared" si="22"/>
        <v>47505</v>
      </c>
      <c r="N63" s="15">
        <f>AVERAGE(F63,H63,I63)</f>
        <v>22069</v>
      </c>
    </row>
    <row r="64" spans="1:14" ht="34" x14ac:dyDescent="0.2">
      <c r="A64" s="8">
        <v>12</v>
      </c>
      <c r="B64" s="28" t="s">
        <v>102</v>
      </c>
      <c r="C64" s="18" t="s">
        <v>103</v>
      </c>
      <c r="D64" s="28" t="s">
        <v>50</v>
      </c>
      <c r="E64" s="43">
        <v>1</v>
      </c>
      <c r="F64" s="13">
        <v>37035</v>
      </c>
      <c r="G64" s="14">
        <v>71000</v>
      </c>
      <c r="H64" s="13">
        <v>20000</v>
      </c>
      <c r="I64" s="13">
        <v>28000</v>
      </c>
      <c r="J64" s="15">
        <f t="shared" si="19"/>
        <v>39009</v>
      </c>
      <c r="K64" s="15">
        <f t="shared" si="20"/>
        <v>22434</v>
      </c>
      <c r="L64" s="16">
        <f t="shared" si="21"/>
        <v>16575</v>
      </c>
      <c r="M64" s="16">
        <f t="shared" si="22"/>
        <v>61443</v>
      </c>
      <c r="N64" s="15">
        <f>AVERAGE(F64,H64,I64)</f>
        <v>28345</v>
      </c>
    </row>
    <row r="65" spans="1:14" ht="34" x14ac:dyDescent="0.2">
      <c r="A65" s="8">
        <v>13</v>
      </c>
      <c r="B65" s="28" t="s">
        <v>104</v>
      </c>
      <c r="C65" s="18" t="s">
        <v>105</v>
      </c>
      <c r="D65" s="28" t="s">
        <v>50</v>
      </c>
      <c r="E65" s="43">
        <v>1</v>
      </c>
      <c r="F65" s="13">
        <v>8104</v>
      </c>
      <c r="G65" s="13">
        <v>8250</v>
      </c>
      <c r="H65" s="14">
        <v>6000</v>
      </c>
      <c r="I65" s="14">
        <v>9900</v>
      </c>
      <c r="J65" s="15">
        <f t="shared" si="19"/>
        <v>8064</v>
      </c>
      <c r="K65" s="15">
        <f t="shared" si="20"/>
        <v>1599</v>
      </c>
      <c r="L65" s="16">
        <f t="shared" si="21"/>
        <v>6465</v>
      </c>
      <c r="M65" s="16">
        <f t="shared" si="22"/>
        <v>9663</v>
      </c>
      <c r="N65" s="15">
        <f>AVERAGE(F65:G65)</f>
        <v>8177</v>
      </c>
    </row>
    <row r="66" spans="1:14" ht="34" x14ac:dyDescent="0.2">
      <c r="A66" s="8">
        <v>14</v>
      </c>
      <c r="B66" s="28" t="s">
        <v>106</v>
      </c>
      <c r="C66" s="18" t="s">
        <v>107</v>
      </c>
      <c r="D66" s="28" t="s">
        <v>19</v>
      </c>
      <c r="E66" s="43">
        <v>1</v>
      </c>
      <c r="F66" s="13">
        <v>4620</v>
      </c>
      <c r="G66" s="13">
        <v>7600</v>
      </c>
      <c r="H66" s="13">
        <v>5000</v>
      </c>
      <c r="I66" s="14">
        <v>12000</v>
      </c>
      <c r="J66" s="15">
        <f>ROUND((AVERAGE(F66:I66)),0)</f>
        <v>7305</v>
      </c>
      <c r="K66" s="15">
        <f>ROUND((STDEVA(F66:I66)),0)</f>
        <v>3399</v>
      </c>
      <c r="L66" s="16">
        <f>J66-K66</f>
        <v>3906</v>
      </c>
      <c r="M66" s="16">
        <f>J66+K66</f>
        <v>10704</v>
      </c>
      <c r="N66" s="15">
        <f>AVERAGE(F66:H66)</f>
        <v>5740</v>
      </c>
    </row>
    <row r="67" spans="1:14" ht="34" x14ac:dyDescent="0.2">
      <c r="A67" s="8">
        <v>15</v>
      </c>
      <c r="B67" s="28" t="s">
        <v>108</v>
      </c>
      <c r="C67" s="18" t="s">
        <v>109</v>
      </c>
      <c r="D67" s="28" t="s">
        <v>19</v>
      </c>
      <c r="E67" s="43">
        <v>1</v>
      </c>
      <c r="F67" s="13">
        <v>5355</v>
      </c>
      <c r="G67" s="13">
        <v>8400</v>
      </c>
      <c r="H67" s="13">
        <v>6000</v>
      </c>
      <c r="I67" s="14">
        <v>19000</v>
      </c>
      <c r="J67" s="15">
        <f>ROUND((AVERAGE(F67:I67)),0)</f>
        <v>9689</v>
      </c>
      <c r="K67" s="15">
        <f t="shared" ref="K67:K75" si="23">ROUND((STDEVA(F67:I67)),0)</f>
        <v>6344</v>
      </c>
      <c r="L67" s="16">
        <f t="shared" si="21"/>
        <v>3345</v>
      </c>
      <c r="M67" s="16">
        <f t="shared" si="22"/>
        <v>16033</v>
      </c>
      <c r="N67" s="15">
        <f>AVERAGE(F67:H67)</f>
        <v>6585</v>
      </c>
    </row>
    <row r="68" spans="1:14" ht="34" x14ac:dyDescent="0.2">
      <c r="A68" s="8">
        <v>16</v>
      </c>
      <c r="B68" s="28" t="s">
        <v>110</v>
      </c>
      <c r="C68" s="18" t="s">
        <v>111</v>
      </c>
      <c r="D68" s="28" t="s">
        <v>19</v>
      </c>
      <c r="E68" s="43">
        <v>1</v>
      </c>
      <c r="F68" s="14">
        <v>3704</v>
      </c>
      <c r="G68" s="14">
        <v>6800</v>
      </c>
      <c r="H68" s="13">
        <v>5000</v>
      </c>
      <c r="I68" s="13">
        <v>5500</v>
      </c>
      <c r="J68" s="15">
        <f>ROUND((AVERAGE(F68:I68)),0)</f>
        <v>5251</v>
      </c>
      <c r="K68" s="15">
        <f>ROUND((STDEVA(F68:I68)),0)</f>
        <v>1280</v>
      </c>
      <c r="L68" s="16">
        <f t="shared" si="21"/>
        <v>3971</v>
      </c>
      <c r="M68" s="16">
        <f t="shared" si="22"/>
        <v>6531</v>
      </c>
      <c r="N68" s="15">
        <f>AVERAGE(H68:I68)</f>
        <v>5250</v>
      </c>
    </row>
    <row r="69" spans="1:14" ht="34" x14ac:dyDescent="0.2">
      <c r="A69" s="8">
        <v>17</v>
      </c>
      <c r="B69" s="28" t="s">
        <v>112</v>
      </c>
      <c r="C69" s="18" t="s">
        <v>113</v>
      </c>
      <c r="D69" s="28" t="s">
        <v>19</v>
      </c>
      <c r="E69" s="43">
        <v>1</v>
      </c>
      <c r="F69" s="13">
        <v>4794</v>
      </c>
      <c r="G69" s="13">
        <v>7500</v>
      </c>
      <c r="H69" s="13">
        <v>5000</v>
      </c>
      <c r="I69" s="14">
        <v>8000</v>
      </c>
      <c r="J69" s="15">
        <f t="shared" ref="J69:J75" si="24">ROUND((AVERAGE(F69:I69)),0)</f>
        <v>6324</v>
      </c>
      <c r="K69" s="15">
        <f t="shared" si="23"/>
        <v>1662</v>
      </c>
      <c r="L69" s="16">
        <f t="shared" si="21"/>
        <v>4662</v>
      </c>
      <c r="M69" s="16">
        <f t="shared" si="22"/>
        <v>7986</v>
      </c>
      <c r="N69" s="15">
        <f>ROUND((AVERAGE(F69:H69)),0)</f>
        <v>5765</v>
      </c>
    </row>
    <row r="70" spans="1:14" ht="17" x14ac:dyDescent="0.2">
      <c r="A70" s="8">
        <v>18</v>
      </c>
      <c r="B70" s="28" t="s">
        <v>114</v>
      </c>
      <c r="C70" s="18" t="s">
        <v>115</v>
      </c>
      <c r="D70" s="28" t="s">
        <v>19</v>
      </c>
      <c r="E70" s="43">
        <v>1</v>
      </c>
      <c r="F70" s="13">
        <v>4895</v>
      </c>
      <c r="G70" s="14">
        <v>6500</v>
      </c>
      <c r="H70" s="14">
        <v>4000</v>
      </c>
      <c r="I70" s="13">
        <v>6000</v>
      </c>
      <c r="J70" s="15">
        <f t="shared" si="24"/>
        <v>5349</v>
      </c>
      <c r="K70" s="15">
        <f t="shared" si="23"/>
        <v>1122</v>
      </c>
      <c r="L70" s="16">
        <f t="shared" si="21"/>
        <v>4227</v>
      </c>
      <c r="M70" s="16">
        <f t="shared" si="22"/>
        <v>6471</v>
      </c>
      <c r="N70" s="15">
        <f>ROUND((AVERAGE(F70,I70)),0)</f>
        <v>5448</v>
      </c>
    </row>
    <row r="71" spans="1:14" ht="17" x14ac:dyDescent="0.2">
      <c r="A71" s="8">
        <v>19</v>
      </c>
      <c r="B71" s="28" t="s">
        <v>116</v>
      </c>
      <c r="C71" s="18" t="s">
        <v>117</v>
      </c>
      <c r="D71" s="28" t="s">
        <v>19</v>
      </c>
      <c r="E71" s="43">
        <v>1</v>
      </c>
      <c r="F71" s="13">
        <v>4252</v>
      </c>
      <c r="G71" s="13">
        <v>8900</v>
      </c>
      <c r="H71" s="13">
        <v>5000</v>
      </c>
      <c r="I71" s="14">
        <v>16000</v>
      </c>
      <c r="J71" s="15">
        <f>ROUND((AVERAGE(F71:I71)),0)</f>
        <v>8538</v>
      </c>
      <c r="K71" s="15">
        <f>ROUND((STDEVA(F71:I71)),0)</f>
        <v>5376</v>
      </c>
      <c r="L71" s="16">
        <f t="shared" si="21"/>
        <v>3162</v>
      </c>
      <c r="M71" s="16">
        <f t="shared" si="22"/>
        <v>13914</v>
      </c>
      <c r="N71" s="15">
        <f>ROUND((AVERAGE(F71:H71)),0)</f>
        <v>6051</v>
      </c>
    </row>
    <row r="72" spans="1:14" ht="17" x14ac:dyDescent="0.2">
      <c r="A72" s="8">
        <v>20</v>
      </c>
      <c r="B72" s="28" t="s">
        <v>118</v>
      </c>
      <c r="C72" s="18" t="s">
        <v>119</v>
      </c>
      <c r="D72" s="28" t="s">
        <v>19</v>
      </c>
      <c r="E72" s="43">
        <v>1</v>
      </c>
      <c r="F72" s="13">
        <v>3704</v>
      </c>
      <c r="G72" s="14">
        <v>7500</v>
      </c>
      <c r="H72" s="13">
        <v>4000</v>
      </c>
      <c r="I72" s="13">
        <v>5500</v>
      </c>
      <c r="J72" s="15">
        <f t="shared" si="24"/>
        <v>5176</v>
      </c>
      <c r="K72" s="15">
        <f t="shared" si="23"/>
        <v>1737</v>
      </c>
      <c r="L72" s="16">
        <f t="shared" si="21"/>
        <v>3439</v>
      </c>
      <c r="M72" s="16">
        <f t="shared" si="22"/>
        <v>6913</v>
      </c>
      <c r="N72" s="15">
        <f>ROUND((AVERAGE(F72,H72,I72)),0)</f>
        <v>4401</v>
      </c>
    </row>
    <row r="73" spans="1:14" ht="17" x14ac:dyDescent="0.2">
      <c r="A73" s="8">
        <v>21</v>
      </c>
      <c r="B73" s="28" t="s">
        <v>120</v>
      </c>
      <c r="C73" s="18" t="s">
        <v>121</v>
      </c>
      <c r="D73" s="28" t="s">
        <v>19</v>
      </c>
      <c r="E73" s="43">
        <v>1</v>
      </c>
      <c r="F73" s="14">
        <v>4252</v>
      </c>
      <c r="G73" s="14">
        <v>8700</v>
      </c>
      <c r="H73" s="15">
        <v>5000</v>
      </c>
      <c r="I73" s="13">
        <v>8000</v>
      </c>
      <c r="J73" s="15">
        <f t="shared" si="24"/>
        <v>6488</v>
      </c>
      <c r="K73" s="15">
        <f t="shared" si="23"/>
        <v>2190</v>
      </c>
      <c r="L73" s="16">
        <f t="shared" si="21"/>
        <v>4298</v>
      </c>
      <c r="M73" s="16">
        <f t="shared" si="22"/>
        <v>8678</v>
      </c>
      <c r="N73" s="15">
        <f>AVERAGE(H73:I73)</f>
        <v>6500</v>
      </c>
    </row>
    <row r="74" spans="1:14" ht="34" x14ac:dyDescent="0.2">
      <c r="A74" s="8">
        <v>22</v>
      </c>
      <c r="B74" s="28" t="s">
        <v>122</v>
      </c>
      <c r="C74" s="18" t="s">
        <v>123</v>
      </c>
      <c r="D74" s="28" t="s">
        <v>19</v>
      </c>
      <c r="E74" s="43">
        <v>1</v>
      </c>
      <c r="F74" s="14">
        <v>82225</v>
      </c>
      <c r="G74" s="13">
        <v>21500</v>
      </c>
      <c r="H74" s="13">
        <v>12000</v>
      </c>
      <c r="I74" s="13">
        <v>45000</v>
      </c>
      <c r="J74" s="15">
        <f t="shared" si="24"/>
        <v>40181</v>
      </c>
      <c r="K74" s="15">
        <f t="shared" si="23"/>
        <v>31273</v>
      </c>
      <c r="L74" s="16">
        <f t="shared" si="21"/>
        <v>8908</v>
      </c>
      <c r="M74" s="16">
        <f t="shared" si="22"/>
        <v>71454</v>
      </c>
      <c r="N74" s="15">
        <f>ROUND((AVERAGE(G74:I74)),0)</f>
        <v>26167</v>
      </c>
    </row>
    <row r="75" spans="1:14" ht="34" x14ac:dyDescent="0.2">
      <c r="A75" s="8">
        <v>23</v>
      </c>
      <c r="B75" s="28" t="s">
        <v>124</v>
      </c>
      <c r="C75" s="18" t="s">
        <v>125</v>
      </c>
      <c r="D75" s="28" t="s">
        <v>19</v>
      </c>
      <c r="E75" s="43">
        <v>1</v>
      </c>
      <c r="F75" s="13">
        <v>45650</v>
      </c>
      <c r="G75" s="13">
        <v>42000</v>
      </c>
      <c r="H75" s="14">
        <v>26000</v>
      </c>
      <c r="I75" s="14">
        <v>60000</v>
      </c>
      <c r="J75" s="15">
        <f t="shared" si="24"/>
        <v>43413</v>
      </c>
      <c r="K75" s="15">
        <f t="shared" si="23"/>
        <v>13968</v>
      </c>
      <c r="L75" s="16">
        <f t="shared" si="21"/>
        <v>29445</v>
      </c>
      <c r="M75" s="16">
        <f t="shared" si="22"/>
        <v>57381</v>
      </c>
      <c r="N75" s="15">
        <f>AVERAGE(F75:G75)</f>
        <v>43825</v>
      </c>
    </row>
    <row r="76" spans="1:14" ht="34" x14ac:dyDescent="0.2">
      <c r="A76" s="8">
        <v>24</v>
      </c>
      <c r="B76" s="28" t="s">
        <v>126</v>
      </c>
      <c r="C76" s="18" t="s">
        <v>127</v>
      </c>
      <c r="D76" s="28" t="s">
        <v>19</v>
      </c>
      <c r="E76" s="43">
        <v>1</v>
      </c>
      <c r="F76" s="14">
        <v>108412</v>
      </c>
      <c r="G76" s="13">
        <v>52000</v>
      </c>
      <c r="H76" s="14">
        <v>26000</v>
      </c>
      <c r="I76" s="13">
        <v>75000</v>
      </c>
      <c r="J76" s="15">
        <f t="shared" ref="J76:J79" si="25">ROUND((AVERAGE(F76:I76)),0)</f>
        <v>65353</v>
      </c>
      <c r="K76" s="15">
        <f t="shared" ref="K76:K79" si="26">ROUND((STDEVA(F76:I76)),0)</f>
        <v>34996</v>
      </c>
      <c r="L76" s="16">
        <f t="shared" si="21"/>
        <v>30357</v>
      </c>
      <c r="M76" s="16">
        <f t="shared" si="22"/>
        <v>100349</v>
      </c>
      <c r="N76" s="15">
        <f>AVERAGE(G76,I76)</f>
        <v>63500</v>
      </c>
    </row>
    <row r="77" spans="1:14" ht="34" x14ac:dyDescent="0.2">
      <c r="A77" s="8">
        <v>25</v>
      </c>
      <c r="B77" s="28" t="s">
        <v>128</v>
      </c>
      <c r="C77" s="18" t="s">
        <v>129</v>
      </c>
      <c r="D77" s="28" t="s">
        <v>19</v>
      </c>
      <c r="E77" s="43">
        <v>1</v>
      </c>
      <c r="F77" s="13">
        <v>176000</v>
      </c>
      <c r="G77" s="13">
        <v>60000</v>
      </c>
      <c r="H77" s="13">
        <v>95000</v>
      </c>
      <c r="I77" s="14">
        <v>260000</v>
      </c>
      <c r="J77" s="15">
        <f t="shared" si="25"/>
        <v>147750</v>
      </c>
      <c r="K77" s="15">
        <f t="shared" si="26"/>
        <v>89220</v>
      </c>
      <c r="L77" s="16">
        <f t="shared" si="21"/>
        <v>58530</v>
      </c>
      <c r="M77" s="16">
        <f t="shared" si="22"/>
        <v>236970</v>
      </c>
      <c r="N77" s="15">
        <f>ROUND((AVERAGE(F77:H77)),0)</f>
        <v>110333</v>
      </c>
    </row>
    <row r="78" spans="1:14" ht="51" x14ac:dyDescent="0.2">
      <c r="A78" s="8">
        <v>26</v>
      </c>
      <c r="B78" s="28" t="s">
        <v>130</v>
      </c>
      <c r="C78" s="18" t="s">
        <v>131</v>
      </c>
      <c r="D78" s="28" t="s">
        <v>19</v>
      </c>
      <c r="E78" s="43">
        <v>1</v>
      </c>
      <c r="F78" s="13">
        <v>33550</v>
      </c>
      <c r="G78" s="14">
        <v>97000</v>
      </c>
      <c r="H78" s="13">
        <v>45000</v>
      </c>
      <c r="I78" s="13">
        <v>68000</v>
      </c>
      <c r="J78" s="15">
        <f t="shared" si="25"/>
        <v>60888</v>
      </c>
      <c r="K78" s="15">
        <f t="shared" si="26"/>
        <v>28015</v>
      </c>
      <c r="L78" s="16">
        <f t="shared" si="21"/>
        <v>32873</v>
      </c>
      <c r="M78" s="16">
        <f t="shared" si="22"/>
        <v>88903</v>
      </c>
      <c r="N78" s="15">
        <f>AVERAGE(H78:I78,F78)</f>
        <v>48850</v>
      </c>
    </row>
    <row r="79" spans="1:14" ht="34" x14ac:dyDescent="0.2">
      <c r="A79" s="8">
        <v>27</v>
      </c>
      <c r="B79" s="28" t="s">
        <v>132</v>
      </c>
      <c r="C79" s="18" t="s">
        <v>133</v>
      </c>
      <c r="D79" s="28" t="s">
        <v>134</v>
      </c>
      <c r="E79" s="43">
        <v>1</v>
      </c>
      <c r="F79" s="13">
        <v>506000</v>
      </c>
      <c r="G79" s="13">
        <v>235000</v>
      </c>
      <c r="H79" s="14">
        <v>120000</v>
      </c>
      <c r="I79" s="13">
        <v>480000</v>
      </c>
      <c r="J79" s="15">
        <f t="shared" si="25"/>
        <v>335250</v>
      </c>
      <c r="K79" s="15">
        <f t="shared" si="26"/>
        <v>188406</v>
      </c>
      <c r="L79" s="16">
        <f t="shared" si="21"/>
        <v>146844</v>
      </c>
      <c r="M79" s="16">
        <f t="shared" si="22"/>
        <v>523656</v>
      </c>
      <c r="N79" s="15">
        <f>AVERAGE(F79:G79,I79)</f>
        <v>407000</v>
      </c>
    </row>
    <row r="80" spans="1:14" ht="17" x14ac:dyDescent="0.2">
      <c r="A80" s="19"/>
      <c r="B80" s="20"/>
      <c r="C80" s="40" t="s">
        <v>135</v>
      </c>
      <c r="D80" s="21"/>
      <c r="E80" s="22"/>
      <c r="F80" s="45">
        <f>SUM(F53:F79)</f>
        <v>2423334</v>
      </c>
      <c r="G80" s="45">
        <f t="shared" ref="G80:N80" si="27">SUM(G53:G79)</f>
        <v>2304650</v>
      </c>
      <c r="H80" s="45">
        <f t="shared" si="27"/>
        <v>1476000</v>
      </c>
      <c r="I80" s="45">
        <f t="shared" si="27"/>
        <v>3650000</v>
      </c>
      <c r="J80" s="45">
        <f t="shared" si="27"/>
        <v>2463500</v>
      </c>
      <c r="K80" s="23">
        <f t="shared" si="27"/>
        <v>1228745</v>
      </c>
      <c r="L80" s="23">
        <f t="shared" si="27"/>
        <v>1234755</v>
      </c>
      <c r="M80" s="23">
        <f t="shared" si="27"/>
        <v>3692245</v>
      </c>
      <c r="N80" s="46">
        <f t="shared" si="27"/>
        <v>2138889</v>
      </c>
    </row>
    <row r="82" spans="1:14" x14ac:dyDescent="0.2">
      <c r="A82" s="138" t="s">
        <v>158</v>
      </c>
      <c r="B82" s="138"/>
      <c r="C82" s="138"/>
      <c r="D82" s="138"/>
      <c r="E82" s="138"/>
      <c r="F82" s="138"/>
      <c r="G82" s="138"/>
      <c r="H82" s="138"/>
      <c r="I82" s="138"/>
      <c r="J82" s="138"/>
      <c r="K82" s="138"/>
      <c r="L82" s="138"/>
      <c r="M82" s="138"/>
      <c r="N82" s="138"/>
    </row>
    <row r="83" spans="1:14" ht="17" x14ac:dyDescent="0.2">
      <c r="A83" s="139" t="s">
        <v>1</v>
      </c>
      <c r="B83" s="129" t="s">
        <v>2</v>
      </c>
      <c r="C83" s="142" t="s">
        <v>3</v>
      </c>
      <c r="D83" s="139" t="s">
        <v>4</v>
      </c>
      <c r="E83" s="139" t="s">
        <v>5</v>
      </c>
      <c r="F83" s="3" t="s">
        <v>6</v>
      </c>
      <c r="G83" s="4" t="s">
        <v>7</v>
      </c>
      <c r="H83" s="5" t="s">
        <v>8</v>
      </c>
      <c r="I83" s="6" t="s">
        <v>9</v>
      </c>
      <c r="J83" s="139" t="s">
        <v>10</v>
      </c>
      <c r="K83" s="139" t="s">
        <v>11</v>
      </c>
      <c r="L83" s="129" t="s">
        <v>12</v>
      </c>
      <c r="M83" s="129"/>
      <c r="N83" s="136" t="s">
        <v>13</v>
      </c>
    </row>
    <row r="84" spans="1:14" ht="51" x14ac:dyDescent="0.2">
      <c r="A84" s="139"/>
      <c r="B84" s="129"/>
      <c r="C84" s="142"/>
      <c r="D84" s="139"/>
      <c r="E84" s="139"/>
      <c r="F84" s="3" t="s">
        <v>14</v>
      </c>
      <c r="G84" s="4" t="s">
        <v>14</v>
      </c>
      <c r="H84" s="5" t="s">
        <v>14</v>
      </c>
      <c r="I84" s="6" t="s">
        <v>14</v>
      </c>
      <c r="J84" s="139"/>
      <c r="K84" s="139"/>
      <c r="L84" s="7" t="s">
        <v>15</v>
      </c>
      <c r="M84" s="7" t="s">
        <v>16</v>
      </c>
      <c r="N84" s="136"/>
    </row>
    <row r="85" spans="1:14" ht="17" x14ac:dyDescent="0.2">
      <c r="A85" s="9">
        <v>1</v>
      </c>
      <c r="B85" s="9" t="s">
        <v>136</v>
      </c>
      <c r="C85" s="48" t="s">
        <v>137</v>
      </c>
      <c r="D85" s="49" t="s">
        <v>50</v>
      </c>
      <c r="E85" s="50">
        <v>1</v>
      </c>
      <c r="F85" s="13">
        <v>11740</v>
      </c>
      <c r="G85" s="14">
        <v>24400</v>
      </c>
      <c r="H85" s="15">
        <v>3000</v>
      </c>
      <c r="I85" s="13">
        <v>8800</v>
      </c>
      <c r="J85" s="15">
        <f>AVERAGE(F85:I85)</f>
        <v>11985</v>
      </c>
      <c r="K85" s="15">
        <f>ROUND((STDEVA(F85:I85)),0)</f>
        <v>9038</v>
      </c>
      <c r="L85" s="16">
        <f>J85-K85</f>
        <v>2947</v>
      </c>
      <c r="M85" s="16">
        <f>J85+K85</f>
        <v>21023</v>
      </c>
      <c r="N85" s="15">
        <f>ROUND((AVERAGE(F85,H85,I85)),0)</f>
        <v>7847</v>
      </c>
    </row>
    <row r="86" spans="1:14" ht="34" x14ac:dyDescent="0.2">
      <c r="A86" s="9">
        <v>2</v>
      </c>
      <c r="B86" s="9" t="s">
        <v>138</v>
      </c>
      <c r="C86" s="10" t="s">
        <v>139</v>
      </c>
      <c r="D86" s="11" t="s">
        <v>50</v>
      </c>
      <c r="E86" s="12">
        <v>1</v>
      </c>
      <c r="F86" s="13">
        <v>39857</v>
      </c>
      <c r="G86" s="13">
        <v>44000</v>
      </c>
      <c r="H86" s="14">
        <v>6000</v>
      </c>
      <c r="I86" s="13">
        <v>60000</v>
      </c>
      <c r="J86" s="15">
        <f>ROUND((AVERAGE(F86:I86)),0)</f>
        <v>37464</v>
      </c>
      <c r="K86" s="15">
        <f>ROUND((STDEVA(F86:I86)),0)</f>
        <v>22703</v>
      </c>
      <c r="L86" s="16">
        <f t="shared" ref="L86:L97" si="28">J86-K86</f>
        <v>14761</v>
      </c>
      <c r="M86" s="16">
        <f t="shared" ref="M86:M97" si="29">J86+K86</f>
        <v>60167</v>
      </c>
      <c r="N86" s="15">
        <f>ROUND((AVERAGE(F86,G86,I86)),0)</f>
        <v>47952</v>
      </c>
    </row>
    <row r="87" spans="1:14" x14ac:dyDescent="0.2">
      <c r="A87" s="9">
        <v>3</v>
      </c>
      <c r="B87" s="11" t="s">
        <v>138</v>
      </c>
      <c r="C87" s="48" t="s">
        <v>139</v>
      </c>
      <c r="D87" s="11" t="s">
        <v>49</v>
      </c>
      <c r="E87" s="12">
        <v>1</v>
      </c>
      <c r="F87" s="13">
        <v>54627</v>
      </c>
      <c r="G87" s="13">
        <v>63400</v>
      </c>
      <c r="H87" s="14">
        <v>25000</v>
      </c>
      <c r="I87" s="14">
        <v>79500</v>
      </c>
      <c r="J87" s="15">
        <f t="shared" ref="J87:J97" si="30">ROUND((AVERAGE(F87:I87)),0)</f>
        <v>55632</v>
      </c>
      <c r="K87" s="15">
        <f t="shared" ref="K87:K97" si="31">ROUND((STDEVA(F87:I87)),0)</f>
        <v>22872</v>
      </c>
      <c r="L87" s="16">
        <f t="shared" si="28"/>
        <v>32760</v>
      </c>
      <c r="M87" s="16">
        <f t="shared" si="29"/>
        <v>78504</v>
      </c>
      <c r="N87" s="15">
        <f>ROUND((AVERAGE(F87,G87)),0)</f>
        <v>59014</v>
      </c>
    </row>
    <row r="88" spans="1:14" ht="17" x14ac:dyDescent="0.2">
      <c r="A88" s="9">
        <v>4</v>
      </c>
      <c r="B88" s="9" t="s">
        <v>140</v>
      </c>
      <c r="C88" s="10" t="s">
        <v>141</v>
      </c>
      <c r="D88" s="11" t="s">
        <v>49</v>
      </c>
      <c r="E88" s="12">
        <v>1</v>
      </c>
      <c r="F88" s="13">
        <v>37541</v>
      </c>
      <c r="G88" s="13">
        <v>57200</v>
      </c>
      <c r="H88" s="14">
        <v>3000</v>
      </c>
      <c r="I88" s="13">
        <v>67000</v>
      </c>
      <c r="J88" s="15">
        <f t="shared" si="30"/>
        <v>41185</v>
      </c>
      <c r="K88" s="15">
        <f t="shared" si="31"/>
        <v>28250</v>
      </c>
      <c r="L88" s="16">
        <f t="shared" si="28"/>
        <v>12935</v>
      </c>
      <c r="M88" s="16">
        <f t="shared" si="29"/>
        <v>69435</v>
      </c>
      <c r="N88" s="15">
        <f>ROUND((AVERAGE(F88:G88,I88)),0)</f>
        <v>53914</v>
      </c>
    </row>
    <row r="89" spans="1:14" x14ac:dyDescent="0.2">
      <c r="A89" s="9">
        <v>5</v>
      </c>
      <c r="B89" s="11" t="s">
        <v>142</v>
      </c>
      <c r="C89" s="48" t="s">
        <v>143</v>
      </c>
      <c r="D89" s="11" t="s">
        <v>49</v>
      </c>
      <c r="E89" s="12">
        <v>1</v>
      </c>
      <c r="F89" s="13">
        <v>39086</v>
      </c>
      <c r="G89" s="13">
        <v>75000</v>
      </c>
      <c r="H89" s="14">
        <v>6000</v>
      </c>
      <c r="I89" s="14">
        <v>86300</v>
      </c>
      <c r="J89" s="15">
        <f t="shared" si="30"/>
        <v>51597</v>
      </c>
      <c r="K89" s="15">
        <f t="shared" si="31"/>
        <v>36458</v>
      </c>
      <c r="L89" s="16">
        <f t="shared" si="28"/>
        <v>15139</v>
      </c>
      <c r="M89" s="16">
        <f t="shared" si="29"/>
        <v>88055</v>
      </c>
      <c r="N89" s="15">
        <f>AVERAGE(F89:G89)</f>
        <v>57043</v>
      </c>
    </row>
    <row r="90" spans="1:14" ht="17" x14ac:dyDescent="0.2">
      <c r="A90" s="9">
        <v>6</v>
      </c>
      <c r="B90" s="9" t="s">
        <v>144</v>
      </c>
      <c r="C90" s="48" t="s">
        <v>145</v>
      </c>
      <c r="D90" s="11" t="s">
        <v>50</v>
      </c>
      <c r="E90" s="12">
        <v>1</v>
      </c>
      <c r="F90" s="13">
        <v>27113</v>
      </c>
      <c r="G90" s="14">
        <v>97600</v>
      </c>
      <c r="H90" s="15">
        <v>3000</v>
      </c>
      <c r="I90" s="13">
        <v>28400</v>
      </c>
      <c r="J90" s="15">
        <f t="shared" si="30"/>
        <v>39028</v>
      </c>
      <c r="K90" s="15">
        <f t="shared" si="31"/>
        <v>40758</v>
      </c>
      <c r="L90" s="16">
        <f t="shared" si="28"/>
        <v>-1730</v>
      </c>
      <c r="M90" s="16">
        <f t="shared" si="29"/>
        <v>79786</v>
      </c>
      <c r="N90" s="15">
        <f>ROUND((AVERAGE(F90,H90:I90)),0)</f>
        <v>19504</v>
      </c>
    </row>
    <row r="91" spans="1:14" ht="34" x14ac:dyDescent="0.2">
      <c r="A91" s="9">
        <v>7</v>
      </c>
      <c r="B91" s="9" t="s">
        <v>144</v>
      </c>
      <c r="C91" s="18" t="s">
        <v>146</v>
      </c>
      <c r="D91" s="11" t="s">
        <v>50</v>
      </c>
      <c r="E91" s="12">
        <v>1</v>
      </c>
      <c r="F91" s="13">
        <v>27320</v>
      </c>
      <c r="G91" s="14">
        <v>63000</v>
      </c>
      <c r="H91" s="14">
        <v>7500</v>
      </c>
      <c r="I91" s="13">
        <v>36500</v>
      </c>
      <c r="J91" s="15">
        <f t="shared" si="30"/>
        <v>33580</v>
      </c>
      <c r="K91" s="15">
        <f t="shared" si="31"/>
        <v>23046</v>
      </c>
      <c r="L91" s="16">
        <f t="shared" si="28"/>
        <v>10534</v>
      </c>
      <c r="M91" s="16">
        <f t="shared" si="29"/>
        <v>56626</v>
      </c>
      <c r="N91" s="15">
        <f>AVERAGE(F91,I91)</f>
        <v>31910</v>
      </c>
    </row>
    <row r="92" spans="1:14" ht="17" x14ac:dyDescent="0.2">
      <c r="A92" s="9">
        <v>8</v>
      </c>
      <c r="B92" s="9" t="s">
        <v>147</v>
      </c>
      <c r="C92" s="48" t="s">
        <v>148</v>
      </c>
      <c r="D92" s="11" t="s">
        <v>50</v>
      </c>
      <c r="E92" s="12">
        <v>1</v>
      </c>
      <c r="F92" s="13">
        <v>27320</v>
      </c>
      <c r="G92" s="14">
        <v>136640</v>
      </c>
      <c r="H92" s="15">
        <v>3000</v>
      </c>
      <c r="I92" s="13">
        <v>28400</v>
      </c>
      <c r="J92" s="15">
        <f t="shared" si="30"/>
        <v>48840</v>
      </c>
      <c r="K92" s="15">
        <f t="shared" si="31"/>
        <v>59697</v>
      </c>
      <c r="L92" s="16">
        <f t="shared" si="28"/>
        <v>-10857</v>
      </c>
      <c r="M92" s="16">
        <f t="shared" si="29"/>
        <v>108537</v>
      </c>
      <c r="N92" s="15">
        <f>ROUND((AVERAGE(F92,H92:I92)),0)</f>
        <v>19573</v>
      </c>
    </row>
    <row r="93" spans="1:14" ht="34" x14ac:dyDescent="0.2">
      <c r="A93" s="9">
        <v>9</v>
      </c>
      <c r="B93" s="9" t="s">
        <v>147</v>
      </c>
      <c r="C93" s="18" t="s">
        <v>149</v>
      </c>
      <c r="D93" s="11" t="s">
        <v>50</v>
      </c>
      <c r="E93" s="12">
        <v>1</v>
      </c>
      <c r="F93" s="13">
        <v>52800</v>
      </c>
      <c r="G93" s="14">
        <v>85000</v>
      </c>
      <c r="H93" s="15">
        <v>45000</v>
      </c>
      <c r="I93" s="13">
        <v>40200</v>
      </c>
      <c r="J93" s="15">
        <f t="shared" si="30"/>
        <v>55750</v>
      </c>
      <c r="K93" s="15">
        <f t="shared" si="31"/>
        <v>20179</v>
      </c>
      <c r="L93" s="16">
        <f t="shared" si="28"/>
        <v>35571</v>
      </c>
      <c r="M93" s="16">
        <f t="shared" si="29"/>
        <v>75929</v>
      </c>
      <c r="N93" s="15">
        <f>AVERAGE(F93,H93,I93)</f>
        <v>46000</v>
      </c>
    </row>
    <row r="94" spans="1:14" x14ac:dyDescent="0.2">
      <c r="A94" s="9">
        <v>10</v>
      </c>
      <c r="B94" s="11" t="s">
        <v>150</v>
      </c>
      <c r="C94" s="48" t="s">
        <v>151</v>
      </c>
      <c r="D94" s="11" t="s">
        <v>19</v>
      </c>
      <c r="E94" s="12">
        <v>1</v>
      </c>
      <c r="F94" s="13">
        <v>31496</v>
      </c>
      <c r="G94" s="13">
        <v>49600</v>
      </c>
      <c r="H94" s="14">
        <v>9000</v>
      </c>
      <c r="I94" s="14">
        <v>65000</v>
      </c>
      <c r="J94" s="15">
        <f t="shared" si="30"/>
        <v>38774</v>
      </c>
      <c r="K94" s="15">
        <f t="shared" si="31"/>
        <v>24114</v>
      </c>
      <c r="L94" s="16">
        <f t="shared" si="28"/>
        <v>14660</v>
      </c>
      <c r="M94" s="16">
        <f t="shared" si="29"/>
        <v>62888</v>
      </c>
      <c r="N94" s="15">
        <f>AVERAGE(F94:G94)</f>
        <v>40548</v>
      </c>
    </row>
    <row r="95" spans="1:14" ht="17" x14ac:dyDescent="0.2">
      <c r="A95" s="9">
        <v>11</v>
      </c>
      <c r="B95" s="9" t="s">
        <v>152</v>
      </c>
      <c r="C95" s="48" t="s">
        <v>153</v>
      </c>
      <c r="D95" s="11" t="s">
        <v>49</v>
      </c>
      <c r="E95" s="12">
        <v>1</v>
      </c>
      <c r="F95" s="13">
        <v>81785</v>
      </c>
      <c r="G95" s="13">
        <v>105000</v>
      </c>
      <c r="H95" s="14">
        <v>125000</v>
      </c>
      <c r="I95" s="14">
        <v>53600</v>
      </c>
      <c r="J95" s="15">
        <f t="shared" si="30"/>
        <v>91346</v>
      </c>
      <c r="K95" s="15">
        <f t="shared" si="31"/>
        <v>30742</v>
      </c>
      <c r="L95" s="16">
        <f t="shared" si="28"/>
        <v>60604</v>
      </c>
      <c r="M95" s="16">
        <f t="shared" si="29"/>
        <v>122088</v>
      </c>
      <c r="N95" s="15">
        <f>ROUND((AVERAGE(F95:G95)),0)</f>
        <v>93393</v>
      </c>
    </row>
    <row r="96" spans="1:14" ht="34" x14ac:dyDescent="0.2">
      <c r="A96" s="9">
        <v>12</v>
      </c>
      <c r="B96" s="9" t="s">
        <v>154</v>
      </c>
      <c r="C96" s="18" t="s">
        <v>155</v>
      </c>
      <c r="D96" s="11" t="s">
        <v>49</v>
      </c>
      <c r="E96" s="12">
        <v>1</v>
      </c>
      <c r="F96" s="13">
        <v>89438</v>
      </c>
      <c r="G96" s="13">
        <v>79000</v>
      </c>
      <c r="H96" s="14">
        <v>45000</v>
      </c>
      <c r="I96" s="13">
        <v>95600</v>
      </c>
      <c r="J96" s="15">
        <f t="shared" si="30"/>
        <v>77260</v>
      </c>
      <c r="K96" s="15">
        <f t="shared" si="31"/>
        <v>22571</v>
      </c>
      <c r="L96" s="16">
        <f t="shared" si="28"/>
        <v>54689</v>
      </c>
      <c r="M96" s="16">
        <f t="shared" si="29"/>
        <v>99831</v>
      </c>
      <c r="N96" s="15">
        <f>ROUND((AVERAGE(F96:G96,I96)),0)</f>
        <v>88013</v>
      </c>
    </row>
    <row r="97" spans="1:14" ht="52" thickBot="1" x14ac:dyDescent="0.25">
      <c r="A97" s="9">
        <v>13</v>
      </c>
      <c r="B97" s="9" t="s">
        <v>156</v>
      </c>
      <c r="C97" s="10" t="s">
        <v>157</v>
      </c>
      <c r="D97" s="51" t="s">
        <v>50</v>
      </c>
      <c r="E97" s="52">
        <v>1</v>
      </c>
      <c r="F97" s="13">
        <v>64598</v>
      </c>
      <c r="G97" s="13">
        <v>56000</v>
      </c>
      <c r="H97" s="14">
        <v>22000</v>
      </c>
      <c r="I97" s="13">
        <v>67000</v>
      </c>
      <c r="J97" s="15">
        <f t="shared" si="30"/>
        <v>52400</v>
      </c>
      <c r="K97" s="15">
        <f t="shared" si="31"/>
        <v>20809</v>
      </c>
      <c r="L97" s="16">
        <f t="shared" si="28"/>
        <v>31591</v>
      </c>
      <c r="M97" s="16">
        <f t="shared" si="29"/>
        <v>73209</v>
      </c>
      <c r="N97" s="15">
        <f>ROUND((AVERAGE(F97:G97,I97)),0)</f>
        <v>62533</v>
      </c>
    </row>
    <row r="98" spans="1:14" ht="17" x14ac:dyDescent="0.2">
      <c r="A98" s="19"/>
      <c r="B98" s="20"/>
      <c r="C98" s="40" t="s">
        <v>165</v>
      </c>
      <c r="D98" s="21"/>
      <c r="E98" s="22"/>
      <c r="F98" s="23">
        <f>SUM(F85:F97)</f>
        <v>584721</v>
      </c>
      <c r="G98" s="23">
        <f>SUM(G85:G97)</f>
        <v>935840</v>
      </c>
      <c r="H98" s="23">
        <f t="shared" ref="H98:N98" si="32">SUM(H85:H97)</f>
        <v>302500</v>
      </c>
      <c r="I98" s="23">
        <f t="shared" si="32"/>
        <v>716300</v>
      </c>
      <c r="J98" s="23">
        <f t="shared" si="32"/>
        <v>634841</v>
      </c>
      <c r="K98" s="23">
        <f t="shared" si="32"/>
        <v>361237</v>
      </c>
      <c r="L98" s="23">
        <f t="shared" si="32"/>
        <v>273604</v>
      </c>
      <c r="M98" s="23">
        <f t="shared" si="32"/>
        <v>996078</v>
      </c>
      <c r="N98" s="46">
        <f t="shared" si="32"/>
        <v>627244</v>
      </c>
    </row>
    <row r="99" spans="1:14" x14ac:dyDescent="0.2">
      <c r="I99" s="47"/>
    </row>
    <row r="100" spans="1:14" x14ac:dyDescent="0.2">
      <c r="A100" s="138" t="s">
        <v>159</v>
      </c>
      <c r="B100" s="138"/>
      <c r="C100" s="138"/>
      <c r="D100" s="138"/>
      <c r="E100" s="138"/>
      <c r="F100" s="138"/>
      <c r="G100" s="138"/>
      <c r="H100" s="138"/>
      <c r="I100" s="138"/>
      <c r="J100" s="138"/>
      <c r="K100" s="138"/>
      <c r="L100" s="138"/>
      <c r="M100" s="138"/>
      <c r="N100" s="138"/>
    </row>
    <row r="101" spans="1:14" ht="17" x14ac:dyDescent="0.2">
      <c r="A101" s="139" t="s">
        <v>1</v>
      </c>
      <c r="B101" s="129" t="s">
        <v>2</v>
      </c>
      <c r="C101" s="142" t="s">
        <v>3</v>
      </c>
      <c r="D101" s="139" t="s">
        <v>4</v>
      </c>
      <c r="E101" s="139" t="s">
        <v>5</v>
      </c>
      <c r="F101" s="3" t="s">
        <v>6</v>
      </c>
      <c r="G101" s="4" t="s">
        <v>7</v>
      </c>
      <c r="H101" s="5" t="s">
        <v>8</v>
      </c>
      <c r="I101" s="6" t="s">
        <v>9</v>
      </c>
      <c r="J101" s="139" t="s">
        <v>10</v>
      </c>
      <c r="K101" s="139" t="s">
        <v>11</v>
      </c>
      <c r="L101" s="129" t="s">
        <v>12</v>
      </c>
      <c r="M101" s="129"/>
      <c r="N101" s="136" t="s">
        <v>13</v>
      </c>
    </row>
    <row r="102" spans="1:14" ht="51" x14ac:dyDescent="0.2">
      <c r="A102" s="139"/>
      <c r="B102" s="129"/>
      <c r="C102" s="142"/>
      <c r="D102" s="139"/>
      <c r="E102" s="139"/>
      <c r="F102" s="3" t="s">
        <v>14</v>
      </c>
      <c r="G102" s="4" t="s">
        <v>14</v>
      </c>
      <c r="H102" s="5" t="s">
        <v>14</v>
      </c>
      <c r="I102" s="6" t="s">
        <v>14</v>
      </c>
      <c r="J102" s="139"/>
      <c r="K102" s="139"/>
      <c r="L102" s="7" t="s">
        <v>15</v>
      </c>
      <c r="M102" s="7" t="s">
        <v>16</v>
      </c>
      <c r="N102" s="136"/>
    </row>
    <row r="103" spans="1:14" ht="17" x14ac:dyDescent="0.2">
      <c r="A103" s="9">
        <v>1</v>
      </c>
      <c r="B103" s="28" t="s">
        <v>160</v>
      </c>
      <c r="C103" s="18" t="s">
        <v>161</v>
      </c>
      <c r="D103" s="9" t="s">
        <v>49</v>
      </c>
      <c r="E103" s="43">
        <v>1</v>
      </c>
      <c r="F103" s="53">
        <v>26400</v>
      </c>
      <c r="G103" s="54">
        <v>15000</v>
      </c>
      <c r="H103" s="39">
        <v>8000</v>
      </c>
      <c r="I103" s="54">
        <v>13400</v>
      </c>
      <c r="J103" s="39">
        <f>AVERAGE(F103:I103)</f>
        <v>15700</v>
      </c>
      <c r="K103" s="39">
        <f>ROUND((STDEVA(F103:I103)),0)</f>
        <v>7736</v>
      </c>
      <c r="L103" s="55">
        <f>J103-K103</f>
        <v>7964</v>
      </c>
      <c r="M103" s="55">
        <f>J103+K103</f>
        <v>23436</v>
      </c>
      <c r="N103" s="39">
        <f>ROUND((AVERAGE(G103:I103)),0)</f>
        <v>12133</v>
      </c>
    </row>
    <row r="104" spans="1:14" ht="34" x14ac:dyDescent="0.2">
      <c r="A104" s="9">
        <v>2</v>
      </c>
      <c r="B104" s="28" t="s">
        <v>160</v>
      </c>
      <c r="C104" s="18" t="s">
        <v>162</v>
      </c>
      <c r="D104" s="9" t="s">
        <v>49</v>
      </c>
      <c r="E104" s="43">
        <v>1</v>
      </c>
      <c r="F104" s="54">
        <v>128909</v>
      </c>
      <c r="G104" s="53">
        <v>227000</v>
      </c>
      <c r="H104" s="53">
        <v>65000</v>
      </c>
      <c r="I104" s="54">
        <v>118600</v>
      </c>
      <c r="J104" s="39">
        <f>ROUND((AVERAGE(F104:I104)),0)</f>
        <v>134877</v>
      </c>
      <c r="K104" s="39">
        <f>ROUND((STDEVA(F104:I104)),0)</f>
        <v>67503</v>
      </c>
      <c r="L104" s="55">
        <f t="shared" ref="L104" si="33">J104-K104</f>
        <v>67374</v>
      </c>
      <c r="M104" s="55">
        <f t="shared" ref="M104" si="34">J104+K104</f>
        <v>202380</v>
      </c>
      <c r="N104" s="39">
        <f>ROUND((AVERAGE(F104,I104)),0)</f>
        <v>123755</v>
      </c>
    </row>
    <row r="105" spans="1:14" ht="34" x14ac:dyDescent="0.2">
      <c r="A105" s="9">
        <v>3</v>
      </c>
      <c r="B105" s="28" t="s">
        <v>163</v>
      </c>
      <c r="C105" s="18" t="s">
        <v>164</v>
      </c>
      <c r="D105" s="9" t="s">
        <v>49</v>
      </c>
      <c r="E105" s="43">
        <v>1</v>
      </c>
      <c r="F105" s="54">
        <v>99000</v>
      </c>
      <c r="G105" s="54">
        <v>193000</v>
      </c>
      <c r="H105" s="39">
        <v>99000</v>
      </c>
      <c r="I105" s="53">
        <v>225300</v>
      </c>
      <c r="J105" s="39">
        <f t="shared" ref="J105:J106" si="35">ROUND((AVERAGE(F105:I105)),0)</f>
        <v>154075</v>
      </c>
      <c r="K105" s="39">
        <f t="shared" ref="K105:K106" si="36">ROUND((STDEVA(F105:I105)),0)</f>
        <v>64948</v>
      </c>
      <c r="L105" s="55">
        <f t="shared" ref="L105:L106" si="37">J105-K105</f>
        <v>89127</v>
      </c>
      <c r="M105" s="55">
        <f t="shared" ref="M105:M106" si="38">J105+K105</f>
        <v>219023</v>
      </c>
      <c r="N105" s="39">
        <f>ROUND((AVERAGE(F105:H105)),0)</f>
        <v>130333</v>
      </c>
    </row>
    <row r="106" spans="1:14" ht="34" x14ac:dyDescent="0.2">
      <c r="A106" s="9">
        <v>4</v>
      </c>
      <c r="B106" s="28" t="s">
        <v>163</v>
      </c>
      <c r="C106" s="18" t="s">
        <v>164</v>
      </c>
      <c r="D106" s="9" t="s">
        <v>50</v>
      </c>
      <c r="E106" s="43">
        <v>1</v>
      </c>
      <c r="F106" s="54">
        <v>75900</v>
      </c>
      <c r="G106" s="54">
        <v>115800</v>
      </c>
      <c r="H106" s="39">
        <v>99000</v>
      </c>
      <c r="I106" s="53">
        <v>203000</v>
      </c>
      <c r="J106" s="39">
        <f t="shared" si="35"/>
        <v>123425</v>
      </c>
      <c r="K106" s="39">
        <f t="shared" si="36"/>
        <v>55514</v>
      </c>
      <c r="L106" s="55">
        <f t="shared" si="37"/>
        <v>67911</v>
      </c>
      <c r="M106" s="55">
        <f t="shared" si="38"/>
        <v>178939</v>
      </c>
      <c r="N106" s="39">
        <f>AVERAGE(F106:H106)</f>
        <v>96900</v>
      </c>
    </row>
    <row r="107" spans="1:14" ht="17" x14ac:dyDescent="0.2">
      <c r="A107" s="19"/>
      <c r="B107" s="56"/>
      <c r="C107" s="57" t="s">
        <v>166</v>
      </c>
      <c r="D107" s="58"/>
      <c r="E107" s="59"/>
      <c r="F107" s="60">
        <f>SUM(F103:F106)</f>
        <v>330209</v>
      </c>
      <c r="G107" s="60">
        <f t="shared" ref="G107:M107" si="39">SUM(G103:G106)</f>
        <v>550800</v>
      </c>
      <c r="H107" s="60">
        <f>SUM(H103:H106)</f>
        <v>271000</v>
      </c>
      <c r="I107" s="60">
        <f t="shared" si="39"/>
        <v>560300</v>
      </c>
      <c r="J107" s="60">
        <f t="shared" si="39"/>
        <v>428077</v>
      </c>
      <c r="K107" s="60">
        <f t="shared" si="39"/>
        <v>195701</v>
      </c>
      <c r="L107" s="60">
        <f t="shared" si="39"/>
        <v>232376</v>
      </c>
      <c r="M107" s="60">
        <f t="shared" si="39"/>
        <v>623778</v>
      </c>
      <c r="N107" s="61">
        <f>SUM(N103:N106)</f>
        <v>363121</v>
      </c>
    </row>
    <row r="109" spans="1:14" x14ac:dyDescent="0.2">
      <c r="A109" s="138" t="s">
        <v>167</v>
      </c>
      <c r="B109" s="138"/>
      <c r="C109" s="138"/>
      <c r="D109" s="138"/>
      <c r="E109" s="138"/>
      <c r="F109" s="138"/>
      <c r="G109" s="138"/>
      <c r="H109" s="138"/>
      <c r="I109" s="138"/>
      <c r="J109" s="138"/>
      <c r="K109" s="138"/>
      <c r="L109" s="138"/>
      <c r="M109" s="138"/>
      <c r="N109" s="138"/>
    </row>
    <row r="110" spans="1:14" ht="17" x14ac:dyDescent="0.2">
      <c r="A110" s="139" t="s">
        <v>1</v>
      </c>
      <c r="B110" s="129" t="s">
        <v>2</v>
      </c>
      <c r="C110" s="142" t="s">
        <v>3</v>
      </c>
      <c r="D110" s="139" t="s">
        <v>4</v>
      </c>
      <c r="E110" s="139" t="s">
        <v>5</v>
      </c>
      <c r="F110" s="3" t="s">
        <v>6</v>
      </c>
      <c r="G110" s="4" t="s">
        <v>7</v>
      </c>
      <c r="H110" s="5" t="s">
        <v>8</v>
      </c>
      <c r="I110" s="6" t="s">
        <v>9</v>
      </c>
      <c r="J110" s="139" t="s">
        <v>10</v>
      </c>
      <c r="K110" s="139" t="s">
        <v>11</v>
      </c>
      <c r="L110" s="129" t="s">
        <v>12</v>
      </c>
      <c r="M110" s="129"/>
      <c r="N110" s="136" t="s">
        <v>13</v>
      </c>
    </row>
    <row r="111" spans="1:14" ht="51" x14ac:dyDescent="0.2">
      <c r="A111" s="140"/>
      <c r="B111" s="141"/>
      <c r="C111" s="143"/>
      <c r="D111" s="140"/>
      <c r="E111" s="140"/>
      <c r="F111" s="34" t="s">
        <v>14</v>
      </c>
      <c r="G111" s="35" t="s">
        <v>14</v>
      </c>
      <c r="H111" s="36" t="s">
        <v>14</v>
      </c>
      <c r="I111" s="37" t="s">
        <v>14</v>
      </c>
      <c r="J111" s="140"/>
      <c r="K111" s="140"/>
      <c r="L111" s="38" t="s">
        <v>15</v>
      </c>
      <c r="M111" s="38" t="s">
        <v>16</v>
      </c>
      <c r="N111" s="137"/>
    </row>
    <row r="112" spans="1:14" ht="17" x14ac:dyDescent="0.2">
      <c r="A112" s="9">
        <v>1</v>
      </c>
      <c r="B112" s="28" t="s">
        <v>168</v>
      </c>
      <c r="C112" s="18" t="s">
        <v>169</v>
      </c>
      <c r="D112" s="9" t="s">
        <v>134</v>
      </c>
      <c r="E112" s="43">
        <v>1</v>
      </c>
      <c r="F112" s="62">
        <v>49500</v>
      </c>
      <c r="G112" s="14">
        <v>95000</v>
      </c>
      <c r="H112" s="14">
        <v>15000</v>
      </c>
      <c r="I112" s="63">
        <v>48000</v>
      </c>
      <c r="J112" s="15">
        <f>AVERAGE(F112:I112)</f>
        <v>51875</v>
      </c>
      <c r="K112" s="15">
        <f>ROUND((STDEVA(F112:I112)),0)</f>
        <v>32864</v>
      </c>
      <c r="L112" s="16">
        <f>J112-K112</f>
        <v>19011</v>
      </c>
      <c r="M112" s="16">
        <f>J112+K112</f>
        <v>84739</v>
      </c>
      <c r="N112" s="15">
        <f>AVERAGE(F112,I112)</f>
        <v>48750</v>
      </c>
    </row>
    <row r="113" spans="1:14" ht="85" x14ac:dyDescent="0.2">
      <c r="A113" s="9">
        <v>2</v>
      </c>
      <c r="B113" s="28" t="s">
        <v>168</v>
      </c>
      <c r="C113" s="18" t="s">
        <v>170</v>
      </c>
      <c r="D113" s="9" t="s">
        <v>19</v>
      </c>
      <c r="E113" s="43">
        <v>1</v>
      </c>
      <c r="F113" s="62">
        <v>572000</v>
      </c>
      <c r="G113" s="14">
        <v>1157000</v>
      </c>
      <c r="H113" s="15">
        <v>550000</v>
      </c>
      <c r="I113" s="63">
        <v>553000</v>
      </c>
      <c r="J113" s="15">
        <f>AVERAGE(F113:I113)</f>
        <v>708000</v>
      </c>
      <c r="K113" s="15">
        <f>ROUND((STDEVA(F113:I113)),0)</f>
        <v>299492</v>
      </c>
      <c r="L113" s="16">
        <f>J113-K113</f>
        <v>408508</v>
      </c>
      <c r="M113" s="16">
        <f>J113+K113</f>
        <v>1007492</v>
      </c>
      <c r="N113" s="15">
        <f>ROUND((AVERAGE(F113,H113,I113)),0)</f>
        <v>558333</v>
      </c>
    </row>
    <row r="114" spans="1:14" ht="17" x14ac:dyDescent="0.2">
      <c r="A114" s="64"/>
      <c r="B114" s="20"/>
      <c r="C114" s="40" t="s">
        <v>171</v>
      </c>
      <c r="D114" s="21"/>
      <c r="E114" s="22"/>
      <c r="F114" s="23">
        <f>SUM(F112:F113)</f>
        <v>621500</v>
      </c>
      <c r="G114" s="23">
        <f t="shared" ref="G114:M114" si="40">SUM(G112:G113)</f>
        <v>1252000</v>
      </c>
      <c r="H114" s="23">
        <f t="shared" si="40"/>
        <v>565000</v>
      </c>
      <c r="I114" s="23">
        <f t="shared" si="40"/>
        <v>601000</v>
      </c>
      <c r="J114" s="23">
        <f t="shared" si="40"/>
        <v>759875</v>
      </c>
      <c r="K114" s="23">
        <f t="shared" si="40"/>
        <v>332356</v>
      </c>
      <c r="L114" s="23">
        <f t="shared" si="40"/>
        <v>427519</v>
      </c>
      <c r="M114" s="23">
        <f t="shared" si="40"/>
        <v>1092231</v>
      </c>
      <c r="N114" s="65">
        <f>SUM(N112:N113)</f>
        <v>607083</v>
      </c>
    </row>
    <row r="115" spans="1:14" x14ac:dyDescent="0.2">
      <c r="B115" s="66"/>
      <c r="C115" s="67"/>
      <c r="D115" s="2"/>
      <c r="E115" s="68"/>
      <c r="F115" s="69"/>
      <c r="G115" s="70"/>
      <c r="H115" s="71"/>
      <c r="I115" s="71"/>
      <c r="J115" s="70"/>
      <c r="K115" s="70"/>
      <c r="L115" s="72"/>
      <c r="M115" s="72"/>
      <c r="N115" s="73"/>
    </row>
    <row r="116" spans="1:14" x14ac:dyDescent="0.2">
      <c r="A116" s="138" t="s">
        <v>177</v>
      </c>
      <c r="B116" s="138"/>
      <c r="C116" s="138"/>
      <c r="D116" s="138"/>
      <c r="E116" s="138"/>
      <c r="F116" s="138"/>
      <c r="G116" s="138"/>
      <c r="H116" s="138"/>
      <c r="I116" s="138"/>
      <c r="J116" s="138"/>
      <c r="K116" s="138"/>
      <c r="L116" s="138"/>
      <c r="M116" s="138"/>
      <c r="N116" s="138"/>
    </row>
    <row r="117" spans="1:14" ht="17" x14ac:dyDescent="0.2">
      <c r="A117" s="139" t="s">
        <v>1</v>
      </c>
      <c r="B117" s="129" t="s">
        <v>2</v>
      </c>
      <c r="C117" s="142" t="s">
        <v>3</v>
      </c>
      <c r="D117" s="139" t="s">
        <v>4</v>
      </c>
      <c r="E117" s="139" t="s">
        <v>5</v>
      </c>
      <c r="F117" s="3" t="s">
        <v>6</v>
      </c>
      <c r="G117" s="4" t="s">
        <v>7</v>
      </c>
      <c r="H117" s="5" t="s">
        <v>8</v>
      </c>
      <c r="I117" s="6" t="s">
        <v>9</v>
      </c>
      <c r="J117" s="139" t="s">
        <v>10</v>
      </c>
      <c r="K117" s="139" t="s">
        <v>11</v>
      </c>
      <c r="L117" s="129" t="s">
        <v>12</v>
      </c>
      <c r="M117" s="129"/>
      <c r="N117" s="136" t="s">
        <v>13</v>
      </c>
    </row>
    <row r="118" spans="1:14" ht="51" x14ac:dyDescent="0.2">
      <c r="A118" s="140"/>
      <c r="B118" s="141"/>
      <c r="C118" s="143"/>
      <c r="D118" s="140"/>
      <c r="E118" s="140"/>
      <c r="F118" s="34" t="s">
        <v>14</v>
      </c>
      <c r="G118" s="35" t="s">
        <v>14</v>
      </c>
      <c r="H118" s="36" t="s">
        <v>14</v>
      </c>
      <c r="I118" s="37" t="s">
        <v>14</v>
      </c>
      <c r="J118" s="140"/>
      <c r="K118" s="140"/>
      <c r="L118" s="38" t="s">
        <v>15</v>
      </c>
      <c r="M118" s="38" t="s">
        <v>16</v>
      </c>
      <c r="N118" s="137"/>
    </row>
    <row r="119" spans="1:14" ht="85" x14ac:dyDescent="0.2">
      <c r="A119" s="9">
        <v>1</v>
      </c>
      <c r="B119" s="28" t="s">
        <v>172</v>
      </c>
      <c r="C119" s="18" t="s">
        <v>173</v>
      </c>
      <c r="D119" s="9" t="s">
        <v>174</v>
      </c>
      <c r="E119" s="43">
        <v>1</v>
      </c>
      <c r="F119" s="74">
        <v>91446</v>
      </c>
      <c r="G119" s="13">
        <v>45000</v>
      </c>
      <c r="H119" s="44">
        <v>30000</v>
      </c>
      <c r="I119" s="75">
        <v>113000</v>
      </c>
      <c r="J119" s="39">
        <f>ROUND((AVERAGE(F119:I119)),0)</f>
        <v>69862</v>
      </c>
      <c r="K119" s="39">
        <f>ROUND((STDEVA(F119:I119)),0)</f>
        <v>38875</v>
      </c>
      <c r="L119" s="55">
        <f>J119-K119</f>
        <v>30987</v>
      </c>
      <c r="M119" s="55">
        <f>J119+K119</f>
        <v>108737</v>
      </c>
      <c r="N119" s="39">
        <f>AVERAGE(F119:G119)</f>
        <v>68223</v>
      </c>
    </row>
    <row r="120" spans="1:14" ht="85" x14ac:dyDescent="0.2">
      <c r="A120" s="9">
        <v>2</v>
      </c>
      <c r="B120" s="28" t="s">
        <v>175</v>
      </c>
      <c r="C120" s="18" t="s">
        <v>176</v>
      </c>
      <c r="D120" s="9" t="s">
        <v>174</v>
      </c>
      <c r="E120" s="43">
        <v>1</v>
      </c>
      <c r="F120" s="76">
        <v>534325</v>
      </c>
      <c r="G120" s="13">
        <v>85000</v>
      </c>
      <c r="H120" s="15">
        <v>50000</v>
      </c>
      <c r="I120" s="54">
        <v>135000</v>
      </c>
      <c r="J120" s="39">
        <f>ROUND((AVERAGE(F120:I120)),0)</f>
        <v>201081</v>
      </c>
      <c r="K120" s="39">
        <f>ROUND((STDEVA(F120:I120)),0)</f>
        <v>224884</v>
      </c>
      <c r="L120" s="55">
        <f>J120-K120</f>
        <v>-23803</v>
      </c>
      <c r="M120" s="55">
        <f>J120+K120</f>
        <v>425965</v>
      </c>
      <c r="N120" s="39">
        <f>AVERAGE(G120:I120)</f>
        <v>90000</v>
      </c>
    </row>
    <row r="121" spans="1:14" ht="17" x14ac:dyDescent="0.2">
      <c r="A121" s="64"/>
      <c r="B121" s="20"/>
      <c r="C121" s="40" t="s">
        <v>178</v>
      </c>
      <c r="D121" s="21"/>
      <c r="E121" s="22"/>
      <c r="F121" s="45">
        <f>SUM(F119:F120)</f>
        <v>625771</v>
      </c>
      <c r="G121" s="77">
        <f>SUM(G119:G120)</f>
        <v>130000</v>
      </c>
      <c r="H121" s="77">
        <f t="shared" ref="H121:N121" si="41">SUM(H119:H120)</f>
        <v>80000</v>
      </c>
      <c r="I121" s="78">
        <f t="shared" si="41"/>
        <v>248000</v>
      </c>
      <c r="J121" s="78">
        <f t="shared" si="41"/>
        <v>270943</v>
      </c>
      <c r="K121" s="78">
        <f t="shared" si="41"/>
        <v>263759</v>
      </c>
      <c r="L121" s="78">
        <f t="shared" si="41"/>
        <v>7184</v>
      </c>
      <c r="M121" s="78">
        <f t="shared" si="41"/>
        <v>534702</v>
      </c>
      <c r="N121" s="79">
        <f t="shared" si="41"/>
        <v>158223</v>
      </c>
    </row>
    <row r="122" spans="1:14" s="83" customFormat="1" x14ac:dyDescent="0.2">
      <c r="B122" s="99"/>
      <c r="C122" s="100"/>
      <c r="D122" s="1"/>
      <c r="E122" s="101"/>
      <c r="F122" s="102"/>
      <c r="G122" s="103"/>
      <c r="H122" s="103"/>
      <c r="I122" s="104"/>
      <c r="J122" s="104"/>
      <c r="K122" s="104"/>
      <c r="L122" s="104"/>
      <c r="M122" s="104"/>
      <c r="N122" s="105"/>
    </row>
    <row r="123" spans="1:14" s="83" customFormat="1" x14ac:dyDescent="0.2">
      <c r="B123" s="99"/>
      <c r="C123" s="100"/>
      <c r="D123" s="1"/>
      <c r="E123" s="101"/>
      <c r="F123" s="102"/>
      <c r="G123" s="103"/>
      <c r="H123" s="103"/>
      <c r="I123" s="104"/>
      <c r="J123" s="104"/>
      <c r="K123" s="104"/>
      <c r="L123" s="104"/>
      <c r="M123" s="104"/>
      <c r="N123" s="105"/>
    </row>
    <row r="124" spans="1:14" s="83" customFormat="1" x14ac:dyDescent="0.2">
      <c r="A124" s="120" t="s">
        <v>199</v>
      </c>
      <c r="B124" s="121"/>
      <c r="C124" s="121"/>
      <c r="D124" s="121"/>
      <c r="E124" s="121"/>
      <c r="F124" s="121"/>
      <c r="G124" s="121"/>
      <c r="H124" s="121"/>
      <c r="I124" s="121"/>
      <c r="J124" s="121"/>
      <c r="K124" s="121"/>
      <c r="L124" s="121"/>
      <c r="M124" s="122"/>
      <c r="N124" s="110">
        <v>2247526</v>
      </c>
    </row>
    <row r="125" spans="1:14" s="83" customFormat="1" x14ac:dyDescent="0.2">
      <c r="C125" s="84"/>
      <c r="L125" s="85"/>
      <c r="M125" s="85"/>
    </row>
    <row r="126" spans="1:14" ht="19" x14ac:dyDescent="0.2">
      <c r="A126" s="130" t="s">
        <v>180</v>
      </c>
      <c r="B126" s="131"/>
      <c r="C126" s="131"/>
      <c r="D126" s="131"/>
      <c r="E126" s="131"/>
      <c r="F126" s="131"/>
      <c r="G126" s="131"/>
      <c r="H126" s="131"/>
      <c r="I126" s="131"/>
      <c r="J126" s="131"/>
      <c r="K126" s="132"/>
      <c r="L126" s="80" t="s">
        <v>181</v>
      </c>
      <c r="M126" s="115" t="s">
        <v>181</v>
      </c>
      <c r="N126" s="111">
        <f>N17+N37+N48+N80+N98+N107+N114+N121+N124</f>
        <v>8537489</v>
      </c>
    </row>
    <row r="127" spans="1:14" ht="18" x14ac:dyDescent="0.2">
      <c r="A127" s="133" t="s">
        <v>182</v>
      </c>
      <c r="B127" s="134"/>
      <c r="C127" s="134"/>
      <c r="D127" s="134"/>
      <c r="E127" s="134"/>
      <c r="F127" s="134"/>
      <c r="G127" s="134"/>
      <c r="H127" s="134"/>
      <c r="I127" s="134"/>
      <c r="J127" s="134"/>
      <c r="K127" s="135"/>
      <c r="L127" s="81" t="s">
        <v>181</v>
      </c>
      <c r="M127" s="116">
        <v>0.1</v>
      </c>
      <c r="N127" s="112">
        <f>N126*M127</f>
        <v>853748.9</v>
      </c>
    </row>
    <row r="128" spans="1:14" ht="18" x14ac:dyDescent="0.2">
      <c r="A128" s="133" t="s">
        <v>183</v>
      </c>
      <c r="B128" s="134"/>
      <c r="C128" s="134"/>
      <c r="D128" s="134"/>
      <c r="E128" s="134"/>
      <c r="F128" s="134"/>
      <c r="G128" s="134"/>
      <c r="H128" s="134"/>
      <c r="I128" s="134"/>
      <c r="J128" s="134"/>
      <c r="K128" s="135"/>
      <c r="L128" s="81" t="s">
        <v>181</v>
      </c>
      <c r="M128" s="116">
        <v>0.03</v>
      </c>
      <c r="N128" s="112">
        <f>N126*M128</f>
        <v>256124.66999999998</v>
      </c>
    </row>
    <row r="129" spans="1:14" ht="18" x14ac:dyDescent="0.2">
      <c r="A129" s="133" t="s">
        <v>184</v>
      </c>
      <c r="B129" s="134"/>
      <c r="C129" s="134"/>
      <c r="D129" s="134"/>
      <c r="E129" s="134"/>
      <c r="F129" s="134"/>
      <c r="G129" s="134"/>
      <c r="H129" s="134"/>
      <c r="I129" s="134"/>
      <c r="J129" s="134"/>
      <c r="K129" s="135"/>
      <c r="L129" s="81" t="s">
        <v>181</v>
      </c>
      <c r="M129" s="116">
        <v>0.05</v>
      </c>
      <c r="N129" s="112">
        <f>N126*M129</f>
        <v>426874.45</v>
      </c>
    </row>
    <row r="130" spans="1:14" ht="18" x14ac:dyDescent="0.2">
      <c r="A130" s="123" t="s">
        <v>185</v>
      </c>
      <c r="B130" s="124"/>
      <c r="C130" s="124"/>
      <c r="D130" s="124"/>
      <c r="E130" s="124"/>
      <c r="F130" s="124"/>
      <c r="G130" s="124"/>
      <c r="H130" s="124"/>
      <c r="I130" s="124"/>
      <c r="J130" s="124"/>
      <c r="K130" s="125"/>
      <c r="L130" s="7"/>
      <c r="M130" s="117"/>
      <c r="N130" s="113">
        <f>SUM(N127:N129)</f>
        <v>1536748.02</v>
      </c>
    </row>
    <row r="131" spans="1:14" ht="18" x14ac:dyDescent="0.2">
      <c r="A131" s="126"/>
      <c r="B131" s="127"/>
      <c r="C131" s="127"/>
      <c r="D131" s="127"/>
      <c r="E131" s="127"/>
      <c r="F131" s="127"/>
      <c r="G131" s="127"/>
      <c r="H131" s="127"/>
      <c r="I131" s="127"/>
      <c r="J131" s="127"/>
      <c r="K131" s="128"/>
      <c r="L131" s="81"/>
      <c r="M131" s="114"/>
      <c r="N131" s="114"/>
    </row>
    <row r="132" spans="1:14" ht="18" x14ac:dyDescent="0.2">
      <c r="A132" s="129" t="s">
        <v>186</v>
      </c>
      <c r="B132" s="129"/>
      <c r="C132" s="129"/>
      <c r="D132" s="129"/>
      <c r="E132" s="129"/>
      <c r="F132" s="129"/>
      <c r="G132" s="129"/>
      <c r="H132" s="129"/>
      <c r="I132" s="129"/>
      <c r="J132" s="129"/>
      <c r="K132" s="129"/>
      <c r="L132" s="82"/>
      <c r="M132" s="118"/>
      <c r="N132" s="111">
        <f>N126+N130</f>
        <v>10074237.02</v>
      </c>
    </row>
    <row r="139" spans="1:14" x14ac:dyDescent="0.2">
      <c r="G139" s="86"/>
    </row>
    <row r="140" spans="1:14" x14ac:dyDescent="0.2">
      <c r="F140" s="87"/>
      <c r="G140" s="86"/>
    </row>
    <row r="141" spans="1:14" x14ac:dyDescent="0.2">
      <c r="F141" s="87"/>
      <c r="G141" s="86"/>
    </row>
    <row r="142" spans="1:14" x14ac:dyDescent="0.2">
      <c r="F142" s="87"/>
      <c r="G142" s="86"/>
    </row>
    <row r="143" spans="1:14" x14ac:dyDescent="0.2">
      <c r="F143" s="88"/>
      <c r="G143" s="86"/>
    </row>
    <row r="144" spans="1:14" x14ac:dyDescent="0.2">
      <c r="G144" s="86"/>
    </row>
  </sheetData>
  <mergeCells count="88">
    <mergeCell ref="A1:N1"/>
    <mergeCell ref="A2:A3"/>
    <mergeCell ref="B2:B3"/>
    <mergeCell ref="C2:C3"/>
    <mergeCell ref="D2:D3"/>
    <mergeCell ref="E2:E3"/>
    <mergeCell ref="J2:J3"/>
    <mergeCell ref="K2:K3"/>
    <mergeCell ref="L2:M2"/>
    <mergeCell ref="N2:N3"/>
    <mergeCell ref="A19:N19"/>
    <mergeCell ref="A39:N39"/>
    <mergeCell ref="A20:A21"/>
    <mergeCell ref="B20:B21"/>
    <mergeCell ref="C20:C21"/>
    <mergeCell ref="D20:D21"/>
    <mergeCell ref="E20:E21"/>
    <mergeCell ref="J20:J21"/>
    <mergeCell ref="K20:K21"/>
    <mergeCell ref="L20:M20"/>
    <mergeCell ref="N20:N21"/>
    <mergeCell ref="J40:J41"/>
    <mergeCell ref="K40:K41"/>
    <mergeCell ref="L40:M40"/>
    <mergeCell ref="N40:N41"/>
    <mergeCell ref="K51:K52"/>
    <mergeCell ref="L51:M51"/>
    <mergeCell ref="N51:N52"/>
    <mergeCell ref="A50:N50"/>
    <mergeCell ref="A40:A41"/>
    <mergeCell ref="B40:B41"/>
    <mergeCell ref="C40:C41"/>
    <mergeCell ref="D40:D41"/>
    <mergeCell ref="E40:E41"/>
    <mergeCell ref="A82:N82"/>
    <mergeCell ref="A51:A52"/>
    <mergeCell ref="B51:B52"/>
    <mergeCell ref="C51:C52"/>
    <mergeCell ref="D51:D52"/>
    <mergeCell ref="E51:E52"/>
    <mergeCell ref="J51:J52"/>
    <mergeCell ref="J83:J84"/>
    <mergeCell ref="K83:K84"/>
    <mergeCell ref="L83:M83"/>
    <mergeCell ref="N83:N84"/>
    <mergeCell ref="A83:A84"/>
    <mergeCell ref="B83:B84"/>
    <mergeCell ref="C83:C84"/>
    <mergeCell ref="D83:D84"/>
    <mergeCell ref="E83:E84"/>
    <mergeCell ref="N101:N102"/>
    <mergeCell ref="A100:N100"/>
    <mergeCell ref="A109:N109"/>
    <mergeCell ref="A101:A102"/>
    <mergeCell ref="B101:B102"/>
    <mergeCell ref="C101:C102"/>
    <mergeCell ref="D101:D102"/>
    <mergeCell ref="E101:E102"/>
    <mergeCell ref="J101:J102"/>
    <mergeCell ref="D110:D111"/>
    <mergeCell ref="E110:E111"/>
    <mergeCell ref="J110:J111"/>
    <mergeCell ref="K101:K102"/>
    <mergeCell ref="L101:M101"/>
    <mergeCell ref="L117:M117"/>
    <mergeCell ref="N117:N118"/>
    <mergeCell ref="A116:N116"/>
    <mergeCell ref="K110:K111"/>
    <mergeCell ref="L110:M110"/>
    <mergeCell ref="N110:N111"/>
    <mergeCell ref="A117:A118"/>
    <mergeCell ref="B117:B118"/>
    <mergeCell ref="C117:C118"/>
    <mergeCell ref="D117:D118"/>
    <mergeCell ref="E117:E118"/>
    <mergeCell ref="J117:J118"/>
    <mergeCell ref="K117:K118"/>
    <mergeCell ref="A110:A111"/>
    <mergeCell ref="B110:B111"/>
    <mergeCell ref="C110:C111"/>
    <mergeCell ref="A124:M124"/>
    <mergeCell ref="A130:K130"/>
    <mergeCell ref="A131:K131"/>
    <mergeCell ref="A132:K132"/>
    <mergeCell ref="A126:K126"/>
    <mergeCell ref="A127:K127"/>
    <mergeCell ref="A128:K128"/>
    <mergeCell ref="A129:K129"/>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37"/>
  <sheetViews>
    <sheetView topLeftCell="A7" workbookViewId="0">
      <selection activeCell="E19" sqref="E19"/>
    </sheetView>
  </sheetViews>
  <sheetFormatPr baseColWidth="10" defaultRowHeight="15" x14ac:dyDescent="0.2"/>
  <cols>
    <col min="1" max="1" width="6.5" customWidth="1"/>
    <col min="2" max="3" width="19.83203125" customWidth="1"/>
    <col min="4" max="5" width="14.1640625" bestFit="1" customWidth="1"/>
    <col min="6" max="6" width="16.33203125" customWidth="1"/>
    <col min="7" max="7" width="12.1640625" bestFit="1" customWidth="1"/>
    <col min="8" max="8" width="13.5" bestFit="1" customWidth="1"/>
    <col min="9" max="26" width="11.5" style="90"/>
  </cols>
  <sheetData>
    <row r="1" spans="1:26" s="90" customFormat="1" x14ac:dyDescent="0.2"/>
    <row r="2" spans="1:26" s="90" customFormat="1" x14ac:dyDescent="0.2"/>
    <row r="3" spans="1:26" s="90" customFormat="1" x14ac:dyDescent="0.2"/>
    <row r="4" spans="1:26" s="90" customFormat="1" x14ac:dyDescent="0.2"/>
    <row r="5" spans="1:26" s="90" customFormat="1" ht="16" thickBot="1" x14ac:dyDescent="0.25">
      <c r="E5" s="91" t="s">
        <v>191</v>
      </c>
      <c r="F5" s="92">
        <v>9.2799999999999994E-2</v>
      </c>
    </row>
    <row r="6" spans="1:26" s="89" customFormat="1" ht="31.5" customHeight="1" x14ac:dyDescent="0.15">
      <c r="A6" s="152" t="s">
        <v>1</v>
      </c>
      <c r="B6" s="154" t="s">
        <v>2</v>
      </c>
      <c r="C6" s="156" t="s">
        <v>3</v>
      </c>
      <c r="D6" s="147" t="s">
        <v>193</v>
      </c>
      <c r="E6" s="148"/>
      <c r="F6" s="149" t="s">
        <v>197</v>
      </c>
      <c r="G6" s="150"/>
      <c r="H6" s="151"/>
      <c r="I6" s="119"/>
      <c r="J6" s="119"/>
      <c r="K6" s="119"/>
      <c r="L6" s="119"/>
      <c r="M6" s="119"/>
      <c r="N6" s="119"/>
      <c r="O6" s="119"/>
      <c r="P6" s="119"/>
      <c r="Q6" s="119"/>
      <c r="R6" s="119"/>
      <c r="S6" s="119"/>
      <c r="T6" s="119"/>
      <c r="U6" s="119"/>
      <c r="V6" s="119"/>
      <c r="W6" s="119"/>
      <c r="X6" s="119"/>
      <c r="Y6" s="119"/>
      <c r="Z6" s="119"/>
    </row>
    <row r="7" spans="1:26" s="89" customFormat="1" ht="37" thickBot="1" x14ac:dyDescent="0.2">
      <c r="A7" s="153"/>
      <c r="B7" s="155"/>
      <c r="C7" s="157"/>
      <c r="D7" s="97" t="s">
        <v>194</v>
      </c>
      <c r="E7" s="98" t="s">
        <v>195</v>
      </c>
      <c r="F7" s="106" t="s">
        <v>198</v>
      </c>
      <c r="G7" s="96" t="s">
        <v>192</v>
      </c>
      <c r="H7" s="96" t="s">
        <v>196</v>
      </c>
      <c r="I7" s="119"/>
      <c r="J7" s="119"/>
      <c r="K7" s="119"/>
      <c r="L7" s="119"/>
      <c r="M7" s="119"/>
      <c r="N7" s="119"/>
      <c r="O7" s="119"/>
      <c r="P7" s="119"/>
      <c r="Q7" s="119"/>
      <c r="R7" s="119"/>
      <c r="S7" s="119"/>
      <c r="T7" s="119"/>
      <c r="U7" s="119"/>
      <c r="V7" s="119"/>
      <c r="W7" s="119"/>
      <c r="X7" s="119"/>
      <c r="Y7" s="119"/>
      <c r="Z7" s="119"/>
    </row>
    <row r="8" spans="1:26" ht="24" x14ac:dyDescent="0.2">
      <c r="A8" s="164">
        <v>1</v>
      </c>
      <c r="B8" s="167" t="s">
        <v>187</v>
      </c>
      <c r="C8" s="93" t="s">
        <v>188</v>
      </c>
      <c r="D8" s="158">
        <v>2056667</v>
      </c>
      <c r="E8" s="160">
        <f>ROUND((D8*1.19),0)</f>
        <v>2447434</v>
      </c>
      <c r="F8" s="160">
        <f>ROUND((D8+(D8*$F$5)),0)</f>
        <v>2247526</v>
      </c>
      <c r="G8" s="160">
        <f>ROUND((F8*19%),0)</f>
        <v>427030</v>
      </c>
      <c r="H8" s="162">
        <f>F8+G8</f>
        <v>2674556</v>
      </c>
    </row>
    <row r="9" spans="1:26" ht="24" x14ac:dyDescent="0.2">
      <c r="A9" s="165"/>
      <c r="B9" s="168"/>
      <c r="C9" s="94" t="s">
        <v>189</v>
      </c>
      <c r="D9" s="158"/>
      <c r="E9" s="160"/>
      <c r="F9" s="160"/>
      <c r="G9" s="160"/>
      <c r="H9" s="162"/>
    </row>
    <row r="10" spans="1:26" ht="37" thickBot="1" x14ac:dyDescent="0.25">
      <c r="A10" s="166"/>
      <c r="B10" s="169"/>
      <c r="C10" s="95" t="s">
        <v>190</v>
      </c>
      <c r="D10" s="159"/>
      <c r="E10" s="161"/>
      <c r="F10" s="161"/>
      <c r="G10" s="161"/>
      <c r="H10" s="163"/>
    </row>
    <row r="11" spans="1:26" s="90" customFormat="1" x14ac:dyDescent="0.2"/>
    <row r="12" spans="1:26" s="90" customFormat="1" x14ac:dyDescent="0.2"/>
    <row r="13" spans="1:26" s="90" customFormat="1" x14ac:dyDescent="0.2">
      <c r="A13" s="146"/>
      <c r="B13" s="146"/>
      <c r="C13" s="146"/>
      <c r="D13" s="146"/>
      <c r="E13" s="146"/>
      <c r="F13" s="146"/>
      <c r="G13" s="146"/>
    </row>
    <row r="14" spans="1:26" s="90" customFormat="1" ht="16" x14ac:dyDescent="0.2">
      <c r="D14" s="107"/>
      <c r="F14" s="108"/>
      <c r="G14" s="109"/>
    </row>
    <row r="15" spans="1:26" s="90" customFormat="1" ht="16" x14ac:dyDescent="0.2">
      <c r="D15" s="107"/>
      <c r="G15" s="109"/>
    </row>
    <row r="16" spans="1:26" s="90" customFormat="1" ht="16" x14ac:dyDescent="0.2">
      <c r="D16" s="107"/>
      <c r="G16" s="109"/>
    </row>
    <row r="17" s="90" customFormat="1" x14ac:dyDescent="0.2"/>
    <row r="18" s="90" customFormat="1" x14ac:dyDescent="0.2"/>
    <row r="19" s="90" customFormat="1" x14ac:dyDescent="0.2"/>
    <row r="20" s="90" customFormat="1" x14ac:dyDescent="0.2"/>
    <row r="21" s="90" customFormat="1" x14ac:dyDescent="0.2"/>
    <row r="22" s="90" customFormat="1" x14ac:dyDescent="0.2"/>
    <row r="23" s="90" customFormat="1" x14ac:dyDescent="0.2"/>
    <row r="24" s="90" customFormat="1" x14ac:dyDescent="0.2"/>
    <row r="25" s="90" customFormat="1" x14ac:dyDescent="0.2"/>
    <row r="26" s="90" customFormat="1" x14ac:dyDescent="0.2"/>
    <row r="27" s="90" customFormat="1" x14ac:dyDescent="0.2"/>
    <row r="28" s="90" customFormat="1" x14ac:dyDescent="0.2"/>
    <row r="29" s="90" customFormat="1" x14ac:dyDescent="0.2"/>
    <row r="30" s="90" customFormat="1" x14ac:dyDescent="0.2"/>
    <row r="31" s="90" customFormat="1" x14ac:dyDescent="0.2"/>
    <row r="32" s="90" customFormat="1" x14ac:dyDescent="0.2"/>
    <row r="33" s="90" customFormat="1" x14ac:dyDescent="0.2"/>
    <row r="34" s="90" customFormat="1" x14ac:dyDescent="0.2"/>
    <row r="35" s="90" customFormat="1" x14ac:dyDescent="0.2"/>
    <row r="36" s="90" customFormat="1" x14ac:dyDescent="0.2"/>
    <row r="37" s="90" customFormat="1" x14ac:dyDescent="0.2"/>
  </sheetData>
  <mergeCells count="13">
    <mergeCell ref="A13:G13"/>
    <mergeCell ref="D6:E6"/>
    <mergeCell ref="F6:H6"/>
    <mergeCell ref="A6:A7"/>
    <mergeCell ref="B6:B7"/>
    <mergeCell ref="C6:C7"/>
    <mergeCell ref="D8:D10"/>
    <mergeCell ref="E8:E10"/>
    <mergeCell ref="F8:F10"/>
    <mergeCell ref="G8:G10"/>
    <mergeCell ref="H8:H10"/>
    <mergeCell ref="A8:A10"/>
    <mergeCell ref="B8:B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VALOR PRECIOS UNITARIOS</vt:lpstr>
      <vt:lpstr>RETIE Y RETILAP 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Rodriguez Fonseca</dc:creator>
  <cp:lastModifiedBy>carolina del pilar pineda murcia</cp:lastModifiedBy>
  <dcterms:created xsi:type="dcterms:W3CDTF">2023-12-14T15:16:13Z</dcterms:created>
  <dcterms:modified xsi:type="dcterms:W3CDTF">2024-03-18T22:38:03Z</dcterms:modified>
</cp:coreProperties>
</file>