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TO 815 DE 2023_ICCU_FUSA\01. INTERVENTORÍA\"/>
    </mc:Choice>
  </mc:AlternateContent>
  <xr:revisionPtr revIDLastSave="0" documentId="13_ncr:1_{B61CD080-A80A-4316-B952-2B96B64EE53E}" xr6:coauthVersionLast="47" xr6:coauthVersionMax="47" xr10:uidLastSave="{00000000-0000-0000-0000-000000000000}"/>
  <bookViews>
    <workbookView xWindow="-120" yWindow="-120" windowWidth="29040" windowHeight="15720" tabRatio="640" xr2:uid="{492B3116-DF6C-4C9C-88C4-E0078EF278E1}"/>
  </bookViews>
  <sheets>
    <sheet name="Hoja1" sheetId="1" r:id="rId1"/>
    <sheet name="Hoja2" sheetId="2" r:id="rId2"/>
  </sheets>
  <externalReferences>
    <externalReference r:id="rId3"/>
  </externalReferences>
  <definedNames>
    <definedName name="_xlnm.Print_Area" localSheetId="0">Hoja1!$B$1:$H$41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H22" i="1" l="1"/>
  <c r="H21" i="1"/>
  <c r="H20" i="1"/>
  <c r="H19" i="1"/>
  <c r="H18" i="1"/>
  <c r="H17" i="1"/>
  <c r="H16" i="1"/>
  <c r="H5" i="1"/>
  <c r="H6" i="1"/>
  <c r="H7" i="1"/>
  <c r="H8" i="1"/>
  <c r="H9" i="1"/>
  <c r="H10" i="1"/>
  <c r="H11" i="1"/>
  <c r="H12" i="1"/>
  <c r="H13" i="1"/>
  <c r="M33" i="2" l="1"/>
  <c r="J31" i="2"/>
  <c r="I39" i="2"/>
  <c r="H37" i="2" l="1"/>
  <c r="H38" i="2" s="1"/>
  <c r="J37" i="2" l="1"/>
  <c r="J39" i="2"/>
  <c r="H36" i="1"/>
  <c r="H29" i="1"/>
  <c r="H30" i="1"/>
  <c r="H31" i="1"/>
  <c r="H32" i="1"/>
  <c r="H33" i="1"/>
  <c r="H27" i="1"/>
  <c r="H4" i="1"/>
  <c r="C28" i="1"/>
  <c r="H28" i="1" l="1"/>
  <c r="H38" i="1" s="1"/>
  <c r="J32" i="2" l="1"/>
  <c r="J33" i="2" s="1"/>
  <c r="E19" i="2" l="1"/>
  <c r="E20" i="2" s="1"/>
  <c r="H23" i="1"/>
  <c r="H39" i="1" s="1"/>
  <c r="H40" i="1" s="1"/>
  <c r="H41" i="1" l="1"/>
  <c r="E35" i="1"/>
  <c r="E26" i="1"/>
  <c r="E14" i="1"/>
  <c r="E3" i="1"/>
  <c r="D38" i="1" l="1"/>
</calcChain>
</file>

<file path=xl/sharedStrings.xml><?xml version="1.0" encoding="utf-8"?>
<sst xmlns="http://schemas.openxmlformats.org/spreadsheetml/2006/main" count="70" uniqueCount="53">
  <si>
    <t>CANTIDAD</t>
  </si>
  <si>
    <t>VALOR TOTAL</t>
  </si>
  <si>
    <t>CLASIFICACIÓN</t>
  </si>
  <si>
    <t>REMUNERACIÓN MENSUAL</t>
  </si>
  <si>
    <t>% DEDICACIÓN TOTAL</t>
  </si>
  <si>
    <t>TIEMPO EN MESES</t>
  </si>
  <si>
    <t>FACTOR MULTIPLICADOR</t>
  </si>
  <si>
    <t>OTROS COSTOS</t>
  </si>
  <si>
    <t>VALOR TOTAL COSTOS DE PERSONAL</t>
  </si>
  <si>
    <t>DESCRIPCIÓN</t>
  </si>
  <si>
    <t>UNIDAD</t>
  </si>
  <si>
    <t>No. MESES</t>
  </si>
  <si>
    <t>VALOR UNITARIO</t>
  </si>
  <si>
    <t>VALOR TOTAL OTROS COSTOS</t>
  </si>
  <si>
    <t>SUB TOTAL VALOR INTERVENTORÍA</t>
  </si>
  <si>
    <t>IVA</t>
  </si>
  <si>
    <t>TOTAL VALOR INTERVENTORÍA</t>
  </si>
  <si>
    <t>Director de interventoria</t>
  </si>
  <si>
    <t>Especialista Pavimentos</t>
  </si>
  <si>
    <t>Especialista en hidraulica</t>
  </si>
  <si>
    <t>Especialista en Geotecnia</t>
  </si>
  <si>
    <t>Especialista en Estructuras</t>
  </si>
  <si>
    <t>Especialista Ambiental</t>
  </si>
  <si>
    <t>Abogado</t>
  </si>
  <si>
    <t xml:space="preserve">Profesional Gestor Social </t>
  </si>
  <si>
    <t>Profesional SISO</t>
  </si>
  <si>
    <t>Ingeniero Residente de interventoria</t>
  </si>
  <si>
    <t>PERSONAL PROFESIONAL</t>
  </si>
  <si>
    <t>Inspector de interventoria</t>
  </si>
  <si>
    <t>Cadenero 1</t>
  </si>
  <si>
    <t>Secretaria</t>
  </si>
  <si>
    <t>PERSONAL TECNICO</t>
  </si>
  <si>
    <t>Profesional Ingeniero Apoyo</t>
  </si>
  <si>
    <t>Costos Directos</t>
  </si>
  <si>
    <t xml:space="preserve">Ensayos de Laboratorio </t>
  </si>
  <si>
    <t>Alquiler Vehículos (Vehículo tipo Pickup 4x4 o camioneta cuyo modelo no puede ser inferior a el año 2010, con capacidad mínima para cinco (5) pasajeros (incluye peajes y conductor))</t>
  </si>
  <si>
    <t>Alquiler de equipos de oficina, software, licencias.</t>
  </si>
  <si>
    <t>Alquiler equipo completo de topografía y elementos complementarios</t>
  </si>
  <si>
    <t>Oficina (incluye servicios)</t>
  </si>
  <si>
    <t>Edición de informes, papelería, reproducciòn de documentos,  planos, fotografías</t>
  </si>
  <si>
    <t>Mes</t>
  </si>
  <si>
    <t>**Laboratorio (a monto agotable previo aprobacion de la entidad)</t>
  </si>
  <si>
    <t>Topógrafo 1</t>
  </si>
  <si>
    <t>Topógrafo 2</t>
  </si>
  <si>
    <t>Cadenero 2</t>
  </si>
  <si>
    <t xml:space="preserve">VALOR AMORTIZADO </t>
  </si>
  <si>
    <t xml:space="preserve">VALOR A COBRAR </t>
  </si>
  <si>
    <t>ACTA 2_SEP-23</t>
  </si>
  <si>
    <t>ACTA 1_AGO-23</t>
  </si>
  <si>
    <t>ACTA 3_OCT-23</t>
  </si>
  <si>
    <t>Ajuste al peso y/o valor remanente</t>
  </si>
  <si>
    <t>COSTOS DE PERSONAL CONDICIONES INICIALES</t>
  </si>
  <si>
    <t>PRESUPUESTO INTERVENTORÍA POR 15 DÍAS - ABRIL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</si>
</sst>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0_-;\-* #,##0.000_-;_-* &quot;-&quot;??_-;_-@_-"/>
    <numFmt numFmtId="166" formatCode="0.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name val="Gotham Narrow Book"/>
    </font>
    <font>
      <sz val="11"/>
      <name val="Gotham Narrow Book"/>
    </font>
    <font>
      <b/>
      <sz val="18"/>
      <name val="Gotham Narrow Book"/>
    </font>
    <font>
      <sz val="8"/>
      <name val="Calibri"/>
      <family val="2"/>
      <scheme val="minor"/>
    </font>
    <font>
      <sz val="16"/>
      <name val="Gotham Narrow Book"/>
    </font>
    <font>
      <b/>
      <sz val="16"/>
      <name val="Gotham Narrow Book"/>
    </font>
    <font>
      <sz val="18"/>
      <name val="Gotham Narrow Book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42" fontId="1" fillId="0" borderId="0" applyFont="0" applyFill="0" applyBorder="0" applyAlignment="0" applyProtection="0"/>
  </cellStyleXfs>
  <cellXfs count="97">
    <xf numFmtId="0" fontId="0" fillId="0" borderId="0" xfId="0"/>
    <xf numFmtId="0" fontId="5" fillId="0" borderId="0" xfId="0" applyFont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4" fontId="0" fillId="0" borderId="0" xfId="2" applyFont="1"/>
    <xf numFmtId="164" fontId="5" fillId="0" borderId="0" xfId="0" applyNumberFormat="1" applyFont="1" applyAlignment="1">
      <alignment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 applyProtection="1">
      <alignment vertical="center"/>
      <protection locked="0"/>
    </xf>
    <xf numFmtId="164" fontId="8" fillId="0" borderId="0" xfId="0" applyNumberFormat="1" applyFont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9" fillId="3" borderId="22" xfId="0" applyFont="1" applyFill="1" applyBorder="1" applyAlignment="1" applyProtection="1">
      <alignment vertical="center"/>
      <protection locked="0"/>
    </xf>
    <xf numFmtId="0" fontId="9" fillId="3" borderId="23" xfId="0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49" fontId="10" fillId="2" borderId="0" xfId="0" applyNumberFormat="1" applyFont="1" applyFill="1" applyAlignment="1">
      <alignment horizontal="center" vertical="center"/>
    </xf>
    <xf numFmtId="0" fontId="6" fillId="3" borderId="10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11" xfId="0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4" fontId="0" fillId="0" borderId="1" xfId="2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66" fontId="0" fillId="0" borderId="0" xfId="0" applyNumberFormat="1"/>
    <xf numFmtId="164" fontId="0" fillId="0" borderId="0" xfId="0" applyNumberFormat="1"/>
    <xf numFmtId="44" fontId="0" fillId="0" borderId="0" xfId="2" applyFont="1" applyAlignment="1">
      <alignment vertical="center"/>
    </xf>
    <xf numFmtId="44" fontId="8" fillId="0" borderId="0" xfId="0" applyNumberFormat="1" applyFont="1" applyAlignment="1">
      <alignment vertical="center"/>
    </xf>
    <xf numFmtId="0" fontId="6" fillId="3" borderId="22" xfId="0" applyFont="1" applyFill="1" applyBorder="1" applyAlignment="1" applyProtection="1">
      <alignment vertical="center"/>
      <protection locked="0"/>
    </xf>
    <xf numFmtId="49" fontId="9" fillId="3" borderId="30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49" fontId="10" fillId="0" borderId="20" xfId="0" applyNumberFormat="1" applyFont="1" applyBorder="1" applyAlignment="1" applyProtection="1">
      <alignment horizontal="left" vertical="center" wrapText="1"/>
      <protection locked="0"/>
    </xf>
    <xf numFmtId="44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9" fontId="10" fillId="0" borderId="1" xfId="3" applyFont="1" applyBorder="1" applyAlignment="1">
      <alignment horizontal="center" vertical="center" wrapText="1"/>
    </xf>
    <xf numFmtId="165" fontId="10" fillId="0" borderId="2" xfId="1" applyNumberFormat="1" applyFont="1" applyBorder="1" applyAlignment="1">
      <alignment horizontal="right" vertical="center" wrapText="1"/>
    </xf>
    <xf numFmtId="44" fontId="10" fillId="0" borderId="8" xfId="2" applyFont="1" applyBorder="1" applyAlignment="1">
      <alignment horizontal="right" vertical="center" wrapText="1"/>
    </xf>
    <xf numFmtId="43" fontId="10" fillId="0" borderId="2" xfId="1" applyFont="1" applyBorder="1" applyAlignment="1">
      <alignment horizontal="center" vertical="center" wrapText="1"/>
    </xf>
    <xf numFmtId="2" fontId="10" fillId="0" borderId="12" xfId="0" applyNumberFormat="1" applyFont="1" applyBorder="1" applyAlignment="1" applyProtection="1">
      <alignment vertical="center" wrapText="1"/>
      <protection locked="0"/>
    </xf>
    <xf numFmtId="44" fontId="10" fillId="0" borderId="2" xfId="2" applyFont="1" applyBorder="1" applyAlignment="1">
      <alignment horizontal="right" vertical="center" wrapText="1"/>
    </xf>
    <xf numFmtId="43" fontId="6" fillId="3" borderId="3" xfId="1" applyFont="1" applyFill="1" applyBorder="1" applyAlignment="1" applyProtection="1">
      <alignment horizontal="center" vertical="center"/>
      <protection locked="0"/>
    </xf>
    <xf numFmtId="165" fontId="6" fillId="3" borderId="3" xfId="1" applyNumberFormat="1" applyFont="1" applyFill="1" applyBorder="1" applyAlignment="1" applyProtection="1">
      <alignment vertical="center"/>
      <protection locked="0"/>
    </xf>
    <xf numFmtId="49" fontId="10" fillId="0" borderId="20" xfId="4" applyNumberFormat="1" applyFont="1" applyFill="1" applyBorder="1" applyAlignment="1" applyProtection="1">
      <alignment horizontal="left" vertical="center" wrapText="1"/>
    </xf>
    <xf numFmtId="44" fontId="10" fillId="0" borderId="1" xfId="2" applyFont="1" applyBorder="1" applyAlignment="1">
      <alignment horizontal="left" vertical="center" wrapText="1"/>
    </xf>
    <xf numFmtId="44" fontId="6" fillId="3" borderId="32" xfId="2" applyFont="1" applyFill="1" applyBorder="1" applyAlignment="1" applyProtection="1">
      <alignment horizontal="center" vertical="center"/>
      <protection locked="0"/>
    </xf>
    <xf numFmtId="49" fontId="6" fillId="3" borderId="3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165" fontId="10" fillId="0" borderId="1" xfId="1" applyNumberFormat="1" applyFont="1" applyBorder="1" applyAlignment="1">
      <alignment horizontal="right" vertical="center" wrapText="1"/>
    </xf>
    <xf numFmtId="43" fontId="10" fillId="0" borderId="1" xfId="1" applyFont="1" applyBorder="1" applyAlignment="1">
      <alignment horizontal="right" vertical="center" wrapText="1"/>
    </xf>
    <xf numFmtId="49" fontId="10" fillId="0" borderId="20" xfId="0" applyNumberFormat="1" applyFont="1" applyBorder="1" applyAlignment="1" applyProtection="1">
      <alignment horizontal="center" vertical="center" wrapText="1"/>
      <protection locked="0"/>
    </xf>
    <xf numFmtId="44" fontId="10" fillId="0" borderId="1" xfId="2" applyFont="1" applyBorder="1" applyAlignment="1">
      <alignment horizontal="right" vertical="center" wrapText="1"/>
    </xf>
    <xf numFmtId="44" fontId="6" fillId="3" borderId="15" xfId="2" applyFont="1" applyFill="1" applyBorder="1" applyAlignment="1" applyProtection="1">
      <alignment horizontal="center" vertical="center"/>
      <protection locked="0"/>
    </xf>
    <xf numFmtId="44" fontId="6" fillId="3" borderId="17" xfId="2" applyFont="1" applyFill="1" applyBorder="1" applyAlignment="1" applyProtection="1">
      <alignment horizontal="center" vertical="center"/>
      <protection locked="0"/>
    </xf>
    <xf numFmtId="44" fontId="6" fillId="4" borderId="4" xfId="2" applyFont="1" applyFill="1" applyBorder="1" applyAlignment="1" applyProtection="1">
      <alignment horizontal="center" vertical="center"/>
      <protection locked="0"/>
    </xf>
    <xf numFmtId="44" fontId="6" fillId="4" borderId="13" xfId="2" applyFont="1" applyFill="1" applyBorder="1" applyAlignment="1" applyProtection="1">
      <alignment horizontal="center" vertical="center"/>
      <protection locked="0"/>
    </xf>
    <xf numFmtId="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4" fontId="6" fillId="4" borderId="1" xfId="2" applyFont="1" applyFill="1" applyBorder="1" applyAlignment="1" applyProtection="1">
      <alignment horizontal="center" vertical="center"/>
      <protection locked="0"/>
    </xf>
    <xf numFmtId="44" fontId="6" fillId="4" borderId="8" xfId="2" applyFont="1" applyFill="1" applyBorder="1" applyAlignment="1" applyProtection="1">
      <alignment horizontal="center" vertical="center"/>
      <protection locked="0"/>
    </xf>
    <xf numFmtId="44" fontId="6" fillId="4" borderId="17" xfId="2" applyFont="1" applyFill="1" applyBorder="1" applyAlignment="1" applyProtection="1">
      <alignment horizontal="center" vertical="center"/>
      <protection locked="0"/>
    </xf>
    <xf numFmtId="44" fontId="10" fillId="0" borderId="2" xfId="2" applyFont="1" applyBorder="1" applyAlignment="1">
      <alignment horizontal="center" vertical="center" wrapText="1"/>
    </xf>
    <xf numFmtId="44" fontId="10" fillId="0" borderId="3" xfId="2" applyFont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/>
      <protection locked="0"/>
    </xf>
    <xf numFmtId="44" fontId="6" fillId="4" borderId="15" xfId="2" applyFont="1" applyFill="1" applyBorder="1" applyAlignment="1" applyProtection="1">
      <alignment horizontal="center" vertical="center"/>
      <protection locked="0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9" fillId="3" borderId="30" xfId="0" applyFont="1" applyFill="1" applyBorder="1" applyAlignment="1" applyProtection="1">
      <alignment horizontal="center" vertical="center" wrapText="1"/>
      <protection locked="0"/>
    </xf>
    <xf numFmtId="0" fontId="9" fillId="3" borderId="26" xfId="0" applyFont="1" applyFill="1" applyBorder="1" applyAlignment="1" applyProtection="1">
      <alignment horizontal="center" vertical="center" wrapText="1"/>
      <protection locked="0"/>
    </xf>
    <xf numFmtId="2" fontId="10" fillId="0" borderId="20" xfId="0" applyNumberFormat="1" applyFont="1" applyBorder="1" applyAlignment="1" applyProtection="1">
      <alignment horizontal="center" vertical="center" wrapText="1"/>
      <protection locked="0"/>
    </xf>
    <xf numFmtId="44" fontId="10" fillId="0" borderId="21" xfId="2" applyFont="1" applyBorder="1" applyAlignment="1">
      <alignment horizontal="right" vertical="center" wrapText="1"/>
    </xf>
    <xf numFmtId="0" fontId="6" fillId="3" borderId="22" xfId="0" applyFont="1" applyFill="1" applyBorder="1" applyAlignment="1" applyProtection="1">
      <alignment horizontal="left" vertical="center"/>
      <protection locked="0"/>
    </xf>
    <xf numFmtId="0" fontId="6" fillId="3" borderId="23" xfId="0" applyFont="1" applyFill="1" applyBorder="1" applyAlignment="1" applyProtection="1">
      <alignment vertical="center"/>
      <protection locked="0"/>
    </xf>
    <xf numFmtId="0" fontId="6" fillId="4" borderId="24" xfId="0" applyFont="1" applyFill="1" applyBorder="1" applyAlignment="1" applyProtection="1">
      <alignment horizontal="right" vertical="center" wrapText="1"/>
      <protection locked="0"/>
    </xf>
    <xf numFmtId="0" fontId="6" fillId="4" borderId="15" xfId="0" applyFont="1" applyFill="1" applyBorder="1" applyAlignment="1" applyProtection="1">
      <alignment horizontal="right" vertical="center" wrapText="1"/>
      <protection locked="0"/>
    </xf>
    <xf numFmtId="0" fontId="9" fillId="4" borderId="33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 applyProtection="1">
      <alignment horizontal="right" vertical="center" wrapText="1"/>
      <protection locked="0"/>
    </xf>
    <xf numFmtId="0" fontId="6" fillId="3" borderId="27" xfId="0" applyFont="1" applyFill="1" applyBorder="1" applyAlignment="1" applyProtection="1">
      <alignment horizontal="right" vertical="center" wrapText="1"/>
      <protection locked="0"/>
    </xf>
    <xf numFmtId="0" fontId="6" fillId="3" borderId="14" xfId="0" applyFont="1" applyFill="1" applyBorder="1" applyAlignment="1" applyProtection="1">
      <alignment horizontal="right" vertical="center" wrapText="1"/>
      <protection locked="0"/>
    </xf>
    <xf numFmtId="0" fontId="6" fillId="3" borderId="15" xfId="0" applyFont="1" applyFill="1" applyBorder="1" applyAlignment="1" applyProtection="1">
      <alignment horizontal="right" vertical="center" wrapText="1"/>
      <protection locked="0"/>
    </xf>
    <xf numFmtId="0" fontId="6" fillId="4" borderId="14" xfId="0" applyFont="1" applyFill="1" applyBorder="1" applyAlignment="1" applyProtection="1">
      <alignment horizontal="right" vertical="center" wrapText="1"/>
      <protection locked="0"/>
    </xf>
    <xf numFmtId="0" fontId="6" fillId="4" borderId="20" xfId="0" applyFont="1" applyFill="1" applyBorder="1" applyAlignment="1" applyProtection="1">
      <alignment horizontal="right" vertical="center" wrapText="1"/>
      <protection locked="0"/>
    </xf>
    <xf numFmtId="0" fontId="6" fillId="4" borderId="1" xfId="0" applyFont="1" applyFill="1" applyBorder="1" applyAlignment="1" applyProtection="1">
      <alignment horizontal="right" vertical="center" wrapText="1"/>
      <protection locked="0"/>
    </xf>
    <xf numFmtId="0" fontId="6" fillId="4" borderId="19" xfId="0" applyFont="1" applyFill="1" applyBorder="1" applyAlignment="1" applyProtection="1">
      <alignment horizontal="right" vertical="center" wrapText="1"/>
      <protection locked="0"/>
    </xf>
    <xf numFmtId="0" fontId="6" fillId="4" borderId="4" xfId="0" applyFont="1" applyFill="1" applyBorder="1" applyAlignment="1" applyProtection="1">
      <alignment horizontal="right" vertical="center" wrapText="1"/>
      <protection locked="0"/>
    </xf>
    <xf numFmtId="0" fontId="6" fillId="4" borderId="12" xfId="0" applyFont="1" applyFill="1" applyBorder="1" applyAlignment="1" applyProtection="1">
      <alignment horizontal="right" vertical="center" wrapText="1"/>
      <protection locked="0"/>
    </xf>
    <xf numFmtId="0" fontId="9" fillId="4" borderId="2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 applyProtection="1">
      <alignment horizontal="right" vertical="center" wrapText="1"/>
      <protection locked="0"/>
    </xf>
    <xf numFmtId="0" fontId="6" fillId="4" borderId="33" xfId="0" applyFont="1" applyFill="1" applyBorder="1" applyAlignment="1">
      <alignment horizontal="left" vertical="center" wrapText="1"/>
    </xf>
    <xf numFmtId="0" fontId="6" fillId="4" borderId="34" xfId="0" applyFont="1" applyFill="1" applyBorder="1" applyAlignment="1">
      <alignment horizontal="left" vertical="center" wrapText="1"/>
    </xf>
    <xf numFmtId="0" fontId="6" fillId="3" borderId="24" xfId="0" applyFont="1" applyFill="1" applyBorder="1" applyAlignment="1" applyProtection="1">
      <alignment horizontal="right" vertical="center" wrapText="1"/>
      <protection locked="0"/>
    </xf>
    <xf numFmtId="0" fontId="6" fillId="4" borderId="25" xfId="0" applyFont="1" applyFill="1" applyBorder="1" applyAlignment="1" applyProtection="1">
      <alignment horizontal="right" vertical="center" wrapText="1"/>
      <protection locked="0"/>
    </xf>
  </cellXfs>
  <cellStyles count="7">
    <cellStyle name="Hipervínculo" xfId="4" builtinId="8"/>
    <cellStyle name="Millares" xfId="1" builtinId="3"/>
    <cellStyle name="Moneda" xfId="2" builtinId="4"/>
    <cellStyle name="Moneda [0] 3" xfId="6" xr:uid="{D6A190E1-7665-4725-9EF9-43AA3B2EBDFC}"/>
    <cellStyle name="Normal" xfId="0" builtinId="0"/>
    <cellStyle name="Normal 2 10 3" xfId="5" xr:uid="{95E31600-7C42-4234-AC25-505B4DBC53D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0</xdr:colOff>
      <xdr:row>1</xdr:row>
      <xdr:rowOff>126548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9D12312-FC08-4D2B-8AB3-0EF4F7D61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8935" y="1040641"/>
          <a:ext cx="0" cy="507548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0</xdr:row>
      <xdr:rowOff>0</xdr:rowOff>
    </xdr:from>
    <xdr:ext cx="0" cy="1468891"/>
    <xdr:pic>
      <xdr:nvPicPr>
        <xdr:cNvPr id="5" name="Imagen 4">
          <a:extLst>
            <a:ext uri="{FF2B5EF4-FFF2-40B4-BE49-F238E27FC236}">
              <a16:creationId xmlns:a16="http://schemas.microsoft.com/office/drawing/2014/main" id="{35D00E0F-9CD0-49B4-A89A-2A9FDFDA5A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30475" y="81643"/>
          <a:ext cx="0" cy="1468891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0" cy="1468891"/>
    <xdr:pic>
      <xdr:nvPicPr>
        <xdr:cNvPr id="6" name="Imagen 5">
          <a:extLst>
            <a:ext uri="{FF2B5EF4-FFF2-40B4-BE49-F238E27FC236}">
              <a16:creationId xmlns:a16="http://schemas.microsoft.com/office/drawing/2014/main" id="{85807546-E66D-4E9B-B057-7C2C60C538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30475" y="81643"/>
          <a:ext cx="0" cy="1468891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0" cy="1468891"/>
    <xdr:pic>
      <xdr:nvPicPr>
        <xdr:cNvPr id="7" name="Imagen 6">
          <a:extLst>
            <a:ext uri="{FF2B5EF4-FFF2-40B4-BE49-F238E27FC236}">
              <a16:creationId xmlns:a16="http://schemas.microsoft.com/office/drawing/2014/main" id="{262BEAA9-8820-464A-A49E-593F8D9EAA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30475" y="81643"/>
          <a:ext cx="0" cy="1468891"/>
        </a:xfrm>
        <a:prstGeom prst="rect">
          <a:avLst/>
        </a:prstGeom>
      </xdr:spPr>
    </xdr:pic>
    <xdr:clientData/>
  </xdr:oneCellAnchor>
  <xdr:oneCellAnchor>
    <xdr:from>
      <xdr:col>4</xdr:col>
      <xdr:colOff>734785</xdr:colOff>
      <xdr:row>0</xdr:row>
      <xdr:rowOff>0</xdr:rowOff>
    </xdr:from>
    <xdr:ext cx="0" cy="507548"/>
    <xdr:pic>
      <xdr:nvPicPr>
        <xdr:cNvPr id="9" name="Imagen 8">
          <a:extLst>
            <a:ext uri="{FF2B5EF4-FFF2-40B4-BE49-F238E27FC236}">
              <a16:creationId xmlns:a16="http://schemas.microsoft.com/office/drawing/2014/main" id="{E428FD58-66AC-4385-AF0F-28E9D3F17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2310" y="1040641"/>
          <a:ext cx="0" cy="507548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0" cy="1468891"/>
    <xdr:pic>
      <xdr:nvPicPr>
        <xdr:cNvPr id="12" name="Imagen 11">
          <a:extLst>
            <a:ext uri="{FF2B5EF4-FFF2-40B4-BE49-F238E27FC236}">
              <a16:creationId xmlns:a16="http://schemas.microsoft.com/office/drawing/2014/main" id="{A3A5EDBD-0025-44A6-B070-7414BDF557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30475" y="81643"/>
          <a:ext cx="0" cy="1468891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0" cy="1468891"/>
    <xdr:pic>
      <xdr:nvPicPr>
        <xdr:cNvPr id="13" name="Imagen 12">
          <a:extLst>
            <a:ext uri="{FF2B5EF4-FFF2-40B4-BE49-F238E27FC236}">
              <a16:creationId xmlns:a16="http://schemas.microsoft.com/office/drawing/2014/main" id="{ECE00D1C-5BD0-464F-8F95-1D7FE8400D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92525" y="81643"/>
          <a:ext cx="0" cy="14688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Ingeniera\consultoria%202016\CTO%202670%20DE%202023_ADMIN%20VIAL_HUILA\7.%20ACTAS%20DE%20COSTOS\ACTA%203\MEPI-MN1-IN-8-FR-1%20ACTA%20DE%20COSTOS%203.xls" TargetMode="External"/><Relationship Id="rId1" Type="http://schemas.openxmlformats.org/officeDocument/2006/relationships/externalLinkPath" Target="/CTO%202670%20DE%202023_ADMIN%20VIAL_HUILA/7.%20ACTAS%20DE%20COSTOS/ACTA%203/MEPI-MN1-IN-8-FR-1%20ACTA%20DE%20COSTOS%2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PI-MN1-IN-8-FR-2"/>
      <sheetName val="MEPI-MN1-IN-8-FR-1"/>
      <sheetName val="IDENTF"/>
      <sheetName val="AFECTACION ULT"/>
      <sheetName val="MEPI-MN1-IN-15-FR-9"/>
      <sheetName val="MEPI-MN1-IN-15-FR-7"/>
    </sheetNames>
    <sheetDataSet>
      <sheetData sheetId="0"/>
      <sheetData sheetId="1"/>
      <sheetData sheetId="2"/>
      <sheetData sheetId="3"/>
      <sheetData sheetId="4">
        <row r="38">
          <cell r="F38">
            <v>166659815.34999999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CFF4E-63EA-437C-A032-68EDCE45AE56}">
  <dimension ref="A1:J44"/>
  <sheetViews>
    <sheetView showGridLines="0" tabSelected="1" view="pageBreakPreview" topLeftCell="A31" zoomScale="70" zoomScaleNormal="25" zoomScaleSheetLayoutView="70" workbookViewId="0">
      <pane xSplit="14325" topLeftCell="D1" activePane="topRight"/>
      <selection activeCell="A42" sqref="A42:XFD71"/>
      <selection pane="topRight" activeCell="AU19" sqref="AU19"/>
    </sheetView>
  </sheetViews>
  <sheetFormatPr baseColWidth="10" defaultRowHeight="14.25"/>
  <cols>
    <col min="1" max="1" width="7.85546875" style="2" bestFit="1" customWidth="1"/>
    <col min="2" max="2" width="76" style="3" customWidth="1"/>
    <col min="3" max="3" width="28.42578125" style="3" bestFit="1" customWidth="1"/>
    <col min="4" max="4" width="33.42578125" style="1" customWidth="1"/>
    <col min="5" max="6" width="16.140625" style="1" customWidth="1"/>
    <col min="7" max="7" width="25.85546875" style="1" customWidth="1"/>
    <col min="8" max="8" width="34.7109375" style="1" customWidth="1"/>
    <col min="9" max="9" width="35.140625" style="1" customWidth="1"/>
    <col min="10" max="10" width="29.28515625" style="1" bestFit="1" customWidth="1"/>
    <col min="11" max="16384" width="11.42578125" style="1"/>
  </cols>
  <sheetData>
    <row r="1" spans="1:8" ht="37.5" customHeight="1" thickTop="1" thickBot="1">
      <c r="A1" s="1"/>
      <c r="B1" s="89" t="s">
        <v>51</v>
      </c>
      <c r="C1" s="90"/>
      <c r="D1" s="91"/>
      <c r="E1" s="76" t="s">
        <v>52</v>
      </c>
      <c r="F1" s="77"/>
      <c r="G1" s="77"/>
      <c r="H1" s="78"/>
    </row>
    <row r="2" spans="1:8" ht="37.5" customHeight="1" thickTop="1">
      <c r="B2" s="30" t="s">
        <v>2</v>
      </c>
      <c r="C2" s="31" t="s">
        <v>3</v>
      </c>
      <c r="D2" s="67" t="s">
        <v>6</v>
      </c>
      <c r="E2" s="68" t="s">
        <v>0</v>
      </c>
      <c r="F2" s="31" t="s">
        <v>4</v>
      </c>
      <c r="G2" s="31" t="s">
        <v>5</v>
      </c>
      <c r="H2" s="69" t="s">
        <v>1</v>
      </c>
    </row>
    <row r="3" spans="1:8" s="7" customFormat="1" ht="37.5" customHeight="1">
      <c r="A3" s="6"/>
      <c r="B3" s="11" t="s">
        <v>27</v>
      </c>
      <c r="C3" s="8"/>
      <c r="D3" s="8"/>
      <c r="E3" s="11" t="str">
        <f>+B3</f>
        <v>PERSONAL PROFESIONAL</v>
      </c>
      <c r="F3" s="8"/>
      <c r="G3" s="8"/>
      <c r="H3" s="12"/>
    </row>
    <row r="4" spans="1:8" s="7" customFormat="1" ht="56.25" customHeight="1">
      <c r="A4" s="6"/>
      <c r="B4" s="32" t="s">
        <v>17</v>
      </c>
      <c r="C4" s="33">
        <v>10000000</v>
      </c>
      <c r="D4" s="38">
        <v>2.2999999999999998</v>
      </c>
      <c r="E4" s="70">
        <v>1</v>
      </c>
      <c r="F4" s="35">
        <v>0.5</v>
      </c>
      <c r="G4" s="36">
        <v>0.5</v>
      </c>
      <c r="H4" s="71">
        <f>(E4*F4*G4*D4*C4)</f>
        <v>5750000</v>
      </c>
    </row>
    <row r="5" spans="1:8" s="7" customFormat="1" ht="56.25" customHeight="1">
      <c r="A5" s="6"/>
      <c r="B5" s="32" t="s">
        <v>18</v>
      </c>
      <c r="C5" s="33">
        <v>4500000</v>
      </c>
      <c r="D5" s="38">
        <v>2.2999999999999998</v>
      </c>
      <c r="E5" s="70">
        <v>1</v>
      </c>
      <c r="F5" s="35">
        <v>0.4</v>
      </c>
      <c r="G5" s="36">
        <v>0.5</v>
      </c>
      <c r="H5" s="71">
        <f t="shared" ref="H5:H22" si="0">(E5*F5*G5*D5*C5)</f>
        <v>2069999.9999999998</v>
      </c>
    </row>
    <row r="6" spans="1:8" s="7" customFormat="1" ht="56.25" customHeight="1">
      <c r="A6" s="6"/>
      <c r="B6" s="32" t="s">
        <v>19</v>
      </c>
      <c r="C6" s="33">
        <v>4500000</v>
      </c>
      <c r="D6" s="38">
        <v>2.2999999999999998</v>
      </c>
      <c r="E6" s="70">
        <v>1</v>
      </c>
      <c r="F6" s="35">
        <v>0.4</v>
      </c>
      <c r="G6" s="36">
        <v>0</v>
      </c>
      <c r="H6" s="71">
        <f t="shared" si="0"/>
        <v>0</v>
      </c>
    </row>
    <row r="7" spans="1:8" s="7" customFormat="1" ht="56.25" customHeight="1">
      <c r="A7" s="6"/>
      <c r="B7" s="32" t="s">
        <v>20</v>
      </c>
      <c r="C7" s="33">
        <v>4500000</v>
      </c>
      <c r="D7" s="38">
        <v>2.2999999999999998</v>
      </c>
      <c r="E7" s="70">
        <v>1</v>
      </c>
      <c r="F7" s="35">
        <v>0.4</v>
      </c>
      <c r="G7" s="36">
        <v>0.5</v>
      </c>
      <c r="H7" s="71">
        <f t="shared" si="0"/>
        <v>2069999.9999999998</v>
      </c>
    </row>
    <row r="8" spans="1:8" s="7" customFormat="1" ht="56.25" customHeight="1">
      <c r="A8" s="6"/>
      <c r="B8" s="32" t="s">
        <v>21</v>
      </c>
      <c r="C8" s="33">
        <v>4500000</v>
      </c>
      <c r="D8" s="38">
        <v>2.2999999999999998</v>
      </c>
      <c r="E8" s="70">
        <v>1</v>
      </c>
      <c r="F8" s="35">
        <v>0.4</v>
      </c>
      <c r="G8" s="36">
        <v>0.5</v>
      </c>
      <c r="H8" s="71">
        <f t="shared" si="0"/>
        <v>2069999.9999999998</v>
      </c>
    </row>
    <row r="9" spans="1:8" s="7" customFormat="1" ht="56.25" customHeight="1">
      <c r="A9" s="6"/>
      <c r="B9" s="32" t="s">
        <v>22</v>
      </c>
      <c r="C9" s="33">
        <v>4500000</v>
      </c>
      <c r="D9" s="38">
        <v>2.2999999999999998</v>
      </c>
      <c r="E9" s="70">
        <v>1</v>
      </c>
      <c r="F9" s="35">
        <v>0.4</v>
      </c>
      <c r="G9" s="36">
        <v>0.5</v>
      </c>
      <c r="H9" s="71">
        <f t="shared" si="0"/>
        <v>2069999.9999999998</v>
      </c>
    </row>
    <row r="10" spans="1:8" s="7" customFormat="1" ht="56.25" customHeight="1">
      <c r="A10" s="6"/>
      <c r="B10" s="32" t="s">
        <v>23</v>
      </c>
      <c r="C10" s="33">
        <v>4800000</v>
      </c>
      <c r="D10" s="38">
        <v>2.2999999999999998</v>
      </c>
      <c r="E10" s="70">
        <v>1</v>
      </c>
      <c r="F10" s="35">
        <v>0.2</v>
      </c>
      <c r="G10" s="36">
        <v>0</v>
      </c>
      <c r="H10" s="71">
        <f t="shared" si="0"/>
        <v>0</v>
      </c>
    </row>
    <row r="11" spans="1:8" s="7" customFormat="1" ht="56.25" customHeight="1">
      <c r="A11" s="6"/>
      <c r="B11" s="32" t="s">
        <v>24</v>
      </c>
      <c r="C11" s="33">
        <v>6700000</v>
      </c>
      <c r="D11" s="38">
        <v>2.2999999999999998</v>
      </c>
      <c r="E11" s="70">
        <v>1</v>
      </c>
      <c r="F11" s="35">
        <v>0.4</v>
      </c>
      <c r="G11" s="36">
        <v>0.5</v>
      </c>
      <c r="H11" s="71">
        <f t="shared" si="0"/>
        <v>3081999.9999999995</v>
      </c>
    </row>
    <row r="12" spans="1:8" s="7" customFormat="1" ht="56.25" customHeight="1">
      <c r="A12" s="6"/>
      <c r="B12" s="32" t="s">
        <v>25</v>
      </c>
      <c r="C12" s="33">
        <v>6700000</v>
      </c>
      <c r="D12" s="38">
        <v>2.2999999999999998</v>
      </c>
      <c r="E12" s="70">
        <v>1</v>
      </c>
      <c r="F12" s="35">
        <v>0.4</v>
      </c>
      <c r="G12" s="36">
        <v>0.5</v>
      </c>
      <c r="H12" s="71">
        <f t="shared" si="0"/>
        <v>3081999.9999999995</v>
      </c>
    </row>
    <row r="13" spans="1:8" s="7" customFormat="1" ht="56.25" customHeight="1">
      <c r="A13" s="6"/>
      <c r="B13" s="32" t="s">
        <v>26</v>
      </c>
      <c r="C13" s="33">
        <v>6200000</v>
      </c>
      <c r="D13" s="38">
        <v>2.2999999999999998</v>
      </c>
      <c r="E13" s="70">
        <v>1</v>
      </c>
      <c r="F13" s="35">
        <v>1</v>
      </c>
      <c r="G13" s="36">
        <v>0.5</v>
      </c>
      <c r="H13" s="71">
        <f t="shared" si="0"/>
        <v>7129999.9999999991</v>
      </c>
    </row>
    <row r="14" spans="1:8" s="7" customFormat="1" ht="56.25" customHeight="1">
      <c r="A14" s="6"/>
      <c r="B14" s="29" t="s">
        <v>31</v>
      </c>
      <c r="C14" s="17"/>
      <c r="D14" s="41"/>
      <c r="E14" s="72" t="str">
        <f>+B14</f>
        <v>PERSONAL TECNICO</v>
      </c>
      <c r="F14" s="17"/>
      <c r="G14" s="42"/>
      <c r="H14" s="73"/>
    </row>
    <row r="15" spans="1:8" s="7" customFormat="1" ht="56.25" customHeight="1">
      <c r="A15" s="6"/>
      <c r="B15" s="43" t="s">
        <v>32</v>
      </c>
      <c r="C15" s="44">
        <v>3682070</v>
      </c>
      <c r="D15" s="38">
        <v>2.2999999999999998</v>
      </c>
      <c r="E15" s="70">
        <v>1</v>
      </c>
      <c r="F15" s="35">
        <v>1</v>
      </c>
      <c r="G15" s="36">
        <v>0.5</v>
      </c>
      <c r="H15" s="71">
        <f>(E15*F15*G15*D15*C15)-0.5</f>
        <v>4234380</v>
      </c>
    </row>
    <row r="16" spans="1:8" s="7" customFormat="1" ht="56.25" customHeight="1">
      <c r="A16" s="6"/>
      <c r="B16" s="43" t="s">
        <v>28</v>
      </c>
      <c r="C16" s="44">
        <v>2950000</v>
      </c>
      <c r="D16" s="38">
        <v>2.2999999999999998</v>
      </c>
      <c r="E16" s="70">
        <v>1</v>
      </c>
      <c r="F16" s="35">
        <v>1</v>
      </c>
      <c r="G16" s="36">
        <v>0.5</v>
      </c>
      <c r="H16" s="71">
        <f t="shared" si="0"/>
        <v>3392499.9999999995</v>
      </c>
    </row>
    <row r="17" spans="1:10" s="7" customFormat="1" ht="56.25" customHeight="1">
      <c r="A17" s="6"/>
      <c r="B17" s="43" t="s">
        <v>28</v>
      </c>
      <c r="C17" s="44">
        <v>2950000</v>
      </c>
      <c r="D17" s="38">
        <v>2.2999999999999998</v>
      </c>
      <c r="E17" s="70">
        <v>1</v>
      </c>
      <c r="F17" s="35">
        <v>1</v>
      </c>
      <c r="G17" s="36">
        <v>0.5</v>
      </c>
      <c r="H17" s="71">
        <f t="shared" si="0"/>
        <v>3392499.9999999995</v>
      </c>
    </row>
    <row r="18" spans="1:10" s="7" customFormat="1" ht="56.25" customHeight="1">
      <c r="A18" s="6"/>
      <c r="B18" s="43" t="s">
        <v>42</v>
      </c>
      <c r="C18" s="44">
        <v>2950000</v>
      </c>
      <c r="D18" s="38">
        <v>2.2999999999999998</v>
      </c>
      <c r="E18" s="70">
        <v>1</v>
      </c>
      <c r="F18" s="35">
        <v>1</v>
      </c>
      <c r="G18" s="36">
        <v>0.5</v>
      </c>
      <c r="H18" s="71">
        <f t="shared" si="0"/>
        <v>3392499.9999999995</v>
      </c>
    </row>
    <row r="19" spans="1:10" s="7" customFormat="1" ht="56.25" customHeight="1">
      <c r="A19" s="6"/>
      <c r="B19" s="43" t="s">
        <v>43</v>
      </c>
      <c r="C19" s="44">
        <v>2950000</v>
      </c>
      <c r="D19" s="38">
        <v>2.2999999999999998</v>
      </c>
      <c r="E19" s="70">
        <v>1</v>
      </c>
      <c r="F19" s="35">
        <v>1</v>
      </c>
      <c r="G19" s="36">
        <v>0.5</v>
      </c>
      <c r="H19" s="71">
        <f t="shared" si="0"/>
        <v>3392499.9999999995</v>
      </c>
    </row>
    <row r="20" spans="1:10" s="7" customFormat="1" ht="56.25" customHeight="1">
      <c r="A20" s="6"/>
      <c r="B20" s="43" t="s">
        <v>29</v>
      </c>
      <c r="C20" s="44">
        <v>1800000</v>
      </c>
      <c r="D20" s="38">
        <v>2.2999999999999998</v>
      </c>
      <c r="E20" s="70">
        <v>1</v>
      </c>
      <c r="F20" s="35">
        <v>1</v>
      </c>
      <c r="G20" s="36">
        <v>0.5</v>
      </c>
      <c r="H20" s="71">
        <f t="shared" si="0"/>
        <v>2069999.9999999998</v>
      </c>
    </row>
    <row r="21" spans="1:10" s="7" customFormat="1" ht="56.25" customHeight="1">
      <c r="A21" s="6"/>
      <c r="B21" s="43" t="s">
        <v>44</v>
      </c>
      <c r="C21" s="44">
        <v>1800000</v>
      </c>
      <c r="D21" s="38">
        <v>2.2999999999999998</v>
      </c>
      <c r="E21" s="70">
        <v>1</v>
      </c>
      <c r="F21" s="35">
        <v>1</v>
      </c>
      <c r="G21" s="36">
        <v>0.5</v>
      </c>
      <c r="H21" s="71">
        <f t="shared" si="0"/>
        <v>2069999.9999999998</v>
      </c>
    </row>
    <row r="22" spans="1:10" s="7" customFormat="1" ht="56.25" customHeight="1">
      <c r="A22" s="6"/>
      <c r="B22" s="43" t="s">
        <v>30</v>
      </c>
      <c r="C22" s="44">
        <v>1800000</v>
      </c>
      <c r="D22" s="38">
        <v>2.2999999999999998</v>
      </c>
      <c r="E22" s="70">
        <v>1</v>
      </c>
      <c r="F22" s="35">
        <v>1</v>
      </c>
      <c r="G22" s="36">
        <v>0.5</v>
      </c>
      <c r="H22" s="71">
        <f t="shared" si="0"/>
        <v>2069999.9999999998</v>
      </c>
    </row>
    <row r="23" spans="1:10" s="7" customFormat="1" ht="56.25" customHeight="1" thickBot="1">
      <c r="A23" s="6"/>
      <c r="B23" s="79" t="s">
        <v>8</v>
      </c>
      <c r="C23" s="80"/>
      <c r="D23" s="80"/>
      <c r="E23" s="79" t="s">
        <v>8</v>
      </c>
      <c r="F23" s="80"/>
      <c r="G23" s="92"/>
      <c r="H23" s="45">
        <f>+SUM(H4:H22)</f>
        <v>51338380</v>
      </c>
      <c r="I23" s="9"/>
      <c r="J23" s="28"/>
    </row>
    <row r="24" spans="1:10" ht="56.25" customHeight="1" thickBot="1">
      <c r="A24" s="1"/>
      <c r="B24" s="93" t="s">
        <v>7</v>
      </c>
      <c r="C24" s="94"/>
      <c r="D24" s="94"/>
      <c r="E24" s="94"/>
      <c r="F24" s="94"/>
      <c r="G24" s="94"/>
      <c r="H24" s="94"/>
      <c r="I24" s="5"/>
    </row>
    <row r="25" spans="1:10" s="14" customFormat="1" ht="56.25" customHeight="1" thickTop="1">
      <c r="A25" s="13"/>
      <c r="B25" s="46" t="s">
        <v>9</v>
      </c>
      <c r="C25" s="47" t="s">
        <v>10</v>
      </c>
      <c r="D25" s="48" t="s">
        <v>1</v>
      </c>
      <c r="E25" s="49" t="s">
        <v>0</v>
      </c>
      <c r="F25" s="47" t="s">
        <v>11</v>
      </c>
      <c r="G25" s="48" t="s">
        <v>12</v>
      </c>
      <c r="H25" s="50" t="s">
        <v>1</v>
      </c>
    </row>
    <row r="26" spans="1:10" s="19" customFormat="1" ht="56.25" customHeight="1">
      <c r="A26" s="15"/>
      <c r="B26" s="29" t="s">
        <v>33</v>
      </c>
      <c r="C26" s="17"/>
      <c r="D26" s="65"/>
      <c r="E26" s="16" t="str">
        <f>+B26</f>
        <v>Costos Directos</v>
      </c>
      <c r="F26" s="17"/>
      <c r="G26" s="17"/>
      <c r="H26" s="18"/>
    </row>
    <row r="27" spans="1:10" s="7" customFormat="1" ht="171.75" customHeight="1">
      <c r="A27" s="6"/>
      <c r="B27" s="32" t="s">
        <v>35</v>
      </c>
      <c r="C27" s="34" t="s">
        <v>40</v>
      </c>
      <c r="D27" s="64">
        <v>8700000</v>
      </c>
      <c r="E27" s="39">
        <v>1</v>
      </c>
      <c r="F27" s="51">
        <v>0.5</v>
      </c>
      <c r="G27" s="40">
        <v>8700000</v>
      </c>
      <c r="H27" s="37">
        <f t="shared" ref="H27:H33" si="1">E27*F27*G27</f>
        <v>4350000</v>
      </c>
    </row>
    <row r="28" spans="1:10" s="7" customFormat="1" ht="171.75" customHeight="1">
      <c r="A28" s="6"/>
      <c r="B28" s="32" t="s">
        <v>35</v>
      </c>
      <c r="C28" s="34" t="str">
        <f>+C27</f>
        <v>Mes</v>
      </c>
      <c r="D28" s="63">
        <v>8700000</v>
      </c>
      <c r="E28" s="39">
        <v>1</v>
      </c>
      <c r="F28" s="51">
        <v>0.5</v>
      </c>
      <c r="G28" s="40">
        <v>8700000</v>
      </c>
      <c r="H28" s="37">
        <f t="shared" si="1"/>
        <v>4350000</v>
      </c>
    </row>
    <row r="29" spans="1:10" s="7" customFormat="1" ht="50.25" customHeight="1">
      <c r="A29" s="6"/>
      <c r="B29" s="32" t="s">
        <v>36</v>
      </c>
      <c r="C29" s="34" t="s">
        <v>40</v>
      </c>
      <c r="D29" s="64">
        <v>1397000</v>
      </c>
      <c r="E29" s="39">
        <v>1</v>
      </c>
      <c r="F29" s="51">
        <v>0.5</v>
      </c>
      <c r="G29" s="40">
        <v>1397000</v>
      </c>
      <c r="H29" s="37">
        <f t="shared" si="1"/>
        <v>698500</v>
      </c>
    </row>
    <row r="30" spans="1:10" s="7" customFormat="1" ht="80.25" customHeight="1">
      <c r="A30" s="6"/>
      <c r="B30" s="32" t="s">
        <v>37</v>
      </c>
      <c r="C30" s="34" t="s">
        <v>40</v>
      </c>
      <c r="D30" s="64">
        <v>3500000</v>
      </c>
      <c r="E30" s="39">
        <v>1</v>
      </c>
      <c r="F30" s="51">
        <v>0.5</v>
      </c>
      <c r="G30" s="40">
        <v>3500000</v>
      </c>
      <c r="H30" s="37">
        <f t="shared" si="1"/>
        <v>1750000</v>
      </c>
    </row>
    <row r="31" spans="1:10" s="7" customFormat="1" ht="86.25" customHeight="1">
      <c r="A31" s="6"/>
      <c r="B31" s="32" t="s">
        <v>37</v>
      </c>
      <c r="C31" s="34" t="s">
        <v>40</v>
      </c>
      <c r="D31" s="64">
        <v>3500000</v>
      </c>
      <c r="E31" s="39">
        <v>1</v>
      </c>
      <c r="F31" s="51">
        <v>0.5</v>
      </c>
      <c r="G31" s="40">
        <v>3500000</v>
      </c>
      <c r="H31" s="37">
        <f t="shared" si="1"/>
        <v>1750000</v>
      </c>
    </row>
    <row r="32" spans="1:10" s="7" customFormat="1" ht="29.25" customHeight="1">
      <c r="A32" s="6"/>
      <c r="B32" s="32" t="s">
        <v>38</v>
      </c>
      <c r="C32" s="34" t="s">
        <v>40</v>
      </c>
      <c r="D32" s="64">
        <v>1000000</v>
      </c>
      <c r="E32" s="39">
        <v>1</v>
      </c>
      <c r="F32" s="51">
        <v>0.5</v>
      </c>
      <c r="G32" s="40">
        <v>1000000</v>
      </c>
      <c r="H32" s="37">
        <f t="shared" si="1"/>
        <v>500000</v>
      </c>
    </row>
    <row r="33" spans="1:9" s="7" customFormat="1" ht="82.5" customHeight="1">
      <c r="A33" s="6"/>
      <c r="B33" s="32" t="s">
        <v>39</v>
      </c>
      <c r="C33" s="34" t="s">
        <v>40</v>
      </c>
      <c r="D33" s="64">
        <v>300000</v>
      </c>
      <c r="E33" s="39">
        <v>1</v>
      </c>
      <c r="F33" s="51">
        <v>0.5</v>
      </c>
      <c r="G33" s="40">
        <v>300000</v>
      </c>
      <c r="H33" s="37">
        <f t="shared" si="1"/>
        <v>150000</v>
      </c>
    </row>
    <row r="34" spans="1:9" s="7" customFormat="1" ht="23.25">
      <c r="A34" s="6"/>
      <c r="B34" s="53"/>
      <c r="C34" s="34"/>
      <c r="D34" s="64"/>
      <c r="E34" s="39"/>
      <c r="F34" s="54"/>
      <c r="G34" s="40"/>
      <c r="H34" s="37"/>
    </row>
    <row r="35" spans="1:9" s="7" customFormat="1" ht="23.25">
      <c r="A35" s="6"/>
      <c r="B35" s="29" t="s">
        <v>34</v>
      </c>
      <c r="C35" s="17"/>
      <c r="D35" s="65"/>
      <c r="E35" s="16" t="str">
        <f>+B35</f>
        <v xml:space="preserve">Ensayos de Laboratorio </v>
      </c>
      <c r="F35" s="17"/>
      <c r="G35" s="17"/>
      <c r="H35" s="18"/>
    </row>
    <row r="36" spans="1:9" s="7" customFormat="1" ht="83.25" customHeight="1">
      <c r="A36" s="6"/>
      <c r="B36" s="32" t="s">
        <v>41</v>
      </c>
      <c r="C36" s="34" t="s">
        <v>40</v>
      </c>
      <c r="D36" s="63">
        <v>6100000</v>
      </c>
      <c r="E36" s="39">
        <v>1</v>
      </c>
      <c r="F36" s="52">
        <v>0.35</v>
      </c>
      <c r="G36" s="40">
        <v>6100000</v>
      </c>
      <c r="H36" s="37">
        <f>E36*F36*G36</f>
        <v>2135000</v>
      </c>
    </row>
    <row r="37" spans="1:9" s="7" customFormat="1" ht="51.75" customHeight="1">
      <c r="A37" s="6"/>
      <c r="B37" s="32" t="s">
        <v>50</v>
      </c>
      <c r="C37" s="34"/>
      <c r="D37" s="63"/>
      <c r="E37" s="39"/>
      <c r="F37" s="54"/>
      <c r="G37" s="40"/>
      <c r="H37" s="37"/>
    </row>
    <row r="38" spans="1:9" s="7" customFormat="1" ht="39.75" customHeight="1" thickBot="1">
      <c r="A38" s="6"/>
      <c r="B38" s="95" t="s">
        <v>13</v>
      </c>
      <c r="C38" s="82"/>
      <c r="D38" s="55">
        <f>+D27+D29+D30+D31+D32+D33+D36</f>
        <v>24497000</v>
      </c>
      <c r="E38" s="81" t="s">
        <v>13</v>
      </c>
      <c r="F38" s="82"/>
      <c r="G38" s="82"/>
      <c r="H38" s="56">
        <f>SUM(H27:H37)</f>
        <v>15683500</v>
      </c>
      <c r="I38" s="9"/>
    </row>
    <row r="39" spans="1:9" s="7" customFormat="1" ht="45.75" customHeight="1" thickTop="1">
      <c r="A39" s="6"/>
      <c r="B39" s="96"/>
      <c r="C39" s="87"/>
      <c r="D39" s="57"/>
      <c r="E39" s="86" t="s">
        <v>14</v>
      </c>
      <c r="F39" s="87"/>
      <c r="G39" s="87"/>
      <c r="H39" s="58">
        <f>+H38+H23</f>
        <v>67021880</v>
      </c>
    </row>
    <row r="40" spans="1:9" s="7" customFormat="1" ht="24.75" customHeight="1">
      <c r="A40" s="6"/>
      <c r="B40" s="84"/>
      <c r="C40" s="85"/>
      <c r="D40" s="60"/>
      <c r="E40" s="88" t="s">
        <v>15</v>
      </c>
      <c r="F40" s="85"/>
      <c r="G40" s="59">
        <v>0.19</v>
      </c>
      <c r="H40" s="61">
        <f>ROUND(H39*0.19,0)</f>
        <v>12734157</v>
      </c>
    </row>
    <row r="41" spans="1:9" s="7" customFormat="1" ht="24.75" customHeight="1" thickBot="1">
      <c r="A41" s="6"/>
      <c r="B41" s="74"/>
      <c r="C41" s="75"/>
      <c r="D41" s="66"/>
      <c r="E41" s="83" t="s">
        <v>16</v>
      </c>
      <c r="F41" s="75"/>
      <c r="G41" s="75"/>
      <c r="H41" s="62">
        <f>+H39+H40</f>
        <v>79756037</v>
      </c>
      <c r="I41" s="9"/>
    </row>
    <row r="42" spans="1:9" s="7" customFormat="1" ht="26.25" customHeight="1" thickTop="1">
      <c r="A42" s="6"/>
      <c r="B42" s="10"/>
      <c r="C42" s="10"/>
      <c r="D42" s="1"/>
      <c r="E42" s="1"/>
      <c r="F42" s="1"/>
      <c r="G42" s="1"/>
      <c r="H42" s="1"/>
      <c r="I42" s="28"/>
    </row>
    <row r="43" spans="1:9" s="7" customFormat="1" ht="20.25">
      <c r="A43" s="6"/>
      <c r="B43" s="10"/>
      <c r="C43" s="10"/>
      <c r="D43" s="1"/>
      <c r="E43" s="1"/>
      <c r="F43" s="1"/>
      <c r="G43" s="1"/>
      <c r="H43" s="1"/>
    </row>
    <row r="44" spans="1:9" s="7" customFormat="1" ht="20.25">
      <c r="A44" s="6"/>
      <c r="B44" s="10"/>
      <c r="C44" s="10"/>
      <c r="D44" s="1"/>
      <c r="E44" s="1"/>
      <c r="F44" s="1"/>
      <c r="G44" s="1"/>
      <c r="H44" s="1"/>
    </row>
  </sheetData>
  <mergeCells count="13">
    <mergeCell ref="B1:D1"/>
    <mergeCell ref="E23:G23"/>
    <mergeCell ref="B24:H24"/>
    <mergeCell ref="B38:C38"/>
    <mergeCell ref="B39:C39"/>
    <mergeCell ref="B41:C41"/>
    <mergeCell ref="E1:H1"/>
    <mergeCell ref="B23:D23"/>
    <mergeCell ref="E38:G38"/>
    <mergeCell ref="E41:G41"/>
    <mergeCell ref="B40:C40"/>
    <mergeCell ref="E39:G39"/>
    <mergeCell ref="E40:F40"/>
  </mergeCells>
  <phoneticPr fontId="7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41" scale="44" fitToHeight="2" orientation="landscape" r:id="rId1"/>
  <rowBreaks count="1" manualBreakCount="1">
    <brk id="23" min="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28FA-E257-4951-A24A-7B94A5C341E5}">
  <dimension ref="E18:M39"/>
  <sheetViews>
    <sheetView topLeftCell="A11" workbookViewId="0">
      <selection activeCell="J32" sqref="J32"/>
    </sheetView>
  </sheetViews>
  <sheetFormatPr baseColWidth="10" defaultRowHeight="15"/>
  <cols>
    <col min="5" max="5" width="19.28515625" bestFit="1" customWidth="1"/>
    <col min="6" max="6" width="32.140625" customWidth="1"/>
    <col min="7" max="7" width="21" customWidth="1"/>
    <col min="8" max="8" width="18.28515625" bestFit="1" customWidth="1"/>
    <col min="9" max="10" width="16.7109375" bestFit="1" customWidth="1"/>
  </cols>
  <sheetData>
    <row r="18" spans="5:10">
      <c r="E18" s="4">
        <v>46602193610</v>
      </c>
    </row>
    <row r="19" spans="5:10">
      <c r="E19" s="4">
        <f>E18/80</f>
        <v>582527420.125</v>
      </c>
    </row>
    <row r="20" spans="5:10">
      <c r="E20" s="4">
        <f>E19*3</f>
        <v>1747582260.375</v>
      </c>
    </row>
    <row r="21" spans="5:10">
      <c r="E21" s="4"/>
    </row>
    <row r="27" spans="5:10" s="20" customFormat="1" ht="24.95" customHeight="1">
      <c r="F27" s="21"/>
      <c r="G27" s="23" t="s">
        <v>48</v>
      </c>
      <c r="H27" s="23" t="s">
        <v>47</v>
      </c>
      <c r="I27" s="23" t="s">
        <v>49</v>
      </c>
    </row>
    <row r="28" spans="5:10" s="20" customFormat="1" ht="24.95" customHeight="1">
      <c r="F28" s="24" t="s">
        <v>14</v>
      </c>
      <c r="G28" s="22">
        <v>83963276.099999994</v>
      </c>
      <c r="H28" s="22">
        <v>114184211</v>
      </c>
      <c r="I28" s="22">
        <v>131420761</v>
      </c>
    </row>
    <row r="29" spans="5:10" s="20" customFormat="1" ht="24.95" customHeight="1">
      <c r="F29" s="24" t="s">
        <v>15</v>
      </c>
      <c r="G29" s="22">
        <v>15953022.460000001</v>
      </c>
      <c r="H29" s="22">
        <v>21695000.09</v>
      </c>
      <c r="I29" s="22">
        <v>24969944.59</v>
      </c>
    </row>
    <row r="30" spans="5:10" s="20" customFormat="1" ht="24.95" customHeight="1">
      <c r="F30" s="24" t="s">
        <v>16</v>
      </c>
      <c r="G30" s="22">
        <v>99916298.560000002</v>
      </c>
      <c r="H30" s="22">
        <v>135879211.09</v>
      </c>
      <c r="I30" s="22">
        <v>156390705.59</v>
      </c>
    </row>
    <row r="31" spans="5:10" s="20" customFormat="1" ht="24.95" customHeight="1">
      <c r="F31" s="24" t="s">
        <v>45</v>
      </c>
      <c r="G31" s="22">
        <v>75566948</v>
      </c>
      <c r="H31" s="22">
        <v>102765790</v>
      </c>
      <c r="I31" s="22">
        <v>131504508</v>
      </c>
      <c r="J31" s="27">
        <f>+G31+H31+I31+G32+H32+I32</f>
        <v>392186215.24000001</v>
      </c>
    </row>
    <row r="32" spans="5:10" s="20" customFormat="1" ht="24.95" customHeight="1">
      <c r="F32" s="24" t="s">
        <v>46</v>
      </c>
      <c r="G32" s="22">
        <v>24349350.560000002</v>
      </c>
      <c r="H32" s="22">
        <v>33113421.090000004</v>
      </c>
      <c r="I32" s="22">
        <v>24886197.590000004</v>
      </c>
      <c r="J32" s="27">
        <f>+'[1]MEPI-MN1-IN-15-FR-9'!$F$38</f>
        <v>166659815.34999999</v>
      </c>
    </row>
    <row r="33" spans="8:13">
      <c r="J33" s="26">
        <f>+J31+J32</f>
        <v>558846030.59000003</v>
      </c>
      <c r="M33" s="25">
        <f>200/1000</f>
        <v>0.2</v>
      </c>
    </row>
    <row r="37" spans="8:13">
      <c r="H37" s="4">
        <f>4095921000</f>
        <v>4095921000</v>
      </c>
      <c r="I37">
        <v>7126.384</v>
      </c>
      <c r="J37">
        <f>I37/H38</f>
        <v>2.0182531450191545</v>
      </c>
    </row>
    <row r="38" spans="8:13">
      <c r="H38">
        <f>H37/1160000</f>
        <v>3530.966379310345</v>
      </c>
      <c r="I38">
        <v>1453.424</v>
      </c>
    </row>
    <row r="39" spans="8:13">
      <c r="I39">
        <f>(I37+I38)/2</f>
        <v>4289.9040000000005</v>
      </c>
      <c r="J39">
        <f>I39/H38</f>
        <v>1.2149376513853662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Pipe Diaz</dc:creator>
  <cp:lastModifiedBy>Usuario</cp:lastModifiedBy>
  <cp:lastPrinted>2024-03-15T18:48:14Z</cp:lastPrinted>
  <dcterms:created xsi:type="dcterms:W3CDTF">2023-02-13T14:04:15Z</dcterms:created>
  <dcterms:modified xsi:type="dcterms:W3CDTF">2024-03-18T19:30:45Z</dcterms:modified>
</cp:coreProperties>
</file>