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SUS\OneDrive\Desktop\"/>
    </mc:Choice>
  </mc:AlternateContent>
  <bookViews>
    <workbookView xWindow="0" yWindow="0" windowWidth="20490" windowHeight="6450"/>
  </bookViews>
  <sheets>
    <sheet name="acta recibo No. 3" sheetId="1" r:id="rId1"/>
  </sheets>
  <externalReferences>
    <externalReference r:id="rId2"/>
    <externalReference r:id="rId3"/>
  </externalReferences>
  <definedNames>
    <definedName name="ADE">#REF!</definedName>
    <definedName name="_xlnm.Print_Area" localSheetId="0">'acta recibo No. 3'!$A$1:$S$219</definedName>
    <definedName name="_xlnm.Print_Area">#REF!</definedName>
    <definedName name="_xlnm.Database">#REF!</definedName>
    <definedName name="BuiltIn_Print_Area">#REF!</definedName>
    <definedName name="BuiltIn_Print_Area___0">#REF!</definedName>
    <definedName name="BuiltIn_Print_Titles">#REF!</definedName>
    <definedName name="Datos">#N/A</definedName>
    <definedName name="design">'[1]Design (3)'!$A$12:$CM$71</definedName>
    <definedName name="design2">[1]Design!$A$24:$CM$66</definedName>
    <definedName name="EW">#REF!</definedName>
    <definedName name="I">#REF!</definedName>
    <definedName name="ITEM">#REF!</definedName>
    <definedName name="SHARED_FORMULA_21">#N/A</definedName>
    <definedName name="_xlnm.Print_Titles" localSheetId="0">'acta recibo No. 3'!$1:$13</definedName>
    <definedName name="_xlnm.Print_Titles">#N/A</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1" l="1"/>
  <c r="R152" i="1" l="1"/>
  <c r="R155" i="1"/>
  <c r="M157" i="1" l="1"/>
  <c r="M159" i="1" s="1"/>
  <c r="K157" i="1" l="1"/>
  <c r="K159" i="1" s="1"/>
  <c r="P199" i="1" l="1"/>
  <c r="R199" i="1" s="1"/>
  <c r="N199" i="1"/>
  <c r="F199" i="1"/>
  <c r="E199" i="1"/>
  <c r="D199" i="1"/>
  <c r="B199" i="1"/>
  <c r="A199" i="1"/>
  <c r="P198" i="1"/>
  <c r="R198" i="1" s="1"/>
  <c r="N198" i="1"/>
  <c r="F198" i="1"/>
  <c r="E198" i="1"/>
  <c r="D198" i="1"/>
  <c r="B198" i="1"/>
  <c r="A198" i="1"/>
  <c r="B197" i="1"/>
  <c r="P196" i="1"/>
  <c r="R196" i="1" s="1"/>
  <c r="N196" i="1"/>
  <c r="F196" i="1"/>
  <c r="E196" i="1"/>
  <c r="D196" i="1"/>
  <c r="B196" i="1"/>
  <c r="A196" i="1"/>
  <c r="B195" i="1"/>
  <c r="P192" i="1"/>
  <c r="R192" i="1" s="1"/>
  <c r="N192" i="1"/>
  <c r="F192" i="1"/>
  <c r="E192" i="1"/>
  <c r="D192" i="1"/>
  <c r="B192" i="1"/>
  <c r="A192" i="1"/>
  <c r="P191" i="1"/>
  <c r="R191" i="1" s="1"/>
  <c r="N191" i="1"/>
  <c r="F191" i="1"/>
  <c r="E191" i="1"/>
  <c r="D191" i="1"/>
  <c r="A191" i="1"/>
  <c r="B191" i="1"/>
  <c r="B190" i="1"/>
  <c r="P187" i="1"/>
  <c r="R187" i="1" s="1"/>
  <c r="N187" i="1"/>
  <c r="F187" i="1"/>
  <c r="E187" i="1"/>
  <c r="D187" i="1"/>
  <c r="B187" i="1"/>
  <c r="A187" i="1"/>
  <c r="P186" i="1"/>
  <c r="R186" i="1" s="1"/>
  <c r="N186" i="1"/>
  <c r="F186" i="1"/>
  <c r="E186" i="1"/>
  <c r="D186" i="1"/>
  <c r="B186" i="1"/>
  <c r="A186" i="1"/>
  <c r="P185" i="1"/>
  <c r="R185" i="1" s="1"/>
  <c r="N185" i="1"/>
  <c r="F185" i="1"/>
  <c r="E185" i="1"/>
  <c r="D185" i="1"/>
  <c r="B185" i="1"/>
  <c r="A185" i="1"/>
  <c r="B184" i="1"/>
  <c r="P183" i="1"/>
  <c r="R183" i="1" s="1"/>
  <c r="N183" i="1"/>
  <c r="F183" i="1"/>
  <c r="E183" i="1"/>
  <c r="D183" i="1"/>
  <c r="P180" i="1"/>
  <c r="R180" i="1" s="1"/>
  <c r="N180" i="1"/>
  <c r="F180" i="1"/>
  <c r="E180" i="1"/>
  <c r="D180" i="1"/>
  <c r="P178" i="1"/>
  <c r="R178" i="1" s="1"/>
  <c r="N178" i="1"/>
  <c r="F178" i="1"/>
  <c r="E178" i="1"/>
  <c r="D178" i="1"/>
  <c r="A183" i="1"/>
  <c r="B183" i="1"/>
  <c r="B182" i="1"/>
  <c r="A180" i="1"/>
  <c r="A178" i="1"/>
  <c r="Q196" i="1" l="1"/>
  <c r="O178" i="1"/>
  <c r="S196" i="1"/>
  <c r="Q178" i="1"/>
  <c r="O196" i="1"/>
  <c r="G178" i="1"/>
  <c r="G196" i="1"/>
  <c r="S180" i="1"/>
  <c r="S178" i="1"/>
  <c r="G183" i="1"/>
  <c r="G180" i="1"/>
  <c r="Q180" i="1"/>
  <c r="O180" i="1"/>
  <c r="B200" i="1"/>
  <c r="P194" i="1"/>
  <c r="R194" i="1" s="1"/>
  <c r="N194" i="1"/>
  <c r="F194" i="1"/>
  <c r="E194" i="1"/>
  <c r="D194" i="1"/>
  <c r="B194" i="1"/>
  <c r="A194" i="1"/>
  <c r="B193" i="1"/>
  <c r="B189" i="1"/>
  <c r="B188" i="1"/>
  <c r="Q187" i="1"/>
  <c r="B181" i="1"/>
  <c r="B180" i="1"/>
  <c r="B179" i="1"/>
  <c r="B178" i="1"/>
  <c r="P177" i="1"/>
  <c r="R177" i="1" s="1"/>
  <c r="N177" i="1"/>
  <c r="F177" i="1"/>
  <c r="E177" i="1"/>
  <c r="D177" i="1"/>
  <c r="B177" i="1"/>
  <c r="A177" i="1"/>
  <c r="P176" i="1"/>
  <c r="R176" i="1" s="1"/>
  <c r="N176" i="1"/>
  <c r="F176" i="1"/>
  <c r="E176" i="1"/>
  <c r="D176" i="1"/>
  <c r="B176" i="1"/>
  <c r="A176" i="1"/>
  <c r="B175" i="1"/>
  <c r="B174" i="1"/>
  <c r="B173" i="1"/>
  <c r="B172" i="1"/>
  <c r="P171" i="1"/>
  <c r="R171" i="1" s="1"/>
  <c r="N171" i="1"/>
  <c r="F171" i="1"/>
  <c r="E171" i="1"/>
  <c r="D171" i="1"/>
  <c r="B171" i="1"/>
  <c r="A171" i="1"/>
  <c r="B170" i="1"/>
  <c r="P169" i="1"/>
  <c r="R169" i="1" s="1"/>
  <c r="N169" i="1"/>
  <c r="F169" i="1"/>
  <c r="E169" i="1"/>
  <c r="D169" i="1"/>
  <c r="B169" i="1"/>
  <c r="A169" i="1"/>
  <c r="P168" i="1"/>
  <c r="R168" i="1" s="1"/>
  <c r="N168" i="1"/>
  <c r="F168" i="1"/>
  <c r="E168" i="1"/>
  <c r="D168" i="1"/>
  <c r="B168" i="1"/>
  <c r="A168" i="1"/>
  <c r="B167" i="1"/>
  <c r="P166" i="1"/>
  <c r="R166" i="1" s="1"/>
  <c r="N166" i="1"/>
  <c r="F166" i="1"/>
  <c r="E166" i="1"/>
  <c r="D166" i="1"/>
  <c r="B166" i="1"/>
  <c r="A166" i="1"/>
  <c r="P165" i="1"/>
  <c r="R165" i="1" s="1"/>
  <c r="N165" i="1"/>
  <c r="F165" i="1"/>
  <c r="E165" i="1"/>
  <c r="D165" i="1"/>
  <c r="B165" i="1"/>
  <c r="A165" i="1"/>
  <c r="B164" i="1"/>
  <c r="B163" i="1"/>
  <c r="B162" i="1"/>
  <c r="B157" i="1"/>
  <c r="P156" i="1"/>
  <c r="R156" i="1" s="1"/>
  <c r="N156" i="1"/>
  <c r="F156" i="1"/>
  <c r="E156" i="1"/>
  <c r="D156" i="1"/>
  <c r="B156" i="1"/>
  <c r="A156" i="1"/>
  <c r="B155" i="1"/>
  <c r="P154" i="1"/>
  <c r="R154" i="1" s="1"/>
  <c r="N154" i="1"/>
  <c r="F154" i="1"/>
  <c r="E154" i="1"/>
  <c r="D154" i="1"/>
  <c r="B154" i="1"/>
  <c r="A154" i="1"/>
  <c r="P153" i="1"/>
  <c r="R153" i="1" s="1"/>
  <c r="N153" i="1"/>
  <c r="F153" i="1"/>
  <c r="E153" i="1"/>
  <c r="D153" i="1"/>
  <c r="B153" i="1"/>
  <c r="A153" i="1"/>
  <c r="B152" i="1"/>
  <c r="P151" i="1"/>
  <c r="R151" i="1" s="1"/>
  <c r="N151" i="1"/>
  <c r="F151" i="1"/>
  <c r="E151" i="1"/>
  <c r="D151" i="1"/>
  <c r="B151" i="1"/>
  <c r="A151" i="1"/>
  <c r="P150" i="1"/>
  <c r="R150" i="1" s="1"/>
  <c r="N150" i="1"/>
  <c r="F150" i="1"/>
  <c r="E150" i="1"/>
  <c r="D150" i="1"/>
  <c r="B150" i="1"/>
  <c r="A150" i="1"/>
  <c r="B149" i="1"/>
  <c r="P148" i="1"/>
  <c r="R148" i="1" s="1"/>
  <c r="N148" i="1"/>
  <c r="F148" i="1"/>
  <c r="E148" i="1"/>
  <c r="D148" i="1"/>
  <c r="B148" i="1"/>
  <c r="A148" i="1"/>
  <c r="P147" i="1"/>
  <c r="R147" i="1" s="1"/>
  <c r="N147" i="1"/>
  <c r="F147" i="1"/>
  <c r="E147" i="1"/>
  <c r="D147" i="1"/>
  <c r="B147" i="1"/>
  <c r="A147" i="1"/>
  <c r="P146" i="1"/>
  <c r="R146" i="1" s="1"/>
  <c r="N146" i="1"/>
  <c r="F146" i="1"/>
  <c r="E146" i="1"/>
  <c r="D146" i="1"/>
  <c r="B146" i="1"/>
  <c r="A146" i="1"/>
  <c r="B145" i="1"/>
  <c r="P144" i="1"/>
  <c r="R144" i="1" s="1"/>
  <c r="N144" i="1"/>
  <c r="F144" i="1"/>
  <c r="E144" i="1"/>
  <c r="D144" i="1"/>
  <c r="B144" i="1"/>
  <c r="A144" i="1"/>
  <c r="P143" i="1"/>
  <c r="R143" i="1" s="1"/>
  <c r="N143" i="1"/>
  <c r="F143" i="1"/>
  <c r="E143" i="1"/>
  <c r="D143" i="1"/>
  <c r="B143" i="1"/>
  <c r="A143" i="1"/>
  <c r="B142" i="1"/>
  <c r="P141" i="1"/>
  <c r="R141" i="1" s="1"/>
  <c r="N141" i="1"/>
  <c r="F141" i="1"/>
  <c r="E141" i="1"/>
  <c r="D141" i="1"/>
  <c r="B141" i="1"/>
  <c r="A141" i="1"/>
  <c r="P140" i="1"/>
  <c r="R140" i="1" s="1"/>
  <c r="N140" i="1"/>
  <c r="F140" i="1"/>
  <c r="E140" i="1"/>
  <c r="D140" i="1"/>
  <c r="B140" i="1"/>
  <c r="A140" i="1"/>
  <c r="P139" i="1"/>
  <c r="R139" i="1" s="1"/>
  <c r="N139" i="1"/>
  <c r="F139" i="1"/>
  <c r="E139" i="1"/>
  <c r="D139" i="1"/>
  <c r="B139" i="1"/>
  <c r="A139" i="1"/>
  <c r="B138" i="1"/>
  <c r="P137" i="1"/>
  <c r="R137" i="1" s="1"/>
  <c r="N137" i="1"/>
  <c r="F137" i="1"/>
  <c r="E137" i="1"/>
  <c r="D137" i="1"/>
  <c r="B137" i="1"/>
  <c r="A137" i="1"/>
  <c r="P136" i="1"/>
  <c r="R136" i="1" s="1"/>
  <c r="N136" i="1"/>
  <c r="F136" i="1"/>
  <c r="E136" i="1"/>
  <c r="D136" i="1"/>
  <c r="B136" i="1"/>
  <c r="A136" i="1"/>
  <c r="B135" i="1"/>
  <c r="P134" i="1"/>
  <c r="R134" i="1" s="1"/>
  <c r="N134" i="1"/>
  <c r="F134" i="1"/>
  <c r="E134" i="1"/>
  <c r="D134" i="1"/>
  <c r="B134" i="1"/>
  <c r="A134" i="1"/>
  <c r="B133" i="1"/>
  <c r="P132" i="1"/>
  <c r="R132" i="1" s="1"/>
  <c r="N132" i="1"/>
  <c r="F132" i="1"/>
  <c r="E132" i="1"/>
  <c r="D132" i="1"/>
  <c r="B132" i="1"/>
  <c r="A132" i="1"/>
  <c r="P131" i="1"/>
  <c r="R131" i="1" s="1"/>
  <c r="N131" i="1"/>
  <c r="F131" i="1"/>
  <c r="E131" i="1"/>
  <c r="D131" i="1"/>
  <c r="B131" i="1"/>
  <c r="A131" i="1"/>
  <c r="P130" i="1"/>
  <c r="R130" i="1" s="1"/>
  <c r="N130" i="1"/>
  <c r="F130" i="1"/>
  <c r="E130" i="1"/>
  <c r="D130" i="1"/>
  <c r="B130" i="1"/>
  <c r="A130" i="1"/>
  <c r="P129" i="1"/>
  <c r="R129" i="1" s="1"/>
  <c r="N129" i="1"/>
  <c r="F129" i="1"/>
  <c r="E129" i="1"/>
  <c r="D129" i="1"/>
  <c r="B129" i="1"/>
  <c r="A129" i="1"/>
  <c r="P128" i="1"/>
  <c r="R128" i="1" s="1"/>
  <c r="N128" i="1"/>
  <c r="F128" i="1"/>
  <c r="E128" i="1"/>
  <c r="D128" i="1"/>
  <c r="B128" i="1"/>
  <c r="A128" i="1"/>
  <c r="P127" i="1"/>
  <c r="R127" i="1" s="1"/>
  <c r="N127" i="1"/>
  <c r="F127" i="1"/>
  <c r="E127" i="1"/>
  <c r="D127" i="1"/>
  <c r="B127" i="1"/>
  <c r="A127" i="1"/>
  <c r="P126" i="1"/>
  <c r="R126" i="1" s="1"/>
  <c r="N126" i="1"/>
  <c r="F126" i="1"/>
  <c r="E126" i="1"/>
  <c r="D126" i="1"/>
  <c r="B126" i="1"/>
  <c r="A126" i="1"/>
  <c r="P125" i="1"/>
  <c r="R125" i="1" s="1"/>
  <c r="N125" i="1"/>
  <c r="F125" i="1"/>
  <c r="E125" i="1"/>
  <c r="D125" i="1"/>
  <c r="B125" i="1"/>
  <c r="A125" i="1"/>
  <c r="P124" i="1"/>
  <c r="R124" i="1" s="1"/>
  <c r="N124" i="1"/>
  <c r="F124" i="1"/>
  <c r="E124" i="1"/>
  <c r="D124" i="1"/>
  <c r="B124" i="1"/>
  <c r="A124" i="1"/>
  <c r="P123" i="1"/>
  <c r="R123" i="1" s="1"/>
  <c r="N123" i="1"/>
  <c r="F123" i="1"/>
  <c r="E123" i="1"/>
  <c r="D123" i="1"/>
  <c r="B123" i="1"/>
  <c r="A123" i="1"/>
  <c r="P122" i="1"/>
  <c r="R122" i="1" s="1"/>
  <c r="N122" i="1"/>
  <c r="F122" i="1"/>
  <c r="E122" i="1"/>
  <c r="D122" i="1"/>
  <c r="B122" i="1"/>
  <c r="A122" i="1"/>
  <c r="P121" i="1"/>
  <c r="R121" i="1" s="1"/>
  <c r="N121" i="1"/>
  <c r="F121" i="1"/>
  <c r="E121" i="1"/>
  <c r="D121" i="1"/>
  <c r="B121" i="1"/>
  <c r="A121" i="1"/>
  <c r="B120" i="1"/>
  <c r="P119" i="1"/>
  <c r="R119" i="1" s="1"/>
  <c r="N119" i="1"/>
  <c r="F119" i="1"/>
  <c r="E119" i="1"/>
  <c r="D119" i="1"/>
  <c r="B119" i="1"/>
  <c r="A119" i="1"/>
  <c r="P118" i="1"/>
  <c r="R118" i="1" s="1"/>
  <c r="N118" i="1"/>
  <c r="F118" i="1"/>
  <c r="E118" i="1"/>
  <c r="D118" i="1"/>
  <c r="B118" i="1"/>
  <c r="A118" i="1"/>
  <c r="P117" i="1"/>
  <c r="R117" i="1" s="1"/>
  <c r="N117" i="1"/>
  <c r="F117" i="1"/>
  <c r="E117" i="1"/>
  <c r="D117" i="1"/>
  <c r="B117" i="1"/>
  <c r="A117" i="1"/>
  <c r="B116" i="1"/>
  <c r="P115" i="1"/>
  <c r="R115" i="1" s="1"/>
  <c r="N115" i="1"/>
  <c r="F115" i="1"/>
  <c r="E115" i="1"/>
  <c r="D115" i="1"/>
  <c r="B115" i="1"/>
  <c r="A115" i="1"/>
  <c r="B114" i="1"/>
  <c r="B110" i="1"/>
  <c r="P109" i="1"/>
  <c r="R109" i="1" s="1"/>
  <c r="N109" i="1"/>
  <c r="F109" i="1"/>
  <c r="E109" i="1"/>
  <c r="D109" i="1"/>
  <c r="B109" i="1"/>
  <c r="A109" i="1"/>
  <c r="B108" i="1"/>
  <c r="P107" i="1"/>
  <c r="R107" i="1" s="1"/>
  <c r="N107" i="1"/>
  <c r="F107" i="1"/>
  <c r="E107" i="1"/>
  <c r="D107" i="1"/>
  <c r="B107" i="1"/>
  <c r="A107" i="1"/>
  <c r="P106" i="1"/>
  <c r="R106" i="1" s="1"/>
  <c r="N106" i="1"/>
  <c r="F106" i="1"/>
  <c r="E106" i="1"/>
  <c r="D106" i="1"/>
  <c r="B106" i="1"/>
  <c r="A106" i="1"/>
  <c r="P105" i="1"/>
  <c r="R105" i="1" s="1"/>
  <c r="N105" i="1"/>
  <c r="F105" i="1"/>
  <c r="E105" i="1"/>
  <c r="D105" i="1"/>
  <c r="B105" i="1"/>
  <c r="A105" i="1"/>
  <c r="B104" i="1"/>
  <c r="P103" i="1"/>
  <c r="R103" i="1" s="1"/>
  <c r="N103" i="1"/>
  <c r="F103" i="1"/>
  <c r="E103" i="1"/>
  <c r="D103" i="1"/>
  <c r="B103" i="1"/>
  <c r="A103" i="1"/>
  <c r="P102" i="1"/>
  <c r="R102" i="1" s="1"/>
  <c r="N102" i="1"/>
  <c r="F102" i="1"/>
  <c r="E102" i="1"/>
  <c r="D102" i="1"/>
  <c r="B102" i="1"/>
  <c r="A102" i="1"/>
  <c r="B101" i="1"/>
  <c r="P100" i="1"/>
  <c r="R100" i="1" s="1"/>
  <c r="N100" i="1"/>
  <c r="F100" i="1"/>
  <c r="E100" i="1"/>
  <c r="D100" i="1"/>
  <c r="B100" i="1"/>
  <c r="A100" i="1"/>
  <c r="B99" i="1"/>
  <c r="P98" i="1"/>
  <c r="R98" i="1" s="1"/>
  <c r="N98" i="1"/>
  <c r="F98" i="1"/>
  <c r="E98" i="1"/>
  <c r="D98" i="1"/>
  <c r="B98" i="1"/>
  <c r="A98" i="1"/>
  <c r="B97" i="1"/>
  <c r="P96" i="1"/>
  <c r="R96" i="1" s="1"/>
  <c r="N96" i="1"/>
  <c r="F96" i="1"/>
  <c r="E96" i="1"/>
  <c r="D96" i="1"/>
  <c r="B96" i="1"/>
  <c r="A96" i="1"/>
  <c r="B95" i="1"/>
  <c r="P94" i="1"/>
  <c r="R94" i="1" s="1"/>
  <c r="N94" i="1"/>
  <c r="F94" i="1"/>
  <c r="E94" i="1"/>
  <c r="D94" i="1"/>
  <c r="B94" i="1"/>
  <c r="A94" i="1"/>
  <c r="P93" i="1"/>
  <c r="R93" i="1" s="1"/>
  <c r="N93" i="1"/>
  <c r="F93" i="1"/>
  <c r="E93" i="1"/>
  <c r="D93" i="1"/>
  <c r="B93" i="1"/>
  <c r="A93" i="1"/>
  <c r="B92" i="1"/>
  <c r="B89" i="1"/>
  <c r="P88" i="1"/>
  <c r="R88" i="1" s="1"/>
  <c r="N88" i="1"/>
  <c r="F88" i="1"/>
  <c r="E88" i="1"/>
  <c r="D88" i="1"/>
  <c r="B88" i="1"/>
  <c r="A88" i="1"/>
  <c r="B87" i="1"/>
  <c r="P86" i="1"/>
  <c r="R86" i="1" s="1"/>
  <c r="N86" i="1"/>
  <c r="F86" i="1"/>
  <c r="E86" i="1"/>
  <c r="D86" i="1"/>
  <c r="B86" i="1"/>
  <c r="A86" i="1"/>
  <c r="P85" i="1"/>
  <c r="R85" i="1" s="1"/>
  <c r="N85" i="1"/>
  <c r="F85" i="1"/>
  <c r="E85" i="1"/>
  <c r="D85" i="1"/>
  <c r="B85" i="1"/>
  <c r="A85" i="1"/>
  <c r="P84" i="1"/>
  <c r="R84" i="1" s="1"/>
  <c r="N84" i="1"/>
  <c r="F84" i="1"/>
  <c r="E84" i="1"/>
  <c r="D84" i="1"/>
  <c r="B84" i="1"/>
  <c r="A84" i="1"/>
  <c r="B83" i="1"/>
  <c r="P82" i="1"/>
  <c r="R82" i="1" s="1"/>
  <c r="N82" i="1"/>
  <c r="F82" i="1"/>
  <c r="E82" i="1"/>
  <c r="D82" i="1"/>
  <c r="B82" i="1"/>
  <c r="A82" i="1"/>
  <c r="P81" i="1"/>
  <c r="R81" i="1" s="1"/>
  <c r="N81" i="1"/>
  <c r="F81" i="1"/>
  <c r="E81" i="1"/>
  <c r="D81" i="1"/>
  <c r="B81" i="1"/>
  <c r="A81" i="1"/>
  <c r="P80" i="1"/>
  <c r="R80" i="1" s="1"/>
  <c r="N80" i="1"/>
  <c r="F80" i="1"/>
  <c r="E80" i="1"/>
  <c r="D80" i="1"/>
  <c r="B80" i="1"/>
  <c r="A80" i="1"/>
  <c r="B79" i="1"/>
  <c r="P78" i="1"/>
  <c r="R78" i="1" s="1"/>
  <c r="N78" i="1"/>
  <c r="F78" i="1"/>
  <c r="E78" i="1"/>
  <c r="D78" i="1"/>
  <c r="B78" i="1"/>
  <c r="A78" i="1"/>
  <c r="P77" i="1"/>
  <c r="R77" i="1" s="1"/>
  <c r="N77" i="1"/>
  <c r="F77" i="1"/>
  <c r="E77" i="1"/>
  <c r="D77" i="1"/>
  <c r="B77" i="1"/>
  <c r="A77" i="1"/>
  <c r="P76" i="1"/>
  <c r="R76" i="1" s="1"/>
  <c r="N76" i="1"/>
  <c r="F76" i="1"/>
  <c r="E76" i="1"/>
  <c r="D76" i="1"/>
  <c r="B76" i="1"/>
  <c r="A76" i="1"/>
  <c r="P75" i="1"/>
  <c r="R75" i="1" s="1"/>
  <c r="N75" i="1"/>
  <c r="F75" i="1"/>
  <c r="E75" i="1"/>
  <c r="D75" i="1"/>
  <c r="B75" i="1"/>
  <c r="A75" i="1"/>
  <c r="P74" i="1"/>
  <c r="R74" i="1" s="1"/>
  <c r="N74" i="1"/>
  <c r="F74" i="1"/>
  <c r="E74" i="1"/>
  <c r="D74" i="1"/>
  <c r="B74" i="1"/>
  <c r="A74" i="1"/>
  <c r="B73" i="1"/>
  <c r="P72" i="1"/>
  <c r="R72" i="1" s="1"/>
  <c r="N72" i="1"/>
  <c r="F72" i="1"/>
  <c r="E72" i="1"/>
  <c r="D72" i="1"/>
  <c r="B72" i="1"/>
  <c r="A72" i="1"/>
  <c r="P71" i="1"/>
  <c r="R71" i="1" s="1"/>
  <c r="N71" i="1"/>
  <c r="F71" i="1"/>
  <c r="E71" i="1"/>
  <c r="D71" i="1"/>
  <c r="B71" i="1"/>
  <c r="A71" i="1"/>
  <c r="B70" i="1"/>
  <c r="P69" i="1"/>
  <c r="R69" i="1" s="1"/>
  <c r="N69" i="1"/>
  <c r="F69" i="1"/>
  <c r="E69" i="1"/>
  <c r="D69" i="1"/>
  <c r="B69" i="1"/>
  <c r="A69" i="1"/>
  <c r="P68" i="1"/>
  <c r="R68" i="1" s="1"/>
  <c r="N68" i="1"/>
  <c r="F68" i="1"/>
  <c r="E68" i="1"/>
  <c r="D68" i="1"/>
  <c r="B68" i="1"/>
  <c r="A68" i="1"/>
  <c r="B67" i="1"/>
  <c r="P66" i="1"/>
  <c r="R66" i="1" s="1"/>
  <c r="N66" i="1"/>
  <c r="F66" i="1"/>
  <c r="E66" i="1"/>
  <c r="D66" i="1"/>
  <c r="B66" i="1"/>
  <c r="A66" i="1"/>
  <c r="P65" i="1"/>
  <c r="R65" i="1" s="1"/>
  <c r="N65" i="1"/>
  <c r="F65" i="1"/>
  <c r="E65" i="1"/>
  <c r="D65" i="1"/>
  <c r="B65" i="1"/>
  <c r="A65" i="1"/>
  <c r="B64" i="1"/>
  <c r="P63" i="1"/>
  <c r="R63" i="1" s="1"/>
  <c r="N63" i="1"/>
  <c r="F63" i="1"/>
  <c r="E63" i="1"/>
  <c r="D63" i="1"/>
  <c r="B63" i="1"/>
  <c r="A63" i="1"/>
  <c r="B62" i="1"/>
  <c r="B58" i="1"/>
  <c r="P57" i="1"/>
  <c r="R57" i="1" s="1"/>
  <c r="N57" i="1"/>
  <c r="F57" i="1"/>
  <c r="E57" i="1"/>
  <c r="D57" i="1"/>
  <c r="B57" i="1"/>
  <c r="A57" i="1"/>
  <c r="B56" i="1"/>
  <c r="P55" i="1"/>
  <c r="R55" i="1" s="1"/>
  <c r="N55" i="1"/>
  <c r="F55" i="1"/>
  <c r="E55" i="1"/>
  <c r="D55" i="1"/>
  <c r="B55" i="1"/>
  <c r="A55" i="1"/>
  <c r="P54" i="1"/>
  <c r="R54" i="1" s="1"/>
  <c r="N54" i="1"/>
  <c r="F54" i="1"/>
  <c r="E54" i="1"/>
  <c r="D54" i="1"/>
  <c r="B54" i="1"/>
  <c r="A54" i="1"/>
  <c r="P53" i="1"/>
  <c r="R53" i="1" s="1"/>
  <c r="N53" i="1"/>
  <c r="F53" i="1"/>
  <c r="E53" i="1"/>
  <c r="D53" i="1"/>
  <c r="B53" i="1"/>
  <c r="A53" i="1"/>
  <c r="B52" i="1"/>
  <c r="P51" i="1"/>
  <c r="R51" i="1" s="1"/>
  <c r="N51" i="1"/>
  <c r="F51" i="1"/>
  <c r="E51" i="1"/>
  <c r="D51" i="1"/>
  <c r="B51" i="1"/>
  <c r="A51" i="1"/>
  <c r="P50" i="1"/>
  <c r="R50" i="1" s="1"/>
  <c r="N50" i="1"/>
  <c r="F50" i="1"/>
  <c r="E50" i="1"/>
  <c r="D50" i="1"/>
  <c r="B50" i="1"/>
  <c r="A50" i="1"/>
  <c r="B49" i="1"/>
  <c r="P48" i="1"/>
  <c r="R48" i="1" s="1"/>
  <c r="N48" i="1"/>
  <c r="F48" i="1"/>
  <c r="E48" i="1"/>
  <c r="D48" i="1"/>
  <c r="B48" i="1"/>
  <c r="A48" i="1"/>
  <c r="B47" i="1"/>
  <c r="P46" i="1"/>
  <c r="R46" i="1" s="1"/>
  <c r="N46" i="1"/>
  <c r="F46" i="1"/>
  <c r="E46" i="1"/>
  <c r="D46" i="1"/>
  <c r="B46" i="1"/>
  <c r="A46" i="1"/>
  <c r="B45" i="1"/>
  <c r="P44" i="1"/>
  <c r="R44" i="1" s="1"/>
  <c r="N44" i="1"/>
  <c r="F44" i="1"/>
  <c r="E44" i="1"/>
  <c r="D44" i="1"/>
  <c r="B44" i="1"/>
  <c r="A44" i="1"/>
  <c r="B43" i="1"/>
  <c r="P42" i="1"/>
  <c r="R42" i="1" s="1"/>
  <c r="N42" i="1"/>
  <c r="F42" i="1"/>
  <c r="E42" i="1"/>
  <c r="D42" i="1"/>
  <c r="B42" i="1"/>
  <c r="A42" i="1"/>
  <c r="B41" i="1"/>
  <c r="B38" i="1"/>
  <c r="P37" i="1"/>
  <c r="R37" i="1" s="1"/>
  <c r="N37" i="1"/>
  <c r="F37" i="1"/>
  <c r="E37" i="1"/>
  <c r="D37" i="1"/>
  <c r="B37" i="1"/>
  <c r="A37" i="1"/>
  <c r="B36" i="1"/>
  <c r="P35" i="1"/>
  <c r="R35" i="1" s="1"/>
  <c r="N35" i="1"/>
  <c r="F35" i="1"/>
  <c r="E35" i="1"/>
  <c r="D35" i="1"/>
  <c r="B35" i="1"/>
  <c r="A35" i="1"/>
  <c r="P34" i="1"/>
  <c r="R34" i="1" s="1"/>
  <c r="N34" i="1"/>
  <c r="F34" i="1"/>
  <c r="E34" i="1"/>
  <c r="D34" i="1"/>
  <c r="B34" i="1"/>
  <c r="A34" i="1"/>
  <c r="P33" i="1"/>
  <c r="R33" i="1" s="1"/>
  <c r="N33" i="1"/>
  <c r="F33" i="1"/>
  <c r="E33" i="1"/>
  <c r="D33" i="1"/>
  <c r="B33" i="1"/>
  <c r="A33" i="1"/>
  <c r="B32" i="1"/>
  <c r="P31" i="1"/>
  <c r="R31" i="1" s="1"/>
  <c r="N31" i="1"/>
  <c r="F31" i="1"/>
  <c r="E31" i="1"/>
  <c r="D31" i="1"/>
  <c r="B31" i="1"/>
  <c r="A31" i="1"/>
  <c r="B30" i="1"/>
  <c r="P29" i="1"/>
  <c r="R29" i="1" s="1"/>
  <c r="N29" i="1"/>
  <c r="F29" i="1"/>
  <c r="E29" i="1"/>
  <c r="D29" i="1"/>
  <c r="B29" i="1"/>
  <c r="A29" i="1"/>
  <c r="P28" i="1"/>
  <c r="R28" i="1" s="1"/>
  <c r="N28" i="1"/>
  <c r="F28" i="1"/>
  <c r="E28" i="1"/>
  <c r="D28" i="1"/>
  <c r="B28" i="1"/>
  <c r="A28" i="1"/>
  <c r="P27" i="1"/>
  <c r="R27" i="1" s="1"/>
  <c r="N27" i="1"/>
  <c r="F27" i="1"/>
  <c r="E27" i="1"/>
  <c r="D27" i="1"/>
  <c r="B27" i="1"/>
  <c r="A27" i="1"/>
  <c r="P26" i="1"/>
  <c r="R26" i="1" s="1"/>
  <c r="N26" i="1"/>
  <c r="F26" i="1"/>
  <c r="E26" i="1"/>
  <c r="D26" i="1"/>
  <c r="B26" i="1"/>
  <c r="A26" i="1"/>
  <c r="B25" i="1"/>
  <c r="P24" i="1"/>
  <c r="R24" i="1" s="1"/>
  <c r="N24" i="1"/>
  <c r="F24" i="1"/>
  <c r="E24" i="1"/>
  <c r="D24" i="1"/>
  <c r="B24" i="1"/>
  <c r="A24" i="1"/>
  <c r="P23" i="1"/>
  <c r="R23" i="1" s="1"/>
  <c r="N23" i="1"/>
  <c r="F23" i="1"/>
  <c r="E23" i="1"/>
  <c r="D23" i="1"/>
  <c r="B23" i="1"/>
  <c r="A23" i="1"/>
  <c r="B22" i="1"/>
  <c r="P21" i="1"/>
  <c r="R21" i="1" s="1"/>
  <c r="N21" i="1"/>
  <c r="F21" i="1"/>
  <c r="E21" i="1"/>
  <c r="D21" i="1"/>
  <c r="B21" i="1"/>
  <c r="A21" i="1"/>
  <c r="P20" i="1"/>
  <c r="R20" i="1" s="1"/>
  <c r="N20" i="1"/>
  <c r="F20" i="1"/>
  <c r="E20" i="1"/>
  <c r="D20" i="1"/>
  <c r="B20" i="1"/>
  <c r="A20" i="1"/>
  <c r="P19" i="1"/>
  <c r="R19" i="1" s="1"/>
  <c r="N19" i="1"/>
  <c r="F19" i="1"/>
  <c r="E19" i="1"/>
  <c r="D19" i="1"/>
  <c r="B19" i="1"/>
  <c r="A19" i="1"/>
  <c r="B18" i="1"/>
  <c r="P17" i="1"/>
  <c r="R17" i="1" s="1"/>
  <c r="N17" i="1"/>
  <c r="F17" i="1"/>
  <c r="E17" i="1"/>
  <c r="D17" i="1"/>
  <c r="B17" i="1"/>
  <c r="A17" i="1"/>
  <c r="B16" i="1"/>
  <c r="F8" i="1"/>
  <c r="F7" i="1"/>
  <c r="F6" i="1"/>
  <c r="F5" i="1"/>
  <c r="O4" i="1"/>
  <c r="F3" i="1"/>
  <c r="A2" i="1"/>
  <c r="I176" i="1" l="1"/>
  <c r="I200" i="1" s="1"/>
  <c r="I202" i="1" s="1"/>
  <c r="M176" i="1"/>
  <c r="M200" i="1" s="1"/>
  <c r="S176" i="1"/>
  <c r="Q151" i="1"/>
  <c r="G26" i="1"/>
  <c r="G125" i="1"/>
  <c r="O69" i="1"/>
  <c r="G131" i="1"/>
  <c r="Q71" i="1"/>
  <c r="O198" i="1"/>
  <c r="Q57" i="1"/>
  <c r="Q82" i="1"/>
  <c r="G19" i="1"/>
  <c r="S103" i="1"/>
  <c r="S140" i="1"/>
  <c r="S199" i="1"/>
  <c r="G94" i="1"/>
  <c r="G96" i="1"/>
  <c r="Q129" i="1"/>
  <c r="G66" i="1"/>
  <c r="Q146" i="1"/>
  <c r="G147" i="1"/>
  <c r="S115" i="1"/>
  <c r="S127" i="1"/>
  <c r="O37" i="1"/>
  <c r="Q42" i="1"/>
  <c r="O44" i="1"/>
  <c r="O78" i="1"/>
  <c r="Q176" i="1"/>
  <c r="O33" i="1"/>
  <c r="Q75" i="1"/>
  <c r="Q107" i="1"/>
  <c r="Q109" i="1"/>
  <c r="Q119" i="1"/>
  <c r="G85" i="1"/>
  <c r="O100" i="1"/>
  <c r="G105" i="1"/>
  <c r="G117" i="1"/>
  <c r="S122" i="1"/>
  <c r="O128" i="1"/>
  <c r="G68" i="1"/>
  <c r="O76" i="1"/>
  <c r="O144" i="1"/>
  <c r="G50" i="1"/>
  <c r="G51" i="1"/>
  <c r="G53" i="1"/>
  <c r="O54" i="1"/>
  <c r="O74" i="1"/>
  <c r="G86" i="1"/>
  <c r="S126" i="1"/>
  <c r="Q140" i="1"/>
  <c r="O169" i="1"/>
  <c r="Q177" i="1"/>
  <c r="G191" i="1"/>
  <c r="S148" i="1"/>
  <c r="S153" i="1"/>
  <c r="O86" i="1"/>
  <c r="O192" i="1"/>
  <c r="O24" i="1"/>
  <c r="G78" i="1"/>
  <c r="G80" i="1"/>
  <c r="O81" i="1"/>
  <c r="O98" i="1"/>
  <c r="G103" i="1"/>
  <c r="G106" i="1"/>
  <c r="G118" i="1"/>
  <c r="O132" i="1"/>
  <c r="S137" i="1"/>
  <c r="S192" i="1"/>
  <c r="S50" i="1"/>
  <c r="Q84" i="1"/>
  <c r="S85" i="1"/>
  <c r="Q106" i="1"/>
  <c r="O17" i="1"/>
  <c r="S84" i="1"/>
  <c r="O118" i="1"/>
  <c r="S131" i="1"/>
  <c r="G57" i="1"/>
  <c r="G129" i="1"/>
  <c r="G185" i="1"/>
  <c r="O185" i="1" s="1"/>
  <c r="O106" i="1"/>
  <c r="S107" i="1"/>
  <c r="Q20" i="1"/>
  <c r="Q21" i="1"/>
  <c r="Q23" i="1"/>
  <c r="Q27" i="1"/>
  <c r="Q28" i="1"/>
  <c r="Q50" i="1"/>
  <c r="O51" i="1"/>
  <c r="O57" i="1"/>
  <c r="G88" i="1"/>
  <c r="S106" i="1"/>
  <c r="S139" i="1"/>
  <c r="S141" i="1"/>
  <c r="O147" i="1"/>
  <c r="G168" i="1"/>
  <c r="Q169" i="1"/>
  <c r="G192" i="1"/>
  <c r="S57" i="1"/>
  <c r="S130" i="1"/>
  <c r="S147" i="1"/>
  <c r="S150" i="1"/>
  <c r="S154" i="1"/>
  <c r="Q171" i="1"/>
  <c r="S183" i="1"/>
  <c r="O88" i="1"/>
  <c r="S93" i="1"/>
  <c r="Q96" i="1"/>
  <c r="O119" i="1"/>
  <c r="S146" i="1"/>
  <c r="S151" i="1"/>
  <c r="O168" i="1"/>
  <c r="G109" i="1"/>
  <c r="Q118" i="1"/>
  <c r="G140" i="1"/>
  <c r="G144" i="1"/>
  <c r="S198" i="1"/>
  <c r="S68" i="1"/>
  <c r="O75" i="1"/>
  <c r="G84" i="1"/>
  <c r="G100" i="1"/>
  <c r="G115" i="1"/>
  <c r="S166" i="1"/>
  <c r="S168" i="1"/>
  <c r="Q185" i="1"/>
  <c r="Q186" i="1"/>
  <c r="G37" i="1"/>
  <c r="S75" i="1"/>
  <c r="O96" i="1"/>
  <c r="Q100" i="1"/>
  <c r="G126" i="1"/>
  <c r="G139" i="1"/>
  <c r="G141" i="1"/>
  <c r="G143" i="1"/>
  <c r="S165" i="1"/>
  <c r="G17" i="1"/>
  <c r="Q34" i="1"/>
  <c r="Q35" i="1"/>
  <c r="Q37" i="1"/>
  <c r="S74" i="1"/>
  <c r="Q76" i="1"/>
  <c r="O102" i="1"/>
  <c r="G127" i="1"/>
  <c r="G130" i="1"/>
  <c r="O134" i="1"/>
  <c r="Q136" i="1"/>
  <c r="G150" i="1"/>
  <c r="G199" i="1"/>
  <c r="Q17" i="1"/>
  <c r="G23" i="1"/>
  <c r="G123" i="1"/>
  <c r="O124" i="1"/>
  <c r="O150" i="1"/>
  <c r="O154" i="1"/>
  <c r="G156" i="1"/>
  <c r="Q19" i="1"/>
  <c r="O29" i="1"/>
  <c r="O31" i="1"/>
  <c r="O63" i="1"/>
  <c r="G69" i="1"/>
  <c r="G121" i="1"/>
  <c r="Q123" i="1"/>
  <c r="G169" i="1"/>
  <c r="O68" i="1"/>
  <c r="Q121" i="1"/>
  <c r="S23" i="1"/>
  <c r="O26" i="1"/>
  <c r="O42" i="1"/>
  <c r="G74" i="1"/>
  <c r="G75" i="1"/>
  <c r="G81" i="1"/>
  <c r="Q86" i="1"/>
  <c r="Q154" i="1"/>
  <c r="G165" i="1"/>
  <c r="O166" i="1"/>
  <c r="G171" i="1"/>
  <c r="O171" i="1" s="1"/>
  <c r="G177" i="1"/>
  <c r="G187" i="1"/>
  <c r="O187" i="1" s="1"/>
  <c r="G24" i="1"/>
  <c r="G42" i="1"/>
  <c r="O50" i="1"/>
  <c r="Q51" i="1"/>
  <c r="G54" i="1"/>
  <c r="Q68" i="1"/>
  <c r="Q74" i="1"/>
  <c r="G76" i="1"/>
  <c r="O84" i="1"/>
  <c r="G128" i="1"/>
  <c r="Q147" i="1"/>
  <c r="G151" i="1"/>
  <c r="G154" i="1"/>
  <c r="O177" i="1"/>
  <c r="Q192" i="1"/>
  <c r="O19" i="1"/>
  <c r="Q24" i="1"/>
  <c r="G29" i="1"/>
  <c r="G31" i="1"/>
  <c r="G44" i="1"/>
  <c r="O53" i="1"/>
  <c r="Q54" i="1"/>
  <c r="S109" i="1"/>
  <c r="Q127" i="1"/>
  <c r="Q128" i="1"/>
  <c r="S169" i="1"/>
  <c r="S185" i="1"/>
  <c r="Q198" i="1"/>
  <c r="O23" i="1"/>
  <c r="Q26" i="1"/>
  <c r="G27" i="1"/>
  <c r="Q31" i="1"/>
  <c r="G34" i="1"/>
  <c r="S37" i="1"/>
  <c r="Q44" i="1"/>
  <c r="Q55" i="1"/>
  <c r="Q63" i="1"/>
  <c r="O77" i="1"/>
  <c r="Q85" i="1"/>
  <c r="Q102" i="1"/>
  <c r="G107" i="1"/>
  <c r="G119" i="1"/>
  <c r="S123" i="1"/>
  <c r="Q125" i="1"/>
  <c r="G132" i="1"/>
  <c r="O140" i="1"/>
  <c r="O141" i="1"/>
  <c r="S143" i="1"/>
  <c r="G146" i="1"/>
  <c r="S187" i="1"/>
  <c r="G46" i="1"/>
  <c r="Q78" i="1"/>
  <c r="G98" i="1"/>
  <c r="O107" i="1"/>
  <c r="Q131" i="1"/>
  <c r="G134" i="1"/>
  <c r="O146" i="1"/>
  <c r="G166" i="1"/>
  <c r="S177" i="1"/>
  <c r="G33" i="1"/>
  <c r="Q46" i="1"/>
  <c r="S63" i="1"/>
  <c r="S171" i="1"/>
  <c r="O176" i="1"/>
  <c r="Q183" i="1"/>
  <c r="O34" i="1"/>
  <c r="Q48" i="1"/>
  <c r="Q77" i="1"/>
  <c r="O121" i="1"/>
  <c r="G136" i="1"/>
  <c r="G137" i="1"/>
  <c r="G148" i="1"/>
  <c r="Q168" i="1"/>
  <c r="G176" i="1"/>
  <c r="O183" i="1"/>
  <c r="G20" i="1"/>
  <c r="G21" i="1"/>
  <c r="O46" i="1"/>
  <c r="O71" i="1"/>
  <c r="G72" i="1"/>
  <c r="O82" i="1"/>
  <c r="G93" i="1"/>
  <c r="G102" i="1"/>
  <c r="G124" i="1"/>
  <c r="O148" i="1"/>
  <c r="S28" i="1"/>
  <c r="S31" i="1"/>
  <c r="S46" i="1"/>
  <c r="S48" i="1"/>
  <c r="S21" i="1"/>
  <c r="S51" i="1"/>
  <c r="S17" i="1"/>
  <c r="S35" i="1"/>
  <c r="S55" i="1"/>
  <c r="S24" i="1"/>
  <c r="S20" i="1"/>
  <c r="S27" i="1"/>
  <c r="G28" i="1"/>
  <c r="Q33" i="1"/>
  <c r="S34" i="1"/>
  <c r="G35" i="1"/>
  <c r="S44" i="1"/>
  <c r="G48" i="1"/>
  <c r="Q53" i="1"/>
  <c r="S54" i="1"/>
  <c r="G55" i="1"/>
  <c r="G65" i="1"/>
  <c r="S71" i="1"/>
  <c r="S77" i="1"/>
  <c r="S82" i="1"/>
  <c r="O103" i="1"/>
  <c r="Q103" i="1"/>
  <c r="O115" i="1"/>
  <c r="Q115" i="1"/>
  <c r="O126" i="1"/>
  <c r="Q126" i="1"/>
  <c r="Q132" i="1"/>
  <c r="Q139" i="1"/>
  <c r="O139" i="1"/>
  <c r="Q141" i="1"/>
  <c r="S186" i="1"/>
  <c r="O65" i="1"/>
  <c r="Q65" i="1"/>
  <c r="Q88" i="1"/>
  <c r="Q98" i="1"/>
  <c r="S118" i="1"/>
  <c r="Q153" i="1"/>
  <c r="O153" i="1"/>
  <c r="Q194" i="1"/>
  <c r="O194" i="1"/>
  <c r="O21" i="1"/>
  <c r="O28" i="1"/>
  <c r="Q29" i="1"/>
  <c r="O35" i="1"/>
  <c r="O48" i="1"/>
  <c r="O55" i="1"/>
  <c r="S72" i="1"/>
  <c r="S78" i="1"/>
  <c r="Q80" i="1"/>
  <c r="S86" i="1"/>
  <c r="O93" i="1"/>
  <c r="Q93" i="1"/>
  <c r="S96" i="1"/>
  <c r="S102" i="1"/>
  <c r="G122" i="1"/>
  <c r="S125" i="1"/>
  <c r="S144" i="1"/>
  <c r="Q144" i="1"/>
  <c r="G153" i="1"/>
  <c r="O156" i="1"/>
  <c r="Q156" i="1"/>
  <c r="Q191" i="1"/>
  <c r="O191" i="1"/>
  <c r="G194" i="1"/>
  <c r="S136" i="1"/>
  <c r="G63" i="1"/>
  <c r="Q66" i="1"/>
  <c r="O66" i="1"/>
  <c r="G71" i="1"/>
  <c r="G77" i="1"/>
  <c r="G82" i="1"/>
  <c r="Q105" i="1"/>
  <c r="O105" i="1"/>
  <c r="Q117" i="1"/>
  <c r="O117" i="1"/>
  <c r="O122" i="1"/>
  <c r="Q122" i="1"/>
  <c r="O199" i="1"/>
  <c r="Q199" i="1"/>
  <c r="O20" i="1"/>
  <c r="O27" i="1"/>
  <c r="Q94" i="1"/>
  <c r="S129" i="1"/>
  <c r="S65" i="1"/>
  <c r="Q69" i="1"/>
  <c r="S121" i="1"/>
  <c r="O130" i="1"/>
  <c r="Q130" i="1"/>
  <c r="Q134" i="1"/>
  <c r="O137" i="1"/>
  <c r="Q137" i="1"/>
  <c r="S156" i="1"/>
  <c r="O165" i="1"/>
  <c r="Q165" i="1"/>
  <c r="Q166" i="1"/>
  <c r="G186" i="1"/>
  <c r="O186" i="1" s="1"/>
  <c r="S194" i="1"/>
  <c r="S81" i="1"/>
  <c r="S66" i="1"/>
  <c r="O72" i="1"/>
  <c r="Q72" i="1"/>
  <c r="Q81" i="1"/>
  <c r="O85" i="1"/>
  <c r="S105" i="1"/>
  <c r="S117" i="1"/>
  <c r="Q124" i="1"/>
  <c r="O143" i="1"/>
  <c r="Q143" i="1"/>
  <c r="S191" i="1"/>
  <c r="O125" i="1"/>
  <c r="O129" i="1"/>
  <c r="O136" i="1"/>
  <c r="O151" i="1"/>
  <c r="G198" i="1"/>
  <c r="Q148" i="1"/>
  <c r="O80" i="1"/>
  <c r="O94" i="1"/>
  <c r="O109" i="1"/>
  <c r="O123" i="1"/>
  <c r="O127" i="1"/>
  <c r="O131" i="1"/>
  <c r="Q150" i="1"/>
  <c r="I205" i="1" l="1"/>
  <c r="I207" i="1" s="1"/>
  <c r="I203" i="1"/>
  <c r="I204" i="1"/>
  <c r="Q58" i="1"/>
  <c r="G157" i="1"/>
  <c r="G110" i="1"/>
  <c r="G58" i="1"/>
  <c r="G38" i="1"/>
  <c r="Q89" i="1"/>
  <c r="O38" i="1"/>
  <c r="S200" i="1"/>
  <c r="O58" i="1"/>
  <c r="O89" i="1"/>
  <c r="Q110" i="1"/>
  <c r="Q38" i="1"/>
  <c r="Q200" i="1"/>
  <c r="S128" i="1"/>
  <c r="O157" i="1"/>
  <c r="G200" i="1"/>
  <c r="S76" i="1"/>
  <c r="S26" i="1"/>
  <c r="O110" i="1"/>
  <c r="S80" i="1"/>
  <c r="S134" i="1"/>
  <c r="S119" i="1"/>
  <c r="O200" i="1"/>
  <c r="S94" i="1"/>
  <c r="S29" i="1"/>
  <c r="S132" i="1"/>
  <c r="S124" i="1"/>
  <c r="S42" i="1"/>
  <c r="S98" i="1"/>
  <c r="S53" i="1"/>
  <c r="S100" i="1"/>
  <c r="S69" i="1"/>
  <c r="S33" i="1"/>
  <c r="S88" i="1"/>
  <c r="G89" i="1"/>
  <c r="S19" i="1"/>
  <c r="Q157" i="1"/>
  <c r="I206" i="1" l="1"/>
  <c r="I208" i="1" s="1"/>
  <c r="G159" i="1"/>
  <c r="G202" i="1" s="1"/>
  <c r="G204" i="1" s="1"/>
  <c r="Q159" i="1"/>
  <c r="Q202" i="1" s="1"/>
  <c r="S157" i="1"/>
  <c r="S89" i="1"/>
  <c r="S38" i="1"/>
  <c r="S110" i="1"/>
  <c r="S58" i="1"/>
  <c r="O159" i="1"/>
  <c r="O202" i="1" s="1"/>
  <c r="G205" i="1" l="1"/>
  <c r="G207" i="1" s="1"/>
  <c r="G203" i="1"/>
  <c r="S159" i="1"/>
  <c r="O203" i="1"/>
  <c r="O205" i="1"/>
  <c r="O207" i="1" s="1"/>
  <c r="O204" i="1"/>
  <c r="Q203" i="1"/>
  <c r="Q204" i="1"/>
  <c r="Q205" i="1"/>
  <c r="Q207" i="1" s="1"/>
  <c r="G206" i="1" l="1"/>
  <c r="G208" i="1" s="1"/>
  <c r="O5" i="1" s="1"/>
  <c r="O206" i="1"/>
  <c r="O208" i="1" s="1"/>
  <c r="Q206" i="1"/>
  <c r="Q208" i="1" s="1"/>
  <c r="S202" i="1"/>
  <c r="Q209" i="1" l="1"/>
  <c r="Q210" i="1" s="1"/>
  <c r="S203" i="1"/>
  <c r="S204" i="1"/>
  <c r="S205" i="1"/>
  <c r="S207" i="1" s="1"/>
  <c r="S206" i="1" l="1"/>
  <c r="S208" i="1" s="1"/>
  <c r="S209" i="1" l="1"/>
  <c r="S210" i="1" s="1"/>
</calcChain>
</file>

<file path=xl/sharedStrings.xml><?xml version="1.0" encoding="utf-8"?>
<sst xmlns="http://schemas.openxmlformats.org/spreadsheetml/2006/main" count="77" uniqueCount="56">
  <si>
    <t>CONTRATO DE OBRA PUBLICA ENTRE LA EMPRESA DE SERVICIOS PUBLICOS DE  SAN FRANCISCO ANTIOQUIA S.A.S. E.S.P. Y LA EMPRESA SUMINISTROS Y CONSTRUCCIONES CÁRDENAS S.A.S.</t>
  </si>
  <si>
    <t>CONTRATISTA:</t>
  </si>
  <si>
    <t>VR. CONTRATO:</t>
  </si>
  <si>
    <t>ADICIÓN:</t>
  </si>
  <si>
    <t>VR. ANTICIPO:</t>
  </si>
  <si>
    <t>TOTAL:</t>
  </si>
  <si>
    <t>N° 0020 DE AGOSTO 2 DE 2023</t>
  </si>
  <si>
    <t>PLAZO EJECUC.:</t>
  </si>
  <si>
    <t>FECHA DE INICIO:</t>
  </si>
  <si>
    <t>FECHA TERMINA:</t>
  </si>
  <si>
    <t>CUADRO ANEXO</t>
  </si>
  <si>
    <t>DESCRIPCIÓN</t>
  </si>
  <si>
    <t xml:space="preserve">CONDICIONES </t>
  </si>
  <si>
    <t>ACUMULADO</t>
  </si>
  <si>
    <t>ACTUALIZADAS_OTS_1</t>
  </si>
  <si>
    <t>UND</t>
  </si>
  <si>
    <t>CANT.</t>
  </si>
  <si>
    <t>VR. UNITARIO</t>
  </si>
  <si>
    <t>VR. PARCIAL</t>
  </si>
  <si>
    <t xml:space="preserve">VALOR </t>
  </si>
  <si>
    <t>VALOR</t>
  </si>
  <si>
    <t xml:space="preserve"> ALCANTARILLADO EL PAISANITO</t>
  </si>
  <si>
    <t xml:space="preserve"> </t>
  </si>
  <si>
    <t xml:space="preserve"> RED DE ALCANTARILLADO</t>
  </si>
  <si>
    <t xml:space="preserve"> CONECCIONES DOMICILIARIAS</t>
  </si>
  <si>
    <t xml:space="preserve"> COLECTOR SECTOR LA VIRGEN FASE I</t>
  </si>
  <si>
    <t xml:space="preserve"> CONECCIONES DOMICILIARIAS SECTOR LA VIRGEN FASE I</t>
  </si>
  <si>
    <t xml:space="preserve"> SISTEMAS DE ALMACENAMIENTO</t>
  </si>
  <si>
    <t xml:space="preserve"> CONSTRUCCIÓN NUEVO TANQUE DE ALMACENAMIENTO</t>
  </si>
  <si>
    <t>SUBTOTAL OBRA CONTRACTUAL COSTOS DIRECTOS</t>
  </si>
  <si>
    <t xml:space="preserve"> ACTIVIDADES NO PREVISTAS</t>
  </si>
  <si>
    <t>COSTOS DIRECTOS</t>
  </si>
  <si>
    <t>ADMINISTRACION</t>
  </si>
  <si>
    <t>%</t>
  </si>
  <si>
    <t>IMPREVISTOS</t>
  </si>
  <si>
    <t>UTILIDADES</t>
  </si>
  <si>
    <t>COSTOS INDIRECTOS</t>
  </si>
  <si>
    <t>IVA</t>
  </si>
  <si>
    <t>COSTO TOTAL</t>
  </si>
  <si>
    <t>MENOS AMORTIZACION ANTICIPO</t>
  </si>
  <si>
    <t xml:space="preserve">VALOR A PAGAR PRESENTE ACTA </t>
  </si>
  <si>
    <t>_____________________________________</t>
  </si>
  <si>
    <t>SUMINISTROS Y CONSTRUCCIONES CÁRDENAS S.A.S.</t>
  </si>
  <si>
    <t>GUALBERTO FUENTES VALDELAMAR</t>
  </si>
  <si>
    <t>R/L. DEISON ARVEY CÁRDENAS ESPINAL</t>
  </si>
  <si>
    <t>R/L. GUALBERTO FUENTES VALDELAMAR</t>
  </si>
  <si>
    <t>Contratista</t>
  </si>
  <si>
    <t>Interventor</t>
  </si>
  <si>
    <t>5 DE FEBRERO DE 2024</t>
  </si>
  <si>
    <t>Acta N°1</t>
  </si>
  <si>
    <t>Acta N°2</t>
  </si>
  <si>
    <t>ITM</t>
  </si>
  <si>
    <t>ACTIVIDADES CONTRATUALES</t>
  </si>
  <si>
    <t>MODIFICACION CONTRACTUAL</t>
  </si>
  <si>
    <t>ACTA N°3</t>
  </si>
  <si>
    <t>CONSOLIDADO EJECUCION DE OBRA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</si>
</sst>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 #,##0_-;\-&quot;$&quot;\ * #,##0_-;_-&quot;$&quot;\ * &quot;-&quot;_-;_-@_-"/>
    <numFmt numFmtId="164" formatCode="#,##0.00&quot;Pts&quot;_);\(#,##0.00&quot;Pts&quot;\)"/>
    <numFmt numFmtId="165" formatCode="_ * #,##0.00_ ;_ * \-#,##0.00_ ;_ * &quot;-&quot;_ ;_ @_ "/>
    <numFmt numFmtId="166" formatCode="_-* #,##0.00\ [$€]_-;\-* #,##0.00\ [$€]_-;_-* &quot;-&quot;??\ [$€]_-;_-@_-"/>
    <numFmt numFmtId="167" formatCode="&quot;$&quot;\ #,##0.00;[Red]&quot;$&quot;\ \-#,##0.00"/>
    <numFmt numFmtId="168" formatCode="&quot;$&quot;\ #,##0.00;&quot;$&quot;\ \-#,##0.00"/>
    <numFmt numFmtId="169" formatCode="_-* #,##0.00\ _P_t_s_-;\-* #,##0.00\ _P_t_s_-;_-* &quot;-&quot;??\ _P_t_s_-;_-@_-"/>
    <numFmt numFmtId="170" formatCode="#,##0.0"/>
    <numFmt numFmtId="171" formatCode="0.00_)"/>
    <numFmt numFmtId="172" formatCode="_-* #,##0.0000\ _P_t_s_-;\-* #,##0.0000\ _P_t_s_-;_-* &quot;-&quot;??\ _P_t_s_-;_-@_-"/>
  </numFmts>
  <fonts count="31" x14ac:knownFonts="1">
    <font>
      <sz val="11"/>
      <color theme="1"/>
      <name val="Calibri"/>
      <family val="2"/>
      <scheme val="minor"/>
    </font>
    <font>
      <sz val="12"/>
      <name val="Courier"/>
      <family val="3"/>
    </font>
    <font>
      <sz val="14"/>
      <name val="Tahoma"/>
      <family val="2"/>
    </font>
    <font>
      <b/>
      <sz val="9"/>
      <name val="Tahoma"/>
      <family val="2"/>
    </font>
    <font>
      <sz val="9"/>
      <name val="Tahoma"/>
      <family val="2"/>
    </font>
    <font>
      <sz val="10"/>
      <name val="Arial"/>
      <family val="2"/>
    </font>
    <font>
      <b/>
      <sz val="8"/>
      <color theme="1"/>
      <name val="Tahoma"/>
      <family val="2"/>
    </font>
    <font>
      <b/>
      <sz val="9"/>
      <color theme="1"/>
      <name val="Tahoma"/>
      <family val="2"/>
    </font>
    <font>
      <sz val="9"/>
      <color indexed="10"/>
      <name val="Tahoma"/>
      <family val="2"/>
    </font>
    <font>
      <b/>
      <sz val="9"/>
      <color indexed="10"/>
      <name val="Tahoma"/>
      <family val="2"/>
    </font>
    <font>
      <b/>
      <sz val="10"/>
      <name val="Tahoma"/>
      <family val="2"/>
    </font>
    <font>
      <sz val="10"/>
      <name val="Tahoma"/>
      <family val="2"/>
    </font>
    <font>
      <sz val="12"/>
      <name val="Courier"/>
    </font>
    <font>
      <b/>
      <sz val="10"/>
      <color indexed="8"/>
      <name val="Arial"/>
      <family val="2"/>
    </font>
    <font>
      <b/>
      <sz val="10"/>
      <color indexed="8"/>
      <name val="Arial Narrow"/>
      <family val="2"/>
    </font>
    <font>
      <b/>
      <sz val="10"/>
      <name val="Arial"/>
      <family val="2"/>
    </font>
    <font>
      <sz val="10"/>
      <color indexed="8"/>
      <name val="Arial"/>
      <family val="2"/>
    </font>
    <font>
      <sz val="8"/>
      <color indexed="8"/>
      <name val="Arial"/>
      <family val="2"/>
    </font>
    <font>
      <b/>
      <sz val="9"/>
      <name val="MS Reference Sans Serif"/>
      <family val="2"/>
    </font>
    <font>
      <b/>
      <sz val="8"/>
      <name val="MS Reference Sans Serif"/>
      <family val="2"/>
    </font>
    <font>
      <sz val="10"/>
      <color indexed="10"/>
      <name val="Arial"/>
      <family val="2"/>
    </font>
    <font>
      <b/>
      <sz val="10"/>
      <color indexed="8"/>
      <name val="Tahoma"/>
      <family val="2"/>
    </font>
    <font>
      <sz val="10"/>
      <color indexed="8"/>
      <name val="Tahoma"/>
      <family val="2"/>
    </font>
    <font>
      <sz val="9"/>
      <name val="Arial"/>
      <family val="2"/>
    </font>
    <font>
      <sz val="8"/>
      <name val="Tahoma"/>
      <family val="2"/>
    </font>
    <font>
      <b/>
      <sz val="9"/>
      <name val="Arial"/>
      <family val="2"/>
    </font>
    <font>
      <b/>
      <sz val="10"/>
      <color theme="1"/>
      <name val="Tahoma"/>
      <family val="2"/>
    </font>
    <font>
      <sz val="8"/>
      <color theme="1"/>
      <name val="Arial"/>
      <family val="2"/>
    </font>
    <font>
      <sz val="10"/>
      <color theme="1"/>
      <name val="Arial"/>
      <family val="2"/>
    </font>
    <font>
      <sz val="10"/>
      <color theme="1"/>
      <name val="Tahoma"/>
      <family val="2"/>
    </font>
    <font>
      <sz val="8"/>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theme="4" tint="0.59999389629810485"/>
        <bgColor indexed="64"/>
      </patternFill>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s>
  <cellStyleXfs count="8">
    <xf numFmtId="0" fontId="0" fillId="0" borderId="0"/>
    <xf numFmtId="164" fontId="1" fillId="0" borderId="0"/>
    <xf numFmtId="166" fontId="1" fillId="0" borderId="0" applyFont="0" applyFill="0" applyBorder="0" applyAlignment="0" applyProtection="0"/>
    <xf numFmtId="9" fontId="5" fillId="0" borderId="0" applyFont="0" applyFill="0" applyBorder="0" applyAlignment="0" applyProtection="0"/>
    <xf numFmtId="164" fontId="12" fillId="0" borderId="0"/>
    <xf numFmtId="169" fontId="5" fillId="0" borderId="0" applyFont="0" applyFill="0" applyBorder="0" applyAlignment="0" applyProtection="0"/>
    <xf numFmtId="164" fontId="1" fillId="0" borderId="0"/>
    <xf numFmtId="0" fontId="5" fillId="0" borderId="0"/>
  </cellStyleXfs>
  <cellXfs count="294">
    <xf numFmtId="0" fontId="0" fillId="0" borderId="0" xfId="0"/>
    <xf numFmtId="165" fontId="2" fillId="0" borderId="0" xfId="1" applyNumberFormat="1" applyFont="1" applyFill="1" applyBorder="1"/>
    <xf numFmtId="164" fontId="2" fillId="0" borderId="0" xfId="1" applyFont="1" applyFill="1" applyBorder="1"/>
    <xf numFmtId="164" fontId="3" fillId="0" borderId="0" xfId="1" applyFont="1" applyFill="1" applyBorder="1" applyAlignment="1" applyProtection="1">
      <alignment horizontal="left" vertical="center" wrapText="1"/>
    </xf>
    <xf numFmtId="164" fontId="3" fillId="0" borderId="0" xfId="1" applyFont="1" applyFill="1" applyBorder="1" applyAlignment="1">
      <alignment horizontal="left" vertical="center" wrapText="1"/>
    </xf>
    <xf numFmtId="164" fontId="4" fillId="0" borderId="0" xfId="1" applyFont="1" applyFill="1" applyBorder="1" applyAlignment="1">
      <alignment horizontal="justify" vertical="top" wrapText="1"/>
    </xf>
    <xf numFmtId="164" fontId="3" fillId="0" borderId="3" xfId="1" applyFont="1" applyFill="1" applyBorder="1" applyAlignment="1">
      <alignment horizontal="left" vertical="center" wrapText="1"/>
    </xf>
    <xf numFmtId="164" fontId="4" fillId="0" borderId="7" xfId="1" applyFont="1" applyFill="1" applyBorder="1" applyAlignment="1">
      <alignment horizontal="justify" vertical="top" wrapText="1"/>
    </xf>
    <xf numFmtId="9" fontId="3" fillId="0" borderId="0" xfId="3" applyFont="1" applyFill="1" applyBorder="1" applyAlignment="1" applyProtection="1">
      <alignment horizontal="center"/>
    </xf>
    <xf numFmtId="164" fontId="4" fillId="0" borderId="0" xfId="1" applyFont="1" applyFill="1" applyBorder="1"/>
    <xf numFmtId="164" fontId="3" fillId="0" borderId="0" xfId="1" applyFont="1" applyFill="1" applyBorder="1" applyAlignment="1" applyProtection="1">
      <alignment horizontal="left" vertical="center"/>
    </xf>
    <xf numFmtId="42" fontId="4" fillId="0" borderId="0" xfId="1" applyNumberFormat="1" applyFont="1" applyFill="1" applyBorder="1" applyAlignment="1" applyProtection="1">
      <alignment horizontal="left" vertical="center"/>
    </xf>
    <xf numFmtId="167" fontId="3" fillId="0" borderId="0" xfId="1" applyNumberFormat="1" applyFont="1" applyFill="1" applyBorder="1" applyAlignment="1" applyProtection="1">
      <alignment vertical="center"/>
    </xf>
    <xf numFmtId="42" fontId="4" fillId="0" borderId="7" xfId="1" applyNumberFormat="1" applyFont="1" applyFill="1" applyBorder="1" applyAlignment="1">
      <alignment vertical="center" wrapText="1"/>
    </xf>
    <xf numFmtId="164" fontId="3" fillId="0" borderId="0" xfId="1" applyFont="1" applyFill="1" applyBorder="1" applyAlignment="1" applyProtection="1">
      <alignment vertical="center"/>
    </xf>
    <xf numFmtId="167" fontId="4" fillId="0" borderId="0" xfId="1" applyNumberFormat="1" applyFont="1" applyFill="1" applyBorder="1" applyAlignment="1" applyProtection="1">
      <alignment vertical="center"/>
    </xf>
    <xf numFmtId="167" fontId="8" fillId="0" borderId="7" xfId="1" applyNumberFormat="1" applyFont="1" applyFill="1" applyBorder="1" applyAlignment="1" applyProtection="1">
      <alignment horizontal="left" vertical="center"/>
    </xf>
    <xf numFmtId="167" fontId="4" fillId="0" borderId="0" xfId="1" applyNumberFormat="1" applyFont="1" applyFill="1" applyBorder="1" applyAlignment="1" applyProtection="1">
      <alignment horizontal="left" vertical="center"/>
    </xf>
    <xf numFmtId="164" fontId="4" fillId="0" borderId="10" xfId="1" applyFont="1" applyFill="1" applyBorder="1" applyAlignment="1">
      <alignment vertical="center"/>
    </xf>
    <xf numFmtId="168" fontId="3" fillId="0" borderId="10" xfId="1" quotePrefix="1" applyNumberFormat="1" applyFont="1" applyFill="1" applyBorder="1" applyAlignment="1">
      <alignment horizontal="right" vertical="center"/>
    </xf>
    <xf numFmtId="168" fontId="3" fillId="0" borderId="11" xfId="1" quotePrefix="1" applyNumberFormat="1" applyFont="1" applyFill="1" applyBorder="1" applyAlignment="1">
      <alignment horizontal="right" vertical="center"/>
    </xf>
    <xf numFmtId="165" fontId="4" fillId="0" borderId="9" xfId="1" applyNumberFormat="1" applyFont="1" applyFill="1" applyBorder="1" applyAlignment="1">
      <alignment vertical="center"/>
    </xf>
    <xf numFmtId="4" fontId="4" fillId="0" borderId="10" xfId="1" applyNumberFormat="1" applyFont="1" applyFill="1" applyBorder="1" applyAlignment="1">
      <alignment horizontal="right" vertical="center"/>
    </xf>
    <xf numFmtId="165" fontId="4" fillId="0" borderId="10" xfId="1" applyNumberFormat="1" applyFont="1" applyFill="1" applyBorder="1" applyAlignment="1">
      <alignment vertical="center"/>
    </xf>
    <xf numFmtId="165" fontId="4" fillId="0" borderId="11" xfId="1" applyNumberFormat="1" applyFont="1" applyFill="1" applyBorder="1" applyAlignment="1">
      <alignment vertical="center"/>
    </xf>
    <xf numFmtId="165" fontId="4" fillId="0" borderId="0" xfId="1" applyNumberFormat="1" applyFont="1" applyFill="1" applyBorder="1" applyAlignment="1">
      <alignment vertical="center"/>
    </xf>
    <xf numFmtId="164" fontId="4" fillId="0" borderId="0" xfId="1" applyFont="1" applyFill="1" applyBorder="1" applyAlignment="1">
      <alignment vertical="center"/>
    </xf>
    <xf numFmtId="164" fontId="10" fillId="0" borderId="0" xfId="1" applyFont="1" applyFill="1" applyBorder="1" applyAlignment="1" applyProtection="1">
      <alignment horizontal="center" vertical="center" wrapText="1"/>
    </xf>
    <xf numFmtId="164" fontId="11" fillId="0" borderId="0" xfId="1" applyFont="1" applyFill="1" applyBorder="1"/>
    <xf numFmtId="164" fontId="10" fillId="0" borderId="14" xfId="1" applyFont="1" applyFill="1" applyBorder="1" applyAlignment="1" applyProtection="1">
      <alignment horizontal="center" vertical="center" wrapText="1"/>
    </xf>
    <xf numFmtId="164" fontId="10" fillId="0" borderId="2" xfId="1" applyFont="1" applyFill="1" applyBorder="1" applyAlignment="1" applyProtection="1">
      <alignment horizontal="center" vertical="center" wrapText="1"/>
    </xf>
    <xf numFmtId="165" fontId="10" fillId="0" borderId="14" xfId="1" applyNumberFormat="1" applyFont="1" applyFill="1" applyBorder="1" applyAlignment="1" applyProtection="1">
      <alignment horizontal="center" vertical="center" wrapText="1"/>
    </xf>
    <xf numFmtId="165" fontId="10" fillId="0" borderId="2" xfId="1" applyNumberFormat="1" applyFont="1" applyFill="1" applyBorder="1" applyAlignment="1" applyProtection="1">
      <alignment horizontal="center" vertical="center" wrapText="1"/>
    </xf>
    <xf numFmtId="165" fontId="10" fillId="0" borderId="0" xfId="1" applyNumberFormat="1" applyFont="1" applyFill="1" applyBorder="1" applyAlignment="1" applyProtection="1">
      <alignment horizontal="center" vertical="center" wrapText="1"/>
    </xf>
    <xf numFmtId="0" fontId="10" fillId="0" borderId="15" xfId="1" applyNumberFormat="1" applyFont="1" applyFill="1" applyBorder="1" applyAlignment="1">
      <alignment horizontal="center" vertical="center"/>
    </xf>
    <xf numFmtId="0" fontId="10" fillId="0" borderId="15" xfId="1" applyNumberFormat="1" applyFont="1" applyFill="1" applyBorder="1" applyAlignment="1" applyProtection="1">
      <alignment horizontal="center" vertical="center"/>
    </xf>
    <xf numFmtId="4" fontId="10" fillId="0" borderId="15" xfId="1" applyNumberFormat="1" applyFont="1" applyFill="1" applyBorder="1" applyAlignment="1" applyProtection="1">
      <alignment horizontal="center" vertical="center"/>
    </xf>
    <xf numFmtId="4" fontId="11" fillId="0" borderId="15" xfId="1" applyNumberFormat="1" applyFont="1" applyFill="1" applyBorder="1" applyAlignment="1" applyProtection="1">
      <alignment horizontal="center" vertical="center"/>
    </xf>
    <xf numFmtId="165" fontId="10" fillId="0" borderId="0" xfId="1" applyNumberFormat="1" applyFont="1" applyFill="1" applyBorder="1" applyAlignment="1" applyProtection="1">
      <alignment horizontal="center" vertical="center"/>
    </xf>
    <xf numFmtId="164" fontId="11" fillId="0" borderId="0" xfId="1" applyFont="1" applyFill="1" applyBorder="1" applyAlignment="1">
      <alignment vertical="center"/>
    </xf>
    <xf numFmtId="0" fontId="16" fillId="0" borderId="18" xfId="4" applyNumberFormat="1" applyFont="1" applyFill="1" applyBorder="1" applyAlignment="1" applyProtection="1">
      <alignment horizontal="left" vertical="center"/>
    </xf>
    <xf numFmtId="0" fontId="16" fillId="0" borderId="18" xfId="4" applyNumberFormat="1" applyFont="1" applyFill="1" applyBorder="1" applyAlignment="1" applyProtection="1">
      <alignment horizontal="center" vertical="center"/>
    </xf>
    <xf numFmtId="4" fontId="16" fillId="0" borderId="18" xfId="4" quotePrefix="1" applyNumberFormat="1" applyFont="1" applyFill="1" applyBorder="1" applyAlignment="1" applyProtection="1">
      <alignment horizontal="right" vertical="center"/>
    </xf>
    <xf numFmtId="4" fontId="5" fillId="0" borderId="18" xfId="4" applyNumberFormat="1" applyFont="1" applyFill="1" applyBorder="1" applyAlignment="1" applyProtection="1">
      <alignment horizontal="right" vertical="center"/>
      <protection locked="0"/>
    </xf>
    <xf numFmtId="4" fontId="5" fillId="0" borderId="18" xfId="5" applyNumberFormat="1" applyFont="1" applyFill="1" applyBorder="1" applyAlignment="1">
      <alignment vertical="center" wrapText="1"/>
    </xf>
    <xf numFmtId="4" fontId="5" fillId="0" borderId="18" xfId="1" applyNumberFormat="1" applyFont="1" applyFill="1" applyBorder="1" applyAlignment="1" applyProtection="1">
      <alignment horizontal="right" vertical="center"/>
    </xf>
    <xf numFmtId="49" fontId="16" fillId="0" borderId="18" xfId="4" applyNumberFormat="1" applyFont="1" applyFill="1" applyBorder="1" applyAlignment="1" applyProtection="1">
      <alignment horizontal="left" vertical="center"/>
    </xf>
    <xf numFmtId="4" fontId="5" fillId="0" borderId="18" xfId="1" applyNumberFormat="1" applyFont="1" applyFill="1" applyBorder="1" applyAlignment="1">
      <alignment vertical="center"/>
    </xf>
    <xf numFmtId="4" fontId="16" fillId="0" borderId="18" xfId="6" quotePrefix="1" applyNumberFormat="1" applyFont="1" applyFill="1" applyBorder="1" applyAlignment="1" applyProtection="1">
      <alignment horizontal="right" vertical="center"/>
    </xf>
    <xf numFmtId="164" fontId="5" fillId="0" borderId="0" xfId="1" applyFont="1" applyFill="1" applyBorder="1" applyAlignment="1">
      <alignment vertical="center"/>
    </xf>
    <xf numFmtId="170" fontId="16" fillId="0" borderId="18" xfId="6" quotePrefix="1" applyNumberFormat="1" applyFont="1" applyFill="1" applyBorder="1" applyAlignment="1" applyProtection="1">
      <alignment horizontal="right" vertical="center"/>
    </xf>
    <xf numFmtId="164" fontId="5" fillId="0" borderId="22" xfId="1" applyFont="1" applyFill="1" applyBorder="1" applyAlignment="1">
      <alignment vertical="center"/>
    </xf>
    <xf numFmtId="0" fontId="16" fillId="0" borderId="18" xfId="4" quotePrefix="1" applyNumberFormat="1" applyFont="1" applyFill="1" applyBorder="1" applyAlignment="1" applyProtection="1">
      <alignment vertical="center"/>
    </xf>
    <xf numFmtId="0" fontId="19" fillId="0" borderId="22" xfId="4" applyNumberFormat="1" applyFont="1" applyFill="1" applyBorder="1" applyAlignment="1">
      <alignment vertical="center" wrapText="1"/>
    </xf>
    <xf numFmtId="0" fontId="19" fillId="0" borderId="20" xfId="4" applyNumberFormat="1" applyFont="1" applyFill="1" applyBorder="1" applyAlignment="1">
      <alignment vertical="center" wrapText="1"/>
    </xf>
    <xf numFmtId="4" fontId="15" fillId="0" borderId="18" xfId="4" applyNumberFormat="1" applyFont="1" applyFill="1" applyBorder="1" applyAlignment="1" applyProtection="1">
      <alignment horizontal="right" vertical="center"/>
      <protection locked="0"/>
    </xf>
    <xf numFmtId="3" fontId="15" fillId="0" borderId="18" xfId="4" applyNumberFormat="1" applyFont="1" applyFill="1" applyBorder="1" applyAlignment="1" applyProtection="1">
      <alignment horizontal="right" vertical="center"/>
      <protection locked="0"/>
    </xf>
    <xf numFmtId="4" fontId="11" fillId="0" borderId="18" xfId="5" applyNumberFormat="1" applyFont="1" applyFill="1" applyBorder="1" applyAlignment="1">
      <alignment vertical="center" wrapText="1"/>
    </xf>
    <xf numFmtId="0" fontId="16" fillId="0" borderId="18" xfId="4" applyNumberFormat="1" applyFont="1" applyFill="1" applyBorder="1" applyAlignment="1" applyProtection="1">
      <alignment vertical="center"/>
    </xf>
    <xf numFmtId="4" fontId="11" fillId="0" borderId="18" xfId="1" applyNumberFormat="1" applyFont="1" applyFill="1" applyBorder="1" applyAlignment="1" applyProtection="1">
      <alignment horizontal="right" vertical="center"/>
    </xf>
    <xf numFmtId="0" fontId="16" fillId="0" borderId="19" xfId="4" quotePrefix="1" applyNumberFormat="1" applyFont="1" applyFill="1" applyBorder="1" applyAlignment="1" applyProtection="1">
      <alignment vertical="center" wrapText="1"/>
    </xf>
    <xf numFmtId="0" fontId="16" fillId="0" borderId="20" xfId="4" quotePrefix="1" applyNumberFormat="1" applyFont="1" applyFill="1" applyBorder="1" applyAlignment="1" applyProtection="1">
      <alignment vertical="center" wrapText="1"/>
    </xf>
    <xf numFmtId="49" fontId="16" fillId="0" borderId="19" xfId="4" quotePrefix="1" applyNumberFormat="1" applyFont="1" applyFill="1" applyBorder="1" applyAlignment="1" applyProtection="1">
      <alignment vertical="center" wrapText="1"/>
    </xf>
    <xf numFmtId="0" fontId="18" fillId="0" borderId="19" xfId="4" applyNumberFormat="1" applyFont="1" applyFill="1" applyBorder="1" applyAlignment="1">
      <alignment horizontal="left" vertical="center"/>
    </xf>
    <xf numFmtId="0" fontId="19" fillId="0" borderId="19" xfId="4" applyNumberFormat="1" applyFont="1" applyFill="1" applyBorder="1" applyAlignment="1">
      <alignment vertical="center" wrapText="1"/>
    </xf>
    <xf numFmtId="0" fontId="19" fillId="0" borderId="23" xfId="4" applyNumberFormat="1" applyFont="1" applyFill="1" applyBorder="1" applyAlignment="1">
      <alignment vertical="center" wrapText="1"/>
    </xf>
    <xf numFmtId="0" fontId="19" fillId="0" borderId="24" xfId="4" applyNumberFormat="1" applyFont="1" applyFill="1" applyBorder="1" applyAlignment="1">
      <alignment vertical="center" wrapText="1"/>
    </xf>
    <xf numFmtId="0" fontId="18" fillId="0" borderId="19" xfId="4" applyNumberFormat="1" applyFont="1" applyFill="1" applyBorder="1" applyAlignment="1">
      <alignment vertical="center"/>
    </xf>
    <xf numFmtId="170" fontId="15" fillId="0" borderId="18" xfId="4" applyNumberFormat="1" applyFont="1" applyFill="1" applyBorder="1" applyAlignment="1" applyProtection="1">
      <alignment horizontal="right" vertical="center"/>
      <protection locked="0"/>
    </xf>
    <xf numFmtId="164" fontId="5" fillId="0" borderId="18" xfId="1" applyFont="1" applyFill="1" applyBorder="1" applyAlignment="1">
      <alignment horizontal="center" vertical="center"/>
    </xf>
    <xf numFmtId="170" fontId="10" fillId="0" borderId="18" xfId="1" applyNumberFormat="1" applyFont="1" applyFill="1" applyBorder="1" applyAlignment="1" applyProtection="1">
      <alignment vertical="center"/>
    </xf>
    <xf numFmtId="4" fontId="10" fillId="0" borderId="18" xfId="1" applyNumberFormat="1" applyFont="1" applyFill="1" applyBorder="1" applyAlignment="1" applyProtection="1">
      <alignment vertical="center"/>
    </xf>
    <xf numFmtId="4" fontId="10" fillId="0" borderId="21" xfId="1" applyNumberFormat="1" applyFont="1" applyFill="1" applyBorder="1" applyAlignment="1" applyProtection="1">
      <alignment vertical="center"/>
    </xf>
    <xf numFmtId="0" fontId="17" fillId="0" borderId="18" xfId="4" applyNumberFormat="1" applyFont="1" applyFill="1" applyBorder="1" applyAlignment="1" applyProtection="1">
      <alignment horizontal="center" vertical="center" wrapText="1"/>
    </xf>
    <xf numFmtId="0" fontId="18" fillId="0" borderId="19" xfId="4" applyNumberFormat="1" applyFont="1" applyFill="1" applyBorder="1" applyAlignment="1">
      <alignment vertical="center" wrapText="1"/>
    </xf>
    <xf numFmtId="0" fontId="5" fillId="0" borderId="3" xfId="4" applyNumberFormat="1" applyFont="1" applyFill="1" applyBorder="1" applyAlignment="1">
      <alignment horizontal="right" vertical="center"/>
    </xf>
    <xf numFmtId="0" fontId="15" fillId="0" borderId="2" xfId="4" applyNumberFormat="1" applyFont="1" applyFill="1" applyBorder="1" applyAlignment="1">
      <alignment vertical="center" wrapText="1"/>
    </xf>
    <xf numFmtId="0" fontId="5" fillId="0" borderId="2" xfId="4" applyNumberFormat="1" applyFont="1" applyFill="1" applyBorder="1" applyAlignment="1">
      <alignment horizontal="center" vertical="center"/>
    </xf>
    <xf numFmtId="4" fontId="5" fillId="0" borderId="2" xfId="4" applyNumberFormat="1" applyFont="1" applyFill="1" applyBorder="1" applyAlignment="1">
      <alignment vertical="center"/>
    </xf>
    <xf numFmtId="4" fontId="10" fillId="0" borderId="2" xfId="1" applyNumberFormat="1" applyFont="1" applyFill="1" applyBorder="1" applyAlignment="1" applyProtection="1">
      <alignment vertical="center"/>
    </xf>
    <xf numFmtId="4" fontId="11" fillId="0" borderId="2" xfId="5" applyNumberFormat="1" applyFont="1" applyFill="1" applyBorder="1" applyAlignment="1">
      <alignment vertical="center" wrapText="1"/>
    </xf>
    <xf numFmtId="4" fontId="11" fillId="0" borderId="0" xfId="1" applyNumberFormat="1" applyFont="1" applyFill="1" applyBorder="1" applyAlignment="1" applyProtection="1">
      <alignment horizontal="right" vertical="center"/>
    </xf>
    <xf numFmtId="171" fontId="11" fillId="0" borderId="7" xfId="1" applyNumberFormat="1" applyFont="1" applyFill="1" applyBorder="1" applyAlignment="1" applyProtection="1">
      <alignment vertical="center"/>
    </xf>
    <xf numFmtId="164" fontId="11" fillId="0" borderId="14" xfId="1" applyFont="1" applyFill="1" applyBorder="1" applyAlignment="1">
      <alignment vertical="center"/>
    </xf>
    <xf numFmtId="4" fontId="11" fillId="0" borderId="14" xfId="1" applyNumberFormat="1" applyFont="1" applyFill="1" applyBorder="1" applyAlignment="1">
      <alignment vertical="center"/>
    </xf>
    <xf numFmtId="170" fontId="10" fillId="0" borderId="14" xfId="1" applyNumberFormat="1" applyFont="1" applyFill="1" applyBorder="1" applyAlignment="1" applyProtection="1">
      <alignment vertical="center"/>
    </xf>
    <xf numFmtId="170" fontId="11" fillId="0" borderId="14" xfId="1" applyNumberFormat="1" applyFont="1" applyFill="1" applyBorder="1" applyAlignment="1">
      <alignment vertical="center"/>
    </xf>
    <xf numFmtId="4" fontId="10" fillId="0" borderId="14" xfId="1" applyNumberFormat="1" applyFont="1" applyFill="1" applyBorder="1" applyAlignment="1" applyProtection="1">
      <alignment vertical="center"/>
    </xf>
    <xf numFmtId="4" fontId="10" fillId="0" borderId="0" xfId="1" applyNumberFormat="1" applyFont="1" applyFill="1" applyBorder="1" applyAlignment="1" applyProtection="1">
      <alignment vertical="center"/>
    </xf>
    <xf numFmtId="164" fontId="11" fillId="0" borderId="14" xfId="1" applyFont="1" applyFill="1" applyBorder="1" applyAlignment="1">
      <alignment horizontal="center" vertical="center"/>
    </xf>
    <xf numFmtId="170" fontId="11" fillId="0" borderId="14" xfId="1" applyNumberFormat="1" applyFont="1" applyFill="1" applyBorder="1" applyAlignment="1" applyProtection="1">
      <alignment vertical="center"/>
    </xf>
    <xf numFmtId="4" fontId="11" fillId="0" borderId="14" xfId="1" applyNumberFormat="1" applyFont="1" applyFill="1" applyBorder="1" applyAlignment="1" applyProtection="1">
      <alignment vertical="center"/>
    </xf>
    <xf numFmtId="4" fontId="11" fillId="0" borderId="0" xfId="1" applyNumberFormat="1" applyFont="1" applyFill="1" applyBorder="1" applyAlignment="1" applyProtection="1">
      <alignment vertical="center"/>
    </xf>
    <xf numFmtId="171" fontId="11" fillId="0" borderId="0" xfId="1" applyNumberFormat="1" applyFont="1" applyFill="1" applyBorder="1" applyAlignment="1" applyProtection="1">
      <alignment vertical="center"/>
    </xf>
    <xf numFmtId="164" fontId="21" fillId="0" borderId="0" xfId="1" applyFont="1" applyFill="1" applyBorder="1" applyAlignment="1" applyProtection="1">
      <alignment horizontal="left" vertical="center"/>
    </xf>
    <xf numFmtId="165" fontId="11" fillId="0" borderId="0" xfId="1" applyNumberFormat="1" applyFont="1" applyFill="1" applyBorder="1" applyAlignment="1">
      <alignment vertical="center"/>
    </xf>
    <xf numFmtId="165" fontId="11" fillId="0" borderId="0" xfId="1" applyNumberFormat="1" applyFont="1" applyFill="1" applyBorder="1" applyAlignment="1" applyProtection="1">
      <alignment vertical="center"/>
    </xf>
    <xf numFmtId="171" fontId="11" fillId="0" borderId="5" xfId="1" applyNumberFormat="1" applyFont="1" applyFill="1" applyBorder="1" applyAlignment="1" applyProtection="1"/>
    <xf numFmtId="164" fontId="21" fillId="0" borderId="3" xfId="1" applyFont="1" applyFill="1" applyBorder="1" applyAlignment="1" applyProtection="1">
      <alignment horizontal="left"/>
    </xf>
    <xf numFmtId="164" fontId="11" fillId="0" borderId="3" xfId="1" applyFont="1" applyFill="1" applyBorder="1" applyAlignment="1"/>
    <xf numFmtId="4" fontId="11" fillId="0" borderId="3" xfId="1" applyNumberFormat="1" applyFont="1" applyFill="1" applyBorder="1" applyAlignment="1" applyProtection="1"/>
    <xf numFmtId="165" fontId="11" fillId="0" borderId="3" xfId="1" applyNumberFormat="1" applyFont="1" applyFill="1" applyBorder="1" applyAlignment="1"/>
    <xf numFmtId="4" fontId="11" fillId="0" borderId="3" xfId="1" applyNumberFormat="1" applyFont="1" applyFill="1" applyBorder="1" applyAlignment="1" applyProtection="1">
      <alignment horizontal="right"/>
    </xf>
    <xf numFmtId="165" fontId="11" fillId="0" borderId="6" xfId="1" applyNumberFormat="1" applyFont="1" applyFill="1" applyBorder="1" applyAlignment="1" applyProtection="1"/>
    <xf numFmtId="165" fontId="11" fillId="0" borderId="0" xfId="1" applyNumberFormat="1" applyFont="1" applyFill="1" applyBorder="1" applyAlignment="1" applyProtection="1"/>
    <xf numFmtId="164" fontId="11" fillId="0" borderId="0" xfId="1" applyFont="1" applyFill="1" applyBorder="1" applyAlignment="1"/>
    <xf numFmtId="171" fontId="11" fillId="0" borderId="8" xfId="1" applyNumberFormat="1" applyFont="1" applyFill="1" applyBorder="1" applyAlignment="1" applyProtection="1"/>
    <xf numFmtId="164" fontId="21" fillId="0" borderId="0" xfId="1" applyFont="1" applyFill="1" applyBorder="1" applyAlignment="1" applyProtection="1">
      <alignment horizontal="left"/>
    </xf>
    <xf numFmtId="172" fontId="11" fillId="0" borderId="0" xfId="5" applyNumberFormat="1" applyFont="1" applyFill="1" applyBorder="1" applyAlignment="1"/>
    <xf numFmtId="4" fontId="11" fillId="0" borderId="0" xfId="1" applyNumberFormat="1" applyFont="1" applyFill="1" applyBorder="1" applyAlignment="1" applyProtection="1"/>
    <xf numFmtId="165" fontId="11" fillId="0" borderId="0" xfId="1" applyNumberFormat="1" applyFont="1" applyFill="1" applyBorder="1" applyAlignment="1"/>
    <xf numFmtId="4" fontId="11" fillId="0" borderId="0" xfId="1" applyNumberFormat="1" applyFont="1" applyFill="1" applyBorder="1" applyAlignment="1" applyProtection="1">
      <alignment horizontal="right"/>
    </xf>
    <xf numFmtId="165" fontId="11" fillId="0" borderId="7" xfId="1" applyNumberFormat="1" applyFont="1" applyFill="1" applyBorder="1" applyAlignment="1" applyProtection="1"/>
    <xf numFmtId="164" fontId="11" fillId="0" borderId="8" xfId="1" applyFont="1" applyFill="1" applyBorder="1" applyAlignment="1"/>
    <xf numFmtId="164" fontId="11" fillId="0" borderId="0" xfId="1" applyFont="1" applyFill="1" applyBorder="1" applyAlignment="1">
      <alignment horizontal="left"/>
    </xf>
    <xf numFmtId="164" fontId="11" fillId="0" borderId="0" xfId="1" applyFont="1" applyFill="1" applyBorder="1" applyAlignment="1">
      <alignment horizontal="center"/>
    </xf>
    <xf numFmtId="164" fontId="11" fillId="0" borderId="7" xfId="1" applyFont="1" applyFill="1" applyBorder="1" applyAlignment="1"/>
    <xf numFmtId="164" fontId="10" fillId="0" borderId="0" xfId="1" applyFont="1" applyFill="1" applyBorder="1" applyAlignment="1">
      <alignment horizontal="left"/>
    </xf>
    <xf numFmtId="164" fontId="10" fillId="0" borderId="0" xfId="1" applyFont="1" applyFill="1" applyBorder="1" applyAlignment="1">
      <alignment horizontal="center"/>
    </xf>
    <xf numFmtId="164" fontId="10" fillId="0" borderId="0" xfId="1" applyFont="1" applyFill="1" applyBorder="1" applyAlignment="1"/>
    <xf numFmtId="164" fontId="11" fillId="0" borderId="7" xfId="1" applyFont="1" applyFill="1" applyBorder="1" applyAlignment="1">
      <alignment horizontal="center"/>
    </xf>
    <xf numFmtId="164" fontId="22" fillId="0" borderId="0" xfId="1" applyFont="1" applyFill="1" applyBorder="1" applyAlignment="1" applyProtection="1">
      <alignment horizontal="left"/>
    </xf>
    <xf numFmtId="4" fontId="4" fillId="0" borderId="0" xfId="1" applyNumberFormat="1" applyFont="1" applyFill="1" applyBorder="1" applyAlignment="1"/>
    <xf numFmtId="4" fontId="11" fillId="0" borderId="0" xfId="1" applyNumberFormat="1" applyFont="1" applyFill="1" applyBorder="1" applyAlignment="1">
      <alignment horizontal="right"/>
    </xf>
    <xf numFmtId="164" fontId="11" fillId="0" borderId="0" xfId="1" applyFont="1" applyFill="1" applyBorder="1" applyAlignment="1">
      <alignment horizontal="left" vertical="center"/>
    </xf>
    <xf numFmtId="4" fontId="24" fillId="0" borderId="0" xfId="1" applyNumberFormat="1" applyFont="1" applyFill="1" applyBorder="1" applyAlignment="1">
      <alignment horizontal="right"/>
    </xf>
    <xf numFmtId="4" fontId="23" fillId="0" borderId="0" xfId="1" applyNumberFormat="1" applyFont="1" applyFill="1" applyBorder="1" applyAlignment="1"/>
    <xf numFmtId="4" fontId="24" fillId="0" borderId="0" xfId="1" applyNumberFormat="1" applyFont="1" applyFill="1" applyBorder="1" applyAlignment="1"/>
    <xf numFmtId="4" fontId="4" fillId="0" borderId="0" xfId="1" applyNumberFormat="1" applyFont="1" applyFill="1" applyBorder="1" applyAlignment="1">
      <alignment horizontal="right"/>
    </xf>
    <xf numFmtId="4" fontId="4" fillId="0" borderId="0" xfId="1" applyNumberFormat="1" applyFont="1" applyFill="1" applyBorder="1"/>
    <xf numFmtId="4" fontId="25" fillId="0" borderId="0" xfId="1" applyNumberFormat="1" applyFont="1" applyFill="1" applyBorder="1"/>
    <xf numFmtId="4" fontId="4" fillId="0" borderId="0" xfId="1" applyNumberFormat="1" applyFont="1" applyFill="1" applyBorder="1" applyAlignment="1">
      <alignment vertical="center"/>
    </xf>
    <xf numFmtId="4" fontId="24" fillId="0" borderId="0" xfId="1" applyNumberFormat="1" applyFont="1" applyFill="1" applyBorder="1"/>
    <xf numFmtId="4" fontId="23" fillId="0" borderId="0" xfId="1" applyNumberFormat="1" applyFont="1" applyFill="1" applyBorder="1"/>
    <xf numFmtId="165" fontId="11" fillId="0" borderId="0" xfId="1" applyNumberFormat="1" applyFont="1" applyFill="1" applyBorder="1"/>
    <xf numFmtId="4" fontId="5" fillId="0" borderId="0" xfId="4" applyNumberFormat="1" applyFont="1" applyFill="1" applyBorder="1" applyAlignment="1" applyProtection="1">
      <alignment horizontal="right" vertical="center"/>
      <protection locked="0"/>
    </xf>
    <xf numFmtId="4" fontId="5" fillId="0" borderId="22" xfId="4" applyNumberFormat="1" applyFont="1" applyFill="1" applyBorder="1" applyAlignment="1" applyProtection="1">
      <alignment horizontal="right" vertical="center"/>
      <protection locked="0"/>
    </xf>
    <xf numFmtId="4" fontId="15" fillId="0" borderId="22" xfId="4" applyNumberFormat="1" applyFont="1" applyFill="1" applyBorder="1" applyAlignment="1" applyProtection="1">
      <alignment horizontal="right" vertical="center"/>
      <protection locked="0"/>
    </xf>
    <xf numFmtId="4" fontId="15" fillId="0" borderId="23" xfId="4" applyNumberFormat="1" applyFont="1" applyFill="1" applyBorder="1" applyAlignment="1" applyProtection="1">
      <alignment horizontal="right" vertical="center"/>
      <protection locked="0"/>
    </xf>
    <xf numFmtId="170" fontId="15" fillId="0" borderId="22" xfId="4" applyNumberFormat="1" applyFont="1" applyFill="1" applyBorder="1" applyAlignment="1" applyProtection="1">
      <alignment horizontal="right" vertical="center"/>
      <protection locked="0"/>
    </xf>
    <xf numFmtId="170" fontId="10" fillId="0" borderId="22" xfId="1" applyNumberFormat="1" applyFont="1" applyFill="1" applyBorder="1" applyAlignment="1" applyProtection="1">
      <alignment vertical="center"/>
    </xf>
    <xf numFmtId="4" fontId="10" fillId="0" borderId="23" xfId="1" applyNumberFormat="1" applyFont="1" applyFill="1" applyBorder="1" applyAlignment="1" applyProtection="1">
      <alignment vertical="center"/>
    </xf>
    <xf numFmtId="42" fontId="3" fillId="0" borderId="7" xfId="1" applyNumberFormat="1" applyFont="1" applyFill="1" applyBorder="1" applyAlignment="1">
      <alignment vertical="center" wrapText="1"/>
    </xf>
    <xf numFmtId="0" fontId="13" fillId="0" borderId="18" xfId="4" applyNumberFormat="1" applyFont="1" applyFill="1" applyBorder="1" applyAlignment="1" applyProtection="1">
      <alignment horizontal="center" vertical="center"/>
    </xf>
    <xf numFmtId="0" fontId="14" fillId="0" borderId="21" xfId="4" applyNumberFormat="1" applyFont="1" applyFill="1" applyBorder="1" applyAlignment="1" applyProtection="1">
      <alignment vertical="center"/>
    </xf>
    <xf numFmtId="4" fontId="14" fillId="0" borderId="21" xfId="4" applyNumberFormat="1" applyFont="1" applyFill="1" applyBorder="1" applyAlignment="1" applyProtection="1">
      <alignment horizontal="right" vertical="center"/>
    </xf>
    <xf numFmtId="4" fontId="15" fillId="0" borderId="21" xfId="4" applyNumberFormat="1" applyFont="1" applyFill="1" applyBorder="1" applyAlignment="1" applyProtection="1">
      <alignment horizontal="right" vertical="center"/>
      <protection locked="0"/>
    </xf>
    <xf numFmtId="4" fontId="14" fillId="0" borderId="18" xfId="4" applyNumberFormat="1" applyFont="1" applyFill="1" applyBorder="1" applyAlignment="1" applyProtection="1">
      <alignment horizontal="right" vertical="center"/>
    </xf>
    <xf numFmtId="0" fontId="16" fillId="0" borderId="19" xfId="7" quotePrefix="1" applyNumberFormat="1" applyFont="1" applyFill="1" applyBorder="1" applyAlignment="1" applyProtection="1">
      <alignment horizontal="center" vertical="center" wrapText="1"/>
    </xf>
    <xf numFmtId="4" fontId="16" fillId="0" borderId="18" xfId="4" applyNumberFormat="1" applyFont="1" applyFill="1" applyBorder="1" applyAlignment="1" applyProtection="1">
      <alignment horizontal="right" vertical="center"/>
    </xf>
    <xf numFmtId="4" fontId="10" fillId="3" borderId="15" xfId="1" applyNumberFormat="1" applyFont="1" applyFill="1" applyBorder="1" applyAlignment="1" applyProtection="1">
      <alignment horizontal="center" vertical="center"/>
    </xf>
    <xf numFmtId="4" fontId="15" fillId="3" borderId="21" xfId="4" applyNumberFormat="1" applyFont="1" applyFill="1" applyBorder="1" applyAlignment="1" applyProtection="1">
      <alignment horizontal="right" vertical="center"/>
      <protection locked="0"/>
    </xf>
    <xf numFmtId="4" fontId="5" fillId="3" borderId="18" xfId="4" applyNumberFormat="1" applyFont="1" applyFill="1" applyBorder="1" applyAlignment="1" applyProtection="1">
      <alignment horizontal="right" vertical="center"/>
      <protection locked="0"/>
    </xf>
    <xf numFmtId="4" fontId="5" fillId="3" borderId="0" xfId="4" applyNumberFormat="1" applyFont="1" applyFill="1" applyBorder="1" applyAlignment="1" applyProtection="1">
      <alignment horizontal="right" vertical="center"/>
      <protection locked="0"/>
    </xf>
    <xf numFmtId="4" fontId="5" fillId="3" borderId="22" xfId="4" applyNumberFormat="1" applyFont="1" applyFill="1" applyBorder="1" applyAlignment="1" applyProtection="1">
      <alignment horizontal="right" vertical="center"/>
      <protection locked="0"/>
    </xf>
    <xf numFmtId="4" fontId="15" fillId="3" borderId="22" xfId="4" applyNumberFormat="1" applyFont="1" applyFill="1" applyBorder="1" applyAlignment="1" applyProtection="1">
      <alignment horizontal="right" vertical="center"/>
      <protection locked="0"/>
    </xf>
    <xf numFmtId="4" fontId="15" fillId="3" borderId="23" xfId="4" applyNumberFormat="1" applyFont="1" applyFill="1" applyBorder="1" applyAlignment="1" applyProtection="1">
      <alignment horizontal="right" vertical="center"/>
      <protection locked="0"/>
    </xf>
    <xf numFmtId="170" fontId="15" fillId="3" borderId="22" xfId="4" applyNumberFormat="1" applyFont="1" applyFill="1" applyBorder="1" applyAlignment="1" applyProtection="1">
      <alignment horizontal="right" vertical="center"/>
      <protection locked="0"/>
    </xf>
    <xf numFmtId="4" fontId="15" fillId="3" borderId="18" xfId="4" applyNumberFormat="1" applyFont="1" applyFill="1" applyBorder="1" applyAlignment="1" applyProtection="1">
      <alignment horizontal="right" vertical="center"/>
      <protection locked="0"/>
    </xf>
    <xf numFmtId="170" fontId="10" fillId="3" borderId="22" xfId="1" applyNumberFormat="1" applyFont="1" applyFill="1" applyBorder="1" applyAlignment="1" applyProtection="1">
      <alignment vertical="center"/>
    </xf>
    <xf numFmtId="4" fontId="10" fillId="3" borderId="18" xfId="1" applyNumberFormat="1" applyFont="1" applyFill="1" applyBorder="1" applyAlignment="1" applyProtection="1">
      <alignment vertical="center"/>
    </xf>
    <xf numFmtId="4" fontId="10" fillId="3" borderId="23" xfId="1" applyNumberFormat="1" applyFont="1" applyFill="1" applyBorder="1" applyAlignment="1" applyProtection="1">
      <alignment vertical="center"/>
    </xf>
    <xf numFmtId="4" fontId="10" fillId="3" borderId="2" xfId="1" applyNumberFormat="1" applyFont="1" applyFill="1" applyBorder="1" applyAlignment="1" applyProtection="1">
      <alignment vertical="center"/>
    </xf>
    <xf numFmtId="170" fontId="10" fillId="3" borderId="14" xfId="1" applyNumberFormat="1" applyFont="1" applyFill="1" applyBorder="1" applyAlignment="1" applyProtection="1">
      <alignment vertical="center"/>
    </xf>
    <xf numFmtId="170" fontId="11" fillId="3" borderId="14" xfId="1" applyNumberFormat="1" applyFont="1" applyFill="1" applyBorder="1" applyAlignment="1" applyProtection="1">
      <alignment vertical="center"/>
    </xf>
    <xf numFmtId="4" fontId="11" fillId="3" borderId="14" xfId="1" applyNumberFormat="1" applyFont="1" applyFill="1" applyBorder="1" applyAlignment="1" applyProtection="1">
      <alignment vertical="center"/>
    </xf>
    <xf numFmtId="4" fontId="10" fillId="3" borderId="14" xfId="1" applyNumberFormat="1" applyFont="1" applyFill="1" applyBorder="1" applyAlignment="1" applyProtection="1">
      <alignment vertical="center"/>
    </xf>
    <xf numFmtId="4" fontId="10" fillId="2" borderId="15" xfId="1" applyNumberFormat="1" applyFont="1" applyFill="1" applyBorder="1" applyAlignment="1" applyProtection="1">
      <alignment horizontal="center" vertical="center"/>
    </xf>
    <xf numFmtId="4" fontId="15" fillId="2" borderId="21" xfId="4" applyNumberFormat="1" applyFont="1" applyFill="1" applyBorder="1" applyAlignment="1" applyProtection="1">
      <alignment horizontal="right" vertical="center"/>
      <protection locked="0"/>
    </xf>
    <xf numFmtId="4" fontId="5" fillId="2" borderId="18" xfId="4" applyNumberFormat="1" applyFont="1" applyFill="1" applyBorder="1" applyAlignment="1" applyProtection="1">
      <alignment horizontal="right" vertical="center"/>
      <protection locked="0"/>
    </xf>
    <xf numFmtId="4" fontId="5" fillId="2" borderId="0" xfId="4" applyNumberFormat="1" applyFont="1" applyFill="1" applyBorder="1" applyAlignment="1" applyProtection="1">
      <alignment horizontal="right" vertical="center"/>
      <protection locked="0"/>
    </xf>
    <xf numFmtId="4" fontId="5" fillId="2" borderId="22" xfId="4" applyNumberFormat="1" applyFont="1" applyFill="1" applyBorder="1" applyAlignment="1" applyProtection="1">
      <alignment horizontal="right" vertical="center"/>
      <protection locked="0"/>
    </xf>
    <xf numFmtId="4" fontId="15" fillId="2" borderId="22" xfId="4" applyNumberFormat="1" applyFont="1" applyFill="1" applyBorder="1" applyAlignment="1" applyProtection="1">
      <alignment horizontal="right" vertical="center"/>
      <protection locked="0"/>
    </xf>
    <xf numFmtId="4" fontId="15" fillId="2" borderId="23" xfId="4" applyNumberFormat="1" applyFont="1" applyFill="1" applyBorder="1" applyAlignment="1" applyProtection="1">
      <alignment horizontal="right" vertical="center"/>
      <protection locked="0"/>
    </xf>
    <xf numFmtId="170" fontId="15" fillId="2" borderId="22" xfId="4" applyNumberFormat="1" applyFont="1" applyFill="1" applyBorder="1" applyAlignment="1" applyProtection="1">
      <alignment horizontal="right" vertical="center"/>
      <protection locked="0"/>
    </xf>
    <xf numFmtId="4" fontId="15" fillId="2" borderId="18" xfId="4" applyNumberFormat="1" applyFont="1" applyFill="1" applyBorder="1" applyAlignment="1" applyProtection="1">
      <alignment horizontal="right" vertical="center"/>
      <protection locked="0"/>
    </xf>
    <xf numFmtId="170" fontId="10" fillId="2" borderId="22" xfId="1" applyNumberFormat="1" applyFont="1" applyFill="1" applyBorder="1" applyAlignment="1" applyProtection="1">
      <alignment vertical="center"/>
    </xf>
    <xf numFmtId="4" fontId="10" fillId="2" borderId="18" xfId="1" applyNumberFormat="1" applyFont="1" applyFill="1" applyBorder="1" applyAlignment="1" applyProtection="1">
      <alignment vertical="center"/>
    </xf>
    <xf numFmtId="4" fontId="10" fillId="2" borderId="23" xfId="1" applyNumberFormat="1" applyFont="1" applyFill="1" applyBorder="1" applyAlignment="1" applyProtection="1">
      <alignment vertical="center"/>
    </xf>
    <xf numFmtId="4" fontId="10" fillId="2" borderId="2" xfId="1" applyNumberFormat="1" applyFont="1" applyFill="1" applyBorder="1" applyAlignment="1" applyProtection="1">
      <alignment vertical="center"/>
    </xf>
    <xf numFmtId="170" fontId="10" fillId="2" borderId="14" xfId="1" applyNumberFormat="1" applyFont="1" applyFill="1" applyBorder="1" applyAlignment="1" applyProtection="1">
      <alignment vertical="center"/>
    </xf>
    <xf numFmtId="170" fontId="11" fillId="2" borderId="14" xfId="1" applyNumberFormat="1" applyFont="1" applyFill="1" applyBorder="1" applyAlignment="1" applyProtection="1">
      <alignment vertical="center"/>
    </xf>
    <xf numFmtId="4" fontId="11" fillId="2" borderId="14" xfId="1" applyNumberFormat="1" applyFont="1" applyFill="1" applyBorder="1" applyAlignment="1" applyProtection="1">
      <alignment vertical="center"/>
    </xf>
    <xf numFmtId="4" fontId="10" fillId="2" borderId="14" xfId="1" applyNumberFormat="1" applyFont="1" applyFill="1" applyBorder="1" applyAlignment="1" applyProtection="1">
      <alignment vertical="center"/>
    </xf>
    <xf numFmtId="165" fontId="10" fillId="4" borderId="14" xfId="1" applyNumberFormat="1" applyFont="1" applyFill="1" applyBorder="1" applyAlignment="1" applyProtection="1">
      <alignment horizontal="center" vertical="center" wrapText="1"/>
    </xf>
    <xf numFmtId="4" fontId="10" fillId="4" borderId="14" xfId="1" applyNumberFormat="1" applyFont="1" applyFill="1" applyBorder="1" applyAlignment="1" applyProtection="1">
      <alignment horizontal="center" vertical="center" wrapText="1"/>
    </xf>
    <xf numFmtId="4" fontId="10" fillId="4" borderId="15" xfId="1" applyNumberFormat="1" applyFont="1" applyFill="1" applyBorder="1" applyAlignment="1" applyProtection="1">
      <alignment horizontal="center" vertical="center"/>
    </xf>
    <xf numFmtId="4" fontId="15" fillId="4" borderId="18" xfId="4" applyNumberFormat="1" applyFont="1" applyFill="1" applyBorder="1" applyAlignment="1" applyProtection="1">
      <alignment vertical="center"/>
    </xf>
    <xf numFmtId="4" fontId="14" fillId="4" borderId="18" xfId="4" applyNumberFormat="1" applyFont="1" applyFill="1" applyBorder="1" applyAlignment="1" applyProtection="1">
      <alignment horizontal="right" vertical="center"/>
    </xf>
    <xf numFmtId="4" fontId="5" fillId="4" borderId="18" xfId="4" quotePrefix="1" applyNumberFormat="1" applyFont="1" applyFill="1" applyBorder="1" applyAlignment="1" applyProtection="1">
      <alignment vertical="center"/>
    </xf>
    <xf numFmtId="4" fontId="5" fillId="4" borderId="18" xfId="4" applyNumberFormat="1" applyFont="1" applyFill="1" applyBorder="1" applyAlignment="1" applyProtection="1">
      <alignment vertical="center"/>
      <protection locked="0"/>
    </xf>
    <xf numFmtId="4" fontId="15" fillId="4" borderId="18" xfId="4" applyNumberFormat="1" applyFont="1" applyFill="1" applyBorder="1" applyAlignment="1" applyProtection="1">
      <alignment horizontal="right" vertical="center"/>
      <protection locked="0"/>
    </xf>
    <xf numFmtId="170" fontId="10" fillId="4" borderId="18" xfId="1" applyNumberFormat="1" applyFont="1" applyFill="1" applyBorder="1" applyAlignment="1" applyProtection="1">
      <alignment vertical="center"/>
    </xf>
    <xf numFmtId="4" fontId="10" fillId="4" borderId="18" xfId="1" applyNumberFormat="1" applyFont="1" applyFill="1" applyBorder="1" applyAlignment="1" applyProtection="1">
      <alignment vertical="center"/>
    </xf>
    <xf numFmtId="4" fontId="16" fillId="4" borderId="18" xfId="4" applyNumberFormat="1" applyFont="1" applyFill="1" applyBorder="1" applyAlignment="1" applyProtection="1">
      <alignment vertical="center"/>
    </xf>
    <xf numFmtId="4" fontId="16" fillId="4" borderId="18" xfId="4" applyNumberFormat="1" applyFont="1" applyFill="1" applyBorder="1" applyAlignment="1" applyProtection="1">
      <alignment horizontal="right" vertical="center"/>
    </xf>
    <xf numFmtId="4" fontId="20" fillId="4" borderId="18" xfId="4" quotePrefix="1" applyNumberFormat="1" applyFont="1" applyFill="1" applyBorder="1" applyAlignment="1" applyProtection="1">
      <alignment vertical="center"/>
    </xf>
    <xf numFmtId="4" fontId="11" fillId="4" borderId="2" xfId="5" applyNumberFormat="1" applyFont="1" applyFill="1" applyBorder="1" applyAlignment="1">
      <alignment vertical="center" wrapText="1"/>
    </xf>
    <xf numFmtId="4" fontId="10" fillId="4" borderId="2" xfId="1" applyNumberFormat="1" applyFont="1" applyFill="1" applyBorder="1" applyAlignment="1" applyProtection="1">
      <alignment vertical="center"/>
    </xf>
    <xf numFmtId="4" fontId="11" fillId="4" borderId="14" xfId="1" applyNumberFormat="1" applyFont="1" applyFill="1" applyBorder="1" applyAlignment="1">
      <alignment vertical="center"/>
    </xf>
    <xf numFmtId="170" fontId="10" fillId="4" borderId="14" xfId="1" applyNumberFormat="1" applyFont="1" applyFill="1" applyBorder="1" applyAlignment="1" applyProtection="1">
      <alignment vertical="center"/>
    </xf>
    <xf numFmtId="165" fontId="11" fillId="4" borderId="14" xfId="1" applyNumberFormat="1" applyFont="1" applyFill="1" applyBorder="1" applyAlignment="1">
      <alignment vertical="center"/>
    </xf>
    <xf numFmtId="4" fontId="11" fillId="4" borderId="14" xfId="1" applyNumberFormat="1" applyFont="1" applyFill="1" applyBorder="1" applyAlignment="1" applyProtection="1">
      <alignment vertical="center"/>
    </xf>
    <xf numFmtId="4" fontId="10" fillId="4" borderId="14" xfId="1" applyNumberFormat="1" applyFont="1" applyFill="1" applyBorder="1" applyAlignment="1" applyProtection="1">
      <alignment vertical="center"/>
    </xf>
    <xf numFmtId="164" fontId="10" fillId="0" borderId="5" xfId="1" applyFont="1" applyFill="1" applyBorder="1" applyAlignment="1">
      <alignment vertical="center" wrapText="1"/>
    </xf>
    <xf numFmtId="164" fontId="10" fillId="0" borderId="7" xfId="1" applyFont="1" applyFill="1" applyBorder="1" applyAlignment="1">
      <alignment vertical="center" wrapText="1"/>
    </xf>
    <xf numFmtId="164" fontId="10" fillId="0" borderId="12" xfId="1" applyFont="1" applyFill="1" applyBorder="1" applyAlignment="1">
      <alignment vertical="center" wrapText="1"/>
    </xf>
    <xf numFmtId="164" fontId="10" fillId="0" borderId="13" xfId="1" applyFont="1" applyFill="1" applyBorder="1" applyAlignment="1">
      <alignment vertical="center" wrapText="1"/>
    </xf>
    <xf numFmtId="164" fontId="26" fillId="5" borderId="14" xfId="1" applyFont="1" applyFill="1" applyBorder="1" applyAlignment="1" applyProtection="1">
      <alignment horizontal="center" vertical="center" wrapText="1"/>
    </xf>
    <xf numFmtId="0" fontId="27" fillId="0" borderId="18" xfId="4" applyNumberFormat="1" applyFont="1" applyFill="1" applyBorder="1" applyAlignment="1" applyProtection="1">
      <alignment horizontal="center" vertical="center" wrapText="1"/>
    </xf>
    <xf numFmtId="0" fontId="28" fillId="0" borderId="18" xfId="4" applyNumberFormat="1" applyFont="1" applyFill="1" applyBorder="1" applyAlignment="1" applyProtection="1">
      <alignment horizontal="center" vertical="center"/>
    </xf>
    <xf numFmtId="4" fontId="28" fillId="0" borderId="18" xfId="4" quotePrefix="1" applyNumberFormat="1" applyFont="1" applyFill="1" applyBorder="1" applyAlignment="1" applyProtection="1">
      <alignment horizontal="right" vertical="center"/>
    </xf>
    <xf numFmtId="4" fontId="28" fillId="0" borderId="18" xfId="6" quotePrefix="1" applyNumberFormat="1" applyFont="1" applyFill="1" applyBorder="1" applyAlignment="1" applyProtection="1">
      <alignment horizontal="right" vertical="center"/>
    </xf>
    <xf numFmtId="4" fontId="28" fillId="0" borderId="18" xfId="4" applyNumberFormat="1" applyFont="1" applyFill="1" applyBorder="1" applyAlignment="1" applyProtection="1">
      <alignment horizontal="right" vertical="center"/>
      <protection locked="0"/>
    </xf>
    <xf numFmtId="4" fontId="28" fillId="2" borderId="18" xfId="4" applyNumberFormat="1" applyFont="1" applyFill="1" applyBorder="1" applyAlignment="1" applyProtection="1">
      <alignment horizontal="right" vertical="center"/>
      <protection locked="0"/>
    </xf>
    <xf numFmtId="4" fontId="28" fillId="3" borderId="18" xfId="4" applyNumberFormat="1" applyFont="1" applyFill="1" applyBorder="1" applyAlignment="1" applyProtection="1">
      <alignment horizontal="right" vertical="center"/>
      <protection locked="0"/>
    </xf>
    <xf numFmtId="4" fontId="28" fillId="4" borderId="18" xfId="4" quotePrefix="1" applyNumberFormat="1" applyFont="1" applyFill="1" applyBorder="1" applyAlignment="1" applyProtection="1">
      <alignment vertical="center"/>
    </xf>
    <xf numFmtId="4" fontId="28" fillId="4" borderId="18" xfId="4" applyNumberFormat="1" applyFont="1" applyFill="1" applyBorder="1" applyAlignment="1" applyProtection="1">
      <alignment vertical="center"/>
      <protection locked="0"/>
    </xf>
    <xf numFmtId="4" fontId="28" fillId="0" borderId="18" xfId="5" applyNumberFormat="1" applyFont="1" applyFill="1" applyBorder="1" applyAlignment="1">
      <alignment vertical="center" wrapText="1"/>
    </xf>
    <xf numFmtId="4" fontId="29" fillId="0" borderId="18" xfId="1" applyNumberFormat="1" applyFont="1" applyFill="1" applyBorder="1" applyAlignment="1" applyProtection="1">
      <alignment horizontal="right" vertical="center"/>
    </xf>
    <xf numFmtId="165" fontId="26" fillId="0" borderId="0" xfId="1" applyNumberFormat="1" applyFont="1" applyFill="1" applyBorder="1" applyAlignment="1" applyProtection="1">
      <alignment horizontal="center" vertical="center"/>
    </xf>
    <xf numFmtId="164" fontId="29" fillId="0" borderId="0" xfId="1" applyFont="1" applyFill="1" applyBorder="1" applyAlignment="1">
      <alignment vertical="center"/>
    </xf>
    <xf numFmtId="0" fontId="30" fillId="0" borderId="18" xfId="4" applyNumberFormat="1" applyFont="1" applyFill="1" applyBorder="1" applyAlignment="1" applyProtection="1">
      <alignment horizontal="center" vertical="center" wrapText="1"/>
    </xf>
    <xf numFmtId="0" fontId="5" fillId="0" borderId="18" xfId="4" applyNumberFormat="1" applyFont="1" applyFill="1" applyBorder="1" applyAlignment="1" applyProtection="1">
      <alignment horizontal="center" vertical="center"/>
    </xf>
    <xf numFmtId="4" fontId="5" fillId="0" borderId="18" xfId="4" quotePrefix="1" applyNumberFormat="1" applyFont="1" applyFill="1" applyBorder="1" applyAlignment="1" applyProtection="1">
      <alignment horizontal="right" vertical="center"/>
    </xf>
    <xf numFmtId="4" fontId="5" fillId="0" borderId="18" xfId="6" quotePrefix="1" applyNumberFormat="1" applyFont="1" applyFill="1" applyBorder="1" applyAlignment="1" applyProtection="1">
      <alignment horizontal="right" vertical="center"/>
    </xf>
    <xf numFmtId="164" fontId="21" fillId="0" borderId="1" xfId="1" applyFont="1" applyFill="1" applyBorder="1" applyAlignment="1" applyProtection="1">
      <alignment horizontal="left" vertical="center"/>
    </xf>
    <xf numFmtId="164" fontId="21" fillId="0" borderId="4" xfId="1" applyFont="1" applyFill="1" applyBorder="1" applyAlignment="1" applyProtection="1">
      <alignment horizontal="left" vertical="center"/>
    </xf>
    <xf numFmtId="0" fontId="16" fillId="0" borderId="19" xfId="4" quotePrefix="1" applyNumberFormat="1" applyFont="1" applyFill="1" applyBorder="1" applyAlignment="1" applyProtection="1">
      <alignment horizontal="left" vertical="center" wrapText="1"/>
    </xf>
    <xf numFmtId="0" fontId="16" fillId="0" borderId="20" xfId="4" quotePrefix="1" applyNumberFormat="1" applyFont="1" applyFill="1" applyBorder="1" applyAlignment="1" applyProtection="1">
      <alignment horizontal="left" vertical="center" wrapText="1"/>
    </xf>
    <xf numFmtId="0" fontId="13" fillId="0" borderId="19" xfId="4" quotePrefix="1" applyNumberFormat="1" applyFont="1" applyFill="1" applyBorder="1" applyAlignment="1" applyProtection="1">
      <alignment horizontal="left" vertical="center" wrapText="1"/>
    </xf>
    <xf numFmtId="0" fontId="13" fillId="0" borderId="20" xfId="4" quotePrefix="1" applyNumberFormat="1" applyFont="1" applyFill="1" applyBorder="1" applyAlignment="1" applyProtection="1">
      <alignment horizontal="left" vertical="center" wrapText="1"/>
    </xf>
    <xf numFmtId="0" fontId="14" fillId="0" borderId="19" xfId="4" applyNumberFormat="1" applyFont="1" applyFill="1" applyBorder="1" applyAlignment="1" applyProtection="1">
      <alignment horizontal="left" vertical="center" wrapText="1"/>
    </xf>
    <xf numFmtId="0" fontId="14" fillId="0" borderId="20" xfId="4" applyNumberFormat="1" applyFont="1" applyFill="1" applyBorder="1" applyAlignment="1" applyProtection="1">
      <alignment horizontal="left" vertical="center" wrapText="1"/>
    </xf>
    <xf numFmtId="0" fontId="28" fillId="0" borderId="19" xfId="4" quotePrefix="1" applyNumberFormat="1" applyFont="1" applyFill="1" applyBorder="1" applyAlignment="1" applyProtection="1">
      <alignment horizontal="left" vertical="center" wrapText="1"/>
    </xf>
    <xf numFmtId="0" fontId="28" fillId="0" borderId="20" xfId="4" quotePrefix="1" applyNumberFormat="1" applyFont="1" applyFill="1" applyBorder="1" applyAlignment="1" applyProtection="1">
      <alignment horizontal="left" vertical="center" wrapText="1"/>
    </xf>
    <xf numFmtId="0" fontId="5" fillId="0" borderId="19" xfId="4" quotePrefix="1" applyNumberFormat="1" applyFont="1" applyFill="1" applyBorder="1" applyAlignment="1" applyProtection="1">
      <alignment horizontal="left" vertical="center" wrapText="1"/>
    </xf>
    <xf numFmtId="0" fontId="5" fillId="0" borderId="20" xfId="4" quotePrefix="1" applyNumberFormat="1" applyFont="1" applyFill="1" applyBorder="1" applyAlignment="1" applyProtection="1">
      <alignment horizontal="left" vertical="center" wrapText="1"/>
    </xf>
    <xf numFmtId="0" fontId="13" fillId="0" borderId="19" xfId="4" applyNumberFormat="1" applyFont="1" applyFill="1" applyBorder="1" applyAlignment="1" applyProtection="1">
      <alignment horizontal="left" vertical="center"/>
    </xf>
    <xf numFmtId="0" fontId="13" fillId="0" borderId="20" xfId="4" applyNumberFormat="1" applyFont="1" applyFill="1" applyBorder="1" applyAlignment="1" applyProtection="1">
      <alignment horizontal="left" vertical="center"/>
    </xf>
    <xf numFmtId="0" fontId="18" fillId="0" borderId="19" xfId="4" applyNumberFormat="1" applyFont="1" applyFill="1" applyBorder="1" applyAlignment="1">
      <alignment horizontal="left" vertical="center" wrapText="1"/>
    </xf>
    <xf numFmtId="0" fontId="18" fillId="0" borderId="22" xfId="4" applyNumberFormat="1" applyFont="1" applyFill="1" applyBorder="1" applyAlignment="1">
      <alignment horizontal="left" vertical="center" wrapText="1"/>
    </xf>
    <xf numFmtId="0" fontId="14" fillId="0" borderId="19" xfId="4" quotePrefix="1" applyNumberFormat="1" applyFont="1" applyFill="1" applyBorder="1" applyAlignment="1" applyProtection="1">
      <alignment horizontal="left" vertical="center" wrapText="1"/>
    </xf>
    <xf numFmtId="0" fontId="10" fillId="0" borderId="16" xfId="1" applyNumberFormat="1" applyFont="1" applyFill="1" applyBorder="1" applyAlignment="1">
      <alignment horizontal="center" vertical="center" wrapText="1"/>
    </xf>
    <xf numFmtId="0" fontId="10" fillId="0" borderId="17" xfId="1" applyNumberFormat="1" applyFont="1" applyFill="1" applyBorder="1" applyAlignment="1">
      <alignment horizontal="center" vertical="center" wrapText="1"/>
    </xf>
    <xf numFmtId="164" fontId="10" fillId="0" borderId="9" xfId="1" applyFont="1" applyFill="1" applyBorder="1" applyAlignment="1">
      <alignment horizontal="center" vertical="center" wrapText="1"/>
    </xf>
    <xf numFmtId="164" fontId="10" fillId="0" borderId="11" xfId="1" applyFont="1" applyFill="1" applyBorder="1" applyAlignment="1">
      <alignment horizontal="center" vertical="center" wrapText="1"/>
    </xf>
    <xf numFmtId="164" fontId="26" fillId="5" borderId="14" xfId="1" applyFont="1" applyFill="1" applyBorder="1" applyAlignment="1">
      <alignment horizontal="center" vertical="center" wrapText="1"/>
    </xf>
    <xf numFmtId="164" fontId="10" fillId="0" borderId="14" xfId="1" applyFont="1" applyFill="1" applyBorder="1" applyAlignment="1" applyProtection="1">
      <alignment horizontal="center" vertical="center" wrapText="1"/>
    </xf>
    <xf numFmtId="164" fontId="10" fillId="4" borderId="14" xfId="1" applyFont="1" applyFill="1" applyBorder="1" applyAlignment="1" applyProtection="1">
      <alignment horizontal="center" vertical="center" wrapText="1"/>
    </xf>
    <xf numFmtId="164" fontId="2" fillId="0" borderId="1" xfId="1" applyFont="1" applyFill="1" applyBorder="1" applyAlignment="1">
      <alignment horizontal="center"/>
    </xf>
    <xf numFmtId="164" fontId="2" fillId="0" borderId="2" xfId="1" applyFont="1" applyFill="1" applyBorder="1" applyAlignment="1">
      <alignment horizontal="center"/>
    </xf>
    <xf numFmtId="164" fontId="2" fillId="0" borderId="3" xfId="1" applyFont="1" applyFill="1" applyBorder="1" applyAlignment="1">
      <alignment horizontal="center"/>
    </xf>
    <xf numFmtId="164" fontId="2" fillId="0" borderId="4" xfId="1" applyFont="1" applyFill="1" applyBorder="1" applyAlignment="1">
      <alignment horizontal="center"/>
    </xf>
    <xf numFmtId="0" fontId="3" fillId="0" borderId="5" xfId="2" quotePrefix="1" applyNumberFormat="1" applyFont="1" applyFill="1" applyBorder="1" applyAlignment="1">
      <alignment horizontal="center" vertical="center" wrapText="1"/>
    </xf>
    <xf numFmtId="0" fontId="3" fillId="0" borderId="3" xfId="2" quotePrefix="1" applyNumberFormat="1" applyFont="1" applyFill="1" applyBorder="1" applyAlignment="1">
      <alignment horizontal="center" vertical="center" wrapText="1"/>
    </xf>
    <xf numFmtId="0" fontId="3" fillId="0" borderId="6" xfId="2" quotePrefix="1" applyNumberFormat="1" applyFont="1" applyFill="1" applyBorder="1" applyAlignment="1">
      <alignment horizontal="center" vertical="center" wrapText="1"/>
    </xf>
    <xf numFmtId="0" fontId="3" fillId="0" borderId="8" xfId="2" quotePrefix="1" applyNumberFormat="1" applyFont="1" applyFill="1" applyBorder="1" applyAlignment="1">
      <alignment horizontal="center" vertical="center" wrapText="1"/>
    </xf>
    <xf numFmtId="0" fontId="3" fillId="0" borderId="0" xfId="2" quotePrefix="1" applyNumberFormat="1" applyFont="1" applyFill="1" applyBorder="1" applyAlignment="1">
      <alignment horizontal="center" vertical="center" wrapText="1"/>
    </xf>
    <xf numFmtId="0" fontId="3" fillId="0" borderId="7" xfId="2" quotePrefix="1" applyNumberFormat="1" applyFont="1" applyFill="1" applyBorder="1" applyAlignment="1">
      <alignment horizontal="center" vertical="center" wrapText="1"/>
    </xf>
    <xf numFmtId="0" fontId="3" fillId="0" borderId="9" xfId="2" quotePrefix="1" applyNumberFormat="1" applyFont="1" applyFill="1" applyBorder="1" applyAlignment="1">
      <alignment horizontal="center" vertical="center" wrapText="1"/>
    </xf>
    <xf numFmtId="0" fontId="3" fillId="0" borderId="10" xfId="2" quotePrefix="1" applyNumberFormat="1" applyFont="1" applyFill="1" applyBorder="1" applyAlignment="1">
      <alignment horizontal="center" vertical="center" wrapText="1"/>
    </xf>
    <xf numFmtId="0" fontId="3" fillId="0" borderId="11" xfId="2" quotePrefix="1" applyNumberFormat="1" applyFont="1" applyFill="1" applyBorder="1" applyAlignment="1">
      <alignment horizontal="center" vertical="center" wrapText="1"/>
    </xf>
    <xf numFmtId="9" fontId="6" fillId="0" borderId="8" xfId="3" applyFont="1" applyFill="1" applyBorder="1" applyAlignment="1" applyProtection="1">
      <alignment horizontal="center" vertical="center" wrapText="1"/>
    </xf>
    <xf numFmtId="9" fontId="6" fillId="0" borderId="0" xfId="3" applyFont="1" applyFill="1" applyBorder="1" applyAlignment="1" applyProtection="1">
      <alignment horizontal="center" vertical="center" wrapText="1"/>
    </xf>
    <xf numFmtId="9" fontId="6" fillId="0" borderId="7" xfId="3" applyFont="1" applyFill="1" applyBorder="1" applyAlignment="1" applyProtection="1">
      <alignment horizontal="center" vertical="center" wrapText="1"/>
    </xf>
    <xf numFmtId="167" fontId="4" fillId="0" borderId="0" xfId="1" applyNumberFormat="1" applyFont="1" applyFill="1" applyBorder="1" applyAlignment="1" applyProtection="1">
      <alignment horizontal="left" vertical="center" wrapText="1"/>
    </xf>
    <xf numFmtId="167" fontId="4" fillId="0" borderId="7" xfId="1" applyNumberFormat="1" applyFont="1" applyFill="1" applyBorder="1" applyAlignment="1" applyProtection="1">
      <alignment horizontal="left" vertical="center" wrapText="1"/>
    </xf>
    <xf numFmtId="9" fontId="7" fillId="0" borderId="8" xfId="3" applyFont="1" applyFill="1" applyBorder="1" applyAlignment="1" applyProtection="1">
      <alignment horizontal="center" vertical="center"/>
    </xf>
    <xf numFmtId="9" fontId="7" fillId="0" borderId="0" xfId="3" applyFont="1" applyFill="1" applyBorder="1" applyAlignment="1" applyProtection="1">
      <alignment horizontal="center" vertical="center"/>
    </xf>
    <xf numFmtId="9" fontId="7" fillId="0" borderId="7" xfId="3" applyFont="1" applyFill="1" applyBorder="1" applyAlignment="1" applyProtection="1">
      <alignment horizontal="center" vertical="center"/>
    </xf>
    <xf numFmtId="164" fontId="10" fillId="0" borderId="1" xfId="1" applyFont="1" applyFill="1" applyBorder="1" applyAlignment="1">
      <alignment horizontal="center" vertical="center" wrapText="1"/>
    </xf>
    <xf numFmtId="164" fontId="10" fillId="0" borderId="2" xfId="1" applyFont="1" applyFill="1" applyBorder="1" applyAlignment="1">
      <alignment horizontal="center" vertical="center" wrapText="1"/>
    </xf>
    <xf numFmtId="164" fontId="10" fillId="0" borderId="4" xfId="1" applyFont="1" applyFill="1" applyBorder="1" applyAlignment="1">
      <alignment horizontal="center" vertical="center" wrapText="1"/>
    </xf>
    <xf numFmtId="164" fontId="3" fillId="0" borderId="8" xfId="1" applyFont="1" applyFill="1" applyBorder="1" applyAlignment="1" applyProtection="1">
      <alignment horizontal="center" vertical="center" wrapText="1"/>
    </xf>
    <xf numFmtId="164" fontId="3" fillId="0" borderId="0" xfId="1" applyFont="1" applyFill="1" applyBorder="1" applyAlignment="1" applyProtection="1">
      <alignment horizontal="center" vertical="center" wrapText="1"/>
    </xf>
    <xf numFmtId="164" fontId="3" fillId="0" borderId="7" xfId="1" applyFont="1" applyFill="1" applyBorder="1" applyAlignment="1" applyProtection="1">
      <alignment horizontal="center" vertical="center" wrapText="1"/>
    </xf>
    <xf numFmtId="9" fontId="9" fillId="0" borderId="8" xfId="3" applyFont="1" applyFill="1" applyBorder="1" applyAlignment="1" applyProtection="1">
      <alignment horizontal="center" vertical="center"/>
    </xf>
    <xf numFmtId="9" fontId="9" fillId="0" borderId="0" xfId="3" applyFont="1" applyFill="1" applyBorder="1" applyAlignment="1" applyProtection="1">
      <alignment horizontal="center" vertical="center"/>
    </xf>
    <xf numFmtId="9" fontId="9" fillId="0" borderId="7" xfId="3" applyFont="1" applyFill="1" applyBorder="1" applyAlignment="1" applyProtection="1">
      <alignment horizontal="center" vertical="center"/>
    </xf>
    <xf numFmtId="9" fontId="3" fillId="0" borderId="8" xfId="3" applyFont="1" applyFill="1" applyBorder="1" applyAlignment="1" applyProtection="1">
      <alignment horizontal="center" vertical="center"/>
    </xf>
    <xf numFmtId="9" fontId="3" fillId="0" borderId="0" xfId="3" applyFont="1" applyFill="1" applyBorder="1" applyAlignment="1" applyProtection="1">
      <alignment horizontal="center" vertical="center"/>
    </xf>
    <xf numFmtId="9" fontId="3" fillId="0" borderId="7" xfId="3" applyFont="1" applyFill="1" applyBorder="1" applyAlignment="1" applyProtection="1">
      <alignment horizontal="center" vertical="center"/>
    </xf>
    <xf numFmtId="164" fontId="10" fillId="2" borderId="2" xfId="1" applyFont="1" applyFill="1" applyBorder="1" applyAlignment="1">
      <alignment horizontal="center" vertical="center" wrapText="1"/>
    </xf>
    <xf numFmtId="165" fontId="10" fillId="2" borderId="14" xfId="1" applyNumberFormat="1" applyFont="1" applyFill="1" applyBorder="1" applyAlignment="1" applyProtection="1">
      <alignment horizontal="center" vertical="center" wrapText="1"/>
    </xf>
    <xf numFmtId="165" fontId="10" fillId="3" borderId="14" xfId="1" applyNumberFormat="1" applyFont="1" applyFill="1" applyBorder="1" applyAlignment="1" applyProtection="1">
      <alignment horizontal="center" vertical="center" wrapText="1"/>
    </xf>
    <xf numFmtId="4" fontId="10" fillId="3" borderId="14" xfId="1" applyNumberFormat="1" applyFont="1" applyFill="1" applyBorder="1" applyAlignment="1" applyProtection="1">
      <alignment horizontal="center" vertical="center" wrapText="1"/>
    </xf>
    <xf numFmtId="4" fontId="10" fillId="2" borderId="1" xfId="1" applyNumberFormat="1" applyFont="1" applyFill="1" applyBorder="1" applyAlignment="1" applyProtection="1">
      <alignment horizontal="center" vertical="center" wrapText="1"/>
    </xf>
    <xf numFmtId="164" fontId="10" fillId="3" borderId="14" xfId="1" applyFont="1" applyFill="1" applyBorder="1" applyAlignment="1">
      <alignment horizontal="center" vertical="center" wrapText="1"/>
    </xf>
    <xf numFmtId="164" fontId="10" fillId="0" borderId="5" xfId="1" applyFont="1" applyFill="1" applyBorder="1" applyAlignment="1">
      <alignment horizontal="center" vertical="center" wrapText="1"/>
    </xf>
    <xf numFmtId="164" fontId="10" fillId="0" borderId="3" xfId="1" applyFont="1" applyFill="1" applyBorder="1" applyAlignment="1">
      <alignment horizontal="center" vertical="center" wrapText="1"/>
    </xf>
    <xf numFmtId="164" fontId="10" fillId="0" borderId="13" xfId="1" applyFont="1" applyFill="1" applyBorder="1" applyAlignment="1" applyProtection="1">
      <alignment horizontal="center" vertical="center" wrapText="1"/>
    </xf>
    <xf numFmtId="164" fontId="10" fillId="0" borderId="10" xfId="1" applyFont="1" applyFill="1" applyBorder="1" applyAlignment="1" applyProtection="1">
      <alignment horizontal="center" vertical="center" wrapText="1"/>
    </xf>
    <xf numFmtId="164" fontId="10" fillId="0" borderId="14" xfId="1" applyFont="1" applyFill="1" applyBorder="1" applyAlignment="1">
      <alignment horizontal="center" vertical="center" wrapText="1"/>
    </xf>
  </cellXfs>
  <cellStyles count="8">
    <cellStyle name="Euro 3" xfId="2"/>
    <cellStyle name="Millares 3 3" xfId="5"/>
    <cellStyle name="Normal" xfId="0" builtinId="0"/>
    <cellStyle name="Normal 3" xfId="7"/>
    <cellStyle name="Normal 8 2" xfId="6"/>
    <cellStyle name="Normal 9" xfId="4"/>
    <cellStyle name="Normal_Acta Recibo FINAL" xfId="1"/>
    <cellStyle name="Porcentaje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622300</xdr:colOff>
      <xdr:row>0</xdr:row>
      <xdr:rowOff>63501</xdr:rowOff>
    </xdr:from>
    <xdr:to>
      <xdr:col>6</xdr:col>
      <xdr:colOff>1016000</xdr:colOff>
      <xdr:row>0</xdr:row>
      <xdr:rowOff>876300</xdr:rowOff>
    </xdr:to>
    <xdr:sp macro="" textlink="">
      <xdr:nvSpPr>
        <xdr:cNvPr id="2" name="Text Box 24"/>
        <xdr:cNvSpPr txBox="1">
          <a:spLocks noChangeArrowheads="1"/>
        </xdr:cNvSpPr>
      </xdr:nvSpPr>
      <xdr:spPr bwMode="auto">
        <a:xfrm>
          <a:off x="3508375" y="63501"/>
          <a:ext cx="3213100" cy="812799"/>
        </a:xfrm>
        <a:prstGeom prst="rect">
          <a:avLst/>
        </a:prstGeom>
        <a:solidFill>
          <a:srgbClr val="FFFFFF"/>
        </a:solidFill>
        <a:ln w="9525">
          <a:noFill/>
          <a:miter lim="800000"/>
          <a:headEnd/>
          <a:tailEnd/>
        </a:ln>
      </xdr:spPr>
      <xdr:txBody>
        <a:bodyPr vertOverflow="clip" wrap="square" lIns="36576" tIns="27432" rIns="36576" bIns="27432"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1600" b="1" i="0" strike="noStrike">
              <a:solidFill>
                <a:srgbClr val="00B050"/>
              </a:solidFill>
              <a:latin typeface="Arial"/>
              <a:ea typeface="+mn-ea"/>
              <a:cs typeface="Arial"/>
            </a:rPr>
            <a:t>REPUBLICA</a:t>
          </a:r>
          <a:r>
            <a:rPr lang="es-CO" sz="1600" b="1" i="0" strike="noStrike" baseline="0">
              <a:solidFill>
                <a:srgbClr val="00B050"/>
              </a:solidFill>
              <a:latin typeface="Arial"/>
              <a:ea typeface="+mn-ea"/>
              <a:cs typeface="Arial"/>
            </a:rPr>
            <a:t> DE COLOMBIA</a:t>
          </a:r>
        </a:p>
        <a:p>
          <a:pPr marL="0" marR="0" indent="0" algn="ctr" defTabSz="914400" rtl="0" eaLnBrk="1" fontAlgn="auto" latinLnBrk="0" hangingPunct="1">
            <a:lnSpc>
              <a:spcPct val="100000"/>
            </a:lnSpc>
            <a:spcBef>
              <a:spcPts val="0"/>
            </a:spcBef>
            <a:spcAft>
              <a:spcPts val="0"/>
            </a:spcAft>
            <a:buClrTx/>
            <a:buSzTx/>
            <a:buFontTx/>
            <a:buNone/>
            <a:tabLst/>
            <a:defRPr sz="1000"/>
          </a:pPr>
          <a:r>
            <a:rPr lang="es-CO" sz="1600" b="1" i="0" strike="noStrike" baseline="0">
              <a:solidFill>
                <a:srgbClr val="00B050"/>
              </a:solidFill>
              <a:latin typeface="Arial"/>
              <a:ea typeface="+mn-ea"/>
              <a:cs typeface="Arial"/>
            </a:rPr>
            <a:t>DEPARTAMENTO DE ANTIOQUIA</a:t>
          </a:r>
          <a:endParaRPr lang="es-CO" sz="1600" b="1" i="0" strike="noStrike">
            <a:solidFill>
              <a:srgbClr val="00B050"/>
            </a:solidFill>
            <a:latin typeface="Arial"/>
            <a:ea typeface="+mn-ea"/>
            <a:cs typeface="Arial"/>
          </a:endParaRPr>
        </a:p>
        <a:p>
          <a:pPr marL="0" marR="0" indent="0" algn="ctr" defTabSz="914400" rtl="0" eaLnBrk="1" fontAlgn="auto" latinLnBrk="0" hangingPunct="1">
            <a:lnSpc>
              <a:spcPct val="100000"/>
            </a:lnSpc>
            <a:spcBef>
              <a:spcPts val="0"/>
            </a:spcBef>
            <a:spcAft>
              <a:spcPts val="0"/>
            </a:spcAft>
            <a:buClrTx/>
            <a:buSzTx/>
            <a:buFontTx/>
            <a:buNone/>
            <a:tabLst/>
            <a:defRPr sz="1000"/>
          </a:pPr>
          <a:r>
            <a:rPr lang="es-CO" sz="1600" b="1" i="0" strike="noStrike">
              <a:solidFill>
                <a:srgbClr val="00B050"/>
              </a:solidFill>
              <a:latin typeface="Arial"/>
              <a:ea typeface="+mn-ea"/>
              <a:cs typeface="Arial"/>
            </a:rPr>
            <a:t>MUNICIPIO DE</a:t>
          </a:r>
          <a:r>
            <a:rPr lang="es-CO" sz="1600" b="1" i="0" strike="noStrike" baseline="0">
              <a:solidFill>
                <a:srgbClr val="00B050"/>
              </a:solidFill>
              <a:latin typeface="Arial"/>
              <a:ea typeface="+mn-ea"/>
              <a:cs typeface="Arial"/>
            </a:rPr>
            <a:t> SAN FRANCISCO</a:t>
          </a:r>
          <a:endParaRPr lang="es-CO" sz="1600" b="1" i="0" strike="noStrike">
            <a:solidFill>
              <a:srgbClr val="00B050"/>
            </a:solidFill>
            <a:latin typeface="Arial"/>
            <a:cs typeface="Arial"/>
          </a:endParaRPr>
        </a:p>
      </xdr:txBody>
    </xdr:sp>
    <xdr:clientData/>
  </xdr:twoCellAnchor>
  <xdr:twoCellAnchor editAs="oneCell">
    <xdr:from>
      <xdr:col>1</xdr:col>
      <xdr:colOff>457200</xdr:colOff>
      <xdr:row>0</xdr:row>
      <xdr:rowOff>47625</xdr:rowOff>
    </xdr:from>
    <xdr:to>
      <xdr:col>1</xdr:col>
      <xdr:colOff>1219200</xdr:colOff>
      <xdr:row>0</xdr:row>
      <xdr:rowOff>866775</xdr:rowOff>
    </xdr:to>
    <xdr:pic>
      <xdr:nvPicPr>
        <xdr:cNvPr id="3" name="Imagen 3" descr="C:\Users\JAVIER\Downloads\san-francisco_1644336624.jpe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7520"/>
        <a:stretch>
          <a:fillRect/>
        </a:stretch>
      </xdr:blipFill>
      <xdr:spPr bwMode="auto">
        <a:xfrm>
          <a:off x="876300" y="47625"/>
          <a:ext cx="7620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1152525</xdr:colOff>
      <xdr:row>0</xdr:row>
      <xdr:rowOff>76200</xdr:rowOff>
    </xdr:from>
    <xdr:to>
      <xdr:col>18</xdr:col>
      <xdr:colOff>28574</xdr:colOff>
      <xdr:row>0</xdr:row>
      <xdr:rowOff>857250</xdr:rowOff>
    </xdr:to>
    <xdr:pic>
      <xdr:nvPicPr>
        <xdr:cNvPr id="4" name="Imagen 3" descr="NO MALGASTES EL AGUA"/>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t="66995" r="80466" b="3732"/>
        <a:stretch>
          <a:fillRect/>
        </a:stretch>
      </xdr:blipFill>
      <xdr:spPr bwMode="auto">
        <a:xfrm>
          <a:off x="10363200" y="76200"/>
          <a:ext cx="7334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22412</xdr:colOff>
      <xdr:row>214</xdr:row>
      <xdr:rowOff>0</xdr:rowOff>
    </xdr:from>
    <xdr:to>
      <xdr:col>2</xdr:col>
      <xdr:colOff>388284</xdr:colOff>
      <xdr:row>216</xdr:row>
      <xdr:rowOff>53</xdr:rowOff>
    </xdr:to>
    <xdr:pic>
      <xdr:nvPicPr>
        <xdr:cNvPr id="5" name="Imagen 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37030" y="64422618"/>
          <a:ext cx="2943225" cy="3810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royectos\MUNICIPIOS\San%20Francisco\INTERVENTORIA\SEGUIMIENTO%20ACTAS%20Y%20ACTAS%20DE%20RECIBO_SAN%20FRANCISCO_UNIDAS%20(Autoguard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SEGUIMIENTO -"/>
      <sheetName val="acta recibo No. 1"/>
      <sheetName val="resumen acta 1"/>
      <sheetName val="Hoja1"/>
      <sheetName val="acta modif. No. 1"/>
      <sheetName val="acta mod. 1 word"/>
      <sheetName val="avance financiero1"/>
      <sheetName val="UPV1"/>
      <sheetName val="UPV-1 (1)"/>
      <sheetName val="UPV-1 (2)"/>
      <sheetName val="avance financiero1 (2)"/>
      <sheetName val="UPV1 (2)"/>
      <sheetName val="UPV-1 (3)"/>
      <sheetName val="UPV-1 (4)"/>
      <sheetName val="acta recibo No. 2"/>
      <sheetName val="resumen acta 2"/>
      <sheetName val="acta modif. No. 2"/>
      <sheetName val="avance financiero1 (3)"/>
      <sheetName val="UPV1 (3)"/>
      <sheetName val="UPV-1 (5)"/>
      <sheetName val="UPV-1 (6)"/>
      <sheetName val="avance financiero1 (4)"/>
      <sheetName val="UPV1 (4)"/>
      <sheetName val="UPV-1 (7)"/>
      <sheetName val="UPV-1 (8)"/>
      <sheetName val="acta recibo No. 3"/>
      <sheetName val="resumen acta 3"/>
      <sheetName val="acta modif. No. 3"/>
      <sheetName val="avance financiero1 (5)"/>
      <sheetName val="UPV1 (5)"/>
      <sheetName val="UPV-1 (9)"/>
      <sheetName val="UPV-1 (10)"/>
      <sheetName val="avance financiero1 (6)"/>
      <sheetName val="UPV1 (6)"/>
      <sheetName val="UPV-1 (11)"/>
      <sheetName val="UPV-1 (12)"/>
      <sheetName val="Acta liquidación"/>
      <sheetName val="ACTA SEGUIMIENTO - OTROSI_1 (2)"/>
      <sheetName val="ACTA SEGUIMIENTO - OTROSI_2 (3)"/>
      <sheetName val="OBRA EJECUT. FINAL"/>
      <sheetName val="OBRA CONTR. EJECUT"/>
      <sheetName val="ITEM 1.1.1 (BOLIVAR)"/>
      <sheetName val="ITEM DESCAPOTE"/>
      <sheetName val="ITEM NIVELACION"/>
      <sheetName val="ITEM 1.2.1"/>
      <sheetName val="ITEM 1.2.2"/>
      <sheetName val="ITEM 1.2.3"/>
      <sheetName val="ITEM 1.3.1"/>
      <sheetName val="ITEM 1.3.2"/>
      <sheetName val="ITEM 1.4.1"/>
      <sheetName val="ITEM 1.4.2"/>
      <sheetName val="ITEM 1.4.3"/>
      <sheetName val="ITEM 224"/>
      <sheetName val="ITEM 1.4"/>
      <sheetName val="ITEM 1. 6"/>
      <sheetName val="ITEM 1. 7"/>
      <sheetName val="ITEM 1.12"/>
      <sheetName val="ITEM 1.15"/>
      <sheetName val="ITEM 1.13"/>
      <sheetName val="ITEM 1.14"/>
      <sheetName val="ITEM 1.16"/>
      <sheetName val="ITEM 2.1"/>
      <sheetName val="ITEM 2.2"/>
      <sheetName val="ITEM 2.3"/>
      <sheetName val="ITEM 2.5"/>
      <sheetName val="ITEM 2.6"/>
      <sheetName val="ITEM 3,1"/>
      <sheetName val="ITEM 3.2"/>
      <sheetName val="ITEM 3.3"/>
      <sheetName val="ITEM 3,4"/>
      <sheetName val="ITEM 3,8"/>
      <sheetName val="ITEM 3,9"/>
      <sheetName val="ITEM 3,11"/>
      <sheetName val="ITEM 4,1"/>
      <sheetName val="ITEM 4,2"/>
      <sheetName val="ITEM 4,5"/>
      <sheetName val="ITEM 4,7"/>
      <sheetName val="ITEM 4,10"/>
      <sheetName val="ITEM 4.12"/>
      <sheetName val="ITEM 4.16"/>
      <sheetName val="ITEM 5.3"/>
      <sheetName val="ITEM 5.4"/>
      <sheetName val="ITEM 4.14"/>
      <sheetName val="ITEM 4,15"/>
      <sheetName val="ITEM 5.9"/>
      <sheetName val="ITEM 5.10"/>
      <sheetName val="ITEM 5.6"/>
      <sheetName val="ITEM 5.7"/>
      <sheetName val="ITEM 5.8"/>
      <sheetName val="ITEM 5.11"/>
      <sheetName val="ITEM 6.1"/>
      <sheetName val="ITEM 5.13"/>
      <sheetName val="ITEM 5.14"/>
      <sheetName val="ITEM 5.16"/>
      <sheetName val="ITEM 5.17"/>
      <sheetName val="ITEM 5.23"/>
      <sheetName val="ITEM 6.2"/>
      <sheetName val="ITEM 6.3"/>
      <sheetName val="ITEM 6.4"/>
      <sheetName val="ITEM 6.5"/>
      <sheetName val="ITEM 6.6"/>
      <sheetName val="ITEM 6.7"/>
      <sheetName val="ITEM 6.9"/>
      <sheetName val="ITEM 6.10"/>
      <sheetName val="ITEM 6.11"/>
      <sheetName val="ITEM 6.12"/>
      <sheetName val="ITEM 6.13"/>
      <sheetName val="ITEM 6.15"/>
      <sheetName val="ITEM 6.16"/>
      <sheetName val="ITEM 6.17"/>
      <sheetName val="ITEM 6.19"/>
      <sheetName val="ITEM 6.20"/>
      <sheetName val="ITEM 6.21"/>
      <sheetName val="ITEM 6.18"/>
      <sheetName val="ITEM 6.23"/>
      <sheetName val="ITEM 6.25"/>
      <sheetName val="ITEM 6.26"/>
      <sheetName val="ITEM 6.29"/>
      <sheetName val="ITEM 7.1 "/>
      <sheetName val="ITEM 6.27"/>
      <sheetName val="ITEM 6.28 "/>
      <sheetName val="ITEM 6.30"/>
      <sheetName val="ITEM 7.3"/>
      <sheetName val="OE 01"/>
      <sheetName val="OE 02"/>
      <sheetName val="OE 02(1)"/>
      <sheetName val="OE 03"/>
      <sheetName val="ITEM 7.5"/>
      <sheetName val="ITEM 7.8"/>
      <sheetName val="ITEM 7.9"/>
      <sheetName val="ITEM 7.10"/>
      <sheetName val="ITEM 7.11"/>
      <sheetName val="OE 04"/>
      <sheetName val="ITEM 8.11"/>
      <sheetName val="ITEM 8.20"/>
      <sheetName val="OE 05"/>
      <sheetName val="OE 06"/>
      <sheetName val="OE 07"/>
      <sheetName val="OE 08"/>
      <sheetName val="OE 010"/>
      <sheetName val="OE 011"/>
      <sheetName val="OE 012"/>
      <sheetName val="OE 013"/>
      <sheetName val="OE 014"/>
      <sheetName val="OE 015"/>
      <sheetName val="OE 016"/>
      <sheetName val="OE 017"/>
      <sheetName val="OE 018"/>
      <sheetName val="OE 019"/>
      <sheetName val="OE 020"/>
      <sheetName val="OE 021"/>
      <sheetName val="OE 022"/>
      <sheetName val="OE 023 "/>
      <sheetName val="OE 024"/>
      <sheetName val="OE-25"/>
      <sheetName val="OE-26"/>
      <sheetName val="OE-27"/>
      <sheetName val="OE-28"/>
      <sheetName val="OE-29"/>
      <sheetName val="OE-30"/>
      <sheetName val="OE-31"/>
      <sheetName val="OE-32"/>
      <sheetName val="OE-33"/>
      <sheetName val="OE-34"/>
      <sheetName val="OE-35"/>
      <sheetName val="OE-36"/>
      <sheetName val="OE-37"/>
      <sheetName val="OE-38"/>
      <sheetName val="OE-39"/>
      <sheetName val="OE-40"/>
      <sheetName val="OE-41"/>
      <sheetName val="OE-42"/>
      <sheetName val="OE-43"/>
      <sheetName val="OE-43A"/>
      <sheetName val="OE-44"/>
      <sheetName val="OE-45"/>
      <sheetName val="OE-46"/>
      <sheetName val="OE-47"/>
      <sheetName val="OE-48"/>
      <sheetName val="OE-49"/>
      <sheetName val="OE-49A"/>
      <sheetName val="OE-50"/>
      <sheetName val="OE-51"/>
      <sheetName val="OE-52"/>
      <sheetName val="OE-53"/>
      <sheetName val="OE-54"/>
      <sheetName val="OE-55"/>
      <sheetName val="OE-56"/>
      <sheetName val="OE-57"/>
      <sheetName val="OE-58"/>
      <sheetName val="OE-59"/>
      <sheetName val="OE-60"/>
      <sheetName val="OE-61"/>
      <sheetName val="OE-62"/>
      <sheetName val="OE-63"/>
      <sheetName val="OE-64"/>
      <sheetName val="OE-65"/>
      <sheetName val="OE-66"/>
      <sheetName val="OE-67"/>
      <sheetName val="OE-68"/>
      <sheetName val="OE-69"/>
      <sheetName val="OE-70"/>
      <sheetName val="OE-71"/>
      <sheetName val="OE-72"/>
      <sheetName val="OE-73"/>
      <sheetName val="OE-74"/>
      <sheetName val="OE-75"/>
      <sheetName val="OE-76"/>
      <sheetName val="OE-77"/>
      <sheetName val="OE-78"/>
      <sheetName val="OE-79"/>
      <sheetName val="OE-80"/>
      <sheetName val="OE-81"/>
      <sheetName val="OE-82"/>
      <sheetName val="OE-83"/>
      <sheetName val="OE-84"/>
      <sheetName val="OE-85"/>
      <sheetName val="OE-86"/>
      <sheetName val="OE-87"/>
      <sheetName val="OE-88"/>
      <sheetName val="OE-89"/>
      <sheetName val="OE-90"/>
      <sheetName val="OE-91"/>
      <sheetName val="OE-92"/>
      <sheetName val="OE-93"/>
      <sheetName val="OE-94"/>
      <sheetName val="OE-95"/>
      <sheetName val="OE-96"/>
      <sheetName val="OE-97"/>
      <sheetName val="OE-98"/>
      <sheetName val="OE-99"/>
      <sheetName val="OE-100"/>
      <sheetName val="OE-101"/>
      <sheetName val="OE-102"/>
      <sheetName val="OE-103"/>
      <sheetName val="OE-104"/>
      <sheetName val="OE-105"/>
      <sheetName val="OE-106"/>
      <sheetName val="OE-107"/>
      <sheetName val="OE-108"/>
      <sheetName val="OE-109"/>
      <sheetName val="OE-110"/>
      <sheetName val="OE-111"/>
      <sheetName val="OE-112"/>
      <sheetName val="OE-113"/>
      <sheetName val="OE-114"/>
      <sheetName val="OE-115"/>
      <sheetName val="OE-116"/>
      <sheetName val="OE-117"/>
      <sheetName val="OE-118"/>
      <sheetName val="OE-119"/>
      <sheetName val="OE-120"/>
      <sheetName val="OE-121"/>
      <sheetName val="OE-122"/>
      <sheetName val="OE-123"/>
      <sheetName val="OE-124"/>
      <sheetName val="OE-125"/>
      <sheetName val="OE-126"/>
      <sheetName val="OE-127"/>
      <sheetName val="OE-128"/>
      <sheetName val="OE-129"/>
      <sheetName val="OE-130"/>
      <sheetName val="OE-131"/>
      <sheetName val="OE-132"/>
      <sheetName val="OE-133"/>
      <sheetName val="OE-134"/>
      <sheetName val="OE-135"/>
      <sheetName val="OE-136"/>
      <sheetName val="ITEM 1.1.1"/>
      <sheetName val="ITEM 1.2.1(2)"/>
      <sheetName val="ITEM 1.4.4"/>
      <sheetName val="ITEM 1.4.5"/>
      <sheetName val="ITEM 2.1.1 (2)"/>
      <sheetName val="ITEM 2.2 "/>
      <sheetName val="ITEM 2.2 .4"/>
      <sheetName val="ITEM 3.0.1"/>
      <sheetName val="ITEM 3.0.2"/>
      <sheetName val="ITEM 3.0.3"/>
      <sheetName val="ITEM 3.0.4"/>
      <sheetName val="ITEM 3.3.2"/>
      <sheetName val="ITEM 3.6.1"/>
      <sheetName val="ITEM 3.6.2."/>
      <sheetName val="ITEM 3.6.3"/>
      <sheetName val="ITEM 3.6.4"/>
      <sheetName val="ITEM 4.1.1"/>
      <sheetName val="ITEM 4.2.1 (2)"/>
      <sheetName val="ITEM 7.1.1"/>
      <sheetName val="ITEM 8.3.2"/>
      <sheetName val="ITEM 8.3.3"/>
      <sheetName val="ITEM 8.3.4"/>
      <sheetName val="ITEM 8.3.5"/>
      <sheetName val="ITEM 9.2.3"/>
      <sheetName val="ITEM 9.2.4"/>
      <sheetName val="ITEM 9.2.5"/>
      <sheetName val="ITEM 9.2.6"/>
      <sheetName val="ITEM 9.3.1"/>
      <sheetName val="ITEM 9.3.2"/>
      <sheetName val="ITEM 9.3.3"/>
      <sheetName val="ITEM 9.3.4"/>
      <sheetName val="ITEM 9.4.1"/>
      <sheetName val="ITEM 9.4.2"/>
      <sheetName val="ITEM 9.4.3"/>
      <sheetName val="ITEM 9.4.4"/>
      <sheetName val="ITEM 10.1.1"/>
      <sheetName val="ITEM 10.1.2"/>
      <sheetName val="ITEM 10.1.3"/>
      <sheetName val="ITEM 10.1.4"/>
      <sheetName val="ITEM 10.2.1"/>
      <sheetName val="ITEM 10.2.2"/>
      <sheetName val="ITEM 10.2.3"/>
      <sheetName val="ITEM 10.2.4"/>
    </sheetNames>
    <sheetDataSet>
      <sheetData sheetId="0">
        <row r="6">
          <cell r="B6" t="str">
            <v>OBJETO:  GARANTIZAR LA ADECUADA PRESTACIÓN DE LOS SERVICIOS PUBLICOS A LOS HABITANTES DEL CASCO URBANO, POR MEDIO DE LA AMPLIACIÓN DE LA COBERTURA DEL SISTEMA DE ALCANTARILLADO EN LA ZONA DE EXPANSIÓN URBANA "SECTOR PAISANITO", REPOSICIÓN DE REDES DE ALCANTARILLADO SECTOR LA SANTA CRUZ Y CONSTRUCCIÓN DE UN SEGUNDO TANQUE DE ALMACENAMIENTO DE AGUA POTABLE EN EL MUNICIPIO DE SAN FRANCISCO, ANTIOQUIA.</v>
          </cell>
        </row>
        <row r="8">
          <cell r="B8">
            <v>99703403.019999996</v>
          </cell>
        </row>
        <row r="10">
          <cell r="B10" t="str">
            <v>NOVENTA Y CINCO (95) DIAS</v>
          </cell>
          <cell r="F10" t="str">
            <v xml:space="preserve"> AGOSTO 2 DE 2023</v>
          </cell>
        </row>
        <row r="11">
          <cell r="F11" t="str">
            <v xml:space="preserve"> NOVIEMBRE 6 DE 2023</v>
          </cell>
        </row>
        <row r="17">
          <cell r="B17" t="str">
            <v>PRELIMINARES</v>
          </cell>
        </row>
        <row r="18">
          <cell r="A18" t="str">
            <v>1.01</v>
          </cell>
          <cell r="B18" t="str">
            <v>Localización y replanteo por metro</v>
          </cell>
          <cell r="C18" t="str">
            <v>m</v>
          </cell>
          <cell r="D18">
            <v>248</v>
          </cell>
          <cell r="E18">
            <v>3696.9999999999995</v>
          </cell>
          <cell r="AA18">
            <v>248</v>
          </cell>
          <cell r="AP18">
            <v>0</v>
          </cell>
        </row>
        <row r="19">
          <cell r="B19" t="str">
            <v>EXCAVACIONES</v>
          </cell>
        </row>
        <row r="20">
          <cell r="A20" t="str">
            <v>2.01</v>
          </cell>
          <cell r="B20" t="str">
            <v>Excavación mecánica en material común seco 0 - 2 metros de profundidad</v>
          </cell>
          <cell r="C20" t="str">
            <v>m3</v>
          </cell>
          <cell r="D20">
            <v>259</v>
          </cell>
          <cell r="E20">
            <v>24191.03</v>
          </cell>
          <cell r="AA20">
            <v>200</v>
          </cell>
          <cell r="AP20">
            <v>126.23</v>
          </cell>
        </row>
        <row r="21">
          <cell r="A21" t="str">
            <v>2.02</v>
          </cell>
          <cell r="B21" t="str">
            <v>Excavación manual en material común húmedo de 2 - 4 metros</v>
          </cell>
          <cell r="C21" t="str">
            <v>m3</v>
          </cell>
          <cell r="D21">
            <v>11</v>
          </cell>
          <cell r="E21">
            <v>60426</v>
          </cell>
          <cell r="AA21">
            <v>11</v>
          </cell>
          <cell r="AP21">
            <v>-11</v>
          </cell>
        </row>
        <row r="22">
          <cell r="A22" t="str">
            <v>2.03</v>
          </cell>
          <cell r="B22" t="str">
            <v>Excavación manual en roca cualquier profundidad, utilizando cemento expansivo</v>
          </cell>
          <cell r="C22" t="str">
            <v>m3</v>
          </cell>
          <cell r="D22">
            <v>26</v>
          </cell>
          <cell r="E22">
            <v>292807</v>
          </cell>
          <cell r="AA22">
            <v>14.5</v>
          </cell>
          <cell r="AP22">
            <v>0</v>
          </cell>
        </row>
        <row r="23">
          <cell r="B23" t="str">
            <v>ENTIBADO</v>
          </cell>
        </row>
        <row r="24">
          <cell r="A24" t="str">
            <v>3.01</v>
          </cell>
          <cell r="B24" t="str">
            <v xml:space="preserve"> Construcción de entibado temporal en madera</v>
          </cell>
          <cell r="C24" t="str">
            <v>m2</v>
          </cell>
          <cell r="D24">
            <v>271</v>
          </cell>
          <cell r="E24">
            <v>31062.3</v>
          </cell>
          <cell r="AA24">
            <v>100</v>
          </cell>
          <cell r="AP24">
            <v>0</v>
          </cell>
        </row>
        <row r="25">
          <cell r="A25" t="str">
            <v>3.02</v>
          </cell>
          <cell r="B25" t="str">
            <v xml:space="preserve"> Construcción de entibado permanente en madera</v>
          </cell>
          <cell r="C25" t="str">
            <v>m2</v>
          </cell>
          <cell r="D25">
            <v>30</v>
          </cell>
          <cell r="E25">
            <v>42162.3</v>
          </cell>
          <cell r="AA25">
            <v>12</v>
          </cell>
          <cell r="AP25">
            <v>0</v>
          </cell>
        </row>
        <row r="26">
          <cell r="B26" t="str">
            <v>CONCRETOS</v>
          </cell>
        </row>
        <row r="27">
          <cell r="A27" t="str">
            <v>4.01</v>
          </cell>
          <cell r="B27" t="str">
            <v xml:space="preserve"> Suministro y construcción de tapa, anillo, cono, base cañuela para cámara de inspección. D= 1,20 m, en concreto (210 kg/cm2)</v>
          </cell>
          <cell r="C27" t="str">
            <v>un</v>
          </cell>
          <cell r="D27">
            <v>5</v>
          </cell>
          <cell r="E27">
            <v>1613156.56</v>
          </cell>
          <cell r="AA27">
            <v>7</v>
          </cell>
          <cell r="AP27">
            <v>1</v>
          </cell>
        </row>
        <row r="28">
          <cell r="A28" t="str">
            <v>4.02</v>
          </cell>
          <cell r="B28" t="str">
            <v xml:space="preserve"> Suministro y construcción de cílindro para cámara de inspección. Diámetro = 1,20 m, en concreto (210 kg/cm2)</v>
          </cell>
          <cell r="C28" t="str">
            <v>m</v>
          </cell>
          <cell r="D28">
            <v>8</v>
          </cell>
          <cell r="E28">
            <v>1036151</v>
          </cell>
          <cell r="AA28">
            <v>14</v>
          </cell>
          <cell r="AP28">
            <v>-1.43</v>
          </cell>
        </row>
        <row r="29">
          <cell r="A29" t="str">
            <v>4.03</v>
          </cell>
          <cell r="B29" t="str">
            <v xml:space="preserve"> Suministro y construcción de cajas para empalme en concreto 210 kg/cm2, de 0,80 x 0,80 x H= 1,0 m, E= 0,10 m. Incluye tapa en concreto y herraje</v>
          </cell>
          <cell r="C29" t="str">
            <v>un</v>
          </cell>
          <cell r="D29">
            <v>7</v>
          </cell>
          <cell r="E29">
            <v>1018848.8</v>
          </cell>
          <cell r="AA29">
            <v>7</v>
          </cell>
          <cell r="AP29">
            <v>0</v>
          </cell>
        </row>
        <row r="30">
          <cell r="A30" t="str">
            <v>4.04</v>
          </cell>
          <cell r="B30" t="str">
            <v xml:space="preserve"> Suministro, transporte y colocación de concreto 140 kg/cm2, para empotramientos y obras especiales</v>
          </cell>
          <cell r="C30" t="str">
            <v>m3</v>
          </cell>
          <cell r="D30">
            <v>4</v>
          </cell>
          <cell r="E30">
            <v>666073.15</v>
          </cell>
          <cell r="AA30">
            <v>2</v>
          </cell>
          <cell r="AP30">
            <v>0</v>
          </cell>
        </row>
        <row r="31">
          <cell r="B31" t="str">
            <v>TUBERIAS</v>
          </cell>
        </row>
        <row r="32">
          <cell r="A32" t="str">
            <v>5.01</v>
          </cell>
          <cell r="B32" t="str">
            <v xml:space="preserve"> Suministro e instalación de tubería P.V.C.-alcantarillado de 200 mm</v>
          </cell>
          <cell r="C32" t="str">
            <v>m</v>
          </cell>
          <cell r="D32">
            <v>235</v>
          </cell>
          <cell r="E32">
            <v>92186.048800000019</v>
          </cell>
          <cell r="AA32">
            <v>235</v>
          </cell>
          <cell r="AP32">
            <v>0</v>
          </cell>
        </row>
        <row r="33">
          <cell r="B33" t="str">
            <v>LLENOS</v>
          </cell>
        </row>
        <row r="34">
          <cell r="A34" t="str">
            <v>6.01</v>
          </cell>
          <cell r="B34" t="str">
            <v>Suministro e instalación de material granular (triturado) para base de brecha en instalación de tuberias y/o complemento de entresuelos en piedra</v>
          </cell>
          <cell r="C34" t="str">
            <v>m3</v>
          </cell>
          <cell r="D34">
            <v>16</v>
          </cell>
          <cell r="E34">
            <v>236793.4</v>
          </cell>
          <cell r="AA34">
            <v>16</v>
          </cell>
          <cell r="AP34">
            <v>0</v>
          </cell>
        </row>
        <row r="35">
          <cell r="A35" t="str">
            <v>6.02</v>
          </cell>
          <cell r="B35" t="str">
            <v xml:space="preserve"> Llenos compactos con material proveniente de la excavación</v>
          </cell>
          <cell r="C35" t="str">
            <v>m3</v>
          </cell>
          <cell r="D35">
            <v>163</v>
          </cell>
          <cell r="E35">
            <v>21783.4</v>
          </cell>
          <cell r="AA35">
            <v>163</v>
          </cell>
          <cell r="AP35">
            <v>433.49</v>
          </cell>
        </row>
        <row r="36">
          <cell r="A36" t="str">
            <v>6.03</v>
          </cell>
          <cell r="B36" t="str">
            <v>Llenos compactos en material de préstamo (limo clasificado que compacte hasta el 90% del proctor)</v>
          </cell>
          <cell r="C36" t="str">
            <v>m3</v>
          </cell>
          <cell r="D36">
            <v>66</v>
          </cell>
          <cell r="E36">
            <v>73783.399999999994</v>
          </cell>
          <cell r="AA36">
            <v>66</v>
          </cell>
          <cell r="AP36">
            <v>0</v>
          </cell>
        </row>
        <row r="37">
          <cell r="B37" t="str">
            <v>DISPOSICIÓN DE MATERIAL SOBRANTE</v>
          </cell>
        </row>
        <row r="38">
          <cell r="A38" t="str">
            <v>7.01</v>
          </cell>
          <cell r="B38" t="str">
            <v xml:space="preserve"> Cargue y retiro de material sobrante de la excavación, cargado manualmente. Incluye disposición final</v>
          </cell>
          <cell r="C38" t="str">
            <v>m3</v>
          </cell>
          <cell r="D38">
            <v>132</v>
          </cell>
          <cell r="E38">
            <v>49447</v>
          </cell>
          <cell r="AA38">
            <v>132</v>
          </cell>
          <cell r="AP38">
            <v>27.44</v>
          </cell>
        </row>
        <row r="40">
          <cell r="B40" t="str">
            <v>PRELIMINARES</v>
          </cell>
        </row>
        <row r="41">
          <cell r="A41" t="str">
            <v>8.01</v>
          </cell>
          <cell r="B41" t="str">
            <v>Localización y replanteo por metro</v>
          </cell>
          <cell r="C41" t="str">
            <v>m</v>
          </cell>
          <cell r="D41">
            <v>225</v>
          </cell>
          <cell r="E41">
            <v>3696.9999999999995</v>
          </cell>
          <cell r="AA41">
            <v>225</v>
          </cell>
          <cell r="AP41">
            <v>-162</v>
          </cell>
        </row>
        <row r="42">
          <cell r="B42" t="str">
            <v>EXCAVACIONES</v>
          </cell>
        </row>
        <row r="43">
          <cell r="A43" t="str">
            <v>9.01</v>
          </cell>
          <cell r="B43" t="str">
            <v>Excavación manual en material común seco 0 - 2 metros</v>
          </cell>
          <cell r="C43" t="str">
            <v>m3</v>
          </cell>
          <cell r="D43">
            <v>117</v>
          </cell>
          <cell r="E43">
            <v>24834.400000000001</v>
          </cell>
          <cell r="AA43">
            <v>117</v>
          </cell>
          <cell r="AP43">
            <v>0</v>
          </cell>
        </row>
        <row r="44">
          <cell r="B44" t="str">
            <v>CONCRETOS</v>
          </cell>
        </row>
        <row r="45">
          <cell r="A45" t="str">
            <v>10.01</v>
          </cell>
          <cell r="B45" t="str">
            <v xml:space="preserve"> Suministro y construcción de cajas para empalme en concreto 210 kg/cm2, de 0,80 x 0,80 x H= 1,0 m, E= 0,10 m. Incluye tapa en concreto y herraje</v>
          </cell>
          <cell r="C45" t="str">
            <v>un</v>
          </cell>
          <cell r="D45">
            <v>30</v>
          </cell>
          <cell r="E45">
            <v>163367.81</v>
          </cell>
          <cell r="AA45">
            <v>30</v>
          </cell>
          <cell r="AP45">
            <v>0</v>
          </cell>
        </row>
        <row r="46">
          <cell r="B46" t="str">
            <v>TUBERIAS</v>
          </cell>
        </row>
        <row r="47">
          <cell r="A47" t="str">
            <v>11.01</v>
          </cell>
          <cell r="B47" t="str">
            <v>Suministro e instalación de tubería P.V.C.- alcantarillado de 160 mm</v>
          </cell>
          <cell r="C47" t="str">
            <v>m</v>
          </cell>
          <cell r="D47">
            <v>225</v>
          </cell>
          <cell r="E47">
            <v>66433.452799999999</v>
          </cell>
          <cell r="AA47">
            <v>225</v>
          </cell>
          <cell r="AP47">
            <v>0</v>
          </cell>
        </row>
        <row r="48">
          <cell r="B48" t="str">
            <v xml:space="preserve">ACCESORIOS </v>
          </cell>
        </row>
        <row r="49">
          <cell r="A49" t="str">
            <v>12.01</v>
          </cell>
          <cell r="B49" t="str">
            <v>Suministro e instalación de silla "T" de 200 x 160 mm</v>
          </cell>
          <cell r="C49" t="str">
            <v>un</v>
          </cell>
          <cell r="D49">
            <v>30</v>
          </cell>
          <cell r="E49">
            <v>195693.37184000001</v>
          </cell>
          <cell r="AA49">
            <v>30</v>
          </cell>
          <cell r="AP49">
            <v>0</v>
          </cell>
        </row>
        <row r="50">
          <cell r="A50" t="str">
            <v>12.02</v>
          </cell>
          <cell r="B50" t="str">
            <v>Suministro e instalación de codo P.V.C. - alcantarillado de 45⁰ de 6" C x C .</v>
          </cell>
          <cell r="C50" t="str">
            <v>un</v>
          </cell>
          <cell r="D50">
            <v>30</v>
          </cell>
          <cell r="E50">
            <v>100889.65360000001</v>
          </cell>
          <cell r="AA50">
            <v>30</v>
          </cell>
          <cell r="AP50">
            <v>-10</v>
          </cell>
        </row>
        <row r="51">
          <cell r="B51" t="str">
            <v>LLENOS</v>
          </cell>
        </row>
        <row r="52">
          <cell r="A52" t="str">
            <v>13.01</v>
          </cell>
          <cell r="B52" t="str">
            <v>Suministro e instalación de material granular (triturado) para base de brecha en instalación de tuberias y/o complemento de entresuelos en piedra</v>
          </cell>
          <cell r="C52" t="str">
            <v>m3</v>
          </cell>
          <cell r="D52">
            <v>16</v>
          </cell>
          <cell r="E52">
            <v>236793.4</v>
          </cell>
          <cell r="AA52">
            <v>16</v>
          </cell>
          <cell r="AP52">
            <v>0</v>
          </cell>
        </row>
        <row r="53">
          <cell r="A53" t="str">
            <v>13.02</v>
          </cell>
          <cell r="B53" t="str">
            <v xml:space="preserve"> Llenos compactos con material proveniente de la excavación</v>
          </cell>
          <cell r="C53" t="str">
            <v>m3</v>
          </cell>
          <cell r="D53">
            <v>88</v>
          </cell>
          <cell r="E53">
            <v>21783.4</v>
          </cell>
          <cell r="AA53">
            <v>88</v>
          </cell>
          <cell r="AP53">
            <v>0</v>
          </cell>
        </row>
        <row r="54">
          <cell r="A54" t="str">
            <v>13.03</v>
          </cell>
          <cell r="B54" t="str">
            <v>Llenos compactos en material de préstamo (limo clasificado que compacte hasta el 90% del próctor)</v>
          </cell>
          <cell r="C54" t="str">
            <v>m3</v>
          </cell>
          <cell r="D54">
            <v>38</v>
          </cell>
          <cell r="E54">
            <v>73783.399999999994</v>
          </cell>
          <cell r="AA54">
            <v>38</v>
          </cell>
          <cell r="AP54">
            <v>0</v>
          </cell>
        </row>
        <row r="55">
          <cell r="B55" t="str">
            <v>DISPOSICIÓN DE MATERIAL SOBRANTE</v>
          </cell>
        </row>
        <row r="56">
          <cell r="A56" t="str">
            <v>14.01</v>
          </cell>
          <cell r="B56" t="str">
            <v xml:space="preserve"> Cargue y retiro de material sobrante de la excavación, cargado manualmente. Incluye disposición final</v>
          </cell>
          <cell r="C56" t="str">
            <v>m3</v>
          </cell>
          <cell r="D56">
            <v>38</v>
          </cell>
          <cell r="E56">
            <v>49447</v>
          </cell>
          <cell r="AA56">
            <v>38</v>
          </cell>
          <cell r="AP56">
            <v>0</v>
          </cell>
        </row>
        <row r="59">
          <cell r="B59" t="str">
            <v>PRELIMINARES</v>
          </cell>
        </row>
        <row r="60">
          <cell r="A60" t="str">
            <v>15.01</v>
          </cell>
          <cell r="B60" t="str">
            <v>Localización y replanteo por metro</v>
          </cell>
          <cell r="C60" t="str">
            <v>m</v>
          </cell>
          <cell r="D60">
            <v>125</v>
          </cell>
          <cell r="E60">
            <v>3696.9999999999995</v>
          </cell>
          <cell r="AA60">
            <v>125</v>
          </cell>
          <cell r="AP60">
            <v>0</v>
          </cell>
        </row>
        <row r="61">
          <cell r="B61" t="str">
            <v>DEMOLICIONES</v>
          </cell>
        </row>
        <row r="62">
          <cell r="A62" t="str">
            <v>16.01</v>
          </cell>
          <cell r="B62" t="str">
            <v xml:space="preserve"> Corte de pavimento rígido</v>
          </cell>
          <cell r="C62" t="str">
            <v>m</v>
          </cell>
          <cell r="D62">
            <v>133</v>
          </cell>
          <cell r="E62">
            <v>11665.815360000001</v>
          </cell>
          <cell r="AA62">
            <v>83</v>
          </cell>
          <cell r="AP62">
            <v>18</v>
          </cell>
        </row>
        <row r="63">
          <cell r="A63" t="str">
            <v>16.02</v>
          </cell>
          <cell r="B63" t="str">
            <v xml:space="preserve"> Rotura y retiro de pavimento rígido</v>
          </cell>
          <cell r="C63" t="str">
            <v>m3</v>
          </cell>
          <cell r="D63">
            <v>15</v>
          </cell>
          <cell r="E63">
            <v>285289</v>
          </cell>
          <cell r="AA63">
            <v>5</v>
          </cell>
          <cell r="AP63">
            <v>2.7</v>
          </cell>
        </row>
        <row r="64">
          <cell r="B64" t="str">
            <v>EXCAVACIONES</v>
          </cell>
        </row>
        <row r="65">
          <cell r="A65" t="str">
            <v>17.01</v>
          </cell>
          <cell r="B65" t="str">
            <v>Excavación mecánica en material común seco 0 - 2 metros de profundidad</v>
          </cell>
          <cell r="C65" t="str">
            <v>m3</v>
          </cell>
          <cell r="D65">
            <v>187</v>
          </cell>
          <cell r="E65">
            <v>24191.03</v>
          </cell>
          <cell r="AA65">
            <v>287</v>
          </cell>
          <cell r="AP65">
            <v>20.97</v>
          </cell>
        </row>
        <row r="66">
          <cell r="A66" t="str">
            <v>17.02</v>
          </cell>
          <cell r="B66" t="str">
            <v>Excavación manual en roca cualquier profundidad, utilizando cemento expansivo</v>
          </cell>
          <cell r="C66" t="str">
            <v>m3</v>
          </cell>
          <cell r="D66">
            <v>22</v>
          </cell>
          <cell r="E66">
            <v>292807</v>
          </cell>
          <cell r="AA66">
            <v>7</v>
          </cell>
          <cell r="AP66">
            <v>2.77</v>
          </cell>
        </row>
        <row r="67">
          <cell r="B67" t="str">
            <v>ENTIBADO</v>
          </cell>
        </row>
        <row r="68">
          <cell r="A68" t="str">
            <v>18.01</v>
          </cell>
          <cell r="B68" t="str">
            <v xml:space="preserve"> Construcción de entibado temporal en madera</v>
          </cell>
          <cell r="C68" t="str">
            <v>m2</v>
          </cell>
          <cell r="D68">
            <v>212</v>
          </cell>
          <cell r="E68">
            <v>31062.3</v>
          </cell>
          <cell r="AA68">
            <v>150</v>
          </cell>
          <cell r="AP68">
            <v>18</v>
          </cell>
        </row>
        <row r="69">
          <cell r="A69" t="str">
            <v>18.02</v>
          </cell>
          <cell r="B69" t="str">
            <v xml:space="preserve"> Construcción de entibado permanente en madera</v>
          </cell>
          <cell r="C69" t="str">
            <v>m2</v>
          </cell>
          <cell r="D69">
            <v>23</v>
          </cell>
          <cell r="E69">
            <v>42162.3</v>
          </cell>
          <cell r="AA69">
            <v>0</v>
          </cell>
          <cell r="AP69">
            <v>0</v>
          </cell>
        </row>
        <row r="70">
          <cell r="B70" t="str">
            <v>CONCRETOS</v>
          </cell>
        </row>
        <row r="71">
          <cell r="A71" t="str">
            <v>19.01</v>
          </cell>
          <cell r="B71" t="str">
            <v xml:space="preserve"> Suministro y construcción de tapa, anillo, cono, base cañuela para cámara de inspección. D= 1,20 m, en concreto (210 kg/cm2)</v>
          </cell>
          <cell r="C71" t="str">
            <v>un</v>
          </cell>
          <cell r="D71">
            <v>7</v>
          </cell>
          <cell r="E71">
            <v>1613156.56</v>
          </cell>
          <cell r="AA71">
            <v>7</v>
          </cell>
          <cell r="AP71">
            <v>3</v>
          </cell>
        </row>
        <row r="72">
          <cell r="A72" t="str">
            <v>19.02</v>
          </cell>
          <cell r="B72" t="str">
            <v xml:space="preserve"> Suministro y construcción de cílindro para cámara de inspección. Diámetro = 1,20 m, en concreto (210 kg/cm2)</v>
          </cell>
          <cell r="C72" t="str">
            <v>m</v>
          </cell>
          <cell r="D72">
            <v>8</v>
          </cell>
          <cell r="E72">
            <v>1036151</v>
          </cell>
          <cell r="AA72">
            <v>14</v>
          </cell>
          <cell r="AP72">
            <v>4.5999999999999996</v>
          </cell>
        </row>
        <row r="73">
          <cell r="A73" t="str">
            <v>19.03</v>
          </cell>
          <cell r="B73" t="str">
            <v xml:space="preserve"> Suministro, transporte y colocación de concreto 140 kg/cm2, para empotramientos y obras especiales</v>
          </cell>
          <cell r="C73" t="str">
            <v>m3</v>
          </cell>
          <cell r="D73">
            <v>2</v>
          </cell>
          <cell r="E73">
            <v>666073.15</v>
          </cell>
          <cell r="AA73">
            <v>1</v>
          </cell>
          <cell r="AP73">
            <v>0</v>
          </cell>
        </row>
        <row r="74">
          <cell r="A74" t="str">
            <v>19.04</v>
          </cell>
          <cell r="B74" t="str">
            <v xml:space="preserve"> Suministro e instalación de acero de refuerzo fy= 60.000 PSI</v>
          </cell>
          <cell r="C74" t="str">
            <v>kg</v>
          </cell>
          <cell r="D74">
            <v>180</v>
          </cell>
          <cell r="E74">
            <v>9284</v>
          </cell>
          <cell r="AA74">
            <v>60</v>
          </cell>
          <cell r="AP74">
            <v>0</v>
          </cell>
        </row>
        <row r="75">
          <cell r="A75" t="str">
            <v>19.05</v>
          </cell>
          <cell r="B75" t="str">
            <v xml:space="preserve"> Suministro y construcción de cajas para empalme en concreto 210 kg/cm2, de 0,80 x 0,80 x H= 1,0 m, E= 0,10 m. Incluye tapa en concreto y herraje</v>
          </cell>
          <cell r="C75" t="str">
            <v>un</v>
          </cell>
          <cell r="D75">
            <v>14</v>
          </cell>
          <cell r="E75">
            <v>247293.25000000003</v>
          </cell>
          <cell r="AA75">
            <v>0</v>
          </cell>
          <cell r="AP75">
            <v>0</v>
          </cell>
        </row>
        <row r="76">
          <cell r="B76" t="str">
            <v>TUBERIAS</v>
          </cell>
        </row>
        <row r="77">
          <cell r="A77" t="str">
            <v>20.01</v>
          </cell>
          <cell r="B77" t="str">
            <v>Suministro e instalación de tubería P.V.C.- alcantarillado de 200 mm</v>
          </cell>
          <cell r="C77" t="str">
            <v>m</v>
          </cell>
          <cell r="D77">
            <v>23</v>
          </cell>
          <cell r="E77">
            <v>91898.048800000004</v>
          </cell>
          <cell r="AA77">
            <v>23</v>
          </cell>
          <cell r="AP77">
            <v>-12</v>
          </cell>
        </row>
        <row r="78">
          <cell r="A78" t="str">
            <v>20.02</v>
          </cell>
          <cell r="B78" t="str">
            <v>Suministro e instalación de tubería P.V.C.- alcantarillado de 315 mm</v>
          </cell>
          <cell r="C78" t="str">
            <v>m</v>
          </cell>
          <cell r="D78">
            <v>23</v>
          </cell>
          <cell r="E78">
            <v>175808.84760000001</v>
          </cell>
          <cell r="AA78">
            <v>0</v>
          </cell>
          <cell r="AP78">
            <v>0</v>
          </cell>
        </row>
        <row r="79">
          <cell r="A79" t="str">
            <v>20.03</v>
          </cell>
          <cell r="B79" t="str">
            <v>Suministro e instalación de tubería P.V.C.- alcantarillado de 400 mm</v>
          </cell>
          <cell r="C79" t="str">
            <v>m</v>
          </cell>
          <cell r="D79">
            <v>72</v>
          </cell>
          <cell r="E79">
            <v>304837.17960000003</v>
          </cell>
          <cell r="AA79">
            <v>108</v>
          </cell>
          <cell r="AP79">
            <v>21.6</v>
          </cell>
        </row>
        <row r="80">
          <cell r="B80" t="str">
            <v>LLENOS</v>
          </cell>
        </row>
        <row r="81">
          <cell r="A81" t="str">
            <v>20.01</v>
          </cell>
          <cell r="B81" t="str">
            <v>Suministro e instalación de material granular (triturado) para base de brecha en instalación de tuberias y/o complemento de entresuelos en piedra</v>
          </cell>
          <cell r="C81" t="str">
            <v>m3</v>
          </cell>
          <cell r="D81">
            <v>14</v>
          </cell>
          <cell r="E81">
            <v>236793.4</v>
          </cell>
          <cell r="AA81">
            <v>10</v>
          </cell>
          <cell r="AP81">
            <v>0</v>
          </cell>
        </row>
        <row r="82">
          <cell r="A82" t="str">
            <v>20.02</v>
          </cell>
          <cell r="B82" t="str">
            <v xml:space="preserve"> Llenos compactos con material proveniente de la excavación</v>
          </cell>
          <cell r="C82" t="str">
            <v>m3</v>
          </cell>
          <cell r="D82">
            <v>108</v>
          </cell>
          <cell r="E82">
            <v>21783.4</v>
          </cell>
          <cell r="AA82">
            <v>0</v>
          </cell>
          <cell r="AP82">
            <v>78.569999999999993</v>
          </cell>
        </row>
        <row r="83">
          <cell r="A83" t="str">
            <v>20.03</v>
          </cell>
          <cell r="B83" t="str">
            <v>Llenos compactos en material de préstamo (limo clasificado que compacte hasta el 90% del próctor)</v>
          </cell>
          <cell r="C83" t="str">
            <v>m3</v>
          </cell>
          <cell r="D83">
            <v>43</v>
          </cell>
          <cell r="E83">
            <v>73783.399999999994</v>
          </cell>
          <cell r="AA83">
            <v>343</v>
          </cell>
          <cell r="AP83">
            <v>0</v>
          </cell>
        </row>
        <row r="84">
          <cell r="B84" t="str">
            <v>DISPOSICIÓN DE MATERIAL SOBRANTE</v>
          </cell>
        </row>
        <row r="85">
          <cell r="A85" t="str">
            <v>21.01</v>
          </cell>
          <cell r="B85" t="str">
            <v xml:space="preserve"> Cargue y retiro de material sobrante de la excavación, cargado manualmente. Incluye disposición final</v>
          </cell>
          <cell r="C85" t="str">
            <v>m3</v>
          </cell>
          <cell r="D85">
            <v>120</v>
          </cell>
          <cell r="E85">
            <v>49380</v>
          </cell>
          <cell r="AA85">
            <v>343</v>
          </cell>
          <cell r="AP85">
            <v>76</v>
          </cell>
        </row>
        <row r="87">
          <cell r="B87" t="str">
            <v>DEMOLICIONES</v>
          </cell>
        </row>
        <row r="88">
          <cell r="A88" t="str">
            <v>22.01</v>
          </cell>
          <cell r="B88" t="str">
            <v xml:space="preserve"> Corte de pavimento rígido</v>
          </cell>
          <cell r="C88" t="str">
            <v>m</v>
          </cell>
          <cell r="D88">
            <v>42</v>
          </cell>
          <cell r="E88">
            <v>11665.815360000001</v>
          </cell>
          <cell r="AA88">
            <v>42</v>
          </cell>
          <cell r="AP88">
            <v>0</v>
          </cell>
        </row>
        <row r="89">
          <cell r="A89" t="str">
            <v>22.02</v>
          </cell>
          <cell r="B89" t="str">
            <v xml:space="preserve"> Rotura y retiro de pavimento rígido</v>
          </cell>
          <cell r="C89" t="str">
            <v>m3</v>
          </cell>
          <cell r="D89">
            <v>7</v>
          </cell>
          <cell r="E89">
            <v>285289</v>
          </cell>
          <cell r="AA89">
            <v>3</v>
          </cell>
          <cell r="AP89">
            <v>0</v>
          </cell>
        </row>
        <row r="90">
          <cell r="B90" t="str">
            <v>EXCAVACIONES</v>
          </cell>
        </row>
        <row r="91">
          <cell r="A91" t="str">
            <v>23.01</v>
          </cell>
          <cell r="B91" t="str">
            <v>Excavación mecánica en material común seco 0 - 2 metros de profundidad</v>
          </cell>
          <cell r="C91" t="str">
            <v>m3</v>
          </cell>
          <cell r="D91">
            <v>47</v>
          </cell>
          <cell r="E91">
            <v>24191.03</v>
          </cell>
          <cell r="AA91">
            <v>47</v>
          </cell>
          <cell r="AP91">
            <v>30</v>
          </cell>
        </row>
        <row r="92">
          <cell r="B92" t="str">
            <v>CONCRETOS</v>
          </cell>
        </row>
        <row r="93">
          <cell r="A93" t="str">
            <v>24.01</v>
          </cell>
          <cell r="B93" t="str">
            <v xml:space="preserve"> Suministro y construcción de cajas para empalme en concreto 210 kg/cm2, de 0,80 x 0,80 x H= 1,0 m, E= 0,10 m. Incluye tapa en concreto y herraje</v>
          </cell>
          <cell r="C93" t="str">
            <v>un</v>
          </cell>
          <cell r="D93">
            <v>14</v>
          </cell>
          <cell r="E93">
            <v>163367.81</v>
          </cell>
          <cell r="AA93">
            <v>15</v>
          </cell>
          <cell r="AP93">
            <v>1</v>
          </cell>
        </row>
        <row r="94">
          <cell r="B94" t="str">
            <v>TUBERÍAS</v>
          </cell>
        </row>
        <row r="95">
          <cell r="A95" t="str">
            <v>25.01</v>
          </cell>
          <cell r="B95" t="str">
            <v>Suministro e instalación de tubería P.V.C.- alcantarillado de 160 mm</v>
          </cell>
          <cell r="C95" t="str">
            <v>m</v>
          </cell>
          <cell r="D95">
            <v>97</v>
          </cell>
          <cell r="E95">
            <v>66433.452799999999</v>
          </cell>
          <cell r="AA95">
            <v>97</v>
          </cell>
          <cell r="AP95">
            <v>12</v>
          </cell>
        </row>
        <row r="96">
          <cell r="B96" t="str">
            <v>ACCESORIOS</v>
          </cell>
        </row>
        <row r="97">
          <cell r="A97" t="str">
            <v>26.01</v>
          </cell>
          <cell r="B97" t="str">
            <v>Suministro e instalación de silla "T" de 400 x 160 mm</v>
          </cell>
          <cell r="C97" t="str">
            <v>un</v>
          </cell>
          <cell r="D97">
            <v>14</v>
          </cell>
          <cell r="E97">
            <v>465092.2</v>
          </cell>
          <cell r="AA97">
            <v>15</v>
          </cell>
          <cell r="AP97">
            <v>5</v>
          </cell>
        </row>
        <row r="98">
          <cell r="A98" t="str">
            <v>26.02</v>
          </cell>
          <cell r="B98" t="str">
            <v>Suministro e instalación de codo P.V.C. - alcantarillado de 45⁰ de 6" C x C .</v>
          </cell>
          <cell r="C98" t="str">
            <v>un</v>
          </cell>
          <cell r="D98">
            <v>14</v>
          </cell>
          <cell r="E98">
            <v>100889.65360000001</v>
          </cell>
          <cell r="AA98">
            <v>15</v>
          </cell>
          <cell r="AP98">
            <v>-6</v>
          </cell>
        </row>
        <row r="99">
          <cell r="B99" t="str">
            <v>LLENOS</v>
          </cell>
        </row>
        <row r="100">
          <cell r="A100" t="str">
            <v>27.01</v>
          </cell>
          <cell r="B100" t="str">
            <v>Suministro e instalación de material granular (triturado) para base de brecha en instalación de tuberias y/o complemento de entresuelos en piedra</v>
          </cell>
          <cell r="C100" t="str">
            <v>m3</v>
          </cell>
          <cell r="D100">
            <v>7</v>
          </cell>
          <cell r="E100">
            <v>236793.4</v>
          </cell>
          <cell r="AA100">
            <v>7</v>
          </cell>
          <cell r="AP100">
            <v>0</v>
          </cell>
        </row>
        <row r="101">
          <cell r="A101" t="str">
            <v>27.02</v>
          </cell>
          <cell r="B101" t="str">
            <v xml:space="preserve"> Llenos compactos con material proveniente de la excavación</v>
          </cell>
          <cell r="C101" t="str">
            <v>m3</v>
          </cell>
          <cell r="D101">
            <v>35</v>
          </cell>
          <cell r="E101">
            <v>21783.4</v>
          </cell>
          <cell r="AA101">
            <v>35</v>
          </cell>
          <cell r="AP101">
            <v>9.39</v>
          </cell>
        </row>
        <row r="102">
          <cell r="A102" t="str">
            <v>27.03</v>
          </cell>
          <cell r="B102" t="str">
            <v>Llenos compactos en material de préstamo (limo clasificado que compacte hasta el 90% del próctor)</v>
          </cell>
          <cell r="C102" t="str">
            <v>m3</v>
          </cell>
          <cell r="D102">
            <v>15</v>
          </cell>
          <cell r="E102">
            <v>73783.399999999994</v>
          </cell>
          <cell r="AA102">
            <v>15</v>
          </cell>
          <cell r="AP102">
            <v>-0.64</v>
          </cell>
        </row>
        <row r="103">
          <cell r="B103" t="str">
            <v>DISPOSICIÓN DE MATERIAL SOBRANTE</v>
          </cell>
        </row>
        <row r="104">
          <cell r="A104" t="str">
            <v>28.01</v>
          </cell>
          <cell r="B104" t="str">
            <v xml:space="preserve"> Cargue y retiro de material sobrante de la excavación, cargado manualmente. Incluye disposición final</v>
          </cell>
          <cell r="C104" t="str">
            <v>m3</v>
          </cell>
          <cell r="D104">
            <v>15</v>
          </cell>
          <cell r="E104">
            <v>49380</v>
          </cell>
          <cell r="AA104">
            <v>15</v>
          </cell>
          <cell r="AP104">
            <v>18.850000000000001</v>
          </cell>
        </row>
        <row r="107">
          <cell r="B107" t="str">
            <v>PRELIMINARES</v>
          </cell>
        </row>
        <row r="108">
          <cell r="A108" t="str">
            <v>29.01</v>
          </cell>
          <cell r="B108" t="str">
            <v>Localización y replanteo por día con equipo de topografía</v>
          </cell>
          <cell r="C108" t="str">
            <v>día</v>
          </cell>
          <cell r="D108">
            <v>1</v>
          </cell>
          <cell r="E108">
            <v>796500</v>
          </cell>
          <cell r="AA108">
            <v>1</v>
          </cell>
          <cell r="AP108">
            <v>0</v>
          </cell>
        </row>
        <row r="109">
          <cell r="B109" t="str">
            <v>EXCAVACIONES</v>
          </cell>
        </row>
        <row r="110">
          <cell r="A110" t="str">
            <v>30.01</v>
          </cell>
          <cell r="B110" t="str">
            <v xml:space="preserve"> Excavación manual en material común húmedo 0 - 2 metros</v>
          </cell>
          <cell r="C110" t="str">
            <v>m3</v>
          </cell>
          <cell r="D110">
            <v>170</v>
          </cell>
          <cell r="E110">
            <v>35056</v>
          </cell>
          <cell r="AA110">
            <v>0</v>
          </cell>
          <cell r="AP110">
            <v>0</v>
          </cell>
        </row>
        <row r="111">
          <cell r="A111" t="str">
            <v>30.02</v>
          </cell>
          <cell r="B111" t="str">
            <v xml:space="preserve"> Excavación manual en material común húmedo 2 - 4 metros</v>
          </cell>
          <cell r="C111" t="str">
            <v>m3</v>
          </cell>
          <cell r="D111">
            <v>244</v>
          </cell>
          <cell r="E111">
            <v>60426</v>
          </cell>
          <cell r="AA111">
            <v>0</v>
          </cell>
          <cell r="AP111">
            <v>0</v>
          </cell>
        </row>
        <row r="112">
          <cell r="A112" t="str">
            <v>30.03</v>
          </cell>
          <cell r="B112" t="str">
            <v xml:space="preserve"> Excavación manual en roca cualquier profundidad</v>
          </cell>
          <cell r="C112" t="str">
            <v>m3</v>
          </cell>
          <cell r="D112">
            <v>5</v>
          </cell>
          <cell r="E112">
            <v>180140</v>
          </cell>
          <cell r="AA112">
            <v>0</v>
          </cell>
          <cell r="AP112">
            <v>0</v>
          </cell>
        </row>
        <row r="113">
          <cell r="B113" t="str">
            <v>CONCRETOS</v>
          </cell>
        </row>
        <row r="114">
          <cell r="A114" t="str">
            <v>31.01</v>
          </cell>
          <cell r="B114" t="str">
            <v>Suministro e instalación de entresuelo piedra para afirmado de cimentaciones</v>
          </cell>
          <cell r="C114" t="str">
            <v>m3</v>
          </cell>
          <cell r="D114">
            <v>20.170000000000002</v>
          </cell>
          <cell r="E114">
            <v>99109</v>
          </cell>
          <cell r="AA114">
            <v>20.170000000000002</v>
          </cell>
          <cell r="AP114">
            <v>0</v>
          </cell>
        </row>
        <row r="115">
          <cell r="A115" t="str">
            <v>31.02</v>
          </cell>
          <cell r="B115" t="str">
            <v xml:space="preserve"> Suministro e instalación de material granular (triturado) para base de brecha en instalación de tuberías y/o complemento de entresuelos en piedra</v>
          </cell>
          <cell r="C115" t="str">
            <v>m3</v>
          </cell>
          <cell r="D115">
            <v>6.05</v>
          </cell>
          <cell r="E115">
            <v>236402</v>
          </cell>
          <cell r="AA115">
            <v>6.05</v>
          </cell>
          <cell r="AP115">
            <v>0</v>
          </cell>
        </row>
        <row r="116">
          <cell r="A116" t="str">
            <v>31.03</v>
          </cell>
          <cell r="B116" t="str">
            <v xml:space="preserve"> Suministro y construcción de solado, e=.05 m, en concreto de 140 kg/cm2</v>
          </cell>
          <cell r="C116" t="str">
            <v>m3</v>
          </cell>
          <cell r="D116">
            <v>1</v>
          </cell>
          <cell r="E116">
            <v>666547.35</v>
          </cell>
          <cell r="AA116">
            <v>0</v>
          </cell>
          <cell r="AP116">
            <v>0</v>
          </cell>
        </row>
        <row r="117">
          <cell r="A117" t="str">
            <v>31.04</v>
          </cell>
          <cell r="B117" t="str">
            <v xml:space="preserve"> Suministro y construcción de losa de fondo en concreto de 280 kg/cm2, incluye impermeabilizante y formaletas</v>
          </cell>
          <cell r="C117" t="str">
            <v>m3</v>
          </cell>
          <cell r="D117">
            <v>20.96</v>
          </cell>
          <cell r="E117">
            <v>948634.35</v>
          </cell>
          <cell r="AA117">
            <v>20.96</v>
          </cell>
          <cell r="AP117">
            <v>0</v>
          </cell>
        </row>
        <row r="118">
          <cell r="A118" t="str">
            <v>31.05</v>
          </cell>
          <cell r="B118" t="str">
            <v xml:space="preserve"> Suministro y construcción de muro en concreto de 280 kg/cm2, incluye impermeabilizante y formaletas</v>
          </cell>
          <cell r="C118" t="str">
            <v>m3</v>
          </cell>
          <cell r="D118">
            <v>34.1</v>
          </cell>
          <cell r="E118">
            <v>1034741.95</v>
          </cell>
          <cell r="AA118">
            <v>34.1</v>
          </cell>
          <cell r="AP118">
            <v>33.28</v>
          </cell>
        </row>
        <row r="119">
          <cell r="A119" t="str">
            <v>31.06</v>
          </cell>
          <cell r="B119" t="str">
            <v xml:space="preserve"> Suministro y construcción de losa de cubierta maciza en concreto de 245 kg/cm2, incluye impermeabilizante y formaletas</v>
          </cell>
          <cell r="C119" t="str">
            <v>m3</v>
          </cell>
          <cell r="D119">
            <v>11.55</v>
          </cell>
          <cell r="E119">
            <v>1187770.3500000001</v>
          </cell>
          <cell r="AA119">
            <v>11.55</v>
          </cell>
          <cell r="AP119">
            <v>10.57</v>
          </cell>
        </row>
        <row r="120">
          <cell r="A120" t="str">
            <v>31.07</v>
          </cell>
          <cell r="B120" t="str">
            <v xml:space="preserve"> Suministro y construcción de columnas de 0.30 x 0.30 m, en concreto fc'= 280kg/cm2, incluye formaleta</v>
          </cell>
          <cell r="C120" t="str">
            <v>m</v>
          </cell>
          <cell r="D120">
            <v>3.6</v>
          </cell>
          <cell r="E120">
            <v>256102.35</v>
          </cell>
          <cell r="AA120">
            <v>3.6</v>
          </cell>
          <cell r="AP120">
            <v>3.65</v>
          </cell>
        </row>
        <row r="121">
          <cell r="A121" t="str">
            <v>31.08</v>
          </cell>
          <cell r="B121" t="str">
            <v xml:space="preserve"> Suministro y construcción de vigas aéreas de 0.40 x 0.40m en concreto fc'= 210kg/cm2, incluye formaleta y refuerzo</v>
          </cell>
          <cell r="C121" t="str">
            <v>m</v>
          </cell>
          <cell r="D121">
            <v>14</v>
          </cell>
          <cell r="E121">
            <v>373145.58700000006</v>
          </cell>
          <cell r="AA121">
            <v>14</v>
          </cell>
          <cell r="AP121">
            <v>13.7</v>
          </cell>
        </row>
        <row r="122">
          <cell r="A122" t="str">
            <v>31.09</v>
          </cell>
          <cell r="B122" t="str">
            <v xml:space="preserve"> Suministro y construcción de tapa de concreto 210 kg/cm2 con refuerzo y marco en ángulo y recibidor de 2"de 0.70m x 0.70m, incluye empaque de neopreno</v>
          </cell>
          <cell r="C122" t="str">
            <v>un</v>
          </cell>
          <cell r="D122">
            <v>2</v>
          </cell>
          <cell r="E122">
            <v>217617.08000000002</v>
          </cell>
          <cell r="AA122">
            <v>2</v>
          </cell>
          <cell r="AP122">
            <v>2</v>
          </cell>
        </row>
        <row r="123">
          <cell r="A123" t="str">
            <v>31.10</v>
          </cell>
          <cell r="B123" t="str">
            <v xml:space="preserve"> Suministro e instalación de acero de refuerzo fy = 60000 psi</v>
          </cell>
          <cell r="C123" t="str">
            <v>kg</v>
          </cell>
          <cell r="D123">
            <v>8100</v>
          </cell>
          <cell r="E123">
            <v>9263</v>
          </cell>
          <cell r="AA123">
            <v>13550</v>
          </cell>
          <cell r="AP123">
            <v>2520</v>
          </cell>
        </row>
        <row r="124">
          <cell r="A124" t="str">
            <v>31.11</v>
          </cell>
          <cell r="B124" t="str">
            <v xml:space="preserve"> Suministro y colocación de cinta p.v.c. h = 15 cms, para juntas de construcción</v>
          </cell>
          <cell r="C124" t="str">
            <v>m</v>
          </cell>
          <cell r="D124">
            <v>90</v>
          </cell>
          <cell r="E124">
            <v>44955.5</v>
          </cell>
          <cell r="AA124">
            <v>90</v>
          </cell>
          <cell r="AP124">
            <v>30.4</v>
          </cell>
        </row>
        <row r="125">
          <cell r="A125" t="str">
            <v>31.12</v>
          </cell>
          <cell r="B125" t="str">
            <v xml:space="preserve"> Suministro e instalación de peldaños en varilla corrugada de 3/4"galvanizados</v>
          </cell>
          <cell r="C125" t="str">
            <v>un</v>
          </cell>
          <cell r="D125">
            <v>20</v>
          </cell>
          <cell r="E125">
            <v>49607.511749999998</v>
          </cell>
          <cell r="AA125">
            <v>20</v>
          </cell>
          <cell r="AP125">
            <v>0</v>
          </cell>
        </row>
        <row r="126">
          <cell r="B126" t="str">
            <v>TUBERÍAS</v>
          </cell>
        </row>
        <row r="127">
          <cell r="A127" t="str">
            <v>32.01</v>
          </cell>
          <cell r="B127" t="str">
            <v>Suministro e instalación de tubería P.V.C.-UZ de 6" RDE 26</v>
          </cell>
          <cell r="C127" t="str">
            <v>m</v>
          </cell>
          <cell r="D127">
            <v>38</v>
          </cell>
          <cell r="E127">
            <v>108191.53442000001</v>
          </cell>
          <cell r="AA127">
            <v>38</v>
          </cell>
          <cell r="AP127">
            <v>0</v>
          </cell>
        </row>
        <row r="128">
          <cell r="B128" t="str">
            <v>ACCESORIOS METÁLICOS</v>
          </cell>
        </row>
        <row r="129">
          <cell r="A129" t="str">
            <v>33.01</v>
          </cell>
          <cell r="B129" t="str">
            <v>Suministro e instalación de codo HF o HD de 90° de 4" brida - brida</v>
          </cell>
          <cell r="C129" t="str">
            <v>un</v>
          </cell>
          <cell r="D129">
            <v>2</v>
          </cell>
          <cell r="E129">
            <v>499387.6</v>
          </cell>
          <cell r="AA129">
            <v>2</v>
          </cell>
          <cell r="AP129">
            <v>0</v>
          </cell>
        </row>
        <row r="130">
          <cell r="A130" t="str">
            <v>33.02</v>
          </cell>
          <cell r="B130" t="str">
            <v>Suministro e instalación de te HF de 4" brida - brida, incluye tornilleria</v>
          </cell>
          <cell r="C130" t="str">
            <v>un</v>
          </cell>
          <cell r="D130">
            <v>1</v>
          </cell>
          <cell r="E130">
            <v>864442.4</v>
          </cell>
          <cell r="AA130">
            <v>1</v>
          </cell>
          <cell r="AP130">
            <v>0</v>
          </cell>
        </row>
        <row r="131">
          <cell r="B131" t="str">
            <v>ELEMENTOS METÁLICOS</v>
          </cell>
        </row>
        <row r="132">
          <cell r="A132" t="str">
            <v>34.01</v>
          </cell>
          <cell r="B132" t="str">
            <v>Suministro e instalación de pasamanos tubería negra de 2”, pintados con anticorrosiva y amarillo tránsito tipo intemperie</v>
          </cell>
          <cell r="C132" t="str">
            <v>m</v>
          </cell>
          <cell r="D132">
            <v>30</v>
          </cell>
          <cell r="E132">
            <v>170530.12</v>
          </cell>
          <cell r="AA132">
            <v>30</v>
          </cell>
          <cell r="AP132">
            <v>0</v>
          </cell>
        </row>
        <row r="133">
          <cell r="A133" t="str">
            <v>34.02</v>
          </cell>
          <cell r="B133" t="str">
            <v xml:space="preserve"> Suministro e instalación de pasamuro HF de 6" extremo brida de 0.70 m, z = 0.15 m</v>
          </cell>
          <cell r="C133" t="str">
            <v>un</v>
          </cell>
          <cell r="D133">
            <v>1</v>
          </cell>
          <cell r="E133">
            <v>864895</v>
          </cell>
          <cell r="AA133">
            <v>1</v>
          </cell>
          <cell r="AP133">
            <v>0</v>
          </cell>
        </row>
        <row r="134">
          <cell r="A134" t="str">
            <v>34.03</v>
          </cell>
          <cell r="B134" t="str">
            <v xml:space="preserve"> Suministro e instalación de pasamuro HF de 4" extremo roscado de 0.60 m, z = 0.075 m</v>
          </cell>
          <cell r="C134" t="str">
            <v>un</v>
          </cell>
          <cell r="D134">
            <v>1</v>
          </cell>
          <cell r="E134">
            <v>384422</v>
          </cell>
          <cell r="AA134">
            <v>1</v>
          </cell>
          <cell r="AP134">
            <v>0</v>
          </cell>
        </row>
        <row r="135">
          <cell r="B135" t="str">
            <v>ACCESORIOS PVC</v>
          </cell>
        </row>
        <row r="136">
          <cell r="A136" t="str">
            <v>35.01</v>
          </cell>
          <cell r="B136" t="str">
            <v xml:space="preserve"> Suministro e instalación de tee P.V.C.-P US de 4"</v>
          </cell>
          <cell r="C136" t="str">
            <v>un</v>
          </cell>
          <cell r="D136">
            <v>3</v>
          </cell>
          <cell r="E136">
            <v>187246.83516000002</v>
          </cell>
          <cell r="AA136">
            <v>3</v>
          </cell>
          <cell r="AP136">
            <v>0</v>
          </cell>
        </row>
        <row r="137">
          <cell r="A137" t="str">
            <v>35.02</v>
          </cell>
          <cell r="B137" t="str">
            <v>Suministro e instalación de codo P.V.C.-P US 90° de 4"</v>
          </cell>
          <cell r="C137" t="str">
            <v>un</v>
          </cell>
          <cell r="D137">
            <v>1</v>
          </cell>
          <cell r="E137">
            <v>132670.90000000002</v>
          </cell>
          <cell r="AA137">
            <v>1</v>
          </cell>
          <cell r="AP137">
            <v>0</v>
          </cell>
        </row>
        <row r="138">
          <cell r="B138" t="str">
            <v xml:space="preserve">VÁLVULAS </v>
          </cell>
        </row>
        <row r="139">
          <cell r="A139" t="str">
            <v>36.01</v>
          </cell>
          <cell r="B139" t="str">
            <v>Suministro e instalación de válvula de compuerta sello elástico brida - brida de 8", incluye tornillos y empaque</v>
          </cell>
          <cell r="C139" t="str">
            <v>un</v>
          </cell>
          <cell r="D139">
            <v>1</v>
          </cell>
          <cell r="E139">
            <v>2771271</v>
          </cell>
          <cell r="AA139">
            <v>1</v>
          </cell>
          <cell r="AP139">
            <v>0</v>
          </cell>
        </row>
        <row r="140">
          <cell r="A140" t="str">
            <v>36.02</v>
          </cell>
          <cell r="B140" t="str">
            <v xml:space="preserve"> Suministro e instalación de válvula de compuerta sello elástico brida - brida de 4"</v>
          </cell>
          <cell r="C140" t="str">
            <v>un</v>
          </cell>
          <cell r="D140">
            <v>2</v>
          </cell>
          <cell r="E140">
            <v>1136228</v>
          </cell>
          <cell r="AA140">
            <v>2</v>
          </cell>
          <cell r="AP140">
            <v>0</v>
          </cell>
        </row>
        <row r="141">
          <cell r="A141" t="str">
            <v>36.03</v>
          </cell>
          <cell r="B141" t="str">
            <v>Suministro e instalación de válvula de compuerta elástica de 4", junta hidráulica vástago no ascendente</v>
          </cell>
          <cell r="C141" t="str">
            <v>un</v>
          </cell>
          <cell r="D141">
            <v>2</v>
          </cell>
          <cell r="E141">
            <v>845108.6</v>
          </cell>
          <cell r="AA141">
            <v>2</v>
          </cell>
          <cell r="AP141">
            <v>1</v>
          </cell>
        </row>
        <row r="142">
          <cell r="B142" t="str">
            <v>MACROMEDIDOR</v>
          </cell>
        </row>
        <row r="143">
          <cell r="A143" t="str">
            <v>37.01</v>
          </cell>
          <cell r="B143" t="str">
            <v>Suministro e instalación de macromedidor volumétrico de 4", incluye accesorios</v>
          </cell>
          <cell r="C143" t="str">
            <v>un</v>
          </cell>
          <cell r="D143">
            <v>1</v>
          </cell>
          <cell r="E143">
            <v>5482335.2800000003</v>
          </cell>
          <cell r="AA143">
            <v>1</v>
          </cell>
          <cell r="AP143">
            <v>0</v>
          </cell>
        </row>
        <row r="144">
          <cell r="A144" t="str">
            <v>37.02</v>
          </cell>
          <cell r="B144" t="str">
            <v>Suministro e instalación de brida por acople universal de 4", incluye tornillos galvanizados de 5/8" x 4, con guasa, arandela y tuerca</v>
          </cell>
          <cell r="C144" t="str">
            <v>un</v>
          </cell>
          <cell r="D144">
            <v>2</v>
          </cell>
          <cell r="E144">
            <v>243764.40000000002</v>
          </cell>
          <cell r="AA144">
            <v>2</v>
          </cell>
          <cell r="AP144">
            <v>0</v>
          </cell>
        </row>
        <row r="145">
          <cell r="B145" t="str">
            <v>LLENOS</v>
          </cell>
        </row>
        <row r="146">
          <cell r="A146" t="str">
            <v>38.01</v>
          </cell>
          <cell r="B146" t="str">
            <v>Llenos compactos en material de préstamo (limo clasificado que compacte hasta el 90% del próctor)</v>
          </cell>
          <cell r="C146" t="str">
            <v>m3</v>
          </cell>
          <cell r="D146">
            <v>202</v>
          </cell>
          <cell r="E146">
            <v>73655.200000000012</v>
          </cell>
          <cell r="AA146">
            <v>202</v>
          </cell>
          <cell r="AP146">
            <v>0</v>
          </cell>
        </row>
        <row r="147">
          <cell r="A147" t="str">
            <v>38.02</v>
          </cell>
          <cell r="B147" t="str">
            <v xml:space="preserve"> Suministro y construcción de filtro en piedra al rededor de las estructuras, ancho 0,60 m</v>
          </cell>
          <cell r="C147" t="str">
            <v>m3</v>
          </cell>
          <cell r="D147">
            <v>38.4</v>
          </cell>
          <cell r="E147">
            <v>123614</v>
          </cell>
          <cell r="AA147">
            <v>38.4</v>
          </cell>
          <cell r="AP147">
            <v>0</v>
          </cell>
        </row>
        <row r="148">
          <cell r="B148" t="str">
            <v>DISPOSICIÓN MATERIAL SOBRANTE</v>
          </cell>
        </row>
        <row r="149">
          <cell r="A149" t="str">
            <v>39.01</v>
          </cell>
          <cell r="B149" t="str">
            <v xml:space="preserve"> Cargue y retiro de material sobrante de la excavación, cargado manualmente. Incluye disposición final</v>
          </cell>
          <cell r="C149" t="str">
            <v>m3</v>
          </cell>
          <cell r="D149">
            <v>414</v>
          </cell>
          <cell r="E149">
            <v>49340</v>
          </cell>
          <cell r="AA149">
            <v>414</v>
          </cell>
          <cell r="AP149">
            <v>0</v>
          </cell>
        </row>
        <row r="162">
          <cell r="B162" t="str">
            <v>EXCAVACIONES</v>
          </cell>
        </row>
        <row r="163">
          <cell r="A163" t="str">
            <v>ANP_AP01</v>
          </cell>
          <cell r="B163" t="str">
            <v>Excavación manual en material común húmedo de 0 - 2 metros de profundidad</v>
          </cell>
          <cell r="C163" t="str">
            <v>m3</v>
          </cell>
          <cell r="E163">
            <v>35056</v>
          </cell>
          <cell r="AA163">
            <v>80</v>
          </cell>
          <cell r="AP163">
            <v>26.06</v>
          </cell>
        </row>
        <row r="164">
          <cell r="A164" t="str">
            <v>ANP_AP02</v>
          </cell>
          <cell r="B164" t="str">
            <v xml:space="preserve"> Excavación mecanica en material heterógeneo húmedo 2-4 metros de profundidad</v>
          </cell>
          <cell r="C164" t="str">
            <v>m3</v>
          </cell>
          <cell r="E164">
            <v>30750</v>
          </cell>
          <cell r="AA164">
            <v>180</v>
          </cell>
          <cell r="AP164">
            <v>93.88</v>
          </cell>
        </row>
        <row r="165">
          <cell r="B165" t="str">
            <v>DEMOLICIONES</v>
          </cell>
        </row>
        <row r="166">
          <cell r="A166" t="str">
            <v>ANP_AP03</v>
          </cell>
          <cell r="B166" t="str">
            <v xml:space="preserve"> Corte de pavimento rígido</v>
          </cell>
          <cell r="C166" t="str">
            <v>m</v>
          </cell>
          <cell r="E166">
            <v>11665.815360000001</v>
          </cell>
          <cell r="AA166">
            <v>0</v>
          </cell>
          <cell r="AP166">
            <v>28.6</v>
          </cell>
        </row>
        <row r="167">
          <cell r="A167" t="str">
            <v>ANP_AP04</v>
          </cell>
          <cell r="B167" t="str">
            <v xml:space="preserve"> Rotura y retiro de pavimento rígido</v>
          </cell>
          <cell r="C167" t="str">
            <v>m3</v>
          </cell>
          <cell r="E167">
            <v>285289</v>
          </cell>
          <cell r="AA167">
            <v>0</v>
          </cell>
          <cell r="AP167">
            <v>1.29</v>
          </cell>
        </row>
        <row r="168">
          <cell r="B168" t="str">
            <v>CONCRETOS</v>
          </cell>
        </row>
        <row r="169">
          <cell r="A169" t="str">
            <v>ANP_AP05</v>
          </cell>
          <cell r="B169" t="str">
            <v>Perforada y abocada en concreto (210 kg/cm2) de cámara de inspección existente para tubería igual o menor a 400 mm</v>
          </cell>
          <cell r="C169" t="str">
            <v>un</v>
          </cell>
          <cell r="E169">
            <v>130377</v>
          </cell>
          <cell r="AP169">
            <v>1</v>
          </cell>
        </row>
        <row r="181">
          <cell r="B181" t="str">
            <v>RED DE ALCANTARILLADO</v>
          </cell>
        </row>
        <row r="182">
          <cell r="B182" t="str">
            <v>EXCAVACIONES</v>
          </cell>
        </row>
        <row r="183">
          <cell r="A183" t="str">
            <v>ANP_AV01</v>
          </cell>
          <cell r="B183" t="str">
            <v xml:space="preserve"> Excavación mecanica en material heterógeneo húmedo 2-4 metros de profundidad</v>
          </cell>
          <cell r="C183" t="str">
            <v>m3</v>
          </cell>
          <cell r="D183">
            <v>0</v>
          </cell>
          <cell r="E183">
            <v>30750</v>
          </cell>
          <cell r="AA183">
            <v>160</v>
          </cell>
          <cell r="AP183">
            <v>-35.380000000000003</v>
          </cell>
        </row>
        <row r="184">
          <cell r="A184" t="str">
            <v>ANP_AV02</v>
          </cell>
          <cell r="B184" t="str">
            <v>Excavación manual en material común húmedo de 0 - 2 metros de profundidad</v>
          </cell>
          <cell r="C184" t="str">
            <v>m3</v>
          </cell>
          <cell r="D184">
            <v>0</v>
          </cell>
          <cell r="E184">
            <v>35056</v>
          </cell>
          <cell r="AA184">
            <v>0</v>
          </cell>
          <cell r="AP184">
            <v>37.65</v>
          </cell>
        </row>
        <row r="185">
          <cell r="A185" t="str">
            <v>ANP_AV03</v>
          </cell>
          <cell r="B185" t="str">
            <v>Excavación manual en material común húmedo de 2 - 4 metros de profundidad</v>
          </cell>
          <cell r="C185" t="str">
            <v>m3</v>
          </cell>
          <cell r="D185">
            <v>0</v>
          </cell>
          <cell r="E185">
            <v>60426</v>
          </cell>
          <cell r="AA185">
            <v>0</v>
          </cell>
          <cell r="AP185">
            <v>0.63</v>
          </cell>
        </row>
        <row r="186">
          <cell r="B186" t="str">
            <v>CONCRETOS</v>
          </cell>
        </row>
        <row r="187">
          <cell r="A187" t="str">
            <v>ANP_AV04</v>
          </cell>
          <cell r="B187" t="str">
            <v>Perforada y abocada en concreto (210 kg/cm2) de cámara de inspección existente para tubería igual o menor a 400 mm</v>
          </cell>
          <cell r="C187" t="str">
            <v>un</v>
          </cell>
          <cell r="D187">
            <v>0</v>
          </cell>
          <cell r="E187">
            <v>130377</v>
          </cell>
          <cell r="AA187">
            <v>0</v>
          </cell>
          <cell r="AP187">
            <v>5</v>
          </cell>
        </row>
        <row r="192">
          <cell r="B192" t="str">
            <v>TUBERIAS</v>
          </cell>
        </row>
        <row r="193">
          <cell r="A193" t="str">
            <v>ANP_DV01</v>
          </cell>
          <cell r="B193" t="str">
            <v>Suministro e instalación de tubería P.V.C.- S de 4", incluye unión</v>
          </cell>
          <cell r="C193" t="str">
            <v>m</v>
          </cell>
          <cell r="D193">
            <v>0</v>
          </cell>
          <cell r="E193">
            <v>54114</v>
          </cell>
          <cell r="AP193">
            <v>26.6</v>
          </cell>
        </row>
        <row r="194">
          <cell r="B194" t="str">
            <v>ACCESORIOS</v>
          </cell>
        </row>
        <row r="195">
          <cell r="A195" t="str">
            <v>ANP_DV02</v>
          </cell>
          <cell r="B195" t="str">
            <v>Suministro e instalación de codo P.V.C. - alcantarillado de 90⁰ de 4" C x C .</v>
          </cell>
          <cell r="C195" t="str">
            <v>un</v>
          </cell>
          <cell r="D195">
            <v>0</v>
          </cell>
          <cell r="E195">
            <v>37480</v>
          </cell>
          <cell r="AP195">
            <v>14</v>
          </cell>
        </row>
        <row r="196">
          <cell r="A196" t="str">
            <v>ANP_DV03</v>
          </cell>
          <cell r="B196" t="str">
            <v>Suministro e instalación de buje P.V.C.-S de 6 x 4" c x c</v>
          </cell>
          <cell r="C196" t="str">
            <v>un</v>
          </cell>
          <cell r="D196">
            <v>0</v>
          </cell>
          <cell r="E196">
            <v>71779</v>
          </cell>
          <cell r="AP196">
            <v>12</v>
          </cell>
        </row>
        <row r="197">
          <cell r="A197" t="str">
            <v>ANP_DV04</v>
          </cell>
          <cell r="B197" t="str">
            <v>Suministro e instalación de unión P.V.C.-S de 6" c x c</v>
          </cell>
          <cell r="C197" t="str">
            <v>un</v>
          </cell>
          <cell r="D197">
            <v>0</v>
          </cell>
          <cell r="E197">
            <v>70980</v>
          </cell>
          <cell r="AP197">
            <v>7</v>
          </cell>
        </row>
        <row r="203">
          <cell r="B203" t="str">
            <v>EXCAVACIONES</v>
          </cell>
        </row>
        <row r="204">
          <cell r="A204" t="str">
            <v>ANP_T01</v>
          </cell>
          <cell r="B204" t="str">
            <v xml:space="preserve"> Excavación mecanica en material heterógeneo húmedo 0-2 metros de profundidad</v>
          </cell>
          <cell r="C204" t="str">
            <v>m3</v>
          </cell>
          <cell r="D204">
            <v>0</v>
          </cell>
          <cell r="E204">
            <v>26737</v>
          </cell>
          <cell r="AA204">
            <v>200</v>
          </cell>
          <cell r="AP204">
            <v>0</v>
          </cell>
        </row>
        <row r="205">
          <cell r="A205" t="str">
            <v>ANP_T02</v>
          </cell>
          <cell r="B205" t="str">
            <v xml:space="preserve"> Excavación mecanica en material heterógeneo húmedo 2-4 metros de profundidad</v>
          </cell>
          <cell r="C205" t="str">
            <v>m3</v>
          </cell>
          <cell r="D205">
            <v>0</v>
          </cell>
          <cell r="E205">
            <v>30750</v>
          </cell>
          <cell r="AA205">
            <v>216.64</v>
          </cell>
          <cell r="AP205">
            <v>0</v>
          </cell>
        </row>
        <row r="210">
          <cell r="B210" t="str">
            <v>ELEMENTOS METÁLICOS</v>
          </cell>
        </row>
        <row r="211">
          <cell r="A211" t="str">
            <v>ANP_T03</v>
          </cell>
          <cell r="B211" t="str">
            <v>Suministro e instalación de respiradero en hg de 3", para embeber en losa, l=0.4 + 0.15m, incluye dos codos de 90 grados</v>
          </cell>
          <cell r="C211" t="str">
            <v>un</v>
          </cell>
          <cell r="D211">
            <v>0</v>
          </cell>
          <cell r="E211">
            <v>186418</v>
          </cell>
          <cell r="AA211">
            <v>0</v>
          </cell>
          <cell r="AP211">
            <v>4</v>
          </cell>
        </row>
        <row r="212">
          <cell r="B212" t="str">
            <v xml:space="preserve">VÁLVULAS </v>
          </cell>
        </row>
        <row r="213">
          <cell r="A213" t="str">
            <v>ANP_T04</v>
          </cell>
          <cell r="B213" t="str">
            <v>Suministro e instalación de válvula de compuerta sello elástico brida - brida de 6", incluye empaques y tornillos galvanizados</v>
          </cell>
          <cell r="C213" t="str">
            <v>un</v>
          </cell>
          <cell r="D213">
            <v>0</v>
          </cell>
          <cell r="E213">
            <v>2616432</v>
          </cell>
          <cell r="AA213">
            <v>0</v>
          </cell>
          <cell r="AP213">
            <v>1</v>
          </cell>
        </row>
        <row r="216">
          <cell r="B216" t="str">
            <v>ACTIVIDADES NO PREVISTAS OTRAS</v>
          </cell>
        </row>
        <row r="217">
          <cell r="A217" t="str">
            <v>ANP_OT01</v>
          </cell>
          <cell r="B217" t="str">
            <v>Suministro e instalación de unión mecánica de 3" PE100 - PN 10</v>
          </cell>
          <cell r="C217" t="str">
            <v>un</v>
          </cell>
          <cell r="D217">
            <v>0</v>
          </cell>
          <cell r="E217">
            <v>137591</v>
          </cell>
          <cell r="AA217">
            <v>0</v>
          </cell>
          <cell r="AP217">
            <v>2</v>
          </cell>
        </row>
        <row r="218">
          <cell r="A218" t="str">
            <v>ANP_OT02</v>
          </cell>
          <cell r="B218" t="str">
            <v>Reparación de domiciliarias en tubería PF + UAD de 1/2", incluye accesorios</v>
          </cell>
          <cell r="C218" t="str">
            <v>un</v>
          </cell>
          <cell r="D218">
            <v>0</v>
          </cell>
          <cell r="E218">
            <v>51577</v>
          </cell>
          <cell r="AA218">
            <v>0</v>
          </cell>
          <cell r="AP218">
            <v>20</v>
          </cell>
        </row>
      </sheetData>
      <sheetData sheetId="1">
        <row r="16">
          <cell r="J16">
            <v>248</v>
          </cell>
        </row>
      </sheetData>
      <sheetData sheetId="2"/>
      <sheetData sheetId="3"/>
      <sheetData sheetId="4"/>
      <sheetData sheetId="5"/>
      <sheetData sheetId="6"/>
      <sheetData sheetId="7"/>
      <sheetData sheetId="8"/>
      <sheetData sheetId="9"/>
      <sheetData sheetId="10"/>
      <sheetData sheetId="11"/>
      <sheetData sheetId="12"/>
      <sheetData sheetId="13"/>
      <sheetData sheetId="14">
        <row r="16">
          <cell r="J16">
            <v>248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T229"/>
  <sheetViews>
    <sheetView tabSelected="1" view="pageBreakPreview" zoomScale="60" zoomScaleNormal="100" workbookViewId="0">
      <selection activeCell="U7" sqref="U7"/>
    </sheetView>
  </sheetViews>
  <sheetFormatPr baseColWidth="10" defaultColWidth="16.28515625" defaultRowHeight="12.75" customHeight="1" x14ac:dyDescent="0.2"/>
  <cols>
    <col min="1" max="1" width="6.28515625" style="28" customWidth="1"/>
    <col min="2" max="2" width="38.7109375" style="28" customWidth="1"/>
    <col min="3" max="3" width="7.5703125" style="28" customWidth="1"/>
    <col min="4" max="4" width="8.140625" style="28" customWidth="1"/>
    <col min="5" max="5" width="11" style="28" customWidth="1"/>
    <col min="6" max="6" width="16.42578125" style="28" customWidth="1"/>
    <col min="7" max="7" width="17.7109375" style="28" customWidth="1"/>
    <col min="8" max="8" width="11.28515625" style="28" customWidth="1"/>
    <col min="9" max="9" width="19.140625" style="28" customWidth="1"/>
    <col min="10" max="10" width="12.7109375" style="28" customWidth="1"/>
    <col min="11" max="11" width="18.7109375" style="28" customWidth="1"/>
    <col min="12" max="12" width="10.5703125" style="28" customWidth="1"/>
    <col min="13" max="13" width="18.140625" style="28" customWidth="1"/>
    <col min="14" max="14" width="9.7109375" style="28" hidden="1" customWidth="1"/>
    <col min="15" max="15" width="16.7109375" style="28" hidden="1" customWidth="1"/>
    <col min="16" max="16" width="9.28515625" style="134" customWidth="1"/>
    <col min="17" max="17" width="18.140625" style="123" customWidth="1"/>
    <col min="18" max="18" width="9.7109375" style="134" customWidth="1"/>
    <col min="19" max="19" width="18.7109375" style="134" customWidth="1"/>
    <col min="20" max="20" width="1.42578125" style="134" customWidth="1"/>
    <col min="21" max="21" width="17.5703125" style="28" bestFit="1" customWidth="1"/>
    <col min="22" max="22" width="18.28515625" style="28" bestFit="1" customWidth="1"/>
    <col min="23" max="16384" width="16.28515625" style="28"/>
  </cols>
  <sheetData>
    <row r="1" spans="1:20" s="2" customFormat="1" ht="71.25" customHeight="1" x14ac:dyDescent="0.25">
      <c r="A1" s="250"/>
      <c r="B1" s="251"/>
      <c r="C1" s="252"/>
      <c r="D1" s="251"/>
      <c r="E1" s="251"/>
      <c r="F1" s="251"/>
      <c r="G1" s="251"/>
      <c r="H1" s="251"/>
      <c r="I1" s="251"/>
      <c r="J1" s="251"/>
      <c r="K1" s="251"/>
      <c r="L1" s="251"/>
      <c r="M1" s="251"/>
      <c r="N1" s="251"/>
      <c r="O1" s="251"/>
      <c r="P1" s="251"/>
      <c r="Q1" s="251"/>
      <c r="R1" s="251"/>
      <c r="S1" s="253"/>
      <c r="T1" s="1"/>
    </row>
    <row r="2" spans="1:20" s="9" customFormat="1" ht="15" customHeight="1" x14ac:dyDescent="0.15">
      <c r="A2" s="254" t="str">
        <f>+'[2]ACTA SEGUIMIENTO -'!B6</f>
        <v>OBJETO:  GARANTIZAR LA ADECUADA PRESTACIÓN DE LOS SERVICIOS PUBLICOS A LOS HABITANTES DEL CASCO URBANO, POR MEDIO DE LA AMPLIACIÓN DE LA COBERTURA DEL SISTEMA DE ALCANTARILLADO EN LA ZONA DE EXPANSIÓN URBANA "SECTOR PAISANITO", REPOSICIÓN DE REDES DE ALCANTARILLADO SECTOR LA SANTA CRUZ Y CONSTRUCCIÓN DE UN SEGUNDO TANQUE DE ALMACENAMIENTO DE AGUA POTABLE EN EL MUNICIPIO DE SAN FRANCISCO, ANTIOQUIA.</v>
      </c>
      <c r="B2" s="255"/>
      <c r="C2" s="256"/>
      <c r="D2" s="3"/>
      <c r="E2" s="4"/>
      <c r="F2" s="5"/>
      <c r="G2" s="5"/>
      <c r="H2" s="5"/>
      <c r="I2" s="5"/>
      <c r="J2" s="5"/>
      <c r="K2" s="5"/>
      <c r="L2" s="5"/>
      <c r="M2" s="5"/>
      <c r="N2" s="6"/>
      <c r="O2" s="7"/>
      <c r="P2" s="263" t="s">
        <v>0</v>
      </c>
      <c r="Q2" s="264"/>
      <c r="R2" s="264"/>
      <c r="S2" s="265"/>
      <c r="T2" s="8"/>
    </row>
    <row r="3" spans="1:20" s="9" customFormat="1" ht="15" customHeight="1" x14ac:dyDescent="0.15">
      <c r="A3" s="257"/>
      <c r="B3" s="258"/>
      <c r="C3" s="259"/>
      <c r="D3" s="10" t="s">
        <v>1</v>
      </c>
      <c r="F3" s="266" t="str">
        <f>+B217</f>
        <v>SUMINISTROS Y CONSTRUCCIONES CÁRDENAS S.A.S.</v>
      </c>
      <c r="G3" s="266"/>
      <c r="H3" s="266"/>
      <c r="I3" s="266"/>
      <c r="J3" s="266"/>
      <c r="K3" s="266"/>
      <c r="L3" s="266"/>
      <c r="M3" s="266"/>
      <c r="N3" s="266"/>
      <c r="O3" s="267"/>
      <c r="P3" s="263"/>
      <c r="Q3" s="264"/>
      <c r="R3" s="264"/>
      <c r="S3" s="265"/>
      <c r="T3" s="8"/>
    </row>
    <row r="4" spans="1:20" s="9" customFormat="1" ht="15" customHeight="1" x14ac:dyDescent="0.15">
      <c r="A4" s="257"/>
      <c r="B4" s="258"/>
      <c r="C4" s="259"/>
      <c r="D4" s="10" t="s">
        <v>2</v>
      </c>
      <c r="F4" s="11">
        <f>I208</f>
        <v>725536485.30743003</v>
      </c>
      <c r="N4" s="12" t="s">
        <v>3</v>
      </c>
      <c r="O4" s="13">
        <f>+'[2]ACTA SEGUIMIENTO -'!B8</f>
        <v>99703403.019999996</v>
      </c>
      <c r="P4" s="263"/>
      <c r="Q4" s="264"/>
      <c r="R4" s="264"/>
      <c r="S4" s="265"/>
      <c r="T4" s="8"/>
    </row>
    <row r="5" spans="1:20" s="9" customFormat="1" ht="15" customHeight="1" x14ac:dyDescent="0.15">
      <c r="A5" s="257"/>
      <c r="B5" s="258"/>
      <c r="C5" s="259"/>
      <c r="D5" s="10" t="s">
        <v>4</v>
      </c>
      <c r="F5" s="11">
        <f>+G209</f>
        <v>0</v>
      </c>
      <c r="N5" s="12" t="s">
        <v>5</v>
      </c>
      <c r="O5" s="142">
        <f>+F4+O4</f>
        <v>825239888.32743001</v>
      </c>
      <c r="P5" s="268" t="s">
        <v>6</v>
      </c>
      <c r="Q5" s="269"/>
      <c r="R5" s="269"/>
      <c r="S5" s="270"/>
      <c r="T5" s="8"/>
    </row>
    <row r="6" spans="1:20" s="9" customFormat="1" ht="15" customHeight="1" x14ac:dyDescent="0.15">
      <c r="A6" s="257"/>
      <c r="B6" s="258"/>
      <c r="C6" s="259"/>
      <c r="D6" s="14" t="s">
        <v>7</v>
      </c>
      <c r="F6" s="15" t="str">
        <f>+'[2]ACTA SEGUIMIENTO -'!B10</f>
        <v>NOVENTA Y CINCO (95) DIAS</v>
      </c>
      <c r="N6" s="15"/>
      <c r="O6" s="16"/>
      <c r="P6" s="274" t="s">
        <v>55</v>
      </c>
      <c r="Q6" s="275"/>
      <c r="R6" s="275"/>
      <c r="S6" s="276"/>
      <c r="T6" s="8"/>
    </row>
    <row r="7" spans="1:20" s="9" customFormat="1" ht="15" customHeight="1" x14ac:dyDescent="0.15">
      <c r="A7" s="257"/>
      <c r="B7" s="258"/>
      <c r="C7" s="259"/>
      <c r="D7" s="14" t="s">
        <v>8</v>
      </c>
      <c r="F7" s="17" t="str">
        <f>+'[2]ACTA SEGUIMIENTO -'!F10</f>
        <v xml:space="preserve"> AGOSTO 2 DE 2023</v>
      </c>
      <c r="N7" s="17"/>
      <c r="O7" s="16"/>
      <c r="P7" s="277" t="s">
        <v>48</v>
      </c>
      <c r="Q7" s="278"/>
      <c r="R7" s="278"/>
      <c r="S7" s="279"/>
      <c r="T7" s="8"/>
    </row>
    <row r="8" spans="1:20" s="9" customFormat="1" ht="15" customHeight="1" x14ac:dyDescent="0.15">
      <c r="A8" s="257"/>
      <c r="B8" s="258"/>
      <c r="C8" s="259"/>
      <c r="D8" s="14" t="s">
        <v>9</v>
      </c>
      <c r="F8" s="17" t="str">
        <f>+'[2]ACTA SEGUIMIENTO -'!F11</f>
        <v xml:space="preserve"> NOVIEMBRE 6 DE 2023</v>
      </c>
      <c r="N8" s="17"/>
      <c r="O8" s="16"/>
      <c r="P8" s="280" t="s">
        <v>10</v>
      </c>
      <c r="Q8" s="281"/>
      <c r="R8" s="281"/>
      <c r="S8" s="282"/>
      <c r="T8" s="8"/>
    </row>
    <row r="9" spans="1:20" s="26" customFormat="1" ht="15" customHeight="1" x14ac:dyDescent="0.25">
      <c r="A9" s="260"/>
      <c r="B9" s="261"/>
      <c r="C9" s="262"/>
      <c r="D9" s="18"/>
      <c r="E9" s="18"/>
      <c r="F9" s="18"/>
      <c r="G9" s="19"/>
      <c r="H9" s="19"/>
      <c r="I9" s="19"/>
      <c r="J9" s="19"/>
      <c r="K9" s="19"/>
      <c r="L9" s="19"/>
      <c r="M9" s="19"/>
      <c r="N9" s="18"/>
      <c r="O9" s="20"/>
      <c r="P9" s="21"/>
      <c r="Q9" s="22"/>
      <c r="R9" s="23"/>
      <c r="S9" s="24"/>
      <c r="T9" s="25"/>
    </row>
    <row r="10" spans="1:20" ht="16.5" customHeight="1" x14ac:dyDescent="0.2">
      <c r="A10" s="206"/>
      <c r="B10" s="204"/>
      <c r="C10" s="205"/>
      <c r="D10" s="289" t="s">
        <v>12</v>
      </c>
      <c r="E10" s="290"/>
      <c r="F10" s="290"/>
      <c r="G10" s="290"/>
      <c r="H10" s="272"/>
      <c r="I10" s="272"/>
      <c r="J10" s="272"/>
      <c r="K10" s="272"/>
      <c r="L10" s="272"/>
      <c r="M10" s="272"/>
      <c r="N10" s="272"/>
      <c r="O10" s="273"/>
      <c r="P10" s="248"/>
      <c r="Q10" s="248"/>
      <c r="R10" s="248" t="s">
        <v>13</v>
      </c>
      <c r="S10" s="248"/>
      <c r="T10" s="27"/>
    </row>
    <row r="11" spans="1:20" ht="27.75" customHeight="1" x14ac:dyDescent="0.2">
      <c r="A11" s="293" t="s">
        <v>52</v>
      </c>
      <c r="B11" s="293"/>
      <c r="C11" s="293"/>
      <c r="D11" s="293"/>
      <c r="E11" s="293"/>
      <c r="F11" s="293"/>
      <c r="G11" s="293"/>
      <c r="H11" s="247" t="s">
        <v>53</v>
      </c>
      <c r="I11" s="247"/>
      <c r="J11" s="283" t="s">
        <v>49</v>
      </c>
      <c r="K11" s="283"/>
      <c r="L11" s="288" t="s">
        <v>50</v>
      </c>
      <c r="M11" s="288"/>
      <c r="N11" s="271" t="s">
        <v>14</v>
      </c>
      <c r="O11" s="273"/>
      <c r="P11" s="249" t="s">
        <v>54</v>
      </c>
      <c r="Q11" s="249"/>
      <c r="R11" s="248"/>
      <c r="S11" s="248"/>
      <c r="T11" s="27"/>
    </row>
    <row r="12" spans="1:20" ht="33" customHeight="1" x14ac:dyDescent="0.2">
      <c r="A12" s="207" t="s">
        <v>51</v>
      </c>
      <c r="B12" s="245" t="s">
        <v>11</v>
      </c>
      <c r="C12" s="246"/>
      <c r="D12" s="291" t="s">
        <v>15</v>
      </c>
      <c r="E12" s="292" t="s">
        <v>16</v>
      </c>
      <c r="F12" s="291" t="s">
        <v>17</v>
      </c>
      <c r="G12" s="292" t="s">
        <v>18</v>
      </c>
      <c r="H12" s="208" t="s">
        <v>16</v>
      </c>
      <c r="I12" s="208" t="s">
        <v>18</v>
      </c>
      <c r="J12" s="284" t="s">
        <v>16</v>
      </c>
      <c r="K12" s="287" t="s">
        <v>19</v>
      </c>
      <c r="L12" s="285" t="s">
        <v>16</v>
      </c>
      <c r="M12" s="286" t="s">
        <v>19</v>
      </c>
      <c r="N12" s="29" t="s">
        <v>16</v>
      </c>
      <c r="O12" s="30" t="s">
        <v>18</v>
      </c>
      <c r="P12" s="184" t="s">
        <v>16</v>
      </c>
      <c r="Q12" s="185" t="s">
        <v>19</v>
      </c>
      <c r="R12" s="32" t="s">
        <v>16</v>
      </c>
      <c r="S12" s="31" t="s">
        <v>20</v>
      </c>
      <c r="T12" s="33"/>
    </row>
    <row r="13" spans="1:20" s="39" customFormat="1" x14ac:dyDescent="0.25">
      <c r="A13" s="34"/>
      <c r="B13" s="243"/>
      <c r="C13" s="244"/>
      <c r="D13" s="35"/>
      <c r="E13" s="36"/>
      <c r="F13" s="37"/>
      <c r="G13" s="36"/>
      <c r="H13" s="36"/>
      <c r="I13" s="36"/>
      <c r="J13" s="167"/>
      <c r="K13" s="167"/>
      <c r="L13" s="150"/>
      <c r="M13" s="150"/>
      <c r="N13" s="36"/>
      <c r="O13" s="36"/>
      <c r="P13" s="186"/>
      <c r="Q13" s="186"/>
      <c r="R13" s="37"/>
      <c r="S13" s="36"/>
      <c r="T13" s="38"/>
    </row>
    <row r="14" spans="1:20" s="39" customFormat="1" ht="18" customHeight="1" x14ac:dyDescent="0.25">
      <c r="A14" s="143"/>
      <c r="B14" s="242" t="s">
        <v>21</v>
      </c>
      <c r="C14" s="233"/>
      <c r="D14" s="144"/>
      <c r="E14" s="145"/>
      <c r="F14" s="145"/>
      <c r="G14" s="55"/>
      <c r="H14" s="146"/>
      <c r="I14" s="146"/>
      <c r="J14" s="168"/>
      <c r="K14" s="168"/>
      <c r="L14" s="151"/>
      <c r="M14" s="151"/>
      <c r="N14" s="145"/>
      <c r="O14" s="55"/>
      <c r="P14" s="187"/>
      <c r="Q14" s="188"/>
      <c r="R14" s="147"/>
      <c r="S14" s="55"/>
      <c r="T14" s="38"/>
    </row>
    <row r="15" spans="1:20" s="39" customFormat="1" ht="18" customHeight="1" x14ac:dyDescent="0.25">
      <c r="A15" s="143"/>
      <c r="B15" s="242" t="s">
        <v>23</v>
      </c>
      <c r="C15" s="233"/>
      <c r="D15" s="144"/>
      <c r="E15" s="145"/>
      <c r="F15" s="145"/>
      <c r="G15" s="55"/>
      <c r="H15" s="146"/>
      <c r="I15" s="146"/>
      <c r="J15" s="168"/>
      <c r="K15" s="168"/>
      <c r="L15" s="151"/>
      <c r="M15" s="151"/>
      <c r="N15" s="145"/>
      <c r="O15" s="55"/>
      <c r="P15" s="187"/>
      <c r="Q15" s="188"/>
      <c r="R15" s="147"/>
      <c r="S15" s="55"/>
      <c r="T15" s="38"/>
    </row>
    <row r="16" spans="1:20" s="39" customFormat="1" ht="15" customHeight="1" x14ac:dyDescent="0.25">
      <c r="A16" s="40"/>
      <c r="B16" s="230" t="str">
        <f>+'[2]ACTA SEGUIMIENTO -'!B17</f>
        <v>PRELIMINARES</v>
      </c>
      <c r="C16" s="231"/>
      <c r="D16" s="41"/>
      <c r="E16" s="42"/>
      <c r="F16" s="42"/>
      <c r="G16" s="43"/>
      <c r="H16" s="43"/>
      <c r="I16" s="43"/>
      <c r="J16" s="169"/>
      <c r="K16" s="169"/>
      <c r="L16" s="152"/>
      <c r="M16" s="152"/>
      <c r="N16" s="42"/>
      <c r="O16" s="43"/>
      <c r="P16" s="189"/>
      <c r="Q16" s="190"/>
      <c r="R16" s="44"/>
      <c r="S16" s="45"/>
      <c r="T16" s="38"/>
    </row>
    <row r="17" spans="1:20" s="39" customFormat="1" ht="15" customHeight="1" x14ac:dyDescent="0.25">
      <c r="A17" s="46" t="str">
        <f>+'[2]ACTA SEGUIMIENTO -'!A18</f>
        <v>1.01</v>
      </c>
      <c r="B17" s="228" t="str">
        <f>+'[2]ACTA SEGUIMIENTO -'!B18</f>
        <v>Localización y replanteo por metro</v>
      </c>
      <c r="C17" s="229"/>
      <c r="D17" s="41" t="str">
        <f>+'[2]ACTA SEGUIMIENTO -'!C18</f>
        <v>m</v>
      </c>
      <c r="E17" s="47">
        <f>+'[2]ACTA SEGUIMIENTO -'!D18</f>
        <v>248</v>
      </c>
      <c r="F17" s="48">
        <f>+'[2]ACTA SEGUIMIENTO -'!E18</f>
        <v>3696.9999999999995</v>
      </c>
      <c r="G17" s="43">
        <f>ROUND(E17*F17,5)</f>
        <v>916856</v>
      </c>
      <c r="H17" s="43">
        <v>248</v>
      </c>
      <c r="I17" s="43">
        <v>916856</v>
      </c>
      <c r="J17" s="169">
        <v>248</v>
      </c>
      <c r="K17" s="169">
        <v>916856</v>
      </c>
      <c r="L17" s="152">
        <v>0</v>
      </c>
      <c r="M17" s="152">
        <v>0</v>
      </c>
      <c r="N17" s="47">
        <f>+'[2]ACTA SEGUIMIENTO -'!AA18</f>
        <v>248</v>
      </c>
      <c r="O17" s="43">
        <f>ROUND(F17*N17,5)</f>
        <v>916856</v>
      </c>
      <c r="P17" s="189">
        <f>+'[2]ACTA SEGUIMIENTO -'!AP18</f>
        <v>0</v>
      </c>
      <c r="Q17" s="190">
        <f>ROUND(F17*P17,5)</f>
        <v>0</v>
      </c>
      <c r="R17" s="44">
        <f>J17+L17+P17</f>
        <v>248</v>
      </c>
      <c r="S17" s="45">
        <f>ROUND(R17*F17,5)</f>
        <v>916856</v>
      </c>
      <c r="T17" s="38"/>
    </row>
    <row r="18" spans="1:20" s="39" customFormat="1" ht="15" customHeight="1" x14ac:dyDescent="0.25">
      <c r="A18" s="40"/>
      <c r="B18" s="230" t="str">
        <f>+'[2]ACTA SEGUIMIENTO -'!B19</f>
        <v>EXCAVACIONES</v>
      </c>
      <c r="C18" s="231"/>
      <c r="D18" s="41"/>
      <c r="E18" s="42"/>
      <c r="F18" s="42"/>
      <c r="G18" s="43"/>
      <c r="H18" s="43"/>
      <c r="I18" s="43"/>
      <c r="J18" s="169"/>
      <c r="K18" s="169"/>
      <c r="L18" s="152"/>
      <c r="M18" s="152"/>
      <c r="N18" s="42"/>
      <c r="O18" s="43"/>
      <c r="P18" s="189"/>
      <c r="Q18" s="190"/>
      <c r="R18" s="44"/>
      <c r="S18" s="45"/>
      <c r="T18" s="38"/>
    </row>
    <row r="19" spans="1:20" s="39" customFormat="1" ht="30" customHeight="1" x14ac:dyDescent="0.25">
      <c r="A19" s="46" t="str">
        <f>+'[2]ACTA SEGUIMIENTO -'!A20</f>
        <v>2.01</v>
      </c>
      <c r="B19" s="228" t="str">
        <f>+'[2]ACTA SEGUIMIENTO -'!B20</f>
        <v>Excavación mecánica en material común seco 0 - 2 metros de profundidad</v>
      </c>
      <c r="C19" s="229"/>
      <c r="D19" s="41" t="str">
        <f>+'[2]ACTA SEGUIMIENTO -'!C20</f>
        <v>m3</v>
      </c>
      <c r="E19" s="47">
        <f>+'[2]ACTA SEGUIMIENTO -'!D20</f>
        <v>259</v>
      </c>
      <c r="F19" s="48">
        <f>+'[2]ACTA SEGUIMIENTO -'!E20</f>
        <v>24191.03</v>
      </c>
      <c r="G19" s="43">
        <f>ROUND(E19*F19,5)</f>
        <v>6265476.7699999996</v>
      </c>
      <c r="H19" s="43">
        <v>200</v>
      </c>
      <c r="I19" s="43">
        <v>4838206</v>
      </c>
      <c r="J19" s="169">
        <v>120</v>
      </c>
      <c r="K19" s="169">
        <v>2902923.6</v>
      </c>
      <c r="L19" s="152">
        <v>80</v>
      </c>
      <c r="M19" s="152">
        <v>1935282.4</v>
      </c>
      <c r="N19" s="47">
        <f>+'[2]ACTA SEGUIMIENTO -'!AA20</f>
        <v>200</v>
      </c>
      <c r="O19" s="43">
        <f>ROUND(F19*N19,5)</f>
        <v>4838206</v>
      </c>
      <c r="P19" s="189">
        <f>+'[2]ACTA SEGUIMIENTO -'!AP20</f>
        <v>126.23</v>
      </c>
      <c r="Q19" s="190">
        <f>ROUND(F19*P19,5)</f>
        <v>3053633.7168999999</v>
      </c>
      <c r="R19" s="44">
        <f t="shared" ref="R19:R81" si="0">J19+L19+P19</f>
        <v>326.23</v>
      </c>
      <c r="S19" s="45">
        <f>ROUND(R19*F19,5)</f>
        <v>7891839.7169000003</v>
      </c>
      <c r="T19" s="38"/>
    </row>
    <row r="20" spans="1:20" s="39" customFormat="1" ht="30" customHeight="1" x14ac:dyDescent="0.25">
      <c r="A20" s="46" t="str">
        <f>+'[2]ACTA SEGUIMIENTO -'!A21</f>
        <v>2.02</v>
      </c>
      <c r="B20" s="228" t="str">
        <f>+'[2]ACTA SEGUIMIENTO -'!B21</f>
        <v>Excavación manual en material común húmedo de 2 - 4 metros</v>
      </c>
      <c r="C20" s="229"/>
      <c r="D20" s="41" t="str">
        <f>+'[2]ACTA SEGUIMIENTO -'!C21</f>
        <v>m3</v>
      </c>
      <c r="E20" s="47">
        <f>+'[2]ACTA SEGUIMIENTO -'!D21</f>
        <v>11</v>
      </c>
      <c r="F20" s="48">
        <f>+'[2]ACTA SEGUIMIENTO -'!E21</f>
        <v>60426</v>
      </c>
      <c r="G20" s="43">
        <f>ROUND(E20*F20,5)</f>
        <v>664686</v>
      </c>
      <c r="H20" s="43">
        <v>11</v>
      </c>
      <c r="I20" s="43">
        <v>664686</v>
      </c>
      <c r="J20" s="169">
        <v>11</v>
      </c>
      <c r="K20" s="169">
        <v>664686</v>
      </c>
      <c r="L20" s="152">
        <v>0</v>
      </c>
      <c r="M20" s="152">
        <v>0</v>
      </c>
      <c r="N20" s="47">
        <f>+'[2]ACTA SEGUIMIENTO -'!AA21</f>
        <v>11</v>
      </c>
      <c r="O20" s="43">
        <f>ROUND(F20*N20,5)</f>
        <v>664686</v>
      </c>
      <c r="P20" s="189">
        <f>+'[2]ACTA SEGUIMIENTO -'!AP21</f>
        <v>-11</v>
      </c>
      <c r="Q20" s="190">
        <f>ROUND(F20*P20,5)</f>
        <v>-664686</v>
      </c>
      <c r="R20" s="44">
        <f t="shared" si="0"/>
        <v>0</v>
      </c>
      <c r="S20" s="45">
        <f>ROUND(R20*F20,5)</f>
        <v>0</v>
      </c>
      <c r="T20" s="38"/>
    </row>
    <row r="21" spans="1:20" s="39" customFormat="1" ht="30" customHeight="1" x14ac:dyDescent="0.25">
      <c r="A21" s="46" t="str">
        <f>+'[2]ACTA SEGUIMIENTO -'!A22</f>
        <v>2.03</v>
      </c>
      <c r="B21" s="228" t="str">
        <f>+'[2]ACTA SEGUIMIENTO -'!B22</f>
        <v>Excavación manual en roca cualquier profundidad, utilizando cemento expansivo</v>
      </c>
      <c r="C21" s="229"/>
      <c r="D21" s="41" t="str">
        <f>+'[2]ACTA SEGUIMIENTO -'!C22</f>
        <v>m3</v>
      </c>
      <c r="E21" s="47">
        <f>+'[2]ACTA SEGUIMIENTO -'!D22</f>
        <v>26</v>
      </c>
      <c r="F21" s="48">
        <f>+'[2]ACTA SEGUIMIENTO -'!E22</f>
        <v>292807</v>
      </c>
      <c r="G21" s="43">
        <f>ROUND(E21*F21,5)</f>
        <v>7612982</v>
      </c>
      <c r="H21" s="43">
        <v>14.5</v>
      </c>
      <c r="I21" s="43">
        <v>4245701.5</v>
      </c>
      <c r="J21" s="169">
        <v>0</v>
      </c>
      <c r="K21" s="169">
        <v>0</v>
      </c>
      <c r="L21" s="152">
        <v>4</v>
      </c>
      <c r="M21" s="152">
        <v>1171228</v>
      </c>
      <c r="N21" s="47">
        <f>+'[2]ACTA SEGUIMIENTO -'!AA22</f>
        <v>14.5</v>
      </c>
      <c r="O21" s="43">
        <f>ROUND(F21*N21,5)</f>
        <v>4245701.5</v>
      </c>
      <c r="P21" s="189">
        <f>+'[2]ACTA SEGUIMIENTO -'!AP22</f>
        <v>0</v>
      </c>
      <c r="Q21" s="190">
        <f>ROUND(F21*P21,5)</f>
        <v>0</v>
      </c>
      <c r="R21" s="44">
        <f t="shared" si="0"/>
        <v>4</v>
      </c>
      <c r="S21" s="45">
        <f>ROUND(R21*F21,5)</f>
        <v>1171228</v>
      </c>
      <c r="T21" s="38"/>
    </row>
    <row r="22" spans="1:20" s="39" customFormat="1" ht="15" customHeight="1" x14ac:dyDescent="0.25">
      <c r="A22" s="40"/>
      <c r="B22" s="230" t="str">
        <f>+'[2]ACTA SEGUIMIENTO -'!B23</f>
        <v>ENTIBADO</v>
      </c>
      <c r="C22" s="231"/>
      <c r="D22" s="41"/>
      <c r="E22" s="42"/>
      <c r="F22" s="42"/>
      <c r="G22" s="43"/>
      <c r="H22" s="43"/>
      <c r="I22" s="43"/>
      <c r="J22" s="169"/>
      <c r="K22" s="169"/>
      <c r="L22" s="152"/>
      <c r="M22" s="152"/>
      <c r="N22" s="42"/>
      <c r="O22" s="43"/>
      <c r="P22" s="189"/>
      <c r="Q22" s="190"/>
      <c r="R22" s="44"/>
      <c r="S22" s="45"/>
      <c r="T22" s="38"/>
    </row>
    <row r="23" spans="1:20" s="39" customFormat="1" ht="15" customHeight="1" x14ac:dyDescent="0.25">
      <c r="A23" s="46" t="str">
        <f>+'[2]ACTA SEGUIMIENTO -'!A24</f>
        <v>3.01</v>
      </c>
      <c r="B23" s="228" t="str">
        <f>+'[2]ACTA SEGUIMIENTO -'!B24</f>
        <v xml:space="preserve"> Construcción de entibado temporal en madera</v>
      </c>
      <c r="C23" s="229"/>
      <c r="D23" s="41" t="str">
        <f>+'[2]ACTA SEGUIMIENTO -'!C24</f>
        <v>m2</v>
      </c>
      <c r="E23" s="47">
        <f>+'[2]ACTA SEGUIMIENTO -'!D24</f>
        <v>271</v>
      </c>
      <c r="F23" s="48">
        <f>+'[2]ACTA SEGUIMIENTO -'!E24</f>
        <v>31062.3</v>
      </c>
      <c r="G23" s="43">
        <f>ROUND(E23*F23,5)</f>
        <v>8417883.3000000007</v>
      </c>
      <c r="H23" s="43">
        <v>100</v>
      </c>
      <c r="I23" s="43">
        <v>3106230</v>
      </c>
      <c r="J23" s="169">
        <v>40</v>
      </c>
      <c r="K23" s="169">
        <v>1242492</v>
      </c>
      <c r="L23" s="152">
        <v>60</v>
      </c>
      <c r="M23" s="152">
        <v>1863738</v>
      </c>
      <c r="N23" s="47">
        <f>+'[2]ACTA SEGUIMIENTO -'!AA24</f>
        <v>100</v>
      </c>
      <c r="O23" s="43">
        <f>ROUND(F23*N23,5)</f>
        <v>3106230</v>
      </c>
      <c r="P23" s="189">
        <f>+'[2]ACTA SEGUIMIENTO -'!AP24</f>
        <v>0</v>
      </c>
      <c r="Q23" s="190">
        <f>ROUND(F23*P23,5)</f>
        <v>0</v>
      </c>
      <c r="R23" s="44">
        <f t="shared" si="0"/>
        <v>100</v>
      </c>
      <c r="S23" s="45">
        <f>ROUND(R23*F23,5)</f>
        <v>3106230</v>
      </c>
      <c r="T23" s="38"/>
    </row>
    <row r="24" spans="1:20" s="39" customFormat="1" ht="15" customHeight="1" x14ac:dyDescent="0.25">
      <c r="A24" s="46" t="str">
        <f>+'[2]ACTA SEGUIMIENTO -'!A25</f>
        <v>3.02</v>
      </c>
      <c r="B24" s="228" t="str">
        <f>+'[2]ACTA SEGUIMIENTO -'!B25</f>
        <v xml:space="preserve"> Construcción de entibado permanente en madera</v>
      </c>
      <c r="C24" s="229"/>
      <c r="D24" s="41" t="str">
        <f>+'[2]ACTA SEGUIMIENTO -'!C25</f>
        <v>m2</v>
      </c>
      <c r="E24" s="47">
        <f>+'[2]ACTA SEGUIMIENTO -'!D25</f>
        <v>30</v>
      </c>
      <c r="F24" s="48">
        <f>+'[2]ACTA SEGUIMIENTO -'!E25</f>
        <v>42162.3</v>
      </c>
      <c r="G24" s="43">
        <f>ROUND(E24*F24,5)</f>
        <v>1264869</v>
      </c>
      <c r="H24" s="43">
        <v>12</v>
      </c>
      <c r="I24" s="43">
        <v>505947.6</v>
      </c>
      <c r="J24" s="169">
        <v>12</v>
      </c>
      <c r="K24" s="169">
        <v>505947.6</v>
      </c>
      <c r="L24" s="152">
        <v>0</v>
      </c>
      <c r="M24" s="152">
        <v>0</v>
      </c>
      <c r="N24" s="47">
        <f>+'[2]ACTA SEGUIMIENTO -'!AA25</f>
        <v>12</v>
      </c>
      <c r="O24" s="43">
        <f>ROUND(F24*N24,5)</f>
        <v>505947.6</v>
      </c>
      <c r="P24" s="189">
        <f>+'[2]ACTA SEGUIMIENTO -'!AP25</f>
        <v>0</v>
      </c>
      <c r="Q24" s="190">
        <f>ROUND(F24*P24,5)</f>
        <v>0</v>
      </c>
      <c r="R24" s="44">
        <f t="shared" si="0"/>
        <v>12</v>
      </c>
      <c r="S24" s="45">
        <f>ROUND(R24*F24,5)</f>
        <v>505947.6</v>
      </c>
      <c r="T24" s="38"/>
    </row>
    <row r="25" spans="1:20" s="39" customFormat="1" ht="15" customHeight="1" x14ac:dyDescent="0.25">
      <c r="A25" s="40"/>
      <c r="B25" s="230" t="str">
        <f>+'[2]ACTA SEGUIMIENTO -'!B26</f>
        <v>CONCRETOS</v>
      </c>
      <c r="C25" s="231"/>
      <c r="D25" s="41"/>
      <c r="E25" s="49"/>
      <c r="F25" s="42"/>
      <c r="G25" s="43"/>
      <c r="H25" s="135"/>
      <c r="I25" s="135"/>
      <c r="J25" s="170"/>
      <c r="K25" s="170"/>
      <c r="L25" s="153"/>
      <c r="M25" s="153"/>
      <c r="N25" s="49"/>
      <c r="O25" s="43"/>
      <c r="P25" s="189"/>
      <c r="Q25" s="190"/>
      <c r="R25" s="44"/>
      <c r="S25" s="45"/>
      <c r="T25" s="38"/>
    </row>
    <row r="26" spans="1:20" s="39" customFormat="1" ht="45" customHeight="1" x14ac:dyDescent="0.25">
      <c r="A26" s="46" t="str">
        <f>+'[2]ACTA SEGUIMIENTO -'!A27</f>
        <v>4.01</v>
      </c>
      <c r="B26" s="228" t="str">
        <f>+'[2]ACTA SEGUIMIENTO -'!B27</f>
        <v xml:space="preserve"> Suministro y construcción de tapa, anillo, cono, base cañuela para cámara de inspección. D= 1,20 m, en concreto (210 kg/cm2)</v>
      </c>
      <c r="C26" s="229"/>
      <c r="D26" s="41" t="str">
        <f>+'[2]ACTA SEGUIMIENTO -'!C27</f>
        <v>un</v>
      </c>
      <c r="E26" s="47">
        <f>+'[2]ACTA SEGUIMIENTO -'!D27</f>
        <v>5</v>
      </c>
      <c r="F26" s="50">
        <f>+'[2]ACTA SEGUIMIENTO -'!E27</f>
        <v>1613156.56</v>
      </c>
      <c r="G26" s="43">
        <f>ROUND(E26*F26,5)</f>
        <v>8065782.7999999998</v>
      </c>
      <c r="H26" s="43">
        <v>7</v>
      </c>
      <c r="I26" s="43">
        <v>11292095.92</v>
      </c>
      <c r="J26" s="169">
        <v>3</v>
      </c>
      <c r="K26" s="169">
        <v>4839469.68</v>
      </c>
      <c r="L26" s="152">
        <v>1</v>
      </c>
      <c r="M26" s="152">
        <v>1613156.56</v>
      </c>
      <c r="N26" s="47">
        <f>+'[2]ACTA SEGUIMIENTO -'!AA27</f>
        <v>7</v>
      </c>
      <c r="O26" s="43">
        <f>ROUND(F26*N26,5)</f>
        <v>11292095.92</v>
      </c>
      <c r="P26" s="189">
        <f>+'[2]ACTA SEGUIMIENTO -'!AP27</f>
        <v>1</v>
      </c>
      <c r="Q26" s="190">
        <f>ROUND(F26*P26,5)</f>
        <v>1613156.56</v>
      </c>
      <c r="R26" s="44">
        <f t="shared" si="0"/>
        <v>5</v>
      </c>
      <c r="S26" s="45">
        <f>ROUND(R26*F26,5)</f>
        <v>8065782.7999999998</v>
      </c>
      <c r="T26" s="38"/>
    </row>
    <row r="27" spans="1:20" s="39" customFormat="1" ht="45" customHeight="1" x14ac:dyDescent="0.25">
      <c r="A27" s="46" t="str">
        <f>+'[2]ACTA SEGUIMIENTO -'!A28</f>
        <v>4.02</v>
      </c>
      <c r="B27" s="228" t="str">
        <f>+'[2]ACTA SEGUIMIENTO -'!B28</f>
        <v xml:space="preserve"> Suministro y construcción de cílindro para cámara de inspección. Diámetro = 1,20 m, en concreto (210 kg/cm2)</v>
      </c>
      <c r="C27" s="229"/>
      <c r="D27" s="41" t="str">
        <f>+'[2]ACTA SEGUIMIENTO -'!C28</f>
        <v>m</v>
      </c>
      <c r="E27" s="47">
        <f>+'[2]ACTA SEGUIMIENTO -'!D28</f>
        <v>8</v>
      </c>
      <c r="F27" s="50">
        <f>+'[2]ACTA SEGUIMIENTO -'!E28</f>
        <v>1036151</v>
      </c>
      <c r="G27" s="43">
        <f>ROUND(E27*F27,5)</f>
        <v>8289208</v>
      </c>
      <c r="H27" s="43">
        <v>14</v>
      </c>
      <c r="I27" s="43">
        <v>14506114</v>
      </c>
      <c r="J27" s="169">
        <v>3</v>
      </c>
      <c r="K27" s="169">
        <v>3108453</v>
      </c>
      <c r="L27" s="152">
        <v>4.33</v>
      </c>
      <c r="M27" s="152">
        <v>4486533.83</v>
      </c>
      <c r="N27" s="47">
        <f>+'[2]ACTA SEGUIMIENTO -'!AA28</f>
        <v>14</v>
      </c>
      <c r="O27" s="43">
        <f>ROUND(F27*N27,5)</f>
        <v>14506114</v>
      </c>
      <c r="P27" s="189">
        <f>+'[2]ACTA SEGUIMIENTO -'!AP28</f>
        <v>-1.43</v>
      </c>
      <c r="Q27" s="190">
        <f>ROUND(F27*P27,5)</f>
        <v>-1481695.93</v>
      </c>
      <c r="R27" s="44">
        <f t="shared" si="0"/>
        <v>5.9</v>
      </c>
      <c r="S27" s="45">
        <f>ROUND(R27*F27,5)</f>
        <v>6113290.9000000004</v>
      </c>
      <c r="T27" s="38"/>
    </row>
    <row r="28" spans="1:20" s="39" customFormat="1" ht="45" customHeight="1" x14ac:dyDescent="0.25">
      <c r="A28" s="46" t="str">
        <f>+'[2]ACTA SEGUIMIENTO -'!A29</f>
        <v>4.03</v>
      </c>
      <c r="B28" s="228" t="str">
        <f>+'[2]ACTA SEGUIMIENTO -'!B29</f>
        <v xml:space="preserve"> Suministro y construcción de cajas para empalme en concreto 210 kg/cm2, de 0,80 x 0,80 x H= 1,0 m, E= 0,10 m. Incluye tapa en concreto y herraje</v>
      </c>
      <c r="C28" s="229"/>
      <c r="D28" s="41" t="str">
        <f>+'[2]ACTA SEGUIMIENTO -'!C29</f>
        <v>un</v>
      </c>
      <c r="E28" s="47">
        <f>+'[2]ACTA SEGUIMIENTO -'!D29</f>
        <v>7</v>
      </c>
      <c r="F28" s="50">
        <f>+'[2]ACTA SEGUIMIENTO -'!E29</f>
        <v>1018848.8</v>
      </c>
      <c r="G28" s="43">
        <f>ROUND(E28*F28,5)</f>
        <v>7131941.5999999996</v>
      </c>
      <c r="H28" s="43">
        <v>7</v>
      </c>
      <c r="I28" s="43">
        <v>7131941.5999999996</v>
      </c>
      <c r="J28" s="169">
        <v>2</v>
      </c>
      <c r="K28" s="169">
        <v>2037697.6</v>
      </c>
      <c r="L28" s="152">
        <v>2</v>
      </c>
      <c r="M28" s="152">
        <v>2037697.6</v>
      </c>
      <c r="N28" s="47">
        <f>+'[2]ACTA SEGUIMIENTO -'!AA29</f>
        <v>7</v>
      </c>
      <c r="O28" s="43">
        <f>ROUND(F28*N28,5)</f>
        <v>7131941.5999999996</v>
      </c>
      <c r="P28" s="189">
        <f>+'[2]ACTA SEGUIMIENTO -'!AP29</f>
        <v>0</v>
      </c>
      <c r="Q28" s="190">
        <f>ROUND(F28*P28,5)</f>
        <v>0</v>
      </c>
      <c r="R28" s="44">
        <f t="shared" si="0"/>
        <v>4</v>
      </c>
      <c r="S28" s="45">
        <f>ROUND(R28*F28,5)</f>
        <v>4075395.2</v>
      </c>
      <c r="T28" s="38"/>
    </row>
    <row r="29" spans="1:20" s="39" customFormat="1" ht="30" customHeight="1" x14ac:dyDescent="0.25">
      <c r="A29" s="46" t="str">
        <f>+'[2]ACTA SEGUIMIENTO -'!A30</f>
        <v>4.04</v>
      </c>
      <c r="B29" s="228" t="str">
        <f>+'[2]ACTA SEGUIMIENTO -'!B30</f>
        <v xml:space="preserve"> Suministro, transporte y colocación de concreto 140 kg/cm2, para empotramientos y obras especiales</v>
      </c>
      <c r="C29" s="229"/>
      <c r="D29" s="41" t="str">
        <f>+'[2]ACTA SEGUIMIENTO -'!C30</f>
        <v>m3</v>
      </c>
      <c r="E29" s="47">
        <f>+'[2]ACTA SEGUIMIENTO -'!D30</f>
        <v>4</v>
      </c>
      <c r="F29" s="48">
        <f>+'[2]ACTA SEGUIMIENTO -'!E30</f>
        <v>666073.15</v>
      </c>
      <c r="G29" s="43">
        <f>ROUND(E29*F29,5)</f>
        <v>2664292.6</v>
      </c>
      <c r="H29" s="43">
        <v>2</v>
      </c>
      <c r="I29" s="43">
        <v>1332146.3</v>
      </c>
      <c r="J29" s="169">
        <v>1</v>
      </c>
      <c r="K29" s="169">
        <v>666073.15</v>
      </c>
      <c r="L29" s="152">
        <v>0</v>
      </c>
      <c r="M29" s="152">
        <v>0</v>
      </c>
      <c r="N29" s="47">
        <f>+'[2]ACTA SEGUIMIENTO -'!AA30</f>
        <v>2</v>
      </c>
      <c r="O29" s="43">
        <f>ROUND(F29*N29,5)</f>
        <v>1332146.3</v>
      </c>
      <c r="P29" s="189">
        <f>+'[2]ACTA SEGUIMIENTO -'!AP30</f>
        <v>0</v>
      </c>
      <c r="Q29" s="190">
        <f>ROUND(F29*P29,5)</f>
        <v>0</v>
      </c>
      <c r="R29" s="44">
        <f t="shared" si="0"/>
        <v>1</v>
      </c>
      <c r="S29" s="45">
        <f>ROUND(R29*F29,5)</f>
        <v>666073.15</v>
      </c>
      <c r="T29" s="38"/>
    </row>
    <row r="30" spans="1:20" s="39" customFormat="1" ht="15" customHeight="1" x14ac:dyDescent="0.25">
      <c r="A30" s="40"/>
      <c r="B30" s="230" t="str">
        <f>+'[2]ACTA SEGUIMIENTO -'!B31</f>
        <v>TUBERIAS</v>
      </c>
      <c r="C30" s="231"/>
      <c r="D30" s="41"/>
      <c r="E30" s="47"/>
      <c r="F30" s="42"/>
      <c r="G30" s="43"/>
      <c r="H30" s="43"/>
      <c r="I30" s="43"/>
      <c r="J30" s="169"/>
      <c r="K30" s="169"/>
      <c r="L30" s="152"/>
      <c r="M30" s="152"/>
      <c r="N30" s="47"/>
      <c r="O30" s="43"/>
      <c r="P30" s="189"/>
      <c r="Q30" s="190"/>
      <c r="R30" s="44"/>
      <c r="S30" s="45"/>
      <c r="T30" s="38"/>
    </row>
    <row r="31" spans="1:20" s="39" customFormat="1" ht="30" customHeight="1" x14ac:dyDescent="0.25">
      <c r="A31" s="46" t="str">
        <f>+'[2]ACTA SEGUIMIENTO -'!A32</f>
        <v>5.01</v>
      </c>
      <c r="B31" s="228" t="str">
        <f>+'[2]ACTA SEGUIMIENTO -'!B32</f>
        <v xml:space="preserve"> Suministro e instalación de tubería P.V.C.-alcantarillado de 200 mm</v>
      </c>
      <c r="C31" s="229"/>
      <c r="D31" s="41" t="str">
        <f>+'[2]ACTA SEGUIMIENTO -'!C32</f>
        <v>m</v>
      </c>
      <c r="E31" s="47">
        <f>+'[2]ACTA SEGUIMIENTO -'!D32</f>
        <v>235</v>
      </c>
      <c r="F31" s="48">
        <f>+'[2]ACTA SEGUIMIENTO -'!E32</f>
        <v>92186.048800000019</v>
      </c>
      <c r="G31" s="43">
        <f>ROUND(E31*F31,5)</f>
        <v>21663721.467999998</v>
      </c>
      <c r="H31" s="43">
        <v>235</v>
      </c>
      <c r="I31" s="43">
        <v>21663721.467999998</v>
      </c>
      <c r="J31" s="169">
        <v>60</v>
      </c>
      <c r="K31" s="169">
        <v>5531162.9280000003</v>
      </c>
      <c r="L31" s="152">
        <v>100</v>
      </c>
      <c r="M31" s="152">
        <v>9218604.8800000008</v>
      </c>
      <c r="N31" s="47">
        <f>+'[2]ACTA SEGUIMIENTO -'!AA32</f>
        <v>235</v>
      </c>
      <c r="O31" s="43">
        <f>ROUND(F31*N31,5)</f>
        <v>21663721.467999998</v>
      </c>
      <c r="P31" s="189">
        <f>+'[2]ACTA SEGUIMIENTO -'!AP32</f>
        <v>0</v>
      </c>
      <c r="Q31" s="190">
        <f>ROUND(F31*P31,5)</f>
        <v>0</v>
      </c>
      <c r="R31" s="44">
        <f t="shared" si="0"/>
        <v>160</v>
      </c>
      <c r="S31" s="45">
        <f>ROUND(R31*F31,5)</f>
        <v>14749767.808</v>
      </c>
      <c r="T31" s="38"/>
    </row>
    <row r="32" spans="1:20" s="39" customFormat="1" ht="15" customHeight="1" x14ac:dyDescent="0.25">
      <c r="A32" s="40"/>
      <c r="B32" s="230" t="str">
        <f>+'[2]ACTA SEGUIMIENTO -'!B33</f>
        <v>LLENOS</v>
      </c>
      <c r="C32" s="231"/>
      <c r="D32" s="41"/>
      <c r="E32" s="51"/>
      <c r="F32" s="42"/>
      <c r="G32" s="43"/>
      <c r="H32" s="136"/>
      <c r="I32" s="136"/>
      <c r="J32" s="171"/>
      <c r="K32" s="171"/>
      <c r="L32" s="154"/>
      <c r="M32" s="154"/>
      <c r="N32" s="51"/>
      <c r="O32" s="43"/>
      <c r="P32" s="189"/>
      <c r="Q32" s="190"/>
      <c r="R32" s="44"/>
      <c r="S32" s="45"/>
      <c r="T32" s="38"/>
    </row>
    <row r="33" spans="1:20" s="39" customFormat="1" ht="45" customHeight="1" x14ac:dyDescent="0.25">
      <c r="A33" s="46" t="str">
        <f>+'[2]ACTA SEGUIMIENTO -'!A34</f>
        <v>6.01</v>
      </c>
      <c r="B33" s="228" t="str">
        <f>+'[2]ACTA SEGUIMIENTO -'!B34</f>
        <v>Suministro e instalación de material granular (triturado) para base de brecha en instalación de tuberias y/o complemento de entresuelos en piedra</v>
      </c>
      <c r="C33" s="229"/>
      <c r="D33" s="41" t="str">
        <f>+'[2]ACTA SEGUIMIENTO -'!C34</f>
        <v>m3</v>
      </c>
      <c r="E33" s="47">
        <f>+'[2]ACTA SEGUIMIENTO -'!D34</f>
        <v>16</v>
      </c>
      <c r="F33" s="48">
        <f>+'[2]ACTA SEGUIMIENTO -'!E34</f>
        <v>236793.4</v>
      </c>
      <c r="G33" s="43">
        <f>ROUND(E33*F33,5)</f>
        <v>3788694.4</v>
      </c>
      <c r="H33" s="43">
        <v>16</v>
      </c>
      <c r="I33" s="43">
        <v>3788694.4</v>
      </c>
      <c r="J33" s="169">
        <v>4.8000000000000007</v>
      </c>
      <c r="K33" s="169">
        <v>1136608.32</v>
      </c>
      <c r="L33" s="152">
        <v>8</v>
      </c>
      <c r="M33" s="152">
        <v>1894347.2</v>
      </c>
      <c r="N33" s="47">
        <f>+'[2]ACTA SEGUIMIENTO -'!AA34</f>
        <v>16</v>
      </c>
      <c r="O33" s="43">
        <f>ROUND(F33*N33,5)</f>
        <v>3788694.4</v>
      </c>
      <c r="P33" s="189">
        <f>+'[2]ACTA SEGUIMIENTO -'!AP34</f>
        <v>0</v>
      </c>
      <c r="Q33" s="190">
        <f>ROUND(F33*P33,5)</f>
        <v>0</v>
      </c>
      <c r="R33" s="44">
        <f t="shared" si="0"/>
        <v>12.8</v>
      </c>
      <c r="S33" s="45">
        <f>ROUND(R33*F33,5)</f>
        <v>3030955.52</v>
      </c>
      <c r="T33" s="38"/>
    </row>
    <row r="34" spans="1:20" s="39" customFormat="1" ht="30" customHeight="1" x14ac:dyDescent="0.25">
      <c r="A34" s="46" t="str">
        <f>+'[2]ACTA SEGUIMIENTO -'!A35</f>
        <v>6.02</v>
      </c>
      <c r="B34" s="228" t="str">
        <f>+'[2]ACTA SEGUIMIENTO -'!B35</f>
        <v xml:space="preserve"> Llenos compactos con material proveniente de la excavación</v>
      </c>
      <c r="C34" s="229"/>
      <c r="D34" s="41" t="str">
        <f>+'[2]ACTA SEGUIMIENTO -'!C35</f>
        <v>m3</v>
      </c>
      <c r="E34" s="47">
        <f>+'[2]ACTA SEGUIMIENTO -'!D35</f>
        <v>163</v>
      </c>
      <c r="F34" s="48">
        <f>+'[2]ACTA SEGUIMIENTO -'!E35</f>
        <v>21783.4</v>
      </c>
      <c r="G34" s="43">
        <f>ROUND(E34*F34,5)</f>
        <v>3550694.2</v>
      </c>
      <c r="H34" s="43">
        <v>163</v>
      </c>
      <c r="I34" s="43">
        <v>3550694.2</v>
      </c>
      <c r="J34" s="169">
        <v>125</v>
      </c>
      <c r="K34" s="169">
        <v>2722925</v>
      </c>
      <c r="L34" s="152">
        <v>20</v>
      </c>
      <c r="M34" s="152">
        <v>435668</v>
      </c>
      <c r="N34" s="47">
        <f>+'[2]ACTA SEGUIMIENTO -'!AA35</f>
        <v>163</v>
      </c>
      <c r="O34" s="43">
        <f>ROUND(F34*N34,5)</f>
        <v>3550694.2</v>
      </c>
      <c r="P34" s="189">
        <f>+'[2]ACTA SEGUIMIENTO -'!AP35</f>
        <v>433.49</v>
      </c>
      <c r="Q34" s="190">
        <f>ROUND(F34*P34,5)</f>
        <v>9442886.0659999996</v>
      </c>
      <c r="R34" s="44">
        <f t="shared" si="0"/>
        <v>578.49</v>
      </c>
      <c r="S34" s="45">
        <f>ROUND(R34*F34,5)</f>
        <v>12601479.066</v>
      </c>
      <c r="T34" s="38"/>
    </row>
    <row r="35" spans="1:20" s="39" customFormat="1" ht="30" customHeight="1" x14ac:dyDescent="0.25">
      <c r="A35" s="46" t="str">
        <f>+'[2]ACTA SEGUIMIENTO -'!A36</f>
        <v>6.03</v>
      </c>
      <c r="B35" s="228" t="str">
        <f>+'[2]ACTA SEGUIMIENTO -'!B36</f>
        <v>Llenos compactos en material de préstamo (limo clasificado que compacte hasta el 90% del proctor)</v>
      </c>
      <c r="C35" s="229"/>
      <c r="D35" s="41" t="str">
        <f>+'[2]ACTA SEGUIMIENTO -'!C36</f>
        <v>m3</v>
      </c>
      <c r="E35" s="47">
        <f>+'[2]ACTA SEGUIMIENTO -'!D36</f>
        <v>66</v>
      </c>
      <c r="F35" s="48">
        <f>+'[2]ACTA SEGUIMIENTO -'!E36</f>
        <v>73783.399999999994</v>
      </c>
      <c r="G35" s="43">
        <f>ROUND(E35*F35,5)</f>
        <v>4869704.4000000004</v>
      </c>
      <c r="H35" s="43">
        <v>66</v>
      </c>
      <c r="I35" s="43">
        <v>4869704.4000000004</v>
      </c>
      <c r="J35" s="169">
        <v>0</v>
      </c>
      <c r="K35" s="169">
        <v>0</v>
      </c>
      <c r="L35" s="152">
        <v>0</v>
      </c>
      <c r="M35" s="152">
        <v>0</v>
      </c>
      <c r="N35" s="47">
        <f>+'[2]ACTA SEGUIMIENTO -'!AA36</f>
        <v>66</v>
      </c>
      <c r="O35" s="43">
        <f>ROUND(F35*N35,5)</f>
        <v>4869704.4000000004</v>
      </c>
      <c r="P35" s="189">
        <f>+'[2]ACTA SEGUIMIENTO -'!AP36</f>
        <v>0</v>
      </c>
      <c r="Q35" s="190">
        <f>ROUND(F35*P35,5)</f>
        <v>0</v>
      </c>
      <c r="R35" s="44">
        <f t="shared" si="0"/>
        <v>0</v>
      </c>
      <c r="S35" s="45">
        <f>ROUND(R35*F35,5)</f>
        <v>0</v>
      </c>
      <c r="T35" s="38"/>
    </row>
    <row r="36" spans="1:20" s="39" customFormat="1" ht="15" customHeight="1" x14ac:dyDescent="0.25">
      <c r="A36" s="40"/>
      <c r="B36" s="230" t="str">
        <f>+'[2]ACTA SEGUIMIENTO -'!B37</f>
        <v>DISPOSICIÓN DE MATERIAL SOBRANTE</v>
      </c>
      <c r="C36" s="231"/>
      <c r="D36" s="41"/>
      <c r="E36" s="49"/>
      <c r="F36" s="42"/>
      <c r="G36" s="43"/>
      <c r="H36" s="135"/>
      <c r="I36" s="135"/>
      <c r="J36" s="170"/>
      <c r="K36" s="170"/>
      <c r="L36" s="153"/>
      <c r="M36" s="153"/>
      <c r="N36" s="49"/>
      <c r="O36" s="43"/>
      <c r="P36" s="189"/>
      <c r="Q36" s="190"/>
      <c r="R36" s="44"/>
      <c r="S36" s="45"/>
      <c r="T36" s="38"/>
    </row>
    <row r="37" spans="1:20" s="39" customFormat="1" ht="30" customHeight="1" x14ac:dyDescent="0.25">
      <c r="A37" s="46" t="str">
        <f>+'[2]ACTA SEGUIMIENTO -'!A38</f>
        <v>7.01</v>
      </c>
      <c r="B37" s="228" t="str">
        <f>+'[2]ACTA SEGUIMIENTO -'!B38</f>
        <v xml:space="preserve"> Cargue y retiro de material sobrante de la excavación, cargado manualmente. Incluye disposición final</v>
      </c>
      <c r="C37" s="229"/>
      <c r="D37" s="41" t="str">
        <f>+'[2]ACTA SEGUIMIENTO -'!C38</f>
        <v>m3</v>
      </c>
      <c r="E37" s="47">
        <f>+'[2]ACTA SEGUIMIENTO -'!D38</f>
        <v>132</v>
      </c>
      <c r="F37" s="48">
        <f>+'[2]ACTA SEGUIMIENTO -'!E38</f>
        <v>49447</v>
      </c>
      <c r="G37" s="43">
        <f>ROUND(E37*F37,5)</f>
        <v>6527004</v>
      </c>
      <c r="H37" s="43">
        <v>132</v>
      </c>
      <c r="I37" s="43">
        <v>6527004</v>
      </c>
      <c r="J37" s="169">
        <v>6</v>
      </c>
      <c r="K37" s="169">
        <v>296682</v>
      </c>
      <c r="L37" s="152">
        <v>17</v>
      </c>
      <c r="M37" s="152">
        <v>840599</v>
      </c>
      <c r="N37" s="47">
        <f>+'[2]ACTA SEGUIMIENTO -'!AA38</f>
        <v>132</v>
      </c>
      <c r="O37" s="43">
        <f>ROUND(F37*N37,5)</f>
        <v>6527004</v>
      </c>
      <c r="P37" s="189">
        <f>+'[2]ACTA SEGUIMIENTO -'!AP38</f>
        <v>27.44</v>
      </c>
      <c r="Q37" s="190">
        <f>ROUND(F37*P37,5)</f>
        <v>1356825.68</v>
      </c>
      <c r="R37" s="44">
        <f t="shared" si="0"/>
        <v>50.44</v>
      </c>
      <c r="S37" s="45">
        <f>ROUND(R37*F37,5)</f>
        <v>2494106.6800000002</v>
      </c>
      <c r="T37" s="38"/>
    </row>
    <row r="38" spans="1:20" s="39" customFormat="1" ht="15" customHeight="1" x14ac:dyDescent="0.25">
      <c r="A38" s="52"/>
      <c r="B38" s="240" t="str">
        <f>+CONCATENATE("SUBTOTAL",B15)</f>
        <v>SUBTOTAL RED DE ALCANTARILLADO</v>
      </c>
      <c r="C38" s="241"/>
      <c r="D38" s="53"/>
      <c r="E38" s="53"/>
      <c r="F38" s="54"/>
      <c r="G38" s="55">
        <f>ROUND(SUM(G16:G37),5)</f>
        <v>91693796.538000003</v>
      </c>
      <c r="H38" s="137"/>
      <c r="I38" s="137">
        <v>88939743.387999997</v>
      </c>
      <c r="J38" s="172"/>
      <c r="K38" s="172">
        <v>26571976.877999999</v>
      </c>
      <c r="L38" s="155"/>
      <c r="M38" s="155">
        <v>25496855.469999999</v>
      </c>
      <c r="N38" s="53"/>
      <c r="O38" s="56">
        <f>ROUND(SUM(O16:O37),5)</f>
        <v>88939743.387999997</v>
      </c>
      <c r="P38" s="189"/>
      <c r="Q38" s="191">
        <f>ROUND(SUM(Q16:Q37),5)</f>
        <v>13320120.092900001</v>
      </c>
      <c r="R38" s="44"/>
      <c r="S38" s="55">
        <f>ROUND(SUM(S16:S37),5)</f>
        <v>65388952.440899998</v>
      </c>
      <c r="T38" s="38"/>
    </row>
    <row r="39" spans="1:20" s="39" customFormat="1" ht="15" customHeight="1" x14ac:dyDescent="0.25">
      <c r="A39" s="52"/>
      <c r="B39" s="228"/>
      <c r="C39" s="229"/>
      <c r="D39" s="58"/>
      <c r="E39" s="42"/>
      <c r="F39" s="42"/>
      <c r="G39" s="43"/>
      <c r="H39" s="43"/>
      <c r="I39" s="43"/>
      <c r="J39" s="169"/>
      <c r="K39" s="169"/>
      <c r="L39" s="152"/>
      <c r="M39" s="152"/>
      <c r="N39" s="42"/>
      <c r="O39" s="43"/>
      <c r="P39" s="189"/>
      <c r="Q39" s="190"/>
      <c r="R39" s="44"/>
      <c r="S39" s="59"/>
      <c r="T39" s="38"/>
    </row>
    <row r="40" spans="1:20" s="39" customFormat="1" ht="18" customHeight="1" x14ac:dyDescent="0.25">
      <c r="A40" s="143"/>
      <c r="B40" s="232" t="s">
        <v>24</v>
      </c>
      <c r="C40" s="233"/>
      <c r="D40" s="144"/>
      <c r="E40" s="145"/>
      <c r="F40" s="145"/>
      <c r="G40" s="55"/>
      <c r="H40" s="146"/>
      <c r="I40" s="146"/>
      <c r="J40" s="168"/>
      <c r="K40" s="168"/>
      <c r="L40" s="151"/>
      <c r="M40" s="151"/>
      <c r="N40" s="145"/>
      <c r="O40" s="55"/>
      <c r="P40" s="187"/>
      <c r="Q40" s="188"/>
      <c r="R40" s="44"/>
      <c r="S40" s="55"/>
      <c r="T40" s="38"/>
    </row>
    <row r="41" spans="1:20" s="39" customFormat="1" ht="15" customHeight="1" x14ac:dyDescent="0.25">
      <c r="A41" s="40"/>
      <c r="B41" s="230" t="str">
        <f>+'[2]ACTA SEGUIMIENTO -'!B40</f>
        <v>PRELIMINARES</v>
      </c>
      <c r="C41" s="231"/>
      <c r="D41" s="41"/>
      <c r="E41" s="42"/>
      <c r="F41" s="42"/>
      <c r="G41" s="43"/>
      <c r="H41" s="43"/>
      <c r="I41" s="43"/>
      <c r="J41" s="169"/>
      <c r="K41" s="169"/>
      <c r="L41" s="152"/>
      <c r="M41" s="152"/>
      <c r="N41" s="42"/>
      <c r="O41" s="43"/>
      <c r="P41" s="189"/>
      <c r="Q41" s="190"/>
      <c r="R41" s="44"/>
      <c r="S41" s="45"/>
      <c r="T41" s="38"/>
    </row>
    <row r="42" spans="1:20" s="39" customFormat="1" ht="15" customHeight="1" x14ac:dyDescent="0.25">
      <c r="A42" s="60" t="str">
        <f>+'[2]ACTA SEGUIMIENTO -'!A41</f>
        <v>8.01</v>
      </c>
      <c r="B42" s="60" t="str">
        <f>+'[2]ACTA SEGUIMIENTO -'!B41</f>
        <v>Localización y replanteo por metro</v>
      </c>
      <c r="C42" s="61"/>
      <c r="D42" s="41" t="str">
        <f>+'[2]ACTA SEGUIMIENTO -'!C41</f>
        <v>m</v>
      </c>
      <c r="E42" s="47">
        <f>+'[2]ACTA SEGUIMIENTO -'!D41</f>
        <v>225</v>
      </c>
      <c r="F42" s="48">
        <f>+'[2]ACTA SEGUIMIENTO -'!E41</f>
        <v>3696.9999999999995</v>
      </c>
      <c r="G42" s="43">
        <f>+ROUND((E42*F42),5)</f>
        <v>831825</v>
      </c>
      <c r="H42" s="43">
        <v>225</v>
      </c>
      <c r="I42" s="43">
        <v>831825</v>
      </c>
      <c r="J42" s="169">
        <v>225</v>
      </c>
      <c r="K42" s="169">
        <v>831825</v>
      </c>
      <c r="L42" s="152">
        <v>0</v>
      </c>
      <c r="M42" s="152">
        <v>0</v>
      </c>
      <c r="N42" s="47">
        <f>+'[2]ACTA SEGUIMIENTO -'!AA41</f>
        <v>225</v>
      </c>
      <c r="O42" s="43">
        <f>+ROUND((F42*N42),5)</f>
        <v>831825</v>
      </c>
      <c r="P42" s="189">
        <f>+'[2]ACTA SEGUIMIENTO -'!AP41</f>
        <v>-162</v>
      </c>
      <c r="Q42" s="190">
        <f>ROUND(F42*P42,5)</f>
        <v>-598914</v>
      </c>
      <c r="R42" s="44">
        <f t="shared" si="0"/>
        <v>63</v>
      </c>
      <c r="S42" s="45">
        <f>ROUND(R42*F42,5)</f>
        <v>232911</v>
      </c>
      <c r="T42" s="38"/>
    </row>
    <row r="43" spans="1:20" s="39" customFormat="1" ht="15" customHeight="1" x14ac:dyDescent="0.25">
      <c r="A43" s="40"/>
      <c r="B43" s="230" t="str">
        <f>+'[2]ACTA SEGUIMIENTO -'!B42</f>
        <v>EXCAVACIONES</v>
      </c>
      <c r="C43" s="231"/>
      <c r="D43" s="41"/>
      <c r="E43" s="42"/>
      <c r="F43" s="42"/>
      <c r="G43" s="43"/>
      <c r="H43" s="43"/>
      <c r="I43" s="43"/>
      <c r="J43" s="169"/>
      <c r="K43" s="169"/>
      <c r="L43" s="152"/>
      <c r="M43" s="152"/>
      <c r="N43" s="42"/>
      <c r="O43" s="43"/>
      <c r="P43" s="189"/>
      <c r="Q43" s="190"/>
      <c r="R43" s="44"/>
      <c r="S43" s="45"/>
      <c r="T43" s="38"/>
    </row>
    <row r="44" spans="1:20" s="39" customFormat="1" ht="15" customHeight="1" x14ac:dyDescent="0.25">
      <c r="A44" s="60" t="str">
        <f>+'[2]ACTA SEGUIMIENTO -'!A43</f>
        <v>9.01</v>
      </c>
      <c r="B44" s="228" t="str">
        <f>+'[2]ACTA SEGUIMIENTO -'!B43</f>
        <v>Excavación manual en material común seco 0 - 2 metros</v>
      </c>
      <c r="C44" s="229"/>
      <c r="D44" s="41" t="str">
        <f>+'[2]ACTA SEGUIMIENTO -'!C43</f>
        <v>m3</v>
      </c>
      <c r="E44" s="47">
        <f>+'[2]ACTA SEGUIMIENTO -'!D43</f>
        <v>117</v>
      </c>
      <c r="F44" s="48">
        <f>+'[2]ACTA SEGUIMIENTO -'!E43</f>
        <v>24834.400000000001</v>
      </c>
      <c r="G44" s="43">
        <f>+ROUND((E44*F44),5)</f>
        <v>2905624.8</v>
      </c>
      <c r="H44" s="43">
        <v>117</v>
      </c>
      <c r="I44" s="43">
        <v>2905624.8</v>
      </c>
      <c r="J44" s="169">
        <v>40</v>
      </c>
      <c r="K44" s="169">
        <v>993376</v>
      </c>
      <c r="L44" s="152">
        <v>0</v>
      </c>
      <c r="M44" s="152">
        <v>0</v>
      </c>
      <c r="N44" s="47">
        <f>+'[2]ACTA SEGUIMIENTO -'!AA43</f>
        <v>117</v>
      </c>
      <c r="O44" s="43">
        <f>+ROUND((F44*N44),5)</f>
        <v>2905624.8</v>
      </c>
      <c r="P44" s="189">
        <f>+'[2]ACTA SEGUIMIENTO -'!AP43</f>
        <v>0</v>
      </c>
      <c r="Q44" s="190">
        <f>ROUND(F44*P44,5)</f>
        <v>0</v>
      </c>
      <c r="R44" s="44">
        <f t="shared" si="0"/>
        <v>40</v>
      </c>
      <c r="S44" s="45">
        <f>ROUND(R44*F44,5)</f>
        <v>993376</v>
      </c>
      <c r="T44" s="38"/>
    </row>
    <row r="45" spans="1:20" s="39" customFormat="1" ht="15" customHeight="1" x14ac:dyDescent="0.25">
      <c r="A45" s="40"/>
      <c r="B45" s="230" t="str">
        <f>+'[2]ACTA SEGUIMIENTO -'!B44</f>
        <v>CONCRETOS</v>
      </c>
      <c r="C45" s="231"/>
      <c r="D45" s="41"/>
      <c r="E45" s="42"/>
      <c r="F45" s="42"/>
      <c r="G45" s="43"/>
      <c r="H45" s="43"/>
      <c r="I45" s="43"/>
      <c r="J45" s="169"/>
      <c r="K45" s="169"/>
      <c r="L45" s="152"/>
      <c r="M45" s="152"/>
      <c r="N45" s="42"/>
      <c r="O45" s="43"/>
      <c r="P45" s="189"/>
      <c r="Q45" s="190"/>
      <c r="R45" s="44"/>
      <c r="S45" s="45"/>
      <c r="T45" s="38"/>
    </row>
    <row r="46" spans="1:20" s="39" customFormat="1" ht="45" customHeight="1" x14ac:dyDescent="0.25">
      <c r="A46" s="62" t="str">
        <f>+'[2]ACTA SEGUIMIENTO -'!A45</f>
        <v>10.01</v>
      </c>
      <c r="B46" s="228" t="str">
        <f>+'[2]ACTA SEGUIMIENTO -'!B45</f>
        <v xml:space="preserve"> Suministro y construcción de cajas para empalme en concreto 210 kg/cm2, de 0,80 x 0,80 x H= 1,0 m, E= 0,10 m. Incluye tapa en concreto y herraje</v>
      </c>
      <c r="C46" s="229"/>
      <c r="D46" s="41" t="str">
        <f>+'[2]ACTA SEGUIMIENTO -'!C45</f>
        <v>un</v>
      </c>
      <c r="E46" s="47">
        <f>+'[2]ACTA SEGUIMIENTO -'!D45</f>
        <v>30</v>
      </c>
      <c r="F46" s="48">
        <f>+'[2]ACTA SEGUIMIENTO -'!E45</f>
        <v>163367.81</v>
      </c>
      <c r="G46" s="43">
        <f>+ROUND((E46*F46),5)</f>
        <v>4901034.3</v>
      </c>
      <c r="H46" s="43">
        <v>30</v>
      </c>
      <c r="I46" s="43">
        <v>4901034.3</v>
      </c>
      <c r="J46" s="169">
        <v>0</v>
      </c>
      <c r="K46" s="169">
        <v>0</v>
      </c>
      <c r="L46" s="152">
        <v>0</v>
      </c>
      <c r="M46" s="152">
        <v>0</v>
      </c>
      <c r="N46" s="47">
        <f>+'[2]ACTA SEGUIMIENTO -'!AA45</f>
        <v>30</v>
      </c>
      <c r="O46" s="43">
        <f>+ROUND((F46*N46),5)</f>
        <v>4901034.3</v>
      </c>
      <c r="P46" s="189">
        <f>+'[2]ACTA SEGUIMIENTO -'!AP45</f>
        <v>0</v>
      </c>
      <c r="Q46" s="190">
        <f>ROUND(F46*P46,5)</f>
        <v>0</v>
      </c>
      <c r="R46" s="44">
        <f t="shared" si="0"/>
        <v>0</v>
      </c>
      <c r="S46" s="45">
        <f>ROUND(R46*F46,5)</f>
        <v>0</v>
      </c>
      <c r="T46" s="38"/>
    </row>
    <row r="47" spans="1:20" s="39" customFormat="1" ht="15" customHeight="1" x14ac:dyDescent="0.25">
      <c r="A47" s="40"/>
      <c r="B47" s="230" t="str">
        <f>+'[2]ACTA SEGUIMIENTO -'!B46</f>
        <v>TUBERIAS</v>
      </c>
      <c r="C47" s="231"/>
      <c r="D47" s="41"/>
      <c r="E47" s="42"/>
      <c r="F47" s="42"/>
      <c r="G47" s="43"/>
      <c r="H47" s="43"/>
      <c r="I47" s="43"/>
      <c r="J47" s="169"/>
      <c r="K47" s="169"/>
      <c r="L47" s="152"/>
      <c r="M47" s="152"/>
      <c r="N47" s="42"/>
      <c r="O47" s="43"/>
      <c r="P47" s="189"/>
      <c r="Q47" s="190"/>
      <c r="R47" s="44"/>
      <c r="S47" s="45"/>
      <c r="T47" s="38"/>
    </row>
    <row r="48" spans="1:20" s="39" customFormat="1" ht="30" customHeight="1" x14ac:dyDescent="0.25">
      <c r="A48" s="62" t="str">
        <f>+'[2]ACTA SEGUIMIENTO -'!A47</f>
        <v>11.01</v>
      </c>
      <c r="B48" s="228" t="str">
        <f>+'[2]ACTA SEGUIMIENTO -'!B47</f>
        <v>Suministro e instalación de tubería P.V.C.- alcantarillado de 160 mm</v>
      </c>
      <c r="C48" s="229"/>
      <c r="D48" s="41" t="str">
        <f>+'[2]ACTA SEGUIMIENTO -'!C47</f>
        <v>m</v>
      </c>
      <c r="E48" s="47">
        <f>+'[2]ACTA SEGUIMIENTO -'!D47</f>
        <v>225</v>
      </c>
      <c r="F48" s="48">
        <f>+'[2]ACTA SEGUIMIENTO -'!E47</f>
        <v>66433.452799999999</v>
      </c>
      <c r="G48" s="43">
        <f>+ROUND((E48*F48),5)</f>
        <v>14947526.880000001</v>
      </c>
      <c r="H48" s="43">
        <v>225</v>
      </c>
      <c r="I48" s="43">
        <v>14947526.880000001</v>
      </c>
      <c r="J48" s="169">
        <v>80</v>
      </c>
      <c r="K48" s="169">
        <v>5314676.2240000004</v>
      </c>
      <c r="L48" s="152">
        <v>0</v>
      </c>
      <c r="M48" s="152">
        <v>0</v>
      </c>
      <c r="N48" s="47">
        <f>+'[2]ACTA SEGUIMIENTO -'!AA47</f>
        <v>225</v>
      </c>
      <c r="O48" s="43">
        <f>+ROUND((F48*N48),5)</f>
        <v>14947526.880000001</v>
      </c>
      <c r="P48" s="189">
        <f>+'[2]ACTA SEGUIMIENTO -'!AP47</f>
        <v>0</v>
      </c>
      <c r="Q48" s="190">
        <f>ROUND(F48*P48,5)</f>
        <v>0</v>
      </c>
      <c r="R48" s="44">
        <f t="shared" si="0"/>
        <v>80</v>
      </c>
      <c r="S48" s="45">
        <f>ROUND(R48*F48,5)</f>
        <v>5314676.2240000004</v>
      </c>
      <c r="T48" s="38"/>
    </row>
    <row r="49" spans="1:20" s="39" customFormat="1" ht="15" customHeight="1" x14ac:dyDescent="0.25">
      <c r="A49" s="40"/>
      <c r="B49" s="230" t="str">
        <f>+'[2]ACTA SEGUIMIENTO -'!B48</f>
        <v xml:space="preserve">ACCESORIOS </v>
      </c>
      <c r="C49" s="231"/>
      <c r="D49" s="41"/>
      <c r="E49" s="42"/>
      <c r="F49" s="42"/>
      <c r="G49" s="43"/>
      <c r="H49" s="43"/>
      <c r="I49" s="43"/>
      <c r="J49" s="169"/>
      <c r="K49" s="169"/>
      <c r="L49" s="152"/>
      <c r="M49" s="152"/>
      <c r="N49" s="42"/>
      <c r="O49" s="43"/>
      <c r="P49" s="189"/>
      <c r="Q49" s="190"/>
      <c r="R49" s="44"/>
      <c r="S49" s="45"/>
      <c r="T49" s="38"/>
    </row>
    <row r="50" spans="1:20" s="39" customFormat="1" ht="15" customHeight="1" x14ac:dyDescent="0.25">
      <c r="A50" s="62" t="str">
        <f>+'[2]ACTA SEGUIMIENTO -'!A49</f>
        <v>12.01</v>
      </c>
      <c r="B50" s="228" t="str">
        <f>+'[2]ACTA SEGUIMIENTO -'!B49</f>
        <v>Suministro e instalación de silla "T" de 200 x 160 mm</v>
      </c>
      <c r="C50" s="229"/>
      <c r="D50" s="41" t="str">
        <f>+'[2]ACTA SEGUIMIENTO -'!C49</f>
        <v>un</v>
      </c>
      <c r="E50" s="47">
        <f>+'[2]ACTA SEGUIMIENTO -'!D49</f>
        <v>30</v>
      </c>
      <c r="F50" s="48">
        <f>+'[2]ACTA SEGUIMIENTO -'!E49</f>
        <v>195693.37184000001</v>
      </c>
      <c r="G50" s="43">
        <f>+ROUND((E50*F50),5)</f>
        <v>5870801.1551999999</v>
      </c>
      <c r="H50" s="43">
        <v>30</v>
      </c>
      <c r="I50" s="43">
        <v>5870801.1551999999</v>
      </c>
      <c r="J50" s="169">
        <v>20</v>
      </c>
      <c r="K50" s="169">
        <v>3913867.4367999998</v>
      </c>
      <c r="L50" s="152">
        <v>0</v>
      </c>
      <c r="M50" s="152">
        <v>0</v>
      </c>
      <c r="N50" s="47">
        <f>+'[2]ACTA SEGUIMIENTO -'!AA49</f>
        <v>30</v>
      </c>
      <c r="O50" s="43">
        <f>+ROUND((F50*N50),5)</f>
        <v>5870801.1551999999</v>
      </c>
      <c r="P50" s="189">
        <f>+'[2]ACTA SEGUIMIENTO -'!AP49</f>
        <v>0</v>
      </c>
      <c r="Q50" s="190">
        <f>ROUND(F50*P50,5)</f>
        <v>0</v>
      </c>
      <c r="R50" s="44">
        <f t="shared" si="0"/>
        <v>20</v>
      </c>
      <c r="S50" s="45">
        <f>ROUND(R50*F50,5)</f>
        <v>3913867.4367999998</v>
      </c>
      <c r="T50" s="38"/>
    </row>
    <row r="51" spans="1:20" s="39" customFormat="1" ht="30" customHeight="1" x14ac:dyDescent="0.25">
      <c r="A51" s="62" t="str">
        <f>+'[2]ACTA SEGUIMIENTO -'!A50</f>
        <v>12.02</v>
      </c>
      <c r="B51" s="228" t="str">
        <f>+'[2]ACTA SEGUIMIENTO -'!B50</f>
        <v>Suministro e instalación de codo P.V.C. - alcantarillado de 45⁰ de 6" C x C .</v>
      </c>
      <c r="C51" s="229"/>
      <c r="D51" s="41" t="str">
        <f>+'[2]ACTA SEGUIMIENTO -'!C50</f>
        <v>un</v>
      </c>
      <c r="E51" s="47">
        <f>+'[2]ACTA SEGUIMIENTO -'!D50</f>
        <v>30</v>
      </c>
      <c r="F51" s="48">
        <f>+'[2]ACTA SEGUIMIENTO -'!E50</f>
        <v>100889.65360000001</v>
      </c>
      <c r="G51" s="43">
        <f>+ROUND((E51*F51),5)</f>
        <v>3026689.608</v>
      </c>
      <c r="H51" s="43">
        <v>30</v>
      </c>
      <c r="I51" s="43">
        <v>3026689.608</v>
      </c>
      <c r="J51" s="169">
        <v>10</v>
      </c>
      <c r="K51" s="169">
        <v>1008896.536</v>
      </c>
      <c r="L51" s="152">
        <v>0</v>
      </c>
      <c r="M51" s="152">
        <v>0</v>
      </c>
      <c r="N51" s="47">
        <f>+'[2]ACTA SEGUIMIENTO -'!AA50</f>
        <v>30</v>
      </c>
      <c r="O51" s="43">
        <f>+ROUND((F51*N51),5)</f>
        <v>3026689.608</v>
      </c>
      <c r="P51" s="189">
        <f>+'[2]ACTA SEGUIMIENTO -'!AP50</f>
        <v>-10</v>
      </c>
      <c r="Q51" s="190">
        <f>ROUND(F51*P51,5)</f>
        <v>-1008896.536</v>
      </c>
      <c r="R51" s="44">
        <f t="shared" si="0"/>
        <v>0</v>
      </c>
      <c r="S51" s="45">
        <f>ROUND(R51*F51,5)</f>
        <v>0</v>
      </c>
      <c r="T51" s="38"/>
    </row>
    <row r="52" spans="1:20" s="39" customFormat="1" ht="15" customHeight="1" x14ac:dyDescent="0.25">
      <c r="A52" s="40"/>
      <c r="B52" s="230" t="str">
        <f>+'[2]ACTA SEGUIMIENTO -'!B51</f>
        <v>LLENOS</v>
      </c>
      <c r="C52" s="231"/>
      <c r="D52" s="41"/>
      <c r="E52" s="42"/>
      <c r="F52" s="42"/>
      <c r="G52" s="43"/>
      <c r="H52" s="43"/>
      <c r="I52" s="43"/>
      <c r="J52" s="169"/>
      <c r="K52" s="169"/>
      <c r="L52" s="152"/>
      <c r="M52" s="152"/>
      <c r="N52" s="42"/>
      <c r="O52" s="43"/>
      <c r="P52" s="189"/>
      <c r="Q52" s="190"/>
      <c r="R52" s="44"/>
      <c r="S52" s="45"/>
      <c r="T52" s="38"/>
    </row>
    <row r="53" spans="1:20" s="39" customFormat="1" ht="45" customHeight="1" x14ac:dyDescent="0.25">
      <c r="A53" s="62" t="str">
        <f>+'[2]ACTA SEGUIMIENTO -'!A52</f>
        <v>13.01</v>
      </c>
      <c r="B53" s="228" t="str">
        <f>+'[2]ACTA SEGUIMIENTO -'!B52</f>
        <v>Suministro e instalación de material granular (triturado) para base de brecha en instalación de tuberias y/o complemento de entresuelos en piedra</v>
      </c>
      <c r="C53" s="229"/>
      <c r="D53" s="41" t="str">
        <f>+'[2]ACTA SEGUIMIENTO -'!C52</f>
        <v>m3</v>
      </c>
      <c r="E53" s="47">
        <f>+'[2]ACTA SEGUIMIENTO -'!D52</f>
        <v>16</v>
      </c>
      <c r="F53" s="48">
        <f>+'[2]ACTA SEGUIMIENTO -'!E52</f>
        <v>236793.4</v>
      </c>
      <c r="G53" s="43">
        <f>+ROUND((E53*F53),5)</f>
        <v>3788694.4</v>
      </c>
      <c r="H53" s="43">
        <v>16</v>
      </c>
      <c r="I53" s="43">
        <v>3788694.4</v>
      </c>
      <c r="J53" s="169">
        <v>6.4</v>
      </c>
      <c r="K53" s="169">
        <v>1515477.76</v>
      </c>
      <c r="L53" s="152">
        <v>0</v>
      </c>
      <c r="M53" s="152">
        <v>0</v>
      </c>
      <c r="N53" s="47">
        <f>+'[2]ACTA SEGUIMIENTO -'!AA52</f>
        <v>16</v>
      </c>
      <c r="O53" s="43">
        <f>+ROUND((F53*N53),5)</f>
        <v>3788694.4</v>
      </c>
      <c r="P53" s="189">
        <f>+'[2]ACTA SEGUIMIENTO -'!AP52</f>
        <v>0</v>
      </c>
      <c r="Q53" s="190">
        <f>ROUND(F53*P53,5)</f>
        <v>0</v>
      </c>
      <c r="R53" s="44">
        <f t="shared" si="0"/>
        <v>6.4</v>
      </c>
      <c r="S53" s="45">
        <f>ROUND(R53*F53,5)</f>
        <v>1515477.76</v>
      </c>
      <c r="T53" s="38"/>
    </row>
    <row r="54" spans="1:20" s="39" customFormat="1" ht="30" customHeight="1" x14ac:dyDescent="0.25">
      <c r="A54" s="60" t="str">
        <f>+'[2]ACTA SEGUIMIENTO -'!A53</f>
        <v>13.02</v>
      </c>
      <c r="B54" s="228" t="str">
        <f>+'[2]ACTA SEGUIMIENTO -'!B53</f>
        <v xml:space="preserve"> Llenos compactos con material proveniente de la excavación</v>
      </c>
      <c r="C54" s="229"/>
      <c r="D54" s="41" t="str">
        <f>+'[2]ACTA SEGUIMIENTO -'!C53</f>
        <v>m3</v>
      </c>
      <c r="E54" s="47">
        <f>+'[2]ACTA SEGUIMIENTO -'!D53</f>
        <v>88</v>
      </c>
      <c r="F54" s="48">
        <f>+'[2]ACTA SEGUIMIENTO -'!E53</f>
        <v>21783.4</v>
      </c>
      <c r="G54" s="43">
        <f>+ROUND((E54*F54),5)</f>
        <v>1916939.2</v>
      </c>
      <c r="H54" s="43">
        <v>88</v>
      </c>
      <c r="I54" s="43">
        <v>1916939.2</v>
      </c>
      <c r="J54" s="169">
        <v>40</v>
      </c>
      <c r="K54" s="169">
        <v>871336</v>
      </c>
      <c r="L54" s="152">
        <v>0</v>
      </c>
      <c r="M54" s="152">
        <v>0</v>
      </c>
      <c r="N54" s="47">
        <f>+'[2]ACTA SEGUIMIENTO -'!AA53</f>
        <v>88</v>
      </c>
      <c r="O54" s="43">
        <f>+ROUND((F54*N54),5)</f>
        <v>1916939.2</v>
      </c>
      <c r="P54" s="189">
        <f>+'[2]ACTA SEGUIMIENTO -'!AP53</f>
        <v>0</v>
      </c>
      <c r="Q54" s="190">
        <f>ROUND(F54*P54,5)</f>
        <v>0</v>
      </c>
      <c r="R54" s="44">
        <f t="shared" si="0"/>
        <v>40</v>
      </c>
      <c r="S54" s="45">
        <f>ROUND(R54*F54,5)</f>
        <v>871336</v>
      </c>
      <c r="T54" s="38"/>
    </row>
    <row r="55" spans="1:20" s="39" customFormat="1" ht="30" customHeight="1" x14ac:dyDescent="0.25">
      <c r="A55" s="62" t="str">
        <f>+'[2]ACTA SEGUIMIENTO -'!A54</f>
        <v>13.03</v>
      </c>
      <c r="B55" s="228" t="str">
        <f>+'[2]ACTA SEGUIMIENTO -'!B54</f>
        <v>Llenos compactos en material de préstamo (limo clasificado que compacte hasta el 90% del próctor)</v>
      </c>
      <c r="C55" s="229"/>
      <c r="D55" s="41" t="str">
        <f>+'[2]ACTA SEGUIMIENTO -'!C54</f>
        <v>m3</v>
      </c>
      <c r="E55" s="47">
        <f>+'[2]ACTA SEGUIMIENTO -'!D54</f>
        <v>38</v>
      </c>
      <c r="F55" s="48">
        <f>+'[2]ACTA SEGUIMIENTO -'!E54</f>
        <v>73783.399999999994</v>
      </c>
      <c r="G55" s="43">
        <f>+ROUND((E55*F55),5)</f>
        <v>2803769.2</v>
      </c>
      <c r="H55" s="43">
        <v>38</v>
      </c>
      <c r="I55" s="43">
        <v>2803769.2</v>
      </c>
      <c r="J55" s="169">
        <v>0</v>
      </c>
      <c r="K55" s="169">
        <v>0</v>
      </c>
      <c r="L55" s="152">
        <v>0</v>
      </c>
      <c r="M55" s="152">
        <v>0</v>
      </c>
      <c r="N55" s="47">
        <f>+'[2]ACTA SEGUIMIENTO -'!AA54</f>
        <v>38</v>
      </c>
      <c r="O55" s="43">
        <f>+ROUND((F55*N55),5)</f>
        <v>2803769.2</v>
      </c>
      <c r="P55" s="189">
        <f>+'[2]ACTA SEGUIMIENTO -'!AP54</f>
        <v>0</v>
      </c>
      <c r="Q55" s="190">
        <f>ROUND(F55*P55,5)</f>
        <v>0</v>
      </c>
      <c r="R55" s="44">
        <f t="shared" si="0"/>
        <v>0</v>
      </c>
      <c r="S55" s="45">
        <f>ROUND(R55*F55,5)</f>
        <v>0</v>
      </c>
      <c r="T55" s="38"/>
    </row>
    <row r="56" spans="1:20" s="39" customFormat="1" ht="15" customHeight="1" x14ac:dyDescent="0.25">
      <c r="A56" s="40"/>
      <c r="B56" s="230" t="str">
        <f>+'[2]ACTA SEGUIMIENTO -'!B55</f>
        <v>DISPOSICIÓN DE MATERIAL SOBRANTE</v>
      </c>
      <c r="C56" s="231"/>
      <c r="D56" s="41"/>
      <c r="E56" s="42"/>
      <c r="F56" s="42"/>
      <c r="G56" s="43"/>
      <c r="H56" s="43"/>
      <c r="I56" s="43"/>
      <c r="J56" s="169"/>
      <c r="K56" s="169"/>
      <c r="L56" s="152"/>
      <c r="M56" s="152"/>
      <c r="N56" s="42"/>
      <c r="O56" s="43"/>
      <c r="P56" s="189"/>
      <c r="Q56" s="190"/>
      <c r="R56" s="44"/>
      <c r="S56" s="45"/>
      <c r="T56" s="38"/>
    </row>
    <row r="57" spans="1:20" s="39" customFormat="1" ht="30" customHeight="1" x14ac:dyDescent="0.25">
      <c r="A57" s="62" t="str">
        <f>+'[2]ACTA SEGUIMIENTO -'!A56</f>
        <v>14.01</v>
      </c>
      <c r="B57" s="228" t="str">
        <f>+'[2]ACTA SEGUIMIENTO -'!B56</f>
        <v xml:space="preserve"> Cargue y retiro de material sobrante de la excavación, cargado manualmente. Incluye disposición final</v>
      </c>
      <c r="C57" s="229"/>
      <c r="D57" s="41" t="str">
        <f>+'[2]ACTA SEGUIMIENTO -'!C56</f>
        <v>m3</v>
      </c>
      <c r="E57" s="47">
        <f>+'[2]ACTA SEGUIMIENTO -'!D56</f>
        <v>38</v>
      </c>
      <c r="F57" s="48">
        <f>+'[2]ACTA SEGUIMIENTO -'!E56</f>
        <v>49447</v>
      </c>
      <c r="G57" s="43">
        <f>+ROUND((E57*F57),5)</f>
        <v>1878986</v>
      </c>
      <c r="H57" s="43">
        <v>38</v>
      </c>
      <c r="I57" s="43">
        <v>1878986</v>
      </c>
      <c r="J57" s="169">
        <v>1.413</v>
      </c>
      <c r="K57" s="169">
        <v>69868.611000000004</v>
      </c>
      <c r="L57" s="152">
        <v>0</v>
      </c>
      <c r="M57" s="152">
        <v>0</v>
      </c>
      <c r="N57" s="47">
        <f>+'[2]ACTA SEGUIMIENTO -'!AA56</f>
        <v>38</v>
      </c>
      <c r="O57" s="43">
        <f>+ROUND((F57*N57),5)</f>
        <v>1878986</v>
      </c>
      <c r="P57" s="189">
        <f>+'[2]ACTA SEGUIMIENTO -'!AP56</f>
        <v>0</v>
      </c>
      <c r="Q57" s="190">
        <f>ROUND(F57*P57,5)</f>
        <v>0</v>
      </c>
      <c r="R57" s="44">
        <f t="shared" si="0"/>
        <v>1.413</v>
      </c>
      <c r="S57" s="45">
        <f>ROUND(R57*F57,5)</f>
        <v>69868.611000000004</v>
      </c>
      <c r="T57" s="38"/>
    </row>
    <row r="58" spans="1:20" s="39" customFormat="1" ht="15" customHeight="1" x14ac:dyDescent="0.25">
      <c r="A58" s="52"/>
      <c r="B58" s="63" t="str">
        <f xml:space="preserve"> + CONCATENATE("SUBTOTAL",B40)</f>
        <v>SUBTOTAL CONECCIONES DOMICILIARIAS</v>
      </c>
      <c r="C58" s="53"/>
      <c r="D58" s="53"/>
      <c r="E58" s="53"/>
      <c r="F58" s="54"/>
      <c r="G58" s="55">
        <f>ROUND(SUM(G41:G57),5)</f>
        <v>42871890.543200001</v>
      </c>
      <c r="H58" s="137"/>
      <c r="I58" s="137">
        <v>42871890.543200001</v>
      </c>
      <c r="J58" s="172"/>
      <c r="K58" s="172">
        <v>14519323.5678</v>
      </c>
      <c r="L58" s="155"/>
      <c r="M58" s="155">
        <v>0</v>
      </c>
      <c r="N58" s="53"/>
      <c r="O58" s="55">
        <f>ROUND(SUM(O41:O57),5)</f>
        <v>42871890.543200001</v>
      </c>
      <c r="P58" s="189"/>
      <c r="Q58" s="191">
        <f>ROUND(SUM(Q41:Q57),5)</f>
        <v>-1607810.5360000001</v>
      </c>
      <c r="R58" s="44"/>
      <c r="S58" s="55">
        <f>ROUND(SUM(S41:S57),5)</f>
        <v>12911513.0318</v>
      </c>
      <c r="T58" s="38"/>
    </row>
    <row r="59" spans="1:20" s="39" customFormat="1" ht="15" customHeight="1" x14ac:dyDescent="0.25">
      <c r="A59" s="52"/>
      <c r="B59" s="64"/>
      <c r="C59" s="53"/>
      <c r="D59" s="65"/>
      <c r="E59" s="65"/>
      <c r="F59" s="66"/>
      <c r="G59" s="55"/>
      <c r="H59" s="138"/>
      <c r="I59" s="138"/>
      <c r="J59" s="173"/>
      <c r="K59" s="173"/>
      <c r="L59" s="156"/>
      <c r="M59" s="156"/>
      <c r="N59" s="65"/>
      <c r="O59" s="55"/>
      <c r="P59" s="189"/>
      <c r="Q59" s="191"/>
      <c r="R59" s="44"/>
      <c r="S59" s="55"/>
      <c r="T59" s="38"/>
    </row>
    <row r="60" spans="1:20" s="39" customFormat="1" ht="18" customHeight="1" x14ac:dyDescent="0.25">
      <c r="A60" s="143"/>
      <c r="B60" s="242" t="s">
        <v>25</v>
      </c>
      <c r="C60" s="233"/>
      <c r="D60" s="144"/>
      <c r="E60" s="145"/>
      <c r="F60" s="145"/>
      <c r="G60" s="55"/>
      <c r="H60" s="146"/>
      <c r="I60" s="146"/>
      <c r="J60" s="168"/>
      <c r="K60" s="168"/>
      <c r="L60" s="151"/>
      <c r="M60" s="151"/>
      <c r="N60" s="145"/>
      <c r="O60" s="55"/>
      <c r="P60" s="187"/>
      <c r="Q60" s="188"/>
      <c r="R60" s="44"/>
      <c r="S60" s="55"/>
      <c r="T60" s="38"/>
    </row>
    <row r="61" spans="1:20" s="39" customFormat="1" ht="18" customHeight="1" x14ac:dyDescent="0.25">
      <c r="A61" s="143"/>
      <c r="B61" s="242" t="s">
        <v>23</v>
      </c>
      <c r="C61" s="233"/>
      <c r="D61" s="144"/>
      <c r="E61" s="145"/>
      <c r="F61" s="145"/>
      <c r="G61" s="55"/>
      <c r="H61" s="146"/>
      <c r="I61" s="146"/>
      <c r="J61" s="168"/>
      <c r="K61" s="168"/>
      <c r="L61" s="151"/>
      <c r="M61" s="151"/>
      <c r="N61" s="145"/>
      <c r="O61" s="55"/>
      <c r="P61" s="187"/>
      <c r="Q61" s="188"/>
      <c r="R61" s="44"/>
      <c r="S61" s="55"/>
      <c r="T61" s="38"/>
    </row>
    <row r="62" spans="1:20" s="39" customFormat="1" ht="15" customHeight="1" x14ac:dyDescent="0.25">
      <c r="A62" s="40"/>
      <c r="B62" s="230" t="str">
        <f>+'[2]ACTA SEGUIMIENTO -'!B59</f>
        <v>PRELIMINARES</v>
      </c>
      <c r="C62" s="231"/>
      <c r="D62" s="41"/>
      <c r="E62" s="42"/>
      <c r="F62" s="42"/>
      <c r="G62" s="43"/>
      <c r="H62" s="43"/>
      <c r="I62" s="43"/>
      <c r="J62" s="169"/>
      <c r="K62" s="169"/>
      <c r="L62" s="152"/>
      <c r="M62" s="152"/>
      <c r="N62" s="42"/>
      <c r="O62" s="43"/>
      <c r="P62" s="189"/>
      <c r="Q62" s="190"/>
      <c r="R62" s="44"/>
      <c r="S62" s="45"/>
      <c r="T62" s="38"/>
    </row>
    <row r="63" spans="1:20" s="39" customFormat="1" ht="15" customHeight="1" x14ac:dyDescent="0.25">
      <c r="A63" s="60" t="str">
        <f>+'[2]ACTA SEGUIMIENTO -'!A60</f>
        <v>15.01</v>
      </c>
      <c r="B63" s="60" t="str">
        <f>+'[2]ACTA SEGUIMIENTO -'!B60</f>
        <v>Localización y replanteo por metro</v>
      </c>
      <c r="C63" s="61"/>
      <c r="D63" s="41" t="str">
        <f>+'[2]ACTA SEGUIMIENTO -'!C60</f>
        <v>m</v>
      </c>
      <c r="E63" s="47">
        <f>+'[2]ACTA SEGUIMIENTO -'!D60</f>
        <v>125</v>
      </c>
      <c r="F63" s="48">
        <f>+'[2]ACTA SEGUIMIENTO -'!E60</f>
        <v>3696.9999999999995</v>
      </c>
      <c r="G63" s="43">
        <f>+ROUND((E63*F63),5)</f>
        <v>462125</v>
      </c>
      <c r="H63" s="43">
        <v>125</v>
      </c>
      <c r="I63" s="43">
        <v>462125</v>
      </c>
      <c r="J63" s="169">
        <v>0</v>
      </c>
      <c r="K63" s="169">
        <v>0</v>
      </c>
      <c r="L63" s="152">
        <v>125</v>
      </c>
      <c r="M63" s="152">
        <v>462125</v>
      </c>
      <c r="N63" s="47">
        <f>+'[2]ACTA SEGUIMIENTO -'!AA60</f>
        <v>125</v>
      </c>
      <c r="O63" s="43">
        <f>+ROUND((F63*N63),5)</f>
        <v>462125</v>
      </c>
      <c r="P63" s="189">
        <f>+'[2]ACTA SEGUIMIENTO -'!AP60</f>
        <v>0</v>
      </c>
      <c r="Q63" s="190">
        <f>ROUND(F63*P63,5)</f>
        <v>0</v>
      </c>
      <c r="R63" s="44">
        <f t="shared" si="0"/>
        <v>125</v>
      </c>
      <c r="S63" s="45">
        <f>ROUND(R63*F63,5)</f>
        <v>462125</v>
      </c>
      <c r="T63" s="38"/>
    </row>
    <row r="64" spans="1:20" s="39" customFormat="1" ht="15" customHeight="1" x14ac:dyDescent="0.25">
      <c r="A64" s="40"/>
      <c r="B64" s="230" t="str">
        <f>+'[2]ACTA SEGUIMIENTO -'!B61</f>
        <v>DEMOLICIONES</v>
      </c>
      <c r="C64" s="231"/>
      <c r="D64" s="41"/>
      <c r="E64" s="49"/>
      <c r="F64" s="42"/>
      <c r="G64" s="43"/>
      <c r="H64" s="135"/>
      <c r="I64" s="135"/>
      <c r="J64" s="170"/>
      <c r="K64" s="170"/>
      <c r="L64" s="153"/>
      <c r="M64" s="153"/>
      <c r="N64" s="49"/>
      <c r="O64" s="43"/>
      <c r="P64" s="189"/>
      <c r="Q64" s="190"/>
      <c r="R64" s="44"/>
      <c r="S64" s="45"/>
      <c r="T64" s="38"/>
    </row>
    <row r="65" spans="1:20" s="39" customFormat="1" ht="15" customHeight="1" x14ac:dyDescent="0.25">
      <c r="A65" s="62" t="str">
        <f>+'[2]ACTA SEGUIMIENTO -'!A62</f>
        <v>16.01</v>
      </c>
      <c r="B65" s="228" t="str">
        <f>+'[2]ACTA SEGUIMIENTO -'!B62</f>
        <v xml:space="preserve"> Corte de pavimento rígido</v>
      </c>
      <c r="C65" s="229"/>
      <c r="D65" s="41" t="str">
        <f>+'[2]ACTA SEGUIMIENTO -'!C62</f>
        <v>m</v>
      </c>
      <c r="E65" s="47">
        <f>+'[2]ACTA SEGUIMIENTO -'!D62</f>
        <v>133</v>
      </c>
      <c r="F65" s="48">
        <f>+'[2]ACTA SEGUIMIENTO -'!E62</f>
        <v>11665.815360000001</v>
      </c>
      <c r="G65" s="43">
        <f>ROUND(E65*F65,5)</f>
        <v>1551553.44288</v>
      </c>
      <c r="H65" s="43">
        <v>83</v>
      </c>
      <c r="I65" s="43">
        <v>968262.67487999995</v>
      </c>
      <c r="J65" s="169">
        <v>0</v>
      </c>
      <c r="K65" s="169">
        <v>0</v>
      </c>
      <c r="L65" s="152">
        <v>40</v>
      </c>
      <c r="M65" s="152">
        <v>466632.61440000002</v>
      </c>
      <c r="N65" s="47">
        <f>+'[2]ACTA SEGUIMIENTO -'!AA62</f>
        <v>83</v>
      </c>
      <c r="O65" s="43">
        <f>+ROUND((F65*N65),5)</f>
        <v>968262.67487999995</v>
      </c>
      <c r="P65" s="189">
        <f>+'[2]ACTA SEGUIMIENTO -'!AP62</f>
        <v>18</v>
      </c>
      <c r="Q65" s="190">
        <f>ROUND(F65*P65,5)</f>
        <v>209984.67647999999</v>
      </c>
      <c r="R65" s="44">
        <f t="shared" si="0"/>
        <v>58</v>
      </c>
      <c r="S65" s="45">
        <f>ROUND(R65*F65,5)</f>
        <v>676617.29087999999</v>
      </c>
      <c r="T65" s="38"/>
    </row>
    <row r="66" spans="1:20" s="39" customFormat="1" ht="15" customHeight="1" x14ac:dyDescent="0.25">
      <c r="A66" s="62" t="str">
        <f>+'[2]ACTA SEGUIMIENTO -'!A63</f>
        <v>16.02</v>
      </c>
      <c r="B66" s="228" t="str">
        <f>+'[2]ACTA SEGUIMIENTO -'!B63</f>
        <v xml:space="preserve"> Rotura y retiro de pavimento rígido</v>
      </c>
      <c r="C66" s="229"/>
      <c r="D66" s="41" t="str">
        <f>+'[2]ACTA SEGUIMIENTO -'!C63</f>
        <v>m3</v>
      </c>
      <c r="E66" s="47">
        <f>+'[2]ACTA SEGUIMIENTO -'!D63</f>
        <v>15</v>
      </c>
      <c r="F66" s="48">
        <f>+'[2]ACTA SEGUIMIENTO -'!E63</f>
        <v>285289</v>
      </c>
      <c r="G66" s="43">
        <f>ROUND(E66*F66,5)</f>
        <v>4279335</v>
      </c>
      <c r="H66" s="43">
        <v>5</v>
      </c>
      <c r="I66" s="43">
        <v>1426445</v>
      </c>
      <c r="J66" s="169">
        <v>0</v>
      </c>
      <c r="K66" s="169">
        <v>0</v>
      </c>
      <c r="L66" s="152">
        <v>2.4000000000000004</v>
      </c>
      <c r="M66" s="152">
        <v>684693.6</v>
      </c>
      <c r="N66" s="47">
        <f>+'[2]ACTA SEGUIMIENTO -'!AA63</f>
        <v>5</v>
      </c>
      <c r="O66" s="43">
        <f>+ROUND((F66*N66),5)</f>
        <v>1426445</v>
      </c>
      <c r="P66" s="189">
        <f>+'[2]ACTA SEGUIMIENTO -'!AP63</f>
        <v>2.7</v>
      </c>
      <c r="Q66" s="190">
        <f>ROUND(F66*P66,5)</f>
        <v>770280.3</v>
      </c>
      <c r="R66" s="44">
        <f t="shared" si="0"/>
        <v>5.1000000000000005</v>
      </c>
      <c r="S66" s="45">
        <f>ROUND(R66*F66,5)</f>
        <v>1454973.9</v>
      </c>
      <c r="T66" s="38"/>
    </row>
    <row r="67" spans="1:20" s="39" customFormat="1" ht="15" customHeight="1" x14ac:dyDescent="0.25">
      <c r="A67" s="40"/>
      <c r="B67" s="230" t="str">
        <f>+'[2]ACTA SEGUIMIENTO -'!B64</f>
        <v>EXCAVACIONES</v>
      </c>
      <c r="C67" s="231"/>
      <c r="D67" s="41"/>
      <c r="E67" s="42"/>
      <c r="F67" s="42"/>
      <c r="G67" s="43"/>
      <c r="H67" s="43"/>
      <c r="I67" s="43"/>
      <c r="J67" s="169"/>
      <c r="K67" s="169"/>
      <c r="L67" s="152"/>
      <c r="M67" s="152"/>
      <c r="N67" s="42"/>
      <c r="O67" s="43"/>
      <c r="P67" s="189"/>
      <c r="Q67" s="190"/>
      <c r="R67" s="44"/>
      <c r="S67" s="45"/>
      <c r="T67" s="38"/>
    </row>
    <row r="68" spans="1:20" s="39" customFormat="1" ht="30" customHeight="1" x14ac:dyDescent="0.25">
      <c r="A68" s="60" t="str">
        <f>+'[2]ACTA SEGUIMIENTO -'!A65</f>
        <v>17.01</v>
      </c>
      <c r="B68" s="228" t="str">
        <f>+'[2]ACTA SEGUIMIENTO -'!B65</f>
        <v>Excavación mecánica en material común seco 0 - 2 metros de profundidad</v>
      </c>
      <c r="C68" s="229"/>
      <c r="D68" s="41" t="str">
        <f>+'[2]ACTA SEGUIMIENTO -'!C65</f>
        <v>m3</v>
      </c>
      <c r="E68" s="47">
        <f>+'[2]ACTA SEGUIMIENTO -'!D65</f>
        <v>187</v>
      </c>
      <c r="F68" s="48">
        <f>+'[2]ACTA SEGUIMIENTO -'!E65</f>
        <v>24191.03</v>
      </c>
      <c r="G68" s="43">
        <f>+ROUND((E68*F68),5)</f>
        <v>4523722.6100000003</v>
      </c>
      <c r="H68" s="43">
        <v>287</v>
      </c>
      <c r="I68" s="43">
        <v>6942825.6100000003</v>
      </c>
      <c r="J68" s="169">
        <v>0</v>
      </c>
      <c r="K68" s="169">
        <v>0</v>
      </c>
      <c r="L68" s="152">
        <v>200</v>
      </c>
      <c r="M68" s="152">
        <v>4838206</v>
      </c>
      <c r="N68" s="47">
        <f>+'[2]ACTA SEGUIMIENTO -'!AA65</f>
        <v>287</v>
      </c>
      <c r="O68" s="43">
        <f>+ROUND((F68*N68),5)</f>
        <v>6942825.6100000003</v>
      </c>
      <c r="P68" s="189">
        <f>+'[2]ACTA SEGUIMIENTO -'!AP65</f>
        <v>20.97</v>
      </c>
      <c r="Q68" s="190">
        <f>ROUND(F68*P68,5)</f>
        <v>507285.89909999998</v>
      </c>
      <c r="R68" s="44">
        <f t="shared" si="0"/>
        <v>220.97</v>
      </c>
      <c r="S68" s="45">
        <f>ROUND(R68*F68,5)</f>
        <v>5345491.8991</v>
      </c>
      <c r="T68" s="38"/>
    </row>
    <row r="69" spans="1:20" s="39" customFormat="1" ht="30" customHeight="1" x14ac:dyDescent="0.25">
      <c r="A69" s="60" t="str">
        <f>+'[2]ACTA SEGUIMIENTO -'!A66</f>
        <v>17.02</v>
      </c>
      <c r="B69" s="228" t="str">
        <f>+'[2]ACTA SEGUIMIENTO -'!B66</f>
        <v>Excavación manual en roca cualquier profundidad, utilizando cemento expansivo</v>
      </c>
      <c r="C69" s="229"/>
      <c r="D69" s="41" t="str">
        <f>+'[2]ACTA SEGUIMIENTO -'!C66</f>
        <v>m3</v>
      </c>
      <c r="E69" s="47">
        <f>+'[2]ACTA SEGUIMIENTO -'!D66</f>
        <v>22</v>
      </c>
      <c r="F69" s="48">
        <f>+'[2]ACTA SEGUIMIENTO -'!E66</f>
        <v>292807</v>
      </c>
      <c r="G69" s="43">
        <f>+ROUND((E69*F69),5)</f>
        <v>6441754</v>
      </c>
      <c r="H69" s="43">
        <v>7</v>
      </c>
      <c r="I69" s="43">
        <v>2049649</v>
      </c>
      <c r="J69" s="169">
        <v>0</v>
      </c>
      <c r="K69" s="169">
        <v>0</v>
      </c>
      <c r="L69" s="152">
        <v>4</v>
      </c>
      <c r="M69" s="152">
        <v>1171228</v>
      </c>
      <c r="N69" s="47">
        <f>+'[2]ACTA SEGUIMIENTO -'!AA66</f>
        <v>7</v>
      </c>
      <c r="O69" s="43">
        <f>+ROUND((F69*N69),5)</f>
        <v>2049649</v>
      </c>
      <c r="P69" s="189">
        <f>+'[2]ACTA SEGUIMIENTO -'!AP66</f>
        <v>2.77</v>
      </c>
      <c r="Q69" s="190">
        <f>ROUND(F69*P69,5)</f>
        <v>811075.39</v>
      </c>
      <c r="R69" s="44">
        <f t="shared" si="0"/>
        <v>6.77</v>
      </c>
      <c r="S69" s="45">
        <f>ROUND(R69*F69,5)</f>
        <v>1982303.39</v>
      </c>
      <c r="T69" s="38"/>
    </row>
    <row r="70" spans="1:20" s="39" customFormat="1" ht="15" customHeight="1" x14ac:dyDescent="0.25">
      <c r="A70" s="40"/>
      <c r="B70" s="230" t="str">
        <f>+'[2]ACTA SEGUIMIENTO -'!B67</f>
        <v>ENTIBADO</v>
      </c>
      <c r="C70" s="231"/>
      <c r="D70" s="41"/>
      <c r="E70" s="42"/>
      <c r="F70" s="42"/>
      <c r="G70" s="43"/>
      <c r="H70" s="43"/>
      <c r="I70" s="43"/>
      <c r="J70" s="169"/>
      <c r="K70" s="169"/>
      <c r="L70" s="152"/>
      <c r="M70" s="152"/>
      <c r="N70" s="42"/>
      <c r="O70" s="43"/>
      <c r="P70" s="189"/>
      <c r="Q70" s="190"/>
      <c r="R70" s="44"/>
      <c r="S70" s="45"/>
      <c r="T70" s="38"/>
    </row>
    <row r="71" spans="1:20" s="39" customFormat="1" ht="15" customHeight="1" x14ac:dyDescent="0.25">
      <c r="A71" s="60" t="str">
        <f>+'[2]ACTA SEGUIMIENTO -'!A68</f>
        <v>18.01</v>
      </c>
      <c r="B71" s="228" t="str">
        <f>+'[2]ACTA SEGUIMIENTO -'!B68</f>
        <v xml:space="preserve"> Construcción de entibado temporal en madera</v>
      </c>
      <c r="C71" s="229"/>
      <c r="D71" s="41" t="str">
        <f>+'[2]ACTA SEGUIMIENTO -'!C68</f>
        <v>m2</v>
      </c>
      <c r="E71" s="47">
        <f>+'[2]ACTA SEGUIMIENTO -'!D68</f>
        <v>212</v>
      </c>
      <c r="F71" s="48">
        <f>+'[2]ACTA SEGUIMIENTO -'!E68</f>
        <v>31062.3</v>
      </c>
      <c r="G71" s="43">
        <f>+ROUND((E71*F71),5)</f>
        <v>6585207.5999999996</v>
      </c>
      <c r="H71" s="43">
        <v>150</v>
      </c>
      <c r="I71" s="43">
        <v>4659345</v>
      </c>
      <c r="J71" s="169">
        <v>0</v>
      </c>
      <c r="K71" s="169">
        <v>0</v>
      </c>
      <c r="L71" s="152">
        <v>150</v>
      </c>
      <c r="M71" s="152">
        <v>4659345</v>
      </c>
      <c r="N71" s="47">
        <f>+'[2]ACTA SEGUIMIENTO -'!AA68</f>
        <v>150</v>
      </c>
      <c r="O71" s="43">
        <f>+ROUND((F71*N71),5)</f>
        <v>4659345</v>
      </c>
      <c r="P71" s="189">
        <f>+'[2]ACTA SEGUIMIENTO -'!AP68</f>
        <v>18</v>
      </c>
      <c r="Q71" s="190">
        <f>ROUND(F71*P71,5)</f>
        <v>559121.4</v>
      </c>
      <c r="R71" s="44">
        <f t="shared" si="0"/>
        <v>168</v>
      </c>
      <c r="S71" s="45">
        <f>ROUND(R71*F71,5)</f>
        <v>5218466.4000000004</v>
      </c>
      <c r="T71" s="38"/>
    </row>
    <row r="72" spans="1:20" s="39" customFormat="1" ht="15" customHeight="1" x14ac:dyDescent="0.25">
      <c r="A72" s="60" t="str">
        <f>+'[2]ACTA SEGUIMIENTO -'!A69</f>
        <v>18.02</v>
      </c>
      <c r="B72" s="228" t="str">
        <f>+'[2]ACTA SEGUIMIENTO -'!B69</f>
        <v xml:space="preserve"> Construcción de entibado permanente en madera</v>
      </c>
      <c r="C72" s="229"/>
      <c r="D72" s="41" t="str">
        <f>+'[2]ACTA SEGUIMIENTO -'!C69</f>
        <v>m2</v>
      </c>
      <c r="E72" s="47">
        <f>+'[2]ACTA SEGUIMIENTO -'!D69</f>
        <v>23</v>
      </c>
      <c r="F72" s="48">
        <f>+'[2]ACTA SEGUIMIENTO -'!E69</f>
        <v>42162.3</v>
      </c>
      <c r="G72" s="43">
        <f>+ROUND((E72*F72),5)</f>
        <v>969732.9</v>
      </c>
      <c r="H72" s="43">
        <v>0</v>
      </c>
      <c r="I72" s="43">
        <v>0</v>
      </c>
      <c r="J72" s="169">
        <v>0</v>
      </c>
      <c r="K72" s="169">
        <v>0</v>
      </c>
      <c r="L72" s="152">
        <v>0</v>
      </c>
      <c r="M72" s="152">
        <v>0</v>
      </c>
      <c r="N72" s="47">
        <f>+'[2]ACTA SEGUIMIENTO -'!AA69</f>
        <v>0</v>
      </c>
      <c r="O72" s="43">
        <f>+ROUND((F72*N72),5)</f>
        <v>0</v>
      </c>
      <c r="P72" s="189">
        <f>+'[2]ACTA SEGUIMIENTO -'!AP69</f>
        <v>0</v>
      </c>
      <c r="Q72" s="190">
        <f>ROUND(F72*P72,5)</f>
        <v>0</v>
      </c>
      <c r="R72" s="44">
        <f t="shared" si="0"/>
        <v>0</v>
      </c>
      <c r="S72" s="45">
        <f>ROUND(R72*F72,5)</f>
        <v>0</v>
      </c>
      <c r="T72" s="38"/>
    </row>
    <row r="73" spans="1:20" s="39" customFormat="1" ht="15" customHeight="1" x14ac:dyDescent="0.25">
      <c r="A73" s="40"/>
      <c r="B73" s="230" t="str">
        <f>+'[2]ACTA SEGUIMIENTO -'!B70</f>
        <v>CONCRETOS</v>
      </c>
      <c r="C73" s="231"/>
      <c r="D73" s="41"/>
      <c r="E73" s="51"/>
      <c r="F73" s="42"/>
      <c r="G73" s="43"/>
      <c r="H73" s="136"/>
      <c r="I73" s="136"/>
      <c r="J73" s="171"/>
      <c r="K73" s="171"/>
      <c r="L73" s="154"/>
      <c r="M73" s="154"/>
      <c r="N73" s="51"/>
      <c r="O73" s="43"/>
      <c r="P73" s="189"/>
      <c r="Q73" s="190"/>
      <c r="R73" s="44"/>
      <c r="S73" s="45"/>
      <c r="T73" s="38"/>
    </row>
    <row r="74" spans="1:20" s="39" customFormat="1" ht="45" customHeight="1" x14ac:dyDescent="0.25">
      <c r="A74" s="62" t="str">
        <f>+'[2]ACTA SEGUIMIENTO -'!A71</f>
        <v>19.01</v>
      </c>
      <c r="B74" s="228" t="str">
        <f>+'[2]ACTA SEGUIMIENTO -'!B71</f>
        <v xml:space="preserve"> Suministro y construcción de tapa, anillo, cono, base cañuela para cámara de inspección. D= 1,20 m, en concreto (210 kg/cm2)</v>
      </c>
      <c r="C74" s="229"/>
      <c r="D74" s="41" t="str">
        <f>+'[2]ACTA SEGUIMIENTO -'!C71</f>
        <v>un</v>
      </c>
      <c r="E74" s="47">
        <f>+'[2]ACTA SEGUIMIENTO -'!D71</f>
        <v>7</v>
      </c>
      <c r="F74" s="48">
        <f>+'[2]ACTA SEGUIMIENTO -'!E71</f>
        <v>1613156.56</v>
      </c>
      <c r="G74" s="43">
        <f>ROUND(E74*F74,5)</f>
        <v>11292095.92</v>
      </c>
      <c r="H74" s="43">
        <v>7</v>
      </c>
      <c r="I74" s="43">
        <v>11292095.92</v>
      </c>
      <c r="J74" s="169">
        <v>0</v>
      </c>
      <c r="K74" s="169">
        <v>0</v>
      </c>
      <c r="L74" s="152">
        <v>3</v>
      </c>
      <c r="M74" s="152">
        <v>4839469.68</v>
      </c>
      <c r="N74" s="47">
        <f>+'[2]ACTA SEGUIMIENTO -'!AA71</f>
        <v>7</v>
      </c>
      <c r="O74" s="43">
        <f>+ROUND((F74*N74),5)</f>
        <v>11292095.92</v>
      </c>
      <c r="P74" s="189">
        <f>+'[2]ACTA SEGUIMIENTO -'!AP71</f>
        <v>3</v>
      </c>
      <c r="Q74" s="190">
        <f>ROUND(F74*P74,5)</f>
        <v>4839469.68</v>
      </c>
      <c r="R74" s="44">
        <f t="shared" si="0"/>
        <v>6</v>
      </c>
      <c r="S74" s="45">
        <f>ROUND(R74*F74,5)</f>
        <v>9678939.3599999994</v>
      </c>
      <c r="T74" s="38"/>
    </row>
    <row r="75" spans="1:20" s="39" customFormat="1" ht="45" customHeight="1" x14ac:dyDescent="0.25">
      <c r="A75" s="62" t="str">
        <f>+'[2]ACTA SEGUIMIENTO -'!A72</f>
        <v>19.02</v>
      </c>
      <c r="B75" s="228" t="str">
        <f>+'[2]ACTA SEGUIMIENTO -'!B72</f>
        <v xml:space="preserve"> Suministro y construcción de cílindro para cámara de inspección. Diámetro = 1,20 m, en concreto (210 kg/cm2)</v>
      </c>
      <c r="C75" s="229"/>
      <c r="D75" s="41" t="str">
        <f>+'[2]ACTA SEGUIMIENTO -'!C72</f>
        <v>m</v>
      </c>
      <c r="E75" s="47">
        <f>+'[2]ACTA SEGUIMIENTO -'!D72</f>
        <v>8</v>
      </c>
      <c r="F75" s="48">
        <f>+'[2]ACTA SEGUIMIENTO -'!E72</f>
        <v>1036151</v>
      </c>
      <c r="G75" s="43">
        <f>ROUND(E75*F75,5)</f>
        <v>8289208</v>
      </c>
      <c r="H75" s="43">
        <v>14</v>
      </c>
      <c r="I75" s="43">
        <v>14506114</v>
      </c>
      <c r="J75" s="169">
        <v>0</v>
      </c>
      <c r="K75" s="169">
        <v>0</v>
      </c>
      <c r="L75" s="152">
        <v>7</v>
      </c>
      <c r="M75" s="152">
        <v>7253057</v>
      </c>
      <c r="N75" s="47">
        <f>+'[2]ACTA SEGUIMIENTO -'!AA72</f>
        <v>14</v>
      </c>
      <c r="O75" s="43">
        <f>+ROUND((F75*N75),5)</f>
        <v>14506114</v>
      </c>
      <c r="P75" s="189">
        <f>+'[2]ACTA SEGUIMIENTO -'!AP72</f>
        <v>4.5999999999999996</v>
      </c>
      <c r="Q75" s="190">
        <f>ROUND(F75*P75,5)</f>
        <v>4766294.5999999996</v>
      </c>
      <c r="R75" s="44">
        <f t="shared" si="0"/>
        <v>11.6</v>
      </c>
      <c r="S75" s="45">
        <f>ROUND(R75*F75,5)</f>
        <v>12019351.6</v>
      </c>
      <c r="T75" s="38"/>
    </row>
    <row r="76" spans="1:20" s="39" customFormat="1" ht="30" customHeight="1" x14ac:dyDescent="0.25">
      <c r="A76" s="62" t="str">
        <f>+'[2]ACTA SEGUIMIENTO -'!A73</f>
        <v>19.03</v>
      </c>
      <c r="B76" s="228" t="str">
        <f>+'[2]ACTA SEGUIMIENTO -'!B73</f>
        <v xml:space="preserve"> Suministro, transporte y colocación de concreto 140 kg/cm2, para empotramientos y obras especiales</v>
      </c>
      <c r="C76" s="229"/>
      <c r="D76" s="41" t="str">
        <f>+'[2]ACTA SEGUIMIENTO -'!C73</f>
        <v>m3</v>
      </c>
      <c r="E76" s="47">
        <f>+'[2]ACTA SEGUIMIENTO -'!D73</f>
        <v>2</v>
      </c>
      <c r="F76" s="48">
        <f>+'[2]ACTA SEGUIMIENTO -'!E73</f>
        <v>666073.15</v>
      </c>
      <c r="G76" s="43">
        <f>ROUND(E76*F76,5)</f>
        <v>1332146.3</v>
      </c>
      <c r="H76" s="43">
        <v>1</v>
      </c>
      <c r="I76" s="43">
        <v>666073.15</v>
      </c>
      <c r="J76" s="169">
        <v>0</v>
      </c>
      <c r="K76" s="169">
        <v>0</v>
      </c>
      <c r="L76" s="152">
        <v>0</v>
      </c>
      <c r="M76" s="152">
        <v>0</v>
      </c>
      <c r="N76" s="47">
        <f>+'[2]ACTA SEGUIMIENTO -'!AA73</f>
        <v>1</v>
      </c>
      <c r="O76" s="43">
        <f>+ROUND((F76*N76),5)</f>
        <v>666073.15</v>
      </c>
      <c r="P76" s="189">
        <f>+'[2]ACTA SEGUIMIENTO -'!AP73</f>
        <v>0</v>
      </c>
      <c r="Q76" s="190">
        <f>ROUND(F76*P76,5)</f>
        <v>0</v>
      </c>
      <c r="R76" s="44">
        <f t="shared" si="0"/>
        <v>0</v>
      </c>
      <c r="S76" s="45">
        <f>ROUND(R76*F76,5)</f>
        <v>0</v>
      </c>
      <c r="T76" s="38"/>
    </row>
    <row r="77" spans="1:20" s="39" customFormat="1" ht="30" customHeight="1" x14ac:dyDescent="0.25">
      <c r="A77" s="62" t="str">
        <f>+'[2]ACTA SEGUIMIENTO -'!A74</f>
        <v>19.04</v>
      </c>
      <c r="B77" s="228" t="str">
        <f>+'[2]ACTA SEGUIMIENTO -'!B74</f>
        <v xml:space="preserve"> Suministro e instalación de acero de refuerzo fy= 60.000 PSI</v>
      </c>
      <c r="C77" s="229"/>
      <c r="D77" s="41" t="str">
        <f>+'[2]ACTA SEGUIMIENTO -'!C74</f>
        <v>kg</v>
      </c>
      <c r="E77" s="47">
        <f>+'[2]ACTA SEGUIMIENTO -'!D74</f>
        <v>180</v>
      </c>
      <c r="F77" s="48">
        <f>+'[2]ACTA SEGUIMIENTO -'!E74</f>
        <v>9284</v>
      </c>
      <c r="G77" s="43">
        <f>ROUND(E77*F77,5)</f>
        <v>1671120</v>
      </c>
      <c r="H77" s="43">
        <v>60</v>
      </c>
      <c r="I77" s="43">
        <v>557040</v>
      </c>
      <c r="J77" s="169">
        <v>0</v>
      </c>
      <c r="K77" s="169">
        <v>0</v>
      </c>
      <c r="L77" s="152">
        <v>0</v>
      </c>
      <c r="M77" s="152">
        <v>0</v>
      </c>
      <c r="N77" s="47">
        <f>+'[2]ACTA SEGUIMIENTO -'!AA74</f>
        <v>60</v>
      </c>
      <c r="O77" s="43">
        <f>+ROUND((F77*N77),5)</f>
        <v>557040</v>
      </c>
      <c r="P77" s="189">
        <f>+'[2]ACTA SEGUIMIENTO -'!AP74</f>
        <v>0</v>
      </c>
      <c r="Q77" s="190">
        <f>ROUND(F77*P77,5)</f>
        <v>0</v>
      </c>
      <c r="R77" s="44">
        <f t="shared" si="0"/>
        <v>0</v>
      </c>
      <c r="S77" s="45">
        <f>ROUND(R77*F77,5)</f>
        <v>0</v>
      </c>
      <c r="T77" s="38"/>
    </row>
    <row r="78" spans="1:20" s="39" customFormat="1" ht="45" customHeight="1" x14ac:dyDescent="0.25">
      <c r="A78" s="62" t="str">
        <f>+'[2]ACTA SEGUIMIENTO -'!A75</f>
        <v>19.05</v>
      </c>
      <c r="B78" s="228" t="str">
        <f>+'[2]ACTA SEGUIMIENTO -'!B75</f>
        <v xml:space="preserve"> Suministro y construcción de cajas para empalme en concreto 210 kg/cm2, de 0,80 x 0,80 x H= 1,0 m, E= 0,10 m. Incluye tapa en concreto y herraje</v>
      </c>
      <c r="C78" s="229"/>
      <c r="D78" s="41" t="str">
        <f>+'[2]ACTA SEGUIMIENTO -'!C75</f>
        <v>un</v>
      </c>
      <c r="E78" s="47">
        <f>+'[2]ACTA SEGUIMIENTO -'!D75</f>
        <v>14</v>
      </c>
      <c r="F78" s="48">
        <f>+'[2]ACTA SEGUIMIENTO -'!E75</f>
        <v>247293.25000000003</v>
      </c>
      <c r="G78" s="43">
        <f>ROUND(E78*F78,5)</f>
        <v>3462105.5</v>
      </c>
      <c r="H78" s="43">
        <v>0</v>
      </c>
      <c r="I78" s="43">
        <v>0</v>
      </c>
      <c r="J78" s="169">
        <v>0</v>
      </c>
      <c r="K78" s="169">
        <v>0</v>
      </c>
      <c r="L78" s="152">
        <v>0</v>
      </c>
      <c r="M78" s="152">
        <v>0</v>
      </c>
      <c r="N78" s="47">
        <f>+'[2]ACTA SEGUIMIENTO -'!AA75</f>
        <v>0</v>
      </c>
      <c r="O78" s="43">
        <f>+ROUND((F78*N78),5)</f>
        <v>0</v>
      </c>
      <c r="P78" s="189">
        <f>+'[2]ACTA SEGUIMIENTO -'!AP75</f>
        <v>0</v>
      </c>
      <c r="Q78" s="190">
        <f>ROUND(F78*P78,5)</f>
        <v>0</v>
      </c>
      <c r="R78" s="44">
        <f t="shared" si="0"/>
        <v>0</v>
      </c>
      <c r="S78" s="45">
        <f>ROUND(R78*F78,5)</f>
        <v>0</v>
      </c>
      <c r="T78" s="38"/>
    </row>
    <row r="79" spans="1:20" s="39" customFormat="1" ht="15" customHeight="1" x14ac:dyDescent="0.25">
      <c r="A79" s="40"/>
      <c r="B79" s="230" t="str">
        <f>+'[2]ACTA SEGUIMIENTO -'!B76</f>
        <v>TUBERIAS</v>
      </c>
      <c r="C79" s="231"/>
      <c r="D79" s="41"/>
      <c r="E79" s="49"/>
      <c r="F79" s="42"/>
      <c r="G79" s="43"/>
      <c r="H79" s="135"/>
      <c r="I79" s="135"/>
      <c r="J79" s="170"/>
      <c r="K79" s="170"/>
      <c r="L79" s="153"/>
      <c r="M79" s="153"/>
      <c r="N79" s="49"/>
      <c r="O79" s="43"/>
      <c r="P79" s="189"/>
      <c r="Q79" s="190"/>
      <c r="R79" s="44"/>
      <c r="S79" s="45"/>
      <c r="T79" s="38"/>
    </row>
    <row r="80" spans="1:20" s="39" customFormat="1" ht="30" customHeight="1" x14ac:dyDescent="0.25">
      <c r="A80" s="60" t="str">
        <f>+'[2]ACTA SEGUIMIENTO -'!A77</f>
        <v>20.01</v>
      </c>
      <c r="B80" s="228" t="str">
        <f>+'[2]ACTA SEGUIMIENTO -'!B77</f>
        <v>Suministro e instalación de tubería P.V.C.- alcantarillado de 200 mm</v>
      </c>
      <c r="C80" s="229"/>
      <c r="D80" s="41" t="str">
        <f>+'[2]ACTA SEGUIMIENTO -'!C77</f>
        <v>m</v>
      </c>
      <c r="E80" s="47">
        <f>+'[2]ACTA SEGUIMIENTO -'!D77</f>
        <v>23</v>
      </c>
      <c r="F80" s="48">
        <f>+'[2]ACTA SEGUIMIENTO -'!E77</f>
        <v>91898.048800000004</v>
      </c>
      <c r="G80" s="43">
        <f>ROUND(E80*F80,5)</f>
        <v>2113655.1224000002</v>
      </c>
      <c r="H80" s="43">
        <v>23</v>
      </c>
      <c r="I80" s="43">
        <v>2113655.1224000002</v>
      </c>
      <c r="J80" s="169">
        <v>0</v>
      </c>
      <c r="K80" s="169">
        <v>0</v>
      </c>
      <c r="L80" s="152">
        <v>12</v>
      </c>
      <c r="M80" s="152">
        <v>1102776.5856000001</v>
      </c>
      <c r="N80" s="47">
        <f>+'[2]ACTA SEGUIMIENTO -'!AA77</f>
        <v>23</v>
      </c>
      <c r="O80" s="43">
        <f>+ROUND((F80*N80),5)</f>
        <v>2113655.1224000002</v>
      </c>
      <c r="P80" s="189">
        <f>+'[2]ACTA SEGUIMIENTO -'!AP77</f>
        <v>-12</v>
      </c>
      <c r="Q80" s="190">
        <f>ROUND(F80*P80,5)</f>
        <v>-1102776.5856000001</v>
      </c>
      <c r="R80" s="44">
        <f t="shared" si="0"/>
        <v>0</v>
      </c>
      <c r="S80" s="45">
        <f>ROUND(R80*F80,5)</f>
        <v>0</v>
      </c>
      <c r="T80" s="38"/>
    </row>
    <row r="81" spans="1:20" s="39" customFormat="1" ht="30" customHeight="1" x14ac:dyDescent="0.25">
      <c r="A81" s="60" t="str">
        <f>+'[2]ACTA SEGUIMIENTO -'!A78</f>
        <v>20.02</v>
      </c>
      <c r="B81" s="228" t="str">
        <f>+'[2]ACTA SEGUIMIENTO -'!B78</f>
        <v>Suministro e instalación de tubería P.V.C.- alcantarillado de 315 mm</v>
      </c>
      <c r="C81" s="229"/>
      <c r="D81" s="41" t="str">
        <f>+'[2]ACTA SEGUIMIENTO -'!C78</f>
        <v>m</v>
      </c>
      <c r="E81" s="47">
        <f>+'[2]ACTA SEGUIMIENTO -'!D78</f>
        <v>23</v>
      </c>
      <c r="F81" s="48">
        <f>+'[2]ACTA SEGUIMIENTO -'!E78</f>
        <v>175808.84760000001</v>
      </c>
      <c r="G81" s="43">
        <f>ROUND(E81*F81,5)</f>
        <v>4043603.4948</v>
      </c>
      <c r="H81" s="43">
        <v>0</v>
      </c>
      <c r="I81" s="43">
        <v>0</v>
      </c>
      <c r="J81" s="169">
        <v>0</v>
      </c>
      <c r="K81" s="169">
        <v>0</v>
      </c>
      <c r="L81" s="152">
        <v>0</v>
      </c>
      <c r="M81" s="152">
        <v>0</v>
      </c>
      <c r="N81" s="47">
        <f>+'[2]ACTA SEGUIMIENTO -'!AA78</f>
        <v>0</v>
      </c>
      <c r="O81" s="43">
        <f>+ROUND((F81*N81),5)</f>
        <v>0</v>
      </c>
      <c r="P81" s="189">
        <f>+'[2]ACTA SEGUIMIENTO -'!AP78</f>
        <v>0</v>
      </c>
      <c r="Q81" s="190">
        <f>ROUND(F81*P81,5)</f>
        <v>0</v>
      </c>
      <c r="R81" s="44">
        <f t="shared" si="0"/>
        <v>0</v>
      </c>
      <c r="S81" s="45">
        <f>ROUND(R81*F81,5)</f>
        <v>0</v>
      </c>
      <c r="T81" s="38"/>
    </row>
    <row r="82" spans="1:20" s="39" customFormat="1" ht="30" customHeight="1" x14ac:dyDescent="0.25">
      <c r="A82" s="60" t="str">
        <f>+'[2]ACTA SEGUIMIENTO -'!A79</f>
        <v>20.03</v>
      </c>
      <c r="B82" s="228" t="str">
        <f>+'[2]ACTA SEGUIMIENTO -'!B79</f>
        <v>Suministro e instalación de tubería P.V.C.- alcantarillado de 400 mm</v>
      </c>
      <c r="C82" s="229"/>
      <c r="D82" s="41" t="str">
        <f>+'[2]ACTA SEGUIMIENTO -'!C79</f>
        <v>m</v>
      </c>
      <c r="E82" s="47">
        <f>+'[2]ACTA SEGUIMIENTO -'!D79</f>
        <v>72</v>
      </c>
      <c r="F82" s="48">
        <f>+'[2]ACTA SEGUIMIENTO -'!E79</f>
        <v>304837.17960000003</v>
      </c>
      <c r="G82" s="43">
        <f>ROUND(E82*F82,5)</f>
        <v>21948276.931200001</v>
      </c>
      <c r="H82" s="43">
        <v>108</v>
      </c>
      <c r="I82" s="43">
        <v>32922415.3968</v>
      </c>
      <c r="J82" s="169">
        <v>0</v>
      </c>
      <c r="K82" s="169">
        <v>0</v>
      </c>
      <c r="L82" s="152">
        <v>78</v>
      </c>
      <c r="M82" s="152">
        <v>23777300.0088</v>
      </c>
      <c r="N82" s="47">
        <f>+'[2]ACTA SEGUIMIENTO -'!AA79</f>
        <v>108</v>
      </c>
      <c r="O82" s="43">
        <f>+ROUND((F82*N82),5)</f>
        <v>32922415.3968</v>
      </c>
      <c r="P82" s="189">
        <f>+'[2]ACTA SEGUIMIENTO -'!AP79</f>
        <v>21.6</v>
      </c>
      <c r="Q82" s="190">
        <f>ROUND(F82*P82,5)</f>
        <v>6584483.0793599999</v>
      </c>
      <c r="R82" s="44">
        <f t="shared" ref="R82:R144" si="1">J82+L82+P82</f>
        <v>99.6</v>
      </c>
      <c r="S82" s="45">
        <f>ROUND(R82*F82,5)</f>
        <v>30361783.088160001</v>
      </c>
      <c r="T82" s="38"/>
    </row>
    <row r="83" spans="1:20" s="39" customFormat="1" ht="15" customHeight="1" x14ac:dyDescent="0.25">
      <c r="A83" s="40"/>
      <c r="B83" s="230" t="str">
        <f>+'[2]ACTA SEGUIMIENTO -'!B80</f>
        <v>LLENOS</v>
      </c>
      <c r="C83" s="231"/>
      <c r="D83" s="41"/>
      <c r="E83" s="49"/>
      <c r="F83" s="42"/>
      <c r="G83" s="43"/>
      <c r="H83" s="135"/>
      <c r="I83" s="135"/>
      <c r="J83" s="170"/>
      <c r="K83" s="170"/>
      <c r="L83" s="153"/>
      <c r="M83" s="153"/>
      <c r="N83" s="49"/>
      <c r="O83" s="43"/>
      <c r="P83" s="189"/>
      <c r="Q83" s="190"/>
      <c r="R83" s="44"/>
      <c r="S83" s="45"/>
      <c r="T83" s="38"/>
    </row>
    <row r="84" spans="1:20" s="39" customFormat="1" ht="45" customHeight="1" x14ac:dyDescent="0.25">
      <c r="A84" s="60" t="str">
        <f>+'[2]ACTA SEGUIMIENTO -'!A81</f>
        <v>20.01</v>
      </c>
      <c r="B84" s="228" t="str">
        <f>+'[2]ACTA SEGUIMIENTO -'!B81</f>
        <v>Suministro e instalación de material granular (triturado) para base de brecha en instalación de tuberias y/o complemento de entresuelos en piedra</v>
      </c>
      <c r="C84" s="229"/>
      <c r="D84" s="41" t="str">
        <f>+'[2]ACTA SEGUIMIENTO -'!C81</f>
        <v>m3</v>
      </c>
      <c r="E84" s="47">
        <f>+'[2]ACTA SEGUIMIENTO -'!D81</f>
        <v>14</v>
      </c>
      <c r="F84" s="48">
        <f>+'[2]ACTA SEGUIMIENTO -'!E81</f>
        <v>236793.4</v>
      </c>
      <c r="G84" s="43">
        <f>ROUND(E84*F84,5)</f>
        <v>3315107.6</v>
      </c>
      <c r="H84" s="43">
        <v>10</v>
      </c>
      <c r="I84" s="43">
        <v>2367934</v>
      </c>
      <c r="J84" s="169">
        <v>0</v>
      </c>
      <c r="K84" s="169">
        <v>0</v>
      </c>
      <c r="L84" s="152">
        <v>10</v>
      </c>
      <c r="M84" s="152">
        <v>2367934</v>
      </c>
      <c r="N84" s="47">
        <f>+'[2]ACTA SEGUIMIENTO -'!AA81</f>
        <v>10</v>
      </c>
      <c r="O84" s="43">
        <f>+ROUND((F84*N84),5)</f>
        <v>2367934</v>
      </c>
      <c r="P84" s="189">
        <f>+'[2]ACTA SEGUIMIENTO -'!AP81</f>
        <v>0</v>
      </c>
      <c r="Q84" s="190">
        <f>ROUND(F84*P84,5)</f>
        <v>0</v>
      </c>
      <c r="R84" s="44">
        <f t="shared" si="1"/>
        <v>10</v>
      </c>
      <c r="S84" s="45">
        <f>ROUND(R84*F84,5)</f>
        <v>2367934</v>
      </c>
      <c r="T84" s="38"/>
    </row>
    <row r="85" spans="1:20" s="39" customFormat="1" ht="30" customHeight="1" x14ac:dyDescent="0.25">
      <c r="A85" s="60" t="str">
        <f>+'[2]ACTA SEGUIMIENTO -'!A82</f>
        <v>20.02</v>
      </c>
      <c r="B85" s="228" t="str">
        <f>+'[2]ACTA SEGUIMIENTO -'!B82</f>
        <v xml:space="preserve"> Llenos compactos con material proveniente de la excavación</v>
      </c>
      <c r="C85" s="229"/>
      <c r="D85" s="41" t="str">
        <f>+'[2]ACTA SEGUIMIENTO -'!C82</f>
        <v>m3</v>
      </c>
      <c r="E85" s="47">
        <f>+'[2]ACTA SEGUIMIENTO -'!D82</f>
        <v>108</v>
      </c>
      <c r="F85" s="48">
        <f>+'[2]ACTA SEGUIMIENTO -'!E82</f>
        <v>21783.4</v>
      </c>
      <c r="G85" s="43">
        <f>ROUND(E85*F85,5)</f>
        <v>2352607.2000000002</v>
      </c>
      <c r="H85" s="43">
        <v>0</v>
      </c>
      <c r="I85" s="43">
        <v>0</v>
      </c>
      <c r="J85" s="169">
        <v>0</v>
      </c>
      <c r="K85" s="169">
        <v>0</v>
      </c>
      <c r="L85" s="152">
        <v>0</v>
      </c>
      <c r="M85" s="152">
        <v>0</v>
      </c>
      <c r="N85" s="47">
        <f>+'[2]ACTA SEGUIMIENTO -'!AA82</f>
        <v>0</v>
      </c>
      <c r="O85" s="43">
        <f>+ROUND((F85*N85),5)</f>
        <v>0</v>
      </c>
      <c r="P85" s="189">
        <f>+'[2]ACTA SEGUIMIENTO -'!AP82</f>
        <v>78.569999999999993</v>
      </c>
      <c r="Q85" s="190">
        <f>ROUND(F85*P85,5)</f>
        <v>1711521.7379999999</v>
      </c>
      <c r="R85" s="44">
        <f t="shared" si="1"/>
        <v>78.569999999999993</v>
      </c>
      <c r="S85" s="45">
        <f>ROUND(R85*F85,5)</f>
        <v>1711521.7379999999</v>
      </c>
      <c r="T85" s="38"/>
    </row>
    <row r="86" spans="1:20" s="39" customFormat="1" ht="30" customHeight="1" x14ac:dyDescent="0.25">
      <c r="A86" s="60" t="str">
        <f>+'[2]ACTA SEGUIMIENTO -'!A83</f>
        <v>20.03</v>
      </c>
      <c r="B86" s="228" t="str">
        <f>+'[2]ACTA SEGUIMIENTO -'!B83</f>
        <v>Llenos compactos en material de préstamo (limo clasificado que compacte hasta el 90% del próctor)</v>
      </c>
      <c r="C86" s="229"/>
      <c r="D86" s="41" t="str">
        <f>+'[2]ACTA SEGUIMIENTO -'!C83</f>
        <v>m3</v>
      </c>
      <c r="E86" s="47">
        <f>+'[2]ACTA SEGUIMIENTO -'!D83</f>
        <v>43</v>
      </c>
      <c r="F86" s="48">
        <f>+'[2]ACTA SEGUIMIENTO -'!E83</f>
        <v>73783.399999999994</v>
      </c>
      <c r="G86" s="43">
        <f>ROUND(E86*F86,5)</f>
        <v>3172686.2</v>
      </c>
      <c r="H86" s="43">
        <v>343</v>
      </c>
      <c r="I86" s="43">
        <v>25307706.199999999</v>
      </c>
      <c r="J86" s="169">
        <v>0</v>
      </c>
      <c r="K86" s="169">
        <v>0</v>
      </c>
      <c r="L86" s="152">
        <v>200</v>
      </c>
      <c r="M86" s="152">
        <v>14756680</v>
      </c>
      <c r="N86" s="47">
        <f>+'[2]ACTA SEGUIMIENTO -'!AA83</f>
        <v>343</v>
      </c>
      <c r="O86" s="43">
        <f>+ROUND((F86*N86),5)</f>
        <v>25307706.199999999</v>
      </c>
      <c r="P86" s="189">
        <f>+'[2]ACTA SEGUIMIENTO -'!AP83</f>
        <v>0</v>
      </c>
      <c r="Q86" s="190">
        <f>ROUND(F86*P86,5)</f>
        <v>0</v>
      </c>
      <c r="R86" s="44">
        <f t="shared" si="1"/>
        <v>200</v>
      </c>
      <c r="S86" s="45">
        <f>ROUND(R86*F86,5)</f>
        <v>14756680</v>
      </c>
      <c r="T86" s="38"/>
    </row>
    <row r="87" spans="1:20" s="39" customFormat="1" ht="15" customHeight="1" x14ac:dyDescent="0.25">
      <c r="A87" s="40"/>
      <c r="B87" s="230" t="str">
        <f>+'[2]ACTA SEGUIMIENTO -'!B84</f>
        <v>DISPOSICIÓN DE MATERIAL SOBRANTE</v>
      </c>
      <c r="C87" s="231"/>
      <c r="D87" s="41"/>
      <c r="E87" s="51"/>
      <c r="F87" s="42"/>
      <c r="G87" s="43"/>
      <c r="H87" s="136"/>
      <c r="I87" s="136"/>
      <c r="J87" s="171"/>
      <c r="K87" s="171"/>
      <c r="L87" s="154"/>
      <c r="M87" s="154"/>
      <c r="N87" s="51"/>
      <c r="O87" s="43"/>
      <c r="P87" s="189"/>
      <c r="Q87" s="190"/>
      <c r="R87" s="44"/>
      <c r="S87" s="45"/>
      <c r="T87" s="38"/>
    </row>
    <row r="88" spans="1:20" s="39" customFormat="1" ht="30" customHeight="1" x14ac:dyDescent="0.25">
      <c r="A88" s="60" t="str">
        <f>+'[2]ACTA SEGUIMIENTO -'!A85</f>
        <v>21.01</v>
      </c>
      <c r="B88" s="228" t="str">
        <f>+'[2]ACTA SEGUIMIENTO -'!B85</f>
        <v xml:space="preserve"> Cargue y retiro de material sobrante de la excavación, cargado manualmente. Incluye disposición final</v>
      </c>
      <c r="C88" s="229"/>
      <c r="D88" s="41" t="str">
        <f>+'[2]ACTA SEGUIMIENTO -'!C85</f>
        <v>m3</v>
      </c>
      <c r="E88" s="47">
        <f>+'[2]ACTA SEGUIMIENTO -'!D85</f>
        <v>120</v>
      </c>
      <c r="F88" s="48">
        <f>+'[2]ACTA SEGUIMIENTO -'!E85</f>
        <v>49380</v>
      </c>
      <c r="G88" s="43">
        <f>ROUND(E88*F88,5)</f>
        <v>5925600</v>
      </c>
      <c r="H88" s="43">
        <v>343</v>
      </c>
      <c r="I88" s="43">
        <v>16937340</v>
      </c>
      <c r="J88" s="169">
        <v>0</v>
      </c>
      <c r="K88" s="169">
        <v>0</v>
      </c>
      <c r="L88" s="152">
        <v>200</v>
      </c>
      <c r="M88" s="152">
        <v>9876000</v>
      </c>
      <c r="N88" s="47">
        <f>+'[2]ACTA SEGUIMIENTO -'!AA85</f>
        <v>343</v>
      </c>
      <c r="O88" s="43">
        <f>+ROUND((F88*N88),5)</f>
        <v>16937340</v>
      </c>
      <c r="P88" s="189">
        <f>+'[2]ACTA SEGUIMIENTO -'!AP85</f>
        <v>76</v>
      </c>
      <c r="Q88" s="190">
        <f>ROUND(F88*P88,5)</f>
        <v>3752880</v>
      </c>
      <c r="R88" s="44">
        <f t="shared" si="1"/>
        <v>276</v>
      </c>
      <c r="S88" s="45">
        <f>ROUND(R88*F88,5)</f>
        <v>13628880</v>
      </c>
      <c r="T88" s="38"/>
    </row>
    <row r="89" spans="1:20" s="39" customFormat="1" ht="15" customHeight="1" x14ac:dyDescent="0.25">
      <c r="A89" s="52"/>
      <c r="B89" s="67" t="str">
        <f xml:space="preserve"> + CONCATENATE("SUBTOTAL",B61)</f>
        <v>SUBTOTAL RED DE ALCANTARILLADO</v>
      </c>
      <c r="C89" s="53"/>
      <c r="D89" s="53"/>
      <c r="E89" s="53"/>
      <c r="F89" s="54"/>
      <c r="G89" s="55">
        <f>ROUND(SUM(G63:G88),5)</f>
        <v>93731642.821280003</v>
      </c>
      <c r="H89" s="137"/>
      <c r="I89" s="137">
        <v>123179026.07408001</v>
      </c>
      <c r="J89" s="172"/>
      <c r="K89" s="172">
        <v>0</v>
      </c>
      <c r="L89" s="155"/>
      <c r="M89" s="155">
        <v>76255447.488800004</v>
      </c>
      <c r="N89" s="53"/>
      <c r="O89" s="68">
        <f>ROUND(SUM(O63:O88),5)</f>
        <v>123179026.07408001</v>
      </c>
      <c r="P89" s="189"/>
      <c r="Q89" s="191">
        <f>ROUND(SUM(Q63:Q88),5)</f>
        <v>23409620.177340001</v>
      </c>
      <c r="R89" s="44"/>
      <c r="S89" s="55">
        <f>ROUND(SUM(S63:S88),5)</f>
        <v>99665067.666140005</v>
      </c>
      <c r="T89" s="38"/>
    </row>
    <row r="90" spans="1:20" s="39" customFormat="1" ht="15" customHeight="1" x14ac:dyDescent="0.25">
      <c r="A90" s="52"/>
      <c r="B90" s="64"/>
      <c r="C90" s="53"/>
      <c r="D90" s="65"/>
      <c r="E90" s="65"/>
      <c r="F90" s="66"/>
      <c r="G90" s="55"/>
      <c r="H90" s="138"/>
      <c r="I90" s="138"/>
      <c r="J90" s="173"/>
      <c r="K90" s="173"/>
      <c r="L90" s="156"/>
      <c r="M90" s="156"/>
      <c r="N90" s="65"/>
      <c r="O90" s="55"/>
      <c r="P90" s="189"/>
      <c r="Q90" s="191"/>
      <c r="R90" s="44"/>
      <c r="S90" s="55"/>
      <c r="T90" s="38"/>
    </row>
    <row r="91" spans="1:20" s="39" customFormat="1" ht="30" customHeight="1" x14ac:dyDescent="0.25">
      <c r="A91" s="143"/>
      <c r="B91" s="242" t="s">
        <v>26</v>
      </c>
      <c r="C91" s="233"/>
      <c r="D91" s="144"/>
      <c r="E91" s="145"/>
      <c r="F91" s="145"/>
      <c r="G91" s="55"/>
      <c r="H91" s="146"/>
      <c r="I91" s="146"/>
      <c r="J91" s="168"/>
      <c r="K91" s="168"/>
      <c r="L91" s="151"/>
      <c r="M91" s="151"/>
      <c r="N91" s="145"/>
      <c r="O91" s="55"/>
      <c r="P91" s="187"/>
      <c r="Q91" s="188"/>
      <c r="R91" s="44"/>
      <c r="S91" s="55"/>
      <c r="T91" s="38"/>
    </row>
    <row r="92" spans="1:20" s="39" customFormat="1" ht="15" customHeight="1" x14ac:dyDescent="0.25">
      <c r="A92" s="40"/>
      <c r="B92" s="230" t="str">
        <f>+'[2]ACTA SEGUIMIENTO -'!B87</f>
        <v>DEMOLICIONES</v>
      </c>
      <c r="C92" s="231"/>
      <c r="D92" s="41"/>
      <c r="E92" s="49"/>
      <c r="F92" s="42"/>
      <c r="G92" s="43"/>
      <c r="H92" s="135"/>
      <c r="I92" s="135"/>
      <c r="J92" s="170"/>
      <c r="K92" s="170"/>
      <c r="L92" s="153"/>
      <c r="M92" s="153"/>
      <c r="N92" s="49"/>
      <c r="O92" s="43"/>
      <c r="P92" s="189"/>
      <c r="Q92" s="190"/>
      <c r="R92" s="44"/>
      <c r="S92" s="45"/>
      <c r="T92" s="38"/>
    </row>
    <row r="93" spans="1:20" s="39" customFormat="1" ht="15" customHeight="1" x14ac:dyDescent="0.25">
      <c r="A93" s="62" t="str">
        <f>+'[2]ACTA SEGUIMIENTO -'!A88</f>
        <v>22.01</v>
      </c>
      <c r="B93" s="228" t="str">
        <f>+'[2]ACTA SEGUIMIENTO -'!B88</f>
        <v xml:space="preserve"> Corte de pavimento rígido</v>
      </c>
      <c r="C93" s="229"/>
      <c r="D93" s="69" t="str">
        <f>+'[2]ACTA SEGUIMIENTO -'!C88</f>
        <v>m</v>
      </c>
      <c r="E93" s="47">
        <f>+'[2]ACTA SEGUIMIENTO -'!D88</f>
        <v>42</v>
      </c>
      <c r="F93" s="48">
        <f>+'[2]ACTA SEGUIMIENTO -'!E88</f>
        <v>11665.815360000001</v>
      </c>
      <c r="G93" s="43">
        <f>ROUND(E93*F93,5)</f>
        <v>489964.24511999998</v>
      </c>
      <c r="H93" s="43">
        <v>42</v>
      </c>
      <c r="I93" s="43">
        <v>489964.24511999998</v>
      </c>
      <c r="J93" s="169">
        <v>0</v>
      </c>
      <c r="K93" s="169">
        <v>0</v>
      </c>
      <c r="L93" s="152">
        <v>34.6</v>
      </c>
      <c r="M93" s="152">
        <v>403637.21146000002</v>
      </c>
      <c r="N93" s="47">
        <f>+'[2]ACTA SEGUIMIENTO -'!AA88</f>
        <v>42</v>
      </c>
      <c r="O93" s="43">
        <f>ROUND(F93*N93,5)</f>
        <v>489964.24511999998</v>
      </c>
      <c r="P93" s="189">
        <f>+'[2]ACTA SEGUIMIENTO -'!AP88</f>
        <v>0</v>
      </c>
      <c r="Q93" s="190">
        <f>ROUND(F93*P93,5)</f>
        <v>0</v>
      </c>
      <c r="R93" s="44">
        <f t="shared" si="1"/>
        <v>34.6</v>
      </c>
      <c r="S93" s="45">
        <f>ROUND(R93*F93,5)</f>
        <v>403637.21146000002</v>
      </c>
      <c r="T93" s="38"/>
    </row>
    <row r="94" spans="1:20" s="39" customFormat="1" ht="15" customHeight="1" x14ac:dyDescent="0.25">
      <c r="A94" s="62" t="str">
        <f>+'[2]ACTA SEGUIMIENTO -'!A89</f>
        <v>22.02</v>
      </c>
      <c r="B94" s="228" t="str">
        <f>+'[2]ACTA SEGUIMIENTO -'!B89</f>
        <v xml:space="preserve"> Rotura y retiro de pavimento rígido</v>
      </c>
      <c r="C94" s="229"/>
      <c r="D94" s="69" t="str">
        <f>+'[2]ACTA SEGUIMIENTO -'!C89</f>
        <v>m3</v>
      </c>
      <c r="E94" s="47">
        <f>+'[2]ACTA SEGUIMIENTO -'!D89</f>
        <v>7</v>
      </c>
      <c r="F94" s="48">
        <f>+'[2]ACTA SEGUIMIENTO -'!E89</f>
        <v>285289</v>
      </c>
      <c r="G94" s="43">
        <f>ROUND(E94*F94,5)</f>
        <v>1997023</v>
      </c>
      <c r="H94" s="43">
        <v>3</v>
      </c>
      <c r="I94" s="43">
        <v>855867</v>
      </c>
      <c r="J94" s="169">
        <v>0</v>
      </c>
      <c r="K94" s="169">
        <v>0</v>
      </c>
      <c r="L94" s="152">
        <v>0.5</v>
      </c>
      <c r="M94" s="152">
        <v>142644.5</v>
      </c>
      <c r="N94" s="47">
        <f>+'[2]ACTA SEGUIMIENTO -'!AA89</f>
        <v>3</v>
      </c>
      <c r="O94" s="43">
        <f>ROUND(F94*N94,5)</f>
        <v>855867</v>
      </c>
      <c r="P94" s="189">
        <f>+'[2]ACTA SEGUIMIENTO -'!AP89</f>
        <v>0</v>
      </c>
      <c r="Q94" s="190">
        <f>ROUND(F94*P94,5)</f>
        <v>0</v>
      </c>
      <c r="R94" s="44">
        <f t="shared" si="1"/>
        <v>0.5</v>
      </c>
      <c r="S94" s="45">
        <f>ROUND(R94*F94,5)</f>
        <v>142644.5</v>
      </c>
      <c r="T94" s="38"/>
    </row>
    <row r="95" spans="1:20" s="39" customFormat="1" ht="15" customHeight="1" x14ac:dyDescent="0.25">
      <c r="A95" s="40"/>
      <c r="B95" s="230" t="str">
        <f>+'[2]ACTA SEGUIMIENTO -'!B90</f>
        <v>EXCAVACIONES</v>
      </c>
      <c r="C95" s="231"/>
      <c r="D95" s="41"/>
      <c r="E95" s="51"/>
      <c r="F95" s="42"/>
      <c r="G95" s="43"/>
      <c r="H95" s="136"/>
      <c r="I95" s="136"/>
      <c r="J95" s="171"/>
      <c r="K95" s="171"/>
      <c r="L95" s="154"/>
      <c r="M95" s="154"/>
      <c r="N95" s="51"/>
      <c r="O95" s="43"/>
      <c r="P95" s="189"/>
      <c r="Q95" s="190"/>
      <c r="R95" s="44"/>
      <c r="S95" s="45"/>
      <c r="T95" s="38"/>
    </row>
    <row r="96" spans="1:20" s="39" customFormat="1" ht="30" customHeight="1" x14ac:dyDescent="0.25">
      <c r="A96" s="62" t="str">
        <f>+'[2]ACTA SEGUIMIENTO -'!A91</f>
        <v>23.01</v>
      </c>
      <c r="B96" s="228" t="str">
        <f>+'[2]ACTA SEGUIMIENTO -'!B91</f>
        <v>Excavación mecánica en material común seco 0 - 2 metros de profundidad</v>
      </c>
      <c r="C96" s="229"/>
      <c r="D96" s="69" t="str">
        <f>+'[2]ACTA SEGUIMIENTO -'!C91</f>
        <v>m3</v>
      </c>
      <c r="E96" s="47">
        <f>+'[2]ACTA SEGUIMIENTO -'!D91</f>
        <v>47</v>
      </c>
      <c r="F96" s="48">
        <f>+'[2]ACTA SEGUIMIENTO -'!E91</f>
        <v>24191.03</v>
      </c>
      <c r="G96" s="43">
        <f>ROUND(E96*F96,5)</f>
        <v>1136978.4099999999</v>
      </c>
      <c r="H96" s="43">
        <v>47</v>
      </c>
      <c r="I96" s="43">
        <v>1136978.4099999999</v>
      </c>
      <c r="J96" s="169">
        <v>0</v>
      </c>
      <c r="K96" s="169">
        <v>0</v>
      </c>
      <c r="L96" s="152">
        <v>15</v>
      </c>
      <c r="M96" s="152">
        <v>362865.45</v>
      </c>
      <c r="N96" s="47">
        <f>+'[2]ACTA SEGUIMIENTO -'!AA91</f>
        <v>47</v>
      </c>
      <c r="O96" s="43">
        <f>ROUND(F96*N96,5)</f>
        <v>1136978.4099999999</v>
      </c>
      <c r="P96" s="189">
        <f>+'[2]ACTA SEGUIMIENTO -'!AP91</f>
        <v>30</v>
      </c>
      <c r="Q96" s="190">
        <f>ROUND(F96*P96,5)</f>
        <v>725730.9</v>
      </c>
      <c r="R96" s="44">
        <f t="shared" si="1"/>
        <v>45</v>
      </c>
      <c r="S96" s="45">
        <f>ROUND(R96*F96,5)</f>
        <v>1088596.3500000001</v>
      </c>
      <c r="T96" s="38"/>
    </row>
    <row r="97" spans="1:20" s="39" customFormat="1" ht="15" customHeight="1" x14ac:dyDescent="0.25">
      <c r="A97" s="40"/>
      <c r="B97" s="230" t="str">
        <f>+'[2]ACTA SEGUIMIENTO -'!B92</f>
        <v>CONCRETOS</v>
      </c>
      <c r="C97" s="231"/>
      <c r="D97" s="41"/>
      <c r="E97" s="49"/>
      <c r="F97" s="42"/>
      <c r="G97" s="43"/>
      <c r="H97" s="135"/>
      <c r="I97" s="135"/>
      <c r="J97" s="170"/>
      <c r="K97" s="170"/>
      <c r="L97" s="153"/>
      <c r="M97" s="153"/>
      <c r="N97" s="49"/>
      <c r="O97" s="43"/>
      <c r="P97" s="189"/>
      <c r="Q97" s="190"/>
      <c r="R97" s="44"/>
      <c r="S97" s="45"/>
      <c r="T97" s="38"/>
    </row>
    <row r="98" spans="1:20" s="39" customFormat="1" ht="45" customHeight="1" x14ac:dyDescent="0.25">
      <c r="A98" s="62" t="str">
        <f>+'[2]ACTA SEGUIMIENTO -'!A93</f>
        <v>24.01</v>
      </c>
      <c r="B98" s="228" t="str">
        <f>+'[2]ACTA SEGUIMIENTO -'!B93</f>
        <v xml:space="preserve"> Suministro y construcción de cajas para empalme en concreto 210 kg/cm2, de 0,80 x 0,80 x H= 1,0 m, E= 0,10 m. Incluye tapa en concreto y herraje</v>
      </c>
      <c r="C98" s="229"/>
      <c r="D98" s="69" t="str">
        <f>+'[2]ACTA SEGUIMIENTO -'!C93</f>
        <v>un</v>
      </c>
      <c r="E98" s="47">
        <f>+'[2]ACTA SEGUIMIENTO -'!D93</f>
        <v>14</v>
      </c>
      <c r="F98" s="48">
        <f>+'[2]ACTA SEGUIMIENTO -'!E93</f>
        <v>163367.81</v>
      </c>
      <c r="G98" s="43">
        <f>ROUND(E98*F98,5)</f>
        <v>2287149.34</v>
      </c>
      <c r="H98" s="43">
        <v>15</v>
      </c>
      <c r="I98" s="43">
        <v>2450517.15</v>
      </c>
      <c r="J98" s="169">
        <v>0</v>
      </c>
      <c r="K98" s="169">
        <v>0</v>
      </c>
      <c r="L98" s="152">
        <v>14</v>
      </c>
      <c r="M98" s="152">
        <v>2287149.34</v>
      </c>
      <c r="N98" s="47">
        <f>+'[2]ACTA SEGUIMIENTO -'!AA93</f>
        <v>15</v>
      </c>
      <c r="O98" s="43">
        <f>ROUND(F98*N98,5)</f>
        <v>2450517.15</v>
      </c>
      <c r="P98" s="189">
        <f>+'[2]ACTA SEGUIMIENTO -'!AP93</f>
        <v>1</v>
      </c>
      <c r="Q98" s="190">
        <f>ROUND(F98*P98,5)</f>
        <v>163367.81</v>
      </c>
      <c r="R98" s="44">
        <f t="shared" si="1"/>
        <v>15</v>
      </c>
      <c r="S98" s="45">
        <f>ROUND(R98*F98,5)</f>
        <v>2450517.15</v>
      </c>
      <c r="T98" s="38"/>
    </row>
    <row r="99" spans="1:20" s="39" customFormat="1" ht="15" customHeight="1" x14ac:dyDescent="0.25">
      <c r="A99" s="40"/>
      <c r="B99" s="230" t="str">
        <f>+'[2]ACTA SEGUIMIENTO -'!B94</f>
        <v>TUBERÍAS</v>
      </c>
      <c r="C99" s="231"/>
      <c r="D99" s="41"/>
      <c r="E99" s="49"/>
      <c r="F99" s="42"/>
      <c r="G99" s="43"/>
      <c r="H99" s="135"/>
      <c r="I99" s="135"/>
      <c r="J99" s="170"/>
      <c r="K99" s="170"/>
      <c r="L99" s="153"/>
      <c r="M99" s="153"/>
      <c r="N99" s="49"/>
      <c r="O99" s="43"/>
      <c r="P99" s="189"/>
      <c r="Q99" s="190"/>
      <c r="R99" s="44"/>
      <c r="S99" s="45"/>
      <c r="T99" s="38"/>
    </row>
    <row r="100" spans="1:20" s="39" customFormat="1" ht="30" customHeight="1" x14ac:dyDescent="0.25">
      <c r="A100" s="62" t="str">
        <f>+'[2]ACTA SEGUIMIENTO -'!A95</f>
        <v>25.01</v>
      </c>
      <c r="B100" s="228" t="str">
        <f>+'[2]ACTA SEGUIMIENTO -'!B95</f>
        <v>Suministro e instalación de tubería P.V.C.- alcantarillado de 160 mm</v>
      </c>
      <c r="C100" s="229"/>
      <c r="D100" s="69" t="str">
        <f>+'[2]ACTA SEGUIMIENTO -'!C95</f>
        <v>m</v>
      </c>
      <c r="E100" s="47">
        <f>+'[2]ACTA SEGUIMIENTO -'!D95</f>
        <v>97</v>
      </c>
      <c r="F100" s="48">
        <f>+'[2]ACTA SEGUIMIENTO -'!E95</f>
        <v>66433.452799999999</v>
      </c>
      <c r="G100" s="43">
        <f>ROUND(E100*F100,5)</f>
        <v>6444044.9216</v>
      </c>
      <c r="H100" s="43">
        <v>97</v>
      </c>
      <c r="I100" s="43">
        <v>6444044.9216</v>
      </c>
      <c r="J100" s="169">
        <v>0</v>
      </c>
      <c r="K100" s="169">
        <v>0</v>
      </c>
      <c r="L100" s="152">
        <v>36</v>
      </c>
      <c r="M100" s="152">
        <v>2391604.3007999999</v>
      </c>
      <c r="N100" s="47">
        <f>+'[2]ACTA SEGUIMIENTO -'!AA95</f>
        <v>97</v>
      </c>
      <c r="O100" s="43">
        <f>ROUND(F100*N100,5)</f>
        <v>6444044.9216</v>
      </c>
      <c r="P100" s="189">
        <f>+'[2]ACTA SEGUIMIENTO -'!AP95</f>
        <v>12</v>
      </c>
      <c r="Q100" s="190">
        <f>ROUND(F100*P100,5)</f>
        <v>797201.43359999999</v>
      </c>
      <c r="R100" s="44">
        <f t="shared" si="1"/>
        <v>48</v>
      </c>
      <c r="S100" s="45">
        <f>ROUND(R100*F100,5)</f>
        <v>3188805.7344</v>
      </c>
      <c r="T100" s="38"/>
    </row>
    <row r="101" spans="1:20" s="39" customFormat="1" ht="15" customHeight="1" x14ac:dyDescent="0.25">
      <c r="A101" s="40"/>
      <c r="B101" s="230" t="str">
        <f>+'[2]ACTA SEGUIMIENTO -'!B96</f>
        <v>ACCESORIOS</v>
      </c>
      <c r="C101" s="231"/>
      <c r="D101" s="41"/>
      <c r="E101" s="49"/>
      <c r="F101" s="42"/>
      <c r="G101" s="43"/>
      <c r="H101" s="135"/>
      <c r="I101" s="135"/>
      <c r="J101" s="170"/>
      <c r="K101" s="170"/>
      <c r="L101" s="153"/>
      <c r="M101" s="153"/>
      <c r="N101" s="49"/>
      <c r="O101" s="43"/>
      <c r="P101" s="189"/>
      <c r="Q101" s="190"/>
      <c r="R101" s="44"/>
      <c r="S101" s="45"/>
      <c r="T101" s="38"/>
    </row>
    <row r="102" spans="1:20" s="39" customFormat="1" ht="15" customHeight="1" x14ac:dyDescent="0.25">
      <c r="A102" s="62" t="str">
        <f>+'[2]ACTA SEGUIMIENTO -'!A97</f>
        <v>26.01</v>
      </c>
      <c r="B102" s="228" t="str">
        <f>+'[2]ACTA SEGUIMIENTO -'!B97</f>
        <v>Suministro e instalación de silla "T" de 400 x 160 mm</v>
      </c>
      <c r="C102" s="229"/>
      <c r="D102" s="69" t="str">
        <f>+'[2]ACTA SEGUIMIENTO -'!C97</f>
        <v>un</v>
      </c>
      <c r="E102" s="47">
        <f>+'[2]ACTA SEGUIMIENTO -'!D97</f>
        <v>14</v>
      </c>
      <c r="F102" s="48">
        <f>+'[2]ACTA SEGUIMIENTO -'!E97</f>
        <v>465092.2</v>
      </c>
      <c r="G102" s="43">
        <f>ROUND(E102*F102,5)</f>
        <v>6511290.7999999998</v>
      </c>
      <c r="H102" s="43">
        <v>15</v>
      </c>
      <c r="I102" s="43">
        <v>6976383</v>
      </c>
      <c r="J102" s="169">
        <v>0</v>
      </c>
      <c r="K102" s="169">
        <v>0</v>
      </c>
      <c r="L102" s="152">
        <v>14</v>
      </c>
      <c r="M102" s="152">
        <v>6511290.7999999998</v>
      </c>
      <c r="N102" s="47">
        <f>+'[2]ACTA SEGUIMIENTO -'!AA97</f>
        <v>15</v>
      </c>
      <c r="O102" s="43">
        <f>ROUND(F102*N102,5)</f>
        <v>6976383</v>
      </c>
      <c r="P102" s="189">
        <f>+'[2]ACTA SEGUIMIENTO -'!AP97</f>
        <v>5</v>
      </c>
      <c r="Q102" s="190">
        <f>ROUND(F102*P102,5)</f>
        <v>2325461</v>
      </c>
      <c r="R102" s="44">
        <f t="shared" si="1"/>
        <v>19</v>
      </c>
      <c r="S102" s="45">
        <f>ROUND(R102*F102,5)</f>
        <v>8836751.8000000007</v>
      </c>
      <c r="T102" s="38"/>
    </row>
    <row r="103" spans="1:20" s="39" customFormat="1" ht="30" customHeight="1" x14ac:dyDescent="0.25">
      <c r="A103" s="62" t="str">
        <f>+'[2]ACTA SEGUIMIENTO -'!A98</f>
        <v>26.02</v>
      </c>
      <c r="B103" s="228" t="str">
        <f>+'[2]ACTA SEGUIMIENTO -'!B98</f>
        <v>Suministro e instalación de codo P.V.C. - alcantarillado de 45⁰ de 6" C x C .</v>
      </c>
      <c r="C103" s="229"/>
      <c r="D103" s="69" t="str">
        <f>+'[2]ACTA SEGUIMIENTO -'!C98</f>
        <v>un</v>
      </c>
      <c r="E103" s="47">
        <f>+'[2]ACTA SEGUIMIENTO -'!D98</f>
        <v>14</v>
      </c>
      <c r="F103" s="48">
        <f>+'[2]ACTA SEGUIMIENTO -'!E98</f>
        <v>100889.65360000001</v>
      </c>
      <c r="G103" s="43">
        <f>ROUND(E103*F103,5)</f>
        <v>1412455.1503999999</v>
      </c>
      <c r="H103" s="43">
        <v>15</v>
      </c>
      <c r="I103" s="43">
        <v>1513344.804</v>
      </c>
      <c r="J103" s="169">
        <v>0</v>
      </c>
      <c r="K103" s="169">
        <v>0</v>
      </c>
      <c r="L103" s="152">
        <v>14</v>
      </c>
      <c r="M103" s="152">
        <v>1412455.1503999999</v>
      </c>
      <c r="N103" s="47">
        <f>+'[2]ACTA SEGUIMIENTO -'!AA98</f>
        <v>15</v>
      </c>
      <c r="O103" s="43">
        <f>ROUND(F103*N103,5)</f>
        <v>1513344.804</v>
      </c>
      <c r="P103" s="189">
        <f>+'[2]ACTA SEGUIMIENTO -'!AP98</f>
        <v>-6</v>
      </c>
      <c r="Q103" s="190">
        <f>ROUND(F103*P103,5)</f>
        <v>-605337.9216</v>
      </c>
      <c r="R103" s="44">
        <f t="shared" si="1"/>
        <v>8</v>
      </c>
      <c r="S103" s="45">
        <f>ROUND(R103*F103,5)</f>
        <v>807117.22880000004</v>
      </c>
      <c r="T103" s="38"/>
    </row>
    <row r="104" spans="1:20" s="39" customFormat="1" ht="15" customHeight="1" x14ac:dyDescent="0.25">
      <c r="A104" s="40"/>
      <c r="B104" s="230" t="str">
        <f>+'[2]ACTA SEGUIMIENTO -'!B99</f>
        <v>LLENOS</v>
      </c>
      <c r="C104" s="231"/>
      <c r="D104" s="41"/>
      <c r="E104" s="49"/>
      <c r="F104" s="42"/>
      <c r="G104" s="43"/>
      <c r="H104" s="135"/>
      <c r="I104" s="135"/>
      <c r="J104" s="170"/>
      <c r="K104" s="170"/>
      <c r="L104" s="153"/>
      <c r="M104" s="153"/>
      <c r="N104" s="49"/>
      <c r="O104" s="43"/>
      <c r="P104" s="189"/>
      <c r="Q104" s="190"/>
      <c r="R104" s="44"/>
      <c r="S104" s="45"/>
      <c r="T104" s="38"/>
    </row>
    <row r="105" spans="1:20" s="39" customFormat="1" ht="45" customHeight="1" x14ac:dyDescent="0.25">
      <c r="A105" s="62" t="str">
        <f>+'[2]ACTA SEGUIMIENTO -'!A100</f>
        <v>27.01</v>
      </c>
      <c r="B105" s="228" t="str">
        <f>+'[2]ACTA SEGUIMIENTO -'!B100</f>
        <v>Suministro e instalación de material granular (triturado) para base de brecha en instalación de tuberias y/o complemento de entresuelos en piedra</v>
      </c>
      <c r="C105" s="229"/>
      <c r="D105" s="69" t="str">
        <f>+'[2]ACTA SEGUIMIENTO -'!C100</f>
        <v>m3</v>
      </c>
      <c r="E105" s="47">
        <f>+'[2]ACTA SEGUIMIENTO -'!D100</f>
        <v>7</v>
      </c>
      <c r="F105" s="48">
        <f>+'[2]ACTA SEGUIMIENTO -'!E100</f>
        <v>236793.4</v>
      </c>
      <c r="G105" s="43">
        <f>ROUND(E105*F105,5)</f>
        <v>1657553.8</v>
      </c>
      <c r="H105" s="43">
        <v>7</v>
      </c>
      <c r="I105" s="43">
        <v>1657553.8</v>
      </c>
      <c r="J105" s="169">
        <v>0</v>
      </c>
      <c r="K105" s="169">
        <v>0</v>
      </c>
      <c r="L105" s="152">
        <v>0</v>
      </c>
      <c r="M105" s="152">
        <v>0</v>
      </c>
      <c r="N105" s="47">
        <f>+'[2]ACTA SEGUIMIENTO -'!AA100</f>
        <v>7</v>
      </c>
      <c r="O105" s="43">
        <f>ROUND(F105*N105,5)</f>
        <v>1657553.8</v>
      </c>
      <c r="P105" s="189">
        <f>+'[2]ACTA SEGUIMIENTO -'!AP100</f>
        <v>0</v>
      </c>
      <c r="Q105" s="190">
        <f>ROUND(F105*P105,5)</f>
        <v>0</v>
      </c>
      <c r="R105" s="44">
        <f t="shared" si="1"/>
        <v>0</v>
      </c>
      <c r="S105" s="45">
        <f>ROUND(R105*F105,5)</f>
        <v>0</v>
      </c>
      <c r="T105" s="38"/>
    </row>
    <row r="106" spans="1:20" s="39" customFormat="1" ht="30" customHeight="1" x14ac:dyDescent="0.25">
      <c r="A106" s="62" t="str">
        <f>+'[2]ACTA SEGUIMIENTO -'!A101</f>
        <v>27.02</v>
      </c>
      <c r="B106" s="228" t="str">
        <f>+'[2]ACTA SEGUIMIENTO -'!B101</f>
        <v xml:space="preserve"> Llenos compactos con material proveniente de la excavación</v>
      </c>
      <c r="C106" s="229"/>
      <c r="D106" s="69" t="str">
        <f>+'[2]ACTA SEGUIMIENTO -'!C101</f>
        <v>m3</v>
      </c>
      <c r="E106" s="47">
        <f>+'[2]ACTA SEGUIMIENTO -'!D101</f>
        <v>35</v>
      </c>
      <c r="F106" s="48">
        <f>+'[2]ACTA SEGUIMIENTO -'!E101</f>
        <v>21783.4</v>
      </c>
      <c r="G106" s="43">
        <f>ROUND(E106*F106,5)</f>
        <v>762419</v>
      </c>
      <c r="H106" s="43">
        <v>35</v>
      </c>
      <c r="I106" s="43">
        <v>762419</v>
      </c>
      <c r="J106" s="169">
        <v>0</v>
      </c>
      <c r="K106" s="169">
        <v>0</v>
      </c>
      <c r="L106" s="152">
        <v>0</v>
      </c>
      <c r="M106" s="152">
        <v>0</v>
      </c>
      <c r="N106" s="47">
        <f>+'[2]ACTA SEGUIMIENTO -'!AA101</f>
        <v>35</v>
      </c>
      <c r="O106" s="43">
        <f>ROUND(F106*N106,5)</f>
        <v>762419</v>
      </c>
      <c r="P106" s="189">
        <f>+'[2]ACTA SEGUIMIENTO -'!AP101</f>
        <v>9.39</v>
      </c>
      <c r="Q106" s="190">
        <f>ROUND(F106*P106,5)</f>
        <v>204546.12599999999</v>
      </c>
      <c r="R106" s="44">
        <f t="shared" si="1"/>
        <v>9.39</v>
      </c>
      <c r="S106" s="45">
        <f>ROUND(R106*F106,5)</f>
        <v>204546.12599999999</v>
      </c>
      <c r="T106" s="38"/>
    </row>
    <row r="107" spans="1:20" s="39" customFormat="1" ht="30" customHeight="1" x14ac:dyDescent="0.25">
      <c r="A107" s="62" t="str">
        <f>+'[2]ACTA SEGUIMIENTO -'!A102</f>
        <v>27.03</v>
      </c>
      <c r="B107" s="228" t="str">
        <f>+'[2]ACTA SEGUIMIENTO -'!B102</f>
        <v>Llenos compactos en material de préstamo (limo clasificado que compacte hasta el 90% del próctor)</v>
      </c>
      <c r="C107" s="229"/>
      <c r="D107" s="69" t="str">
        <f>+'[2]ACTA SEGUIMIENTO -'!C102</f>
        <v>m3</v>
      </c>
      <c r="E107" s="47">
        <f>+'[2]ACTA SEGUIMIENTO -'!D102</f>
        <v>15</v>
      </c>
      <c r="F107" s="48">
        <f>+'[2]ACTA SEGUIMIENTO -'!E102</f>
        <v>73783.399999999994</v>
      </c>
      <c r="G107" s="43">
        <f>ROUND(E107*F107,5)</f>
        <v>1106751</v>
      </c>
      <c r="H107" s="43">
        <v>15</v>
      </c>
      <c r="I107" s="43">
        <v>1106751</v>
      </c>
      <c r="J107" s="169">
        <v>0</v>
      </c>
      <c r="K107" s="169">
        <v>0</v>
      </c>
      <c r="L107" s="152">
        <v>15</v>
      </c>
      <c r="M107" s="152">
        <v>1106751</v>
      </c>
      <c r="N107" s="47">
        <f>+'[2]ACTA SEGUIMIENTO -'!AA102</f>
        <v>15</v>
      </c>
      <c r="O107" s="43">
        <f>ROUND(F107*N107,5)</f>
        <v>1106751</v>
      </c>
      <c r="P107" s="189">
        <f>+'[2]ACTA SEGUIMIENTO -'!AP102</f>
        <v>-0.64</v>
      </c>
      <c r="Q107" s="190">
        <f>ROUND(F107*P107,5)</f>
        <v>-47221.375999999997</v>
      </c>
      <c r="R107" s="44">
        <f t="shared" si="1"/>
        <v>14.36</v>
      </c>
      <c r="S107" s="45">
        <f>ROUND(R107*F107,5)</f>
        <v>1059529.6240000001</v>
      </c>
      <c r="T107" s="38"/>
    </row>
    <row r="108" spans="1:20" s="39" customFormat="1" ht="15" customHeight="1" x14ac:dyDescent="0.25">
      <c r="A108" s="40"/>
      <c r="B108" s="230" t="str">
        <f>+'[2]ACTA SEGUIMIENTO -'!B103</f>
        <v>DISPOSICIÓN DE MATERIAL SOBRANTE</v>
      </c>
      <c r="C108" s="231"/>
      <c r="D108" s="41"/>
      <c r="E108" s="49"/>
      <c r="F108" s="42"/>
      <c r="G108" s="43"/>
      <c r="H108" s="135"/>
      <c r="I108" s="135"/>
      <c r="J108" s="170"/>
      <c r="K108" s="170"/>
      <c r="L108" s="153"/>
      <c r="M108" s="153"/>
      <c r="N108" s="49"/>
      <c r="O108" s="43"/>
      <c r="P108" s="189"/>
      <c r="Q108" s="190"/>
      <c r="R108" s="44"/>
      <c r="S108" s="45"/>
      <c r="T108" s="38"/>
    </row>
    <row r="109" spans="1:20" s="39" customFormat="1" ht="30" customHeight="1" x14ac:dyDescent="0.25">
      <c r="A109" s="62" t="str">
        <f>+'[2]ACTA SEGUIMIENTO -'!A104</f>
        <v>28.01</v>
      </c>
      <c r="B109" s="228" t="str">
        <f>+'[2]ACTA SEGUIMIENTO -'!B104</f>
        <v xml:space="preserve"> Cargue y retiro de material sobrante de la excavación, cargado manualmente. Incluye disposición final</v>
      </c>
      <c r="C109" s="229"/>
      <c r="D109" s="69" t="str">
        <f>+'[2]ACTA SEGUIMIENTO -'!C104</f>
        <v>m3</v>
      </c>
      <c r="E109" s="47">
        <f>+'[2]ACTA SEGUIMIENTO -'!D104</f>
        <v>15</v>
      </c>
      <c r="F109" s="48">
        <f>+'[2]ACTA SEGUIMIENTO -'!E104</f>
        <v>49380</v>
      </c>
      <c r="G109" s="43">
        <f>ROUND(E109*F109,5)</f>
        <v>740700</v>
      </c>
      <c r="H109" s="43">
        <v>15</v>
      </c>
      <c r="I109" s="43">
        <v>740700</v>
      </c>
      <c r="J109" s="169">
        <v>0</v>
      </c>
      <c r="K109" s="169">
        <v>0</v>
      </c>
      <c r="L109" s="152">
        <v>15</v>
      </c>
      <c r="M109" s="152">
        <v>740700</v>
      </c>
      <c r="N109" s="47">
        <f>+'[2]ACTA SEGUIMIENTO -'!AA104</f>
        <v>15</v>
      </c>
      <c r="O109" s="43">
        <f>ROUND(F109*N109,5)</f>
        <v>740700</v>
      </c>
      <c r="P109" s="189">
        <f>+'[2]ACTA SEGUIMIENTO -'!AP104</f>
        <v>18.850000000000001</v>
      </c>
      <c r="Q109" s="190">
        <f>ROUND(F109*P109,5)</f>
        <v>930813</v>
      </c>
      <c r="R109" s="44">
        <f t="shared" si="1"/>
        <v>33.85</v>
      </c>
      <c r="S109" s="45">
        <f>ROUND(R109*F109,5)</f>
        <v>1671513</v>
      </c>
      <c r="T109" s="38"/>
    </row>
    <row r="110" spans="1:20" s="39" customFormat="1" ht="30" customHeight="1" x14ac:dyDescent="0.25">
      <c r="A110" s="52"/>
      <c r="B110" s="240" t="str">
        <f xml:space="preserve"> + CONCATENATE("SUBTOTAL",B91)</f>
        <v>SUBTOTAL CONECCIONES DOMICILIARIAS SECTOR LA VIRGEN FASE I</v>
      </c>
      <c r="C110" s="241"/>
      <c r="D110" s="53"/>
      <c r="E110" s="53"/>
      <c r="F110" s="54"/>
      <c r="G110" s="55">
        <f>ROUND(SUM(G92:G109),5)</f>
        <v>24546329.667119998</v>
      </c>
      <c r="H110" s="137"/>
      <c r="I110" s="137">
        <v>24134523.33072</v>
      </c>
      <c r="J110" s="172"/>
      <c r="K110" s="172">
        <v>0</v>
      </c>
      <c r="L110" s="155"/>
      <c r="M110" s="155">
        <v>15359097.752660001</v>
      </c>
      <c r="N110" s="53"/>
      <c r="O110" s="55">
        <f>ROUND(SUM(O92:O109),5)</f>
        <v>24134523.33072</v>
      </c>
      <c r="P110" s="189"/>
      <c r="Q110" s="191">
        <f>ROUND(SUM(Q92:Q109),5)</f>
        <v>4494560.9720000001</v>
      </c>
      <c r="R110" s="44"/>
      <c r="S110" s="55">
        <f>ROUND(SUM(S92:S109),5)</f>
        <v>19853658.724660002</v>
      </c>
      <c r="T110" s="38"/>
    </row>
    <row r="111" spans="1:20" s="39" customFormat="1" ht="15" customHeight="1" x14ac:dyDescent="0.25">
      <c r="A111" s="52"/>
      <c r="B111" s="64"/>
      <c r="C111" s="53"/>
      <c r="D111" s="65"/>
      <c r="E111" s="65"/>
      <c r="F111" s="66"/>
      <c r="G111" s="55"/>
      <c r="H111" s="138"/>
      <c r="I111" s="138"/>
      <c r="J111" s="173"/>
      <c r="K111" s="173"/>
      <c r="L111" s="156"/>
      <c r="M111" s="156"/>
      <c r="N111" s="65"/>
      <c r="O111" s="55"/>
      <c r="P111" s="189"/>
      <c r="Q111" s="191"/>
      <c r="R111" s="44"/>
      <c r="S111" s="55"/>
      <c r="T111" s="38"/>
    </row>
    <row r="112" spans="1:20" s="39" customFormat="1" ht="18" customHeight="1" x14ac:dyDescent="0.25">
      <c r="A112" s="143"/>
      <c r="B112" s="242" t="s">
        <v>27</v>
      </c>
      <c r="C112" s="233"/>
      <c r="D112" s="144"/>
      <c r="E112" s="145"/>
      <c r="F112" s="145"/>
      <c r="G112" s="55"/>
      <c r="H112" s="146"/>
      <c r="I112" s="146"/>
      <c r="J112" s="168"/>
      <c r="K112" s="168"/>
      <c r="L112" s="151"/>
      <c r="M112" s="151"/>
      <c r="N112" s="145"/>
      <c r="O112" s="55"/>
      <c r="P112" s="187"/>
      <c r="Q112" s="188"/>
      <c r="R112" s="44"/>
      <c r="S112" s="55"/>
      <c r="T112" s="38"/>
    </row>
    <row r="113" spans="1:20" s="39" customFormat="1" ht="30" customHeight="1" x14ac:dyDescent="0.25">
      <c r="A113" s="143"/>
      <c r="B113" s="242" t="s">
        <v>28</v>
      </c>
      <c r="C113" s="233"/>
      <c r="D113" s="144"/>
      <c r="E113" s="145"/>
      <c r="F113" s="145"/>
      <c r="G113" s="55"/>
      <c r="H113" s="146"/>
      <c r="I113" s="146"/>
      <c r="J113" s="168"/>
      <c r="K113" s="168"/>
      <c r="L113" s="151"/>
      <c r="M113" s="151"/>
      <c r="N113" s="145"/>
      <c r="O113" s="55"/>
      <c r="P113" s="187"/>
      <c r="Q113" s="188"/>
      <c r="R113" s="44"/>
      <c r="S113" s="55"/>
      <c r="T113" s="38"/>
    </row>
    <row r="114" spans="1:20" s="39" customFormat="1" ht="15" customHeight="1" x14ac:dyDescent="0.25">
      <c r="A114" s="40"/>
      <c r="B114" s="230" t="str">
        <f>+'[2]ACTA SEGUIMIENTO -'!B107</f>
        <v>PRELIMINARES</v>
      </c>
      <c r="C114" s="231"/>
      <c r="D114" s="41"/>
      <c r="E114" s="49"/>
      <c r="F114" s="42"/>
      <c r="G114" s="43"/>
      <c r="H114" s="135"/>
      <c r="I114" s="135"/>
      <c r="J114" s="170"/>
      <c r="K114" s="170"/>
      <c r="L114" s="153"/>
      <c r="M114" s="153"/>
      <c r="N114" s="49"/>
      <c r="O114" s="43"/>
      <c r="P114" s="189"/>
      <c r="Q114" s="190"/>
      <c r="R114" s="44"/>
      <c r="S114" s="45"/>
      <c r="T114" s="38"/>
    </row>
    <row r="115" spans="1:20" s="39" customFormat="1" ht="30" customHeight="1" x14ac:dyDescent="0.25">
      <c r="A115" s="62" t="str">
        <f>+'[2]ACTA SEGUIMIENTO -'!A108</f>
        <v>29.01</v>
      </c>
      <c r="B115" s="228" t="str">
        <f>+'[2]ACTA SEGUIMIENTO -'!B108</f>
        <v>Localización y replanteo por día con equipo de topografía</v>
      </c>
      <c r="C115" s="229"/>
      <c r="D115" s="69" t="str">
        <f>+'[2]ACTA SEGUIMIENTO -'!C108</f>
        <v>día</v>
      </c>
      <c r="E115" s="47">
        <f>+'[2]ACTA SEGUIMIENTO -'!D108</f>
        <v>1</v>
      </c>
      <c r="F115" s="48">
        <f>+'[2]ACTA SEGUIMIENTO -'!E108</f>
        <v>796500</v>
      </c>
      <c r="G115" s="43">
        <f>ROUND(E115*F115,5)</f>
        <v>796500</v>
      </c>
      <c r="H115" s="43">
        <v>1</v>
      </c>
      <c r="I115" s="43">
        <v>796500</v>
      </c>
      <c r="J115" s="169">
        <v>1</v>
      </c>
      <c r="K115" s="169">
        <v>796500</v>
      </c>
      <c r="L115" s="152">
        <v>0</v>
      </c>
      <c r="M115" s="152">
        <v>0</v>
      </c>
      <c r="N115" s="47">
        <f>+'[2]ACTA SEGUIMIENTO -'!AA108</f>
        <v>1</v>
      </c>
      <c r="O115" s="43">
        <f>ROUND(F115*N115,5)</f>
        <v>796500</v>
      </c>
      <c r="P115" s="189">
        <f>+'[2]ACTA SEGUIMIENTO -'!AP108</f>
        <v>0</v>
      </c>
      <c r="Q115" s="190">
        <f>ROUND(F115*P115,5)</f>
        <v>0</v>
      </c>
      <c r="R115" s="44">
        <f t="shared" si="1"/>
        <v>1</v>
      </c>
      <c r="S115" s="45">
        <f>ROUND(R115*F115,5)</f>
        <v>796500</v>
      </c>
      <c r="T115" s="38"/>
    </row>
    <row r="116" spans="1:20" s="39" customFormat="1" ht="15" customHeight="1" x14ac:dyDescent="0.25">
      <c r="A116" s="40"/>
      <c r="B116" s="230" t="str">
        <f>+'[2]ACTA SEGUIMIENTO -'!B109</f>
        <v>EXCAVACIONES</v>
      </c>
      <c r="C116" s="231"/>
      <c r="D116" s="41"/>
      <c r="E116" s="49"/>
      <c r="F116" s="42"/>
      <c r="G116" s="43"/>
      <c r="H116" s="135"/>
      <c r="I116" s="135"/>
      <c r="J116" s="170"/>
      <c r="K116" s="170"/>
      <c r="L116" s="153"/>
      <c r="M116" s="153"/>
      <c r="N116" s="49"/>
      <c r="O116" s="43"/>
      <c r="P116" s="189"/>
      <c r="Q116" s="190"/>
      <c r="R116" s="44"/>
      <c r="S116" s="45"/>
      <c r="T116" s="38"/>
    </row>
    <row r="117" spans="1:20" s="39" customFormat="1" ht="30" customHeight="1" x14ac:dyDescent="0.25">
      <c r="A117" s="62" t="str">
        <f>+'[2]ACTA SEGUIMIENTO -'!A110</f>
        <v>30.01</v>
      </c>
      <c r="B117" s="228" t="str">
        <f>+'[2]ACTA SEGUIMIENTO -'!B110</f>
        <v xml:space="preserve"> Excavación manual en material común húmedo 0 - 2 metros</v>
      </c>
      <c r="C117" s="229"/>
      <c r="D117" s="69" t="str">
        <f>+'[2]ACTA SEGUIMIENTO -'!C110</f>
        <v>m3</v>
      </c>
      <c r="E117" s="47">
        <f>+'[2]ACTA SEGUIMIENTO -'!D110</f>
        <v>170</v>
      </c>
      <c r="F117" s="48">
        <f>+'[2]ACTA SEGUIMIENTO -'!E110</f>
        <v>35056</v>
      </c>
      <c r="G117" s="43">
        <f>ROUND(E117*F117,5)</f>
        <v>5959520</v>
      </c>
      <c r="H117" s="43">
        <v>0</v>
      </c>
      <c r="I117" s="43">
        <v>0</v>
      </c>
      <c r="J117" s="169">
        <v>160.20000000000002</v>
      </c>
      <c r="K117" s="169">
        <v>5615971.2000000002</v>
      </c>
      <c r="L117" s="152">
        <v>-160.20000000000002</v>
      </c>
      <c r="M117" s="152">
        <v>-5615971.2000000002</v>
      </c>
      <c r="N117" s="47">
        <f>+'[2]ACTA SEGUIMIENTO -'!AA110</f>
        <v>0</v>
      </c>
      <c r="O117" s="43">
        <f>ROUND(F117*N117,5)</f>
        <v>0</v>
      </c>
      <c r="P117" s="189">
        <f>+'[2]ACTA SEGUIMIENTO -'!AP110</f>
        <v>0</v>
      </c>
      <c r="Q117" s="190">
        <f>ROUND(F117*P117,5)</f>
        <v>0</v>
      </c>
      <c r="R117" s="44">
        <f t="shared" si="1"/>
        <v>0</v>
      </c>
      <c r="S117" s="45">
        <f>ROUND(R117*F117,5)</f>
        <v>0</v>
      </c>
      <c r="T117" s="38"/>
    </row>
    <row r="118" spans="1:20" s="39" customFormat="1" ht="30" customHeight="1" x14ac:dyDescent="0.25">
      <c r="A118" s="62" t="str">
        <f>+'[2]ACTA SEGUIMIENTO -'!A111</f>
        <v>30.02</v>
      </c>
      <c r="B118" s="228" t="str">
        <f>+'[2]ACTA SEGUIMIENTO -'!B111</f>
        <v xml:space="preserve"> Excavación manual en material común húmedo 2 - 4 metros</v>
      </c>
      <c r="C118" s="229"/>
      <c r="D118" s="69" t="str">
        <f>+'[2]ACTA SEGUIMIENTO -'!C111</f>
        <v>m3</v>
      </c>
      <c r="E118" s="47">
        <f>+'[2]ACTA SEGUIMIENTO -'!D111</f>
        <v>244</v>
      </c>
      <c r="F118" s="48">
        <f>+'[2]ACTA SEGUIMIENTO -'!E111</f>
        <v>60426</v>
      </c>
      <c r="G118" s="43">
        <f t="shared" ref="G118:G132" si="2">ROUND(E118*F118,5)</f>
        <v>14743944</v>
      </c>
      <c r="H118" s="43">
        <v>0</v>
      </c>
      <c r="I118" s="43">
        <v>0</v>
      </c>
      <c r="J118" s="169">
        <v>16.650000000000002</v>
      </c>
      <c r="K118" s="169">
        <v>1006092.9</v>
      </c>
      <c r="L118" s="152">
        <v>-16.650000000000006</v>
      </c>
      <c r="M118" s="152">
        <v>-1006092.9</v>
      </c>
      <c r="N118" s="47">
        <f>+'[2]ACTA SEGUIMIENTO -'!AA111</f>
        <v>0</v>
      </c>
      <c r="O118" s="43">
        <f>ROUND(F118*N118,5)</f>
        <v>0</v>
      </c>
      <c r="P118" s="189">
        <f>+'[2]ACTA SEGUIMIENTO -'!AP111</f>
        <v>0</v>
      </c>
      <c r="Q118" s="190">
        <f t="shared" ref="Q118:Q132" si="3">ROUND(F118*P118,5)</f>
        <v>0</v>
      </c>
      <c r="R118" s="44">
        <f t="shared" si="1"/>
        <v>-3.5527136788005009E-15</v>
      </c>
      <c r="S118" s="45">
        <f t="shared" ref="S118:S132" si="4">ROUND(R118*F118,5)</f>
        <v>0</v>
      </c>
      <c r="T118" s="38"/>
    </row>
    <row r="119" spans="1:20" s="39" customFormat="1" ht="15" customHeight="1" x14ac:dyDescent="0.25">
      <c r="A119" s="62" t="str">
        <f>+'[2]ACTA SEGUIMIENTO -'!A112</f>
        <v>30.03</v>
      </c>
      <c r="B119" s="228" t="str">
        <f>+'[2]ACTA SEGUIMIENTO -'!B112</f>
        <v xml:space="preserve"> Excavación manual en roca cualquier profundidad</v>
      </c>
      <c r="C119" s="229"/>
      <c r="D119" s="69" t="str">
        <f>+'[2]ACTA SEGUIMIENTO -'!C112</f>
        <v>m3</v>
      </c>
      <c r="E119" s="47">
        <f>+'[2]ACTA SEGUIMIENTO -'!D112</f>
        <v>5</v>
      </c>
      <c r="F119" s="48">
        <f>+'[2]ACTA SEGUIMIENTO -'!E112</f>
        <v>180140</v>
      </c>
      <c r="G119" s="43">
        <f t="shared" si="2"/>
        <v>900700</v>
      </c>
      <c r="H119" s="43">
        <v>0</v>
      </c>
      <c r="I119" s="43">
        <v>0</v>
      </c>
      <c r="J119" s="169">
        <v>0</v>
      </c>
      <c r="K119" s="169">
        <v>0</v>
      </c>
      <c r="L119" s="152">
        <v>0</v>
      </c>
      <c r="M119" s="152">
        <v>0</v>
      </c>
      <c r="N119" s="47">
        <f>+'[2]ACTA SEGUIMIENTO -'!AA112</f>
        <v>0</v>
      </c>
      <c r="O119" s="43">
        <f>ROUND(F119*N119,5)</f>
        <v>0</v>
      </c>
      <c r="P119" s="189">
        <f>+'[2]ACTA SEGUIMIENTO -'!AP112</f>
        <v>0</v>
      </c>
      <c r="Q119" s="190">
        <f t="shared" si="3"/>
        <v>0</v>
      </c>
      <c r="R119" s="44">
        <f t="shared" si="1"/>
        <v>0</v>
      </c>
      <c r="S119" s="45">
        <f t="shared" si="4"/>
        <v>0</v>
      </c>
      <c r="T119" s="38"/>
    </row>
    <row r="120" spans="1:20" s="39" customFormat="1" ht="15" customHeight="1" x14ac:dyDescent="0.25">
      <c r="A120" s="40"/>
      <c r="B120" s="230" t="str">
        <f>+'[2]ACTA SEGUIMIENTO -'!B113</f>
        <v>CONCRETOS</v>
      </c>
      <c r="C120" s="231"/>
      <c r="D120" s="41"/>
      <c r="E120" s="49"/>
      <c r="F120" s="42"/>
      <c r="G120" s="43"/>
      <c r="H120" s="135"/>
      <c r="I120" s="135"/>
      <c r="J120" s="170"/>
      <c r="K120" s="170"/>
      <c r="L120" s="153"/>
      <c r="M120" s="153"/>
      <c r="N120" s="49"/>
      <c r="O120" s="43"/>
      <c r="P120" s="189"/>
      <c r="Q120" s="190"/>
      <c r="R120" s="44"/>
      <c r="S120" s="45"/>
      <c r="T120" s="38"/>
    </row>
    <row r="121" spans="1:20" s="39" customFormat="1" ht="30" customHeight="1" x14ac:dyDescent="0.25">
      <c r="A121" s="62" t="str">
        <f>+'[2]ACTA SEGUIMIENTO -'!A114</f>
        <v>31.01</v>
      </c>
      <c r="B121" s="228" t="str">
        <f>+'[2]ACTA SEGUIMIENTO -'!B114</f>
        <v>Suministro e instalación de entresuelo piedra para afirmado de cimentaciones</v>
      </c>
      <c r="C121" s="229"/>
      <c r="D121" s="69" t="str">
        <f>+'[2]ACTA SEGUIMIENTO -'!C114</f>
        <v>m3</v>
      </c>
      <c r="E121" s="47">
        <f>+'[2]ACTA SEGUIMIENTO -'!D114</f>
        <v>20.170000000000002</v>
      </c>
      <c r="F121" s="48">
        <f>+'[2]ACTA SEGUIMIENTO -'!E114</f>
        <v>99109</v>
      </c>
      <c r="G121" s="43">
        <f t="shared" si="2"/>
        <v>1999028.53</v>
      </c>
      <c r="H121" s="43">
        <v>20.170000000000002</v>
      </c>
      <c r="I121" s="43">
        <v>1999028.53</v>
      </c>
      <c r="J121" s="169">
        <v>15.937999999999999</v>
      </c>
      <c r="K121" s="169">
        <v>1579599.2420000001</v>
      </c>
      <c r="L121" s="152">
        <v>0</v>
      </c>
      <c r="M121" s="152">
        <v>0</v>
      </c>
      <c r="N121" s="47">
        <f>+'[2]ACTA SEGUIMIENTO -'!AA114</f>
        <v>20.170000000000002</v>
      </c>
      <c r="O121" s="43">
        <f t="shared" ref="O121:O132" si="5">ROUND(F121*N121,5)</f>
        <v>1999028.53</v>
      </c>
      <c r="P121" s="189">
        <f>+'[2]ACTA SEGUIMIENTO -'!AP114</f>
        <v>0</v>
      </c>
      <c r="Q121" s="190">
        <f t="shared" si="3"/>
        <v>0</v>
      </c>
      <c r="R121" s="44">
        <f t="shared" si="1"/>
        <v>15.937999999999999</v>
      </c>
      <c r="S121" s="45">
        <f t="shared" si="4"/>
        <v>1579599.2420000001</v>
      </c>
      <c r="T121" s="38"/>
    </row>
    <row r="122" spans="1:20" s="39" customFormat="1" ht="45" customHeight="1" x14ac:dyDescent="0.25">
      <c r="A122" s="62" t="str">
        <f>+'[2]ACTA SEGUIMIENTO -'!A115</f>
        <v>31.02</v>
      </c>
      <c r="B122" s="228" t="str">
        <f>+'[2]ACTA SEGUIMIENTO -'!B115</f>
        <v xml:space="preserve"> Suministro e instalación de material granular (triturado) para base de brecha en instalación de tuberías y/o complemento de entresuelos en piedra</v>
      </c>
      <c r="C122" s="229"/>
      <c r="D122" s="69" t="str">
        <f>+'[2]ACTA SEGUIMIENTO -'!C115</f>
        <v>m3</v>
      </c>
      <c r="E122" s="47">
        <f>+'[2]ACTA SEGUIMIENTO -'!D115</f>
        <v>6.05</v>
      </c>
      <c r="F122" s="48">
        <f>+'[2]ACTA SEGUIMIENTO -'!E115</f>
        <v>236402</v>
      </c>
      <c r="G122" s="43">
        <f t="shared" si="2"/>
        <v>1430232.1</v>
      </c>
      <c r="H122" s="43">
        <v>6.05</v>
      </c>
      <c r="I122" s="43">
        <v>1430232.1</v>
      </c>
      <c r="J122" s="169">
        <v>6.0093749999999995</v>
      </c>
      <c r="K122" s="169">
        <v>1420628.26875</v>
      </c>
      <c r="L122" s="152">
        <v>0</v>
      </c>
      <c r="M122" s="152">
        <v>0</v>
      </c>
      <c r="N122" s="47">
        <f>+'[2]ACTA SEGUIMIENTO -'!AA115</f>
        <v>6.05</v>
      </c>
      <c r="O122" s="43">
        <f t="shared" si="5"/>
        <v>1430232.1</v>
      </c>
      <c r="P122" s="189">
        <f>+'[2]ACTA SEGUIMIENTO -'!AP115</f>
        <v>0</v>
      </c>
      <c r="Q122" s="190">
        <f t="shared" si="3"/>
        <v>0</v>
      </c>
      <c r="R122" s="44">
        <f t="shared" si="1"/>
        <v>6.0093749999999995</v>
      </c>
      <c r="S122" s="45">
        <f t="shared" si="4"/>
        <v>1420628.26875</v>
      </c>
      <c r="T122" s="38"/>
    </row>
    <row r="123" spans="1:20" s="39" customFormat="1" ht="30" customHeight="1" x14ac:dyDescent="0.25">
      <c r="A123" s="62" t="str">
        <f>+'[2]ACTA SEGUIMIENTO -'!A116</f>
        <v>31.03</v>
      </c>
      <c r="B123" s="228" t="str">
        <f>+'[2]ACTA SEGUIMIENTO -'!B116</f>
        <v xml:space="preserve"> Suministro y construcción de solado, e=.05 m, en concreto de 140 kg/cm2</v>
      </c>
      <c r="C123" s="229"/>
      <c r="D123" s="69" t="str">
        <f>+'[2]ACTA SEGUIMIENTO -'!C116</f>
        <v>m3</v>
      </c>
      <c r="E123" s="47">
        <f>+'[2]ACTA SEGUIMIENTO -'!D116</f>
        <v>1</v>
      </c>
      <c r="F123" s="48">
        <f>+'[2]ACTA SEGUIMIENTO -'!E116</f>
        <v>666547.35</v>
      </c>
      <c r="G123" s="43">
        <f t="shared" si="2"/>
        <v>666547.35</v>
      </c>
      <c r="H123" s="43">
        <v>0</v>
      </c>
      <c r="I123" s="43">
        <v>0</v>
      </c>
      <c r="J123" s="169">
        <v>3.78</v>
      </c>
      <c r="K123" s="169">
        <v>2519548.983</v>
      </c>
      <c r="L123" s="152">
        <v>-3.78</v>
      </c>
      <c r="M123" s="152">
        <v>-2519548.983</v>
      </c>
      <c r="N123" s="47">
        <f>+'[2]ACTA SEGUIMIENTO -'!AA116</f>
        <v>0</v>
      </c>
      <c r="O123" s="43">
        <f t="shared" si="5"/>
        <v>0</v>
      </c>
      <c r="P123" s="189">
        <f>+'[2]ACTA SEGUIMIENTO -'!AP116</f>
        <v>0</v>
      </c>
      <c r="Q123" s="190">
        <f t="shared" si="3"/>
        <v>0</v>
      </c>
      <c r="R123" s="44">
        <f t="shared" si="1"/>
        <v>0</v>
      </c>
      <c r="S123" s="45">
        <f t="shared" si="4"/>
        <v>0</v>
      </c>
      <c r="T123" s="38"/>
    </row>
    <row r="124" spans="1:20" s="39" customFormat="1" ht="30" customHeight="1" x14ac:dyDescent="0.25">
      <c r="A124" s="62" t="str">
        <f>+'[2]ACTA SEGUIMIENTO -'!A117</f>
        <v>31.04</v>
      </c>
      <c r="B124" s="228" t="str">
        <f>+'[2]ACTA SEGUIMIENTO -'!B117</f>
        <v xml:space="preserve"> Suministro y construcción de losa de fondo en concreto de 280 kg/cm2, incluye impermeabilizante y formaletas</v>
      </c>
      <c r="C124" s="229"/>
      <c r="D124" s="69" t="str">
        <f>+'[2]ACTA SEGUIMIENTO -'!C117</f>
        <v>m3</v>
      </c>
      <c r="E124" s="47">
        <f>+'[2]ACTA SEGUIMIENTO -'!D117</f>
        <v>20.96</v>
      </c>
      <c r="F124" s="48">
        <f>+'[2]ACTA SEGUIMIENTO -'!E117</f>
        <v>948634.35</v>
      </c>
      <c r="G124" s="43">
        <f t="shared" si="2"/>
        <v>19883375.976</v>
      </c>
      <c r="H124" s="43">
        <v>20.96</v>
      </c>
      <c r="I124" s="43">
        <v>19883375.976</v>
      </c>
      <c r="J124" s="169">
        <v>0</v>
      </c>
      <c r="K124" s="169">
        <v>0</v>
      </c>
      <c r="L124" s="152">
        <v>20.78</v>
      </c>
      <c r="M124" s="152">
        <v>19712621.793000001</v>
      </c>
      <c r="N124" s="47">
        <f>+'[2]ACTA SEGUIMIENTO -'!AA117</f>
        <v>20.96</v>
      </c>
      <c r="O124" s="43">
        <f t="shared" si="5"/>
        <v>19883375.976</v>
      </c>
      <c r="P124" s="189">
        <f>+'[2]ACTA SEGUIMIENTO -'!AP117</f>
        <v>0</v>
      </c>
      <c r="Q124" s="190">
        <f t="shared" si="3"/>
        <v>0</v>
      </c>
      <c r="R124" s="44">
        <f t="shared" si="1"/>
        <v>20.78</v>
      </c>
      <c r="S124" s="45">
        <f t="shared" si="4"/>
        <v>19712621.793000001</v>
      </c>
      <c r="T124" s="38"/>
    </row>
    <row r="125" spans="1:20" s="39" customFormat="1" ht="30" customHeight="1" x14ac:dyDescent="0.25">
      <c r="A125" s="62" t="str">
        <f>+'[2]ACTA SEGUIMIENTO -'!A118</f>
        <v>31.05</v>
      </c>
      <c r="B125" s="228" t="str">
        <f>+'[2]ACTA SEGUIMIENTO -'!B118</f>
        <v xml:space="preserve"> Suministro y construcción de muro en concreto de 280 kg/cm2, incluye impermeabilizante y formaletas</v>
      </c>
      <c r="C125" s="229"/>
      <c r="D125" s="69" t="str">
        <f>+'[2]ACTA SEGUIMIENTO -'!C118</f>
        <v>m3</v>
      </c>
      <c r="E125" s="47">
        <f>+'[2]ACTA SEGUIMIENTO -'!D118</f>
        <v>34.1</v>
      </c>
      <c r="F125" s="48">
        <f>+'[2]ACTA SEGUIMIENTO -'!E118</f>
        <v>1034741.95</v>
      </c>
      <c r="G125" s="43">
        <f t="shared" si="2"/>
        <v>35284700.494999997</v>
      </c>
      <c r="H125" s="43">
        <v>34.1</v>
      </c>
      <c r="I125" s="43">
        <v>35284700.494999997</v>
      </c>
      <c r="J125" s="169">
        <v>0</v>
      </c>
      <c r="K125" s="169">
        <v>0</v>
      </c>
      <c r="L125" s="152">
        <v>0</v>
      </c>
      <c r="M125" s="152">
        <v>0</v>
      </c>
      <c r="N125" s="47">
        <f>+'[2]ACTA SEGUIMIENTO -'!AA118</f>
        <v>34.1</v>
      </c>
      <c r="O125" s="43">
        <f t="shared" si="5"/>
        <v>35284700.494999997</v>
      </c>
      <c r="P125" s="189">
        <f>+'[2]ACTA SEGUIMIENTO -'!AP118</f>
        <v>33.28</v>
      </c>
      <c r="Q125" s="190">
        <f t="shared" si="3"/>
        <v>34436212.096000001</v>
      </c>
      <c r="R125" s="44">
        <f t="shared" si="1"/>
        <v>33.28</v>
      </c>
      <c r="S125" s="45">
        <f t="shared" si="4"/>
        <v>34436212.096000001</v>
      </c>
      <c r="T125" s="38"/>
    </row>
    <row r="126" spans="1:20" s="39" customFormat="1" ht="45" customHeight="1" x14ac:dyDescent="0.25">
      <c r="A126" s="62" t="str">
        <f>+'[2]ACTA SEGUIMIENTO -'!A119</f>
        <v>31.06</v>
      </c>
      <c r="B126" s="228" t="str">
        <f>+'[2]ACTA SEGUIMIENTO -'!B119</f>
        <v xml:space="preserve"> Suministro y construcción de losa de cubierta maciza en concreto de 245 kg/cm2, incluye impermeabilizante y formaletas</v>
      </c>
      <c r="C126" s="229"/>
      <c r="D126" s="69" t="str">
        <f>+'[2]ACTA SEGUIMIENTO -'!C119</f>
        <v>m3</v>
      </c>
      <c r="E126" s="47">
        <f>+'[2]ACTA SEGUIMIENTO -'!D119</f>
        <v>11.55</v>
      </c>
      <c r="F126" s="48">
        <f>+'[2]ACTA SEGUIMIENTO -'!E119</f>
        <v>1187770.3500000001</v>
      </c>
      <c r="G126" s="43">
        <f t="shared" si="2"/>
        <v>13718747.5425</v>
      </c>
      <c r="H126" s="43">
        <v>11.55</v>
      </c>
      <c r="I126" s="43">
        <v>13718747.5425</v>
      </c>
      <c r="J126" s="169">
        <v>0</v>
      </c>
      <c r="K126" s="169">
        <v>0</v>
      </c>
      <c r="L126" s="152">
        <v>0</v>
      </c>
      <c r="M126" s="152">
        <v>0</v>
      </c>
      <c r="N126" s="47">
        <f>+'[2]ACTA SEGUIMIENTO -'!AA119</f>
        <v>11.55</v>
      </c>
      <c r="O126" s="43">
        <f t="shared" si="5"/>
        <v>13718747.5425</v>
      </c>
      <c r="P126" s="189">
        <f>+'[2]ACTA SEGUIMIENTO -'!AP119</f>
        <v>10.57</v>
      </c>
      <c r="Q126" s="190">
        <f t="shared" si="3"/>
        <v>12554732.5995</v>
      </c>
      <c r="R126" s="44">
        <f t="shared" si="1"/>
        <v>10.57</v>
      </c>
      <c r="S126" s="45">
        <f t="shared" si="4"/>
        <v>12554732.5995</v>
      </c>
      <c r="T126" s="38"/>
    </row>
    <row r="127" spans="1:20" s="39" customFormat="1" ht="30" customHeight="1" x14ac:dyDescent="0.25">
      <c r="A127" s="62" t="str">
        <f>+'[2]ACTA SEGUIMIENTO -'!A120</f>
        <v>31.07</v>
      </c>
      <c r="B127" s="228" t="str">
        <f>+'[2]ACTA SEGUIMIENTO -'!B120</f>
        <v xml:space="preserve"> Suministro y construcción de columnas de 0.30 x 0.30 m, en concreto fc'= 280kg/cm2, incluye formaleta</v>
      </c>
      <c r="C127" s="229"/>
      <c r="D127" s="69" t="str">
        <f>+'[2]ACTA SEGUIMIENTO -'!C120</f>
        <v>m</v>
      </c>
      <c r="E127" s="47">
        <f>+'[2]ACTA SEGUIMIENTO -'!D120</f>
        <v>3.6</v>
      </c>
      <c r="F127" s="48">
        <f>+'[2]ACTA SEGUIMIENTO -'!E120</f>
        <v>256102.35</v>
      </c>
      <c r="G127" s="43">
        <f t="shared" si="2"/>
        <v>921968.46</v>
      </c>
      <c r="H127" s="43">
        <v>3.6</v>
      </c>
      <c r="I127" s="43">
        <v>921968.46</v>
      </c>
      <c r="J127" s="169">
        <v>0</v>
      </c>
      <c r="K127" s="169">
        <v>0</v>
      </c>
      <c r="L127" s="152">
        <v>0</v>
      </c>
      <c r="M127" s="152">
        <v>0</v>
      </c>
      <c r="N127" s="47">
        <f>+'[2]ACTA SEGUIMIENTO -'!AA120</f>
        <v>3.6</v>
      </c>
      <c r="O127" s="43">
        <f t="shared" si="5"/>
        <v>921968.46</v>
      </c>
      <c r="P127" s="189">
        <f>+'[2]ACTA SEGUIMIENTO -'!AP120</f>
        <v>3.65</v>
      </c>
      <c r="Q127" s="190">
        <f t="shared" si="3"/>
        <v>934773.57750000001</v>
      </c>
      <c r="R127" s="44">
        <f t="shared" si="1"/>
        <v>3.65</v>
      </c>
      <c r="S127" s="45">
        <f t="shared" si="4"/>
        <v>934773.57750000001</v>
      </c>
      <c r="T127" s="38"/>
    </row>
    <row r="128" spans="1:20" s="39" customFormat="1" ht="45" customHeight="1" x14ac:dyDescent="0.25">
      <c r="A128" s="62" t="str">
        <f>+'[2]ACTA SEGUIMIENTO -'!A121</f>
        <v>31.08</v>
      </c>
      <c r="B128" s="228" t="str">
        <f>+'[2]ACTA SEGUIMIENTO -'!B121</f>
        <v xml:space="preserve"> Suministro y construcción de vigas aéreas de 0.40 x 0.40m en concreto fc'= 210kg/cm2, incluye formaleta y refuerzo</v>
      </c>
      <c r="C128" s="229"/>
      <c r="D128" s="69" t="str">
        <f>+'[2]ACTA SEGUIMIENTO -'!C121</f>
        <v>m</v>
      </c>
      <c r="E128" s="47">
        <f>+'[2]ACTA SEGUIMIENTO -'!D121</f>
        <v>14</v>
      </c>
      <c r="F128" s="48">
        <f>+'[2]ACTA SEGUIMIENTO -'!E121</f>
        <v>373145.58700000006</v>
      </c>
      <c r="G128" s="43">
        <f>ROUND(E128*F128,5)</f>
        <v>5224038.2180000003</v>
      </c>
      <c r="H128" s="43">
        <v>14</v>
      </c>
      <c r="I128" s="43">
        <v>5224038.2180000003</v>
      </c>
      <c r="J128" s="169">
        <v>0</v>
      </c>
      <c r="K128" s="169">
        <v>0</v>
      </c>
      <c r="L128" s="152">
        <v>0</v>
      </c>
      <c r="M128" s="152">
        <v>0</v>
      </c>
      <c r="N128" s="47">
        <f>+'[2]ACTA SEGUIMIENTO -'!AA121</f>
        <v>14</v>
      </c>
      <c r="O128" s="43">
        <f t="shared" si="5"/>
        <v>5224038.2180000003</v>
      </c>
      <c r="P128" s="189">
        <f>+'[2]ACTA SEGUIMIENTO -'!AP121</f>
        <v>13.7</v>
      </c>
      <c r="Q128" s="190">
        <f>ROUND(F128*P128,5)</f>
        <v>5112094.5418999996</v>
      </c>
      <c r="R128" s="44">
        <f t="shared" si="1"/>
        <v>13.7</v>
      </c>
      <c r="S128" s="45">
        <f>ROUND(R128*F128,5)</f>
        <v>5112094.5418999996</v>
      </c>
      <c r="T128" s="38"/>
    </row>
    <row r="129" spans="1:20" s="39" customFormat="1" ht="45" customHeight="1" x14ac:dyDescent="0.25">
      <c r="A129" s="62" t="str">
        <f>+'[2]ACTA SEGUIMIENTO -'!A122</f>
        <v>31.09</v>
      </c>
      <c r="B129" s="228" t="str">
        <f>+'[2]ACTA SEGUIMIENTO -'!B122</f>
        <v xml:space="preserve"> Suministro y construcción de tapa de concreto 210 kg/cm2 con refuerzo y marco en ángulo y recibidor de 2"de 0.70m x 0.70m, incluye empaque de neopreno</v>
      </c>
      <c r="C129" s="229"/>
      <c r="D129" s="69" t="str">
        <f>+'[2]ACTA SEGUIMIENTO -'!C122</f>
        <v>un</v>
      </c>
      <c r="E129" s="47">
        <f>+'[2]ACTA SEGUIMIENTO -'!D122</f>
        <v>2</v>
      </c>
      <c r="F129" s="48">
        <f>+'[2]ACTA SEGUIMIENTO -'!E122</f>
        <v>217617.08000000002</v>
      </c>
      <c r="G129" s="43">
        <f>ROUND(E129*F129,5)</f>
        <v>435234.16</v>
      </c>
      <c r="H129" s="43">
        <v>2</v>
      </c>
      <c r="I129" s="43">
        <v>435234.16</v>
      </c>
      <c r="J129" s="169">
        <v>0</v>
      </c>
      <c r="K129" s="169">
        <v>0</v>
      </c>
      <c r="L129" s="152">
        <v>0</v>
      </c>
      <c r="M129" s="152">
        <v>0</v>
      </c>
      <c r="N129" s="47">
        <f>+'[2]ACTA SEGUIMIENTO -'!AA122</f>
        <v>2</v>
      </c>
      <c r="O129" s="43">
        <f t="shared" si="5"/>
        <v>435234.16</v>
      </c>
      <c r="P129" s="189">
        <f>+'[2]ACTA SEGUIMIENTO -'!AP122</f>
        <v>2</v>
      </c>
      <c r="Q129" s="190">
        <f>ROUND(F129*P129,5)</f>
        <v>435234.16</v>
      </c>
      <c r="R129" s="44">
        <f t="shared" si="1"/>
        <v>2</v>
      </c>
      <c r="S129" s="45">
        <f>ROUND(R129*F129,5)</f>
        <v>435234.16</v>
      </c>
      <c r="T129" s="38"/>
    </row>
    <row r="130" spans="1:20" s="39" customFormat="1" ht="30" customHeight="1" x14ac:dyDescent="0.25">
      <c r="A130" s="62" t="str">
        <f>+'[2]ACTA SEGUIMIENTO -'!A123</f>
        <v>31.10</v>
      </c>
      <c r="B130" s="228" t="str">
        <f>+'[2]ACTA SEGUIMIENTO -'!B123</f>
        <v xml:space="preserve"> Suministro e instalación de acero de refuerzo fy = 60000 psi</v>
      </c>
      <c r="C130" s="229"/>
      <c r="D130" s="69" t="str">
        <f>+'[2]ACTA SEGUIMIENTO -'!C123</f>
        <v>kg</v>
      </c>
      <c r="E130" s="47">
        <f>+'[2]ACTA SEGUIMIENTO -'!D123</f>
        <v>8100</v>
      </c>
      <c r="F130" s="48">
        <f>+'[2]ACTA SEGUIMIENTO -'!E123</f>
        <v>9263</v>
      </c>
      <c r="G130" s="43">
        <f t="shared" si="2"/>
        <v>75030300</v>
      </c>
      <c r="H130" s="43">
        <v>13550</v>
      </c>
      <c r="I130" s="43">
        <v>125513650</v>
      </c>
      <c r="J130" s="169">
        <v>6268.7000000000007</v>
      </c>
      <c r="K130" s="169">
        <v>58066968.100000001</v>
      </c>
      <c r="L130" s="152">
        <v>4500</v>
      </c>
      <c r="M130" s="152">
        <v>41683500</v>
      </c>
      <c r="N130" s="47">
        <f>+'[2]ACTA SEGUIMIENTO -'!AA123</f>
        <v>13550</v>
      </c>
      <c r="O130" s="43">
        <f t="shared" si="5"/>
        <v>125513650</v>
      </c>
      <c r="P130" s="189">
        <f>+'[2]ACTA SEGUIMIENTO -'!AP123</f>
        <v>2520</v>
      </c>
      <c r="Q130" s="190">
        <f t="shared" si="3"/>
        <v>23342760</v>
      </c>
      <c r="R130" s="44">
        <f t="shared" si="1"/>
        <v>13288.7</v>
      </c>
      <c r="S130" s="45">
        <f t="shared" si="4"/>
        <v>123093228.09999999</v>
      </c>
      <c r="T130" s="38"/>
    </row>
    <row r="131" spans="1:20" s="39" customFormat="1" ht="30" customHeight="1" x14ac:dyDescent="0.25">
      <c r="A131" s="62" t="str">
        <f>+'[2]ACTA SEGUIMIENTO -'!A124</f>
        <v>31.11</v>
      </c>
      <c r="B131" s="228" t="str">
        <f>+'[2]ACTA SEGUIMIENTO -'!B124</f>
        <v xml:space="preserve"> Suministro y colocación de cinta p.v.c. h = 15 cms, para juntas de construcción</v>
      </c>
      <c r="C131" s="229"/>
      <c r="D131" s="69" t="str">
        <f>+'[2]ACTA SEGUIMIENTO -'!C124</f>
        <v>m</v>
      </c>
      <c r="E131" s="47">
        <f>+'[2]ACTA SEGUIMIENTO -'!D124</f>
        <v>90</v>
      </c>
      <c r="F131" s="48">
        <f>+'[2]ACTA SEGUIMIENTO -'!E124</f>
        <v>44955.5</v>
      </c>
      <c r="G131" s="43">
        <f t="shared" si="2"/>
        <v>4045995</v>
      </c>
      <c r="H131" s="43">
        <v>90</v>
      </c>
      <c r="I131" s="43">
        <v>4045995</v>
      </c>
      <c r="J131" s="169">
        <v>0</v>
      </c>
      <c r="K131" s="169">
        <v>0</v>
      </c>
      <c r="L131" s="152">
        <v>30</v>
      </c>
      <c r="M131" s="152">
        <v>1348665</v>
      </c>
      <c r="N131" s="47">
        <f>+'[2]ACTA SEGUIMIENTO -'!AA124</f>
        <v>90</v>
      </c>
      <c r="O131" s="43">
        <f t="shared" si="5"/>
        <v>4045995</v>
      </c>
      <c r="P131" s="189">
        <f>+'[2]ACTA SEGUIMIENTO -'!AP124</f>
        <v>30.4</v>
      </c>
      <c r="Q131" s="190">
        <f t="shared" si="3"/>
        <v>1366647.2</v>
      </c>
      <c r="R131" s="44">
        <f t="shared" si="1"/>
        <v>60.4</v>
      </c>
      <c r="S131" s="45">
        <f t="shared" si="4"/>
        <v>2715312.2</v>
      </c>
      <c r="T131" s="38"/>
    </row>
    <row r="132" spans="1:20" s="39" customFormat="1" ht="30" customHeight="1" x14ac:dyDescent="0.25">
      <c r="A132" s="62" t="str">
        <f>+'[2]ACTA SEGUIMIENTO -'!A125</f>
        <v>31.12</v>
      </c>
      <c r="B132" s="228" t="str">
        <f>+'[2]ACTA SEGUIMIENTO -'!B125</f>
        <v xml:space="preserve"> Suministro e instalación de peldaños en varilla corrugada de 3/4"galvanizados</v>
      </c>
      <c r="C132" s="229"/>
      <c r="D132" s="69" t="str">
        <f>+'[2]ACTA SEGUIMIENTO -'!C125</f>
        <v>un</v>
      </c>
      <c r="E132" s="47">
        <f>+'[2]ACTA SEGUIMIENTO -'!D125</f>
        <v>20</v>
      </c>
      <c r="F132" s="48">
        <f>+'[2]ACTA SEGUIMIENTO -'!E125</f>
        <v>49607.511749999998</v>
      </c>
      <c r="G132" s="43">
        <f t="shared" si="2"/>
        <v>992150.23499999999</v>
      </c>
      <c r="H132" s="43">
        <v>20</v>
      </c>
      <c r="I132" s="43">
        <v>992150.23499999999</v>
      </c>
      <c r="J132" s="169">
        <v>0</v>
      </c>
      <c r="K132" s="169">
        <v>0</v>
      </c>
      <c r="L132" s="152">
        <v>0</v>
      </c>
      <c r="M132" s="152">
        <v>0</v>
      </c>
      <c r="N132" s="47">
        <f>+'[2]ACTA SEGUIMIENTO -'!AA125</f>
        <v>20</v>
      </c>
      <c r="O132" s="43">
        <f t="shared" si="5"/>
        <v>992150.23499999999</v>
      </c>
      <c r="P132" s="189">
        <f>+'[2]ACTA SEGUIMIENTO -'!AP125</f>
        <v>0</v>
      </c>
      <c r="Q132" s="190">
        <f t="shared" si="3"/>
        <v>0</v>
      </c>
      <c r="R132" s="44">
        <f t="shared" si="1"/>
        <v>0</v>
      </c>
      <c r="S132" s="45">
        <f t="shared" si="4"/>
        <v>0</v>
      </c>
      <c r="T132" s="38"/>
    </row>
    <row r="133" spans="1:20" s="39" customFormat="1" ht="15" customHeight="1" x14ac:dyDescent="0.25">
      <c r="A133" s="40"/>
      <c r="B133" s="230" t="str">
        <f>+'[2]ACTA SEGUIMIENTO -'!B126</f>
        <v>TUBERÍAS</v>
      </c>
      <c r="C133" s="231"/>
      <c r="D133" s="41"/>
      <c r="E133" s="49"/>
      <c r="F133" s="42"/>
      <c r="G133" s="43"/>
      <c r="H133" s="135"/>
      <c r="I133" s="135"/>
      <c r="J133" s="170"/>
      <c r="K133" s="170"/>
      <c r="L133" s="153"/>
      <c r="M133" s="153"/>
      <c r="N133" s="49"/>
      <c r="O133" s="43"/>
      <c r="P133" s="189"/>
      <c r="Q133" s="190"/>
      <c r="R133" s="44"/>
      <c r="S133" s="45"/>
      <c r="T133" s="38"/>
    </row>
    <row r="134" spans="1:20" s="39" customFormat="1" ht="30" customHeight="1" x14ac:dyDescent="0.25">
      <c r="A134" s="62" t="str">
        <f>+'[2]ACTA SEGUIMIENTO -'!A127</f>
        <v>32.01</v>
      </c>
      <c r="B134" s="228" t="str">
        <f>+'[2]ACTA SEGUIMIENTO -'!B127</f>
        <v>Suministro e instalación de tubería P.V.C.-UZ de 6" RDE 26</v>
      </c>
      <c r="C134" s="229"/>
      <c r="D134" s="69" t="str">
        <f>+'[2]ACTA SEGUIMIENTO -'!C127</f>
        <v>m</v>
      </c>
      <c r="E134" s="47">
        <f>+'[2]ACTA SEGUIMIENTO -'!D127</f>
        <v>38</v>
      </c>
      <c r="F134" s="48">
        <f>+'[2]ACTA SEGUIMIENTO -'!E127</f>
        <v>108191.53442000001</v>
      </c>
      <c r="G134" s="43">
        <f>ROUND(E134*F134,5)</f>
        <v>4111278.3079599999</v>
      </c>
      <c r="H134" s="43">
        <v>38</v>
      </c>
      <c r="I134" s="43">
        <v>4111278.3079599999</v>
      </c>
      <c r="J134" s="169">
        <v>0</v>
      </c>
      <c r="K134" s="169">
        <v>0</v>
      </c>
      <c r="L134" s="152">
        <v>0</v>
      </c>
      <c r="M134" s="152">
        <v>0</v>
      </c>
      <c r="N134" s="47">
        <f>+'[2]ACTA SEGUIMIENTO -'!AA127</f>
        <v>38</v>
      </c>
      <c r="O134" s="43">
        <f>ROUND(F134*N134,5)</f>
        <v>4111278.3079599999</v>
      </c>
      <c r="P134" s="189">
        <f>+'[2]ACTA SEGUIMIENTO -'!AP127</f>
        <v>0</v>
      </c>
      <c r="Q134" s="190">
        <f>ROUND(F134*P134,5)</f>
        <v>0</v>
      </c>
      <c r="R134" s="44">
        <f t="shared" si="1"/>
        <v>0</v>
      </c>
      <c r="S134" s="45">
        <f>ROUND(R134*F134,5)</f>
        <v>0</v>
      </c>
      <c r="T134" s="38"/>
    </row>
    <row r="135" spans="1:20" s="39" customFormat="1" ht="15" customHeight="1" x14ac:dyDescent="0.25">
      <c r="A135" s="40"/>
      <c r="B135" s="230" t="str">
        <f>+'[2]ACTA SEGUIMIENTO -'!B128</f>
        <v>ACCESORIOS METÁLICOS</v>
      </c>
      <c r="C135" s="231"/>
      <c r="D135" s="41"/>
      <c r="E135" s="49"/>
      <c r="F135" s="42"/>
      <c r="G135" s="43"/>
      <c r="H135" s="135"/>
      <c r="I135" s="135"/>
      <c r="J135" s="170"/>
      <c r="K135" s="170"/>
      <c r="L135" s="153"/>
      <c r="M135" s="153"/>
      <c r="N135" s="49"/>
      <c r="O135" s="43"/>
      <c r="P135" s="189"/>
      <c r="Q135" s="190"/>
      <c r="R135" s="44"/>
      <c r="S135" s="45"/>
      <c r="T135" s="38"/>
    </row>
    <row r="136" spans="1:20" s="39" customFormat="1" ht="30" customHeight="1" x14ac:dyDescent="0.25">
      <c r="A136" s="62" t="str">
        <f>+'[2]ACTA SEGUIMIENTO -'!A129</f>
        <v>33.01</v>
      </c>
      <c r="B136" s="228" t="str">
        <f>+'[2]ACTA SEGUIMIENTO -'!B129</f>
        <v>Suministro e instalación de codo HF o HD de 90° de 4" brida - brida</v>
      </c>
      <c r="C136" s="229"/>
      <c r="D136" s="69" t="str">
        <f>+'[2]ACTA SEGUIMIENTO -'!C129</f>
        <v>un</v>
      </c>
      <c r="E136" s="47">
        <f>+'[2]ACTA SEGUIMIENTO -'!D129</f>
        <v>2</v>
      </c>
      <c r="F136" s="48">
        <f>+'[2]ACTA SEGUIMIENTO -'!E129</f>
        <v>499387.6</v>
      </c>
      <c r="G136" s="43">
        <f>ROUND(E136*F136,5)</f>
        <v>998775.2</v>
      </c>
      <c r="H136" s="43">
        <v>2</v>
      </c>
      <c r="I136" s="43">
        <v>998775.2</v>
      </c>
      <c r="J136" s="169">
        <v>0</v>
      </c>
      <c r="K136" s="169">
        <v>0</v>
      </c>
      <c r="L136" s="152">
        <v>0</v>
      </c>
      <c r="M136" s="152">
        <v>0</v>
      </c>
      <c r="N136" s="47">
        <f>+'[2]ACTA SEGUIMIENTO -'!AA129</f>
        <v>2</v>
      </c>
      <c r="O136" s="43">
        <f>ROUND(F136*N136,5)</f>
        <v>998775.2</v>
      </c>
      <c r="P136" s="189">
        <f>+'[2]ACTA SEGUIMIENTO -'!AP129</f>
        <v>0</v>
      </c>
      <c r="Q136" s="190">
        <f>ROUND(F136*P136,5)</f>
        <v>0</v>
      </c>
      <c r="R136" s="44">
        <f t="shared" si="1"/>
        <v>0</v>
      </c>
      <c r="S136" s="45">
        <f>ROUND(R136*F136,5)</f>
        <v>0</v>
      </c>
      <c r="T136" s="38"/>
    </row>
    <row r="137" spans="1:20" s="39" customFormat="1" ht="30" customHeight="1" x14ac:dyDescent="0.25">
      <c r="A137" s="62" t="str">
        <f>+'[2]ACTA SEGUIMIENTO -'!A130</f>
        <v>33.02</v>
      </c>
      <c r="B137" s="228" t="str">
        <f>+'[2]ACTA SEGUIMIENTO -'!B130</f>
        <v>Suministro e instalación de te HF de 4" brida - brida, incluye tornilleria</v>
      </c>
      <c r="C137" s="229"/>
      <c r="D137" s="69" t="str">
        <f>+'[2]ACTA SEGUIMIENTO -'!C130</f>
        <v>un</v>
      </c>
      <c r="E137" s="47">
        <f>+'[2]ACTA SEGUIMIENTO -'!D130</f>
        <v>1</v>
      </c>
      <c r="F137" s="48">
        <f>+'[2]ACTA SEGUIMIENTO -'!E130</f>
        <v>864442.4</v>
      </c>
      <c r="G137" s="43">
        <f>ROUND(E137*F137,5)</f>
        <v>864442.4</v>
      </c>
      <c r="H137" s="43">
        <v>1</v>
      </c>
      <c r="I137" s="43">
        <v>864442.4</v>
      </c>
      <c r="J137" s="169">
        <v>0</v>
      </c>
      <c r="K137" s="169">
        <v>0</v>
      </c>
      <c r="L137" s="152">
        <v>0</v>
      </c>
      <c r="M137" s="152">
        <v>0</v>
      </c>
      <c r="N137" s="47">
        <f>+'[2]ACTA SEGUIMIENTO -'!AA130</f>
        <v>1</v>
      </c>
      <c r="O137" s="43">
        <f>ROUND(F137*N137,5)</f>
        <v>864442.4</v>
      </c>
      <c r="P137" s="189">
        <f>+'[2]ACTA SEGUIMIENTO -'!AP130</f>
        <v>0</v>
      </c>
      <c r="Q137" s="190">
        <f>ROUND(F137*P137,5)</f>
        <v>0</v>
      </c>
      <c r="R137" s="44">
        <f t="shared" si="1"/>
        <v>0</v>
      </c>
      <c r="S137" s="45">
        <f>ROUND(R137*F137,5)</f>
        <v>0</v>
      </c>
      <c r="T137" s="38"/>
    </row>
    <row r="138" spans="1:20" s="39" customFormat="1" ht="15" customHeight="1" x14ac:dyDescent="0.25">
      <c r="A138" s="40"/>
      <c r="B138" s="230" t="str">
        <f>+'[2]ACTA SEGUIMIENTO -'!B131</f>
        <v>ELEMENTOS METÁLICOS</v>
      </c>
      <c r="C138" s="231"/>
      <c r="D138" s="41"/>
      <c r="E138" s="51"/>
      <c r="F138" s="42"/>
      <c r="G138" s="43"/>
      <c r="H138" s="136"/>
      <c r="I138" s="136"/>
      <c r="J138" s="171"/>
      <c r="K138" s="171"/>
      <c r="L138" s="154"/>
      <c r="M138" s="154"/>
      <c r="N138" s="51"/>
      <c r="O138" s="43"/>
      <c r="P138" s="189"/>
      <c r="Q138" s="190"/>
      <c r="R138" s="44"/>
      <c r="S138" s="45"/>
      <c r="T138" s="38"/>
    </row>
    <row r="139" spans="1:20" s="39" customFormat="1" ht="45" customHeight="1" x14ac:dyDescent="0.25">
      <c r="A139" s="62" t="str">
        <f>+'[2]ACTA SEGUIMIENTO -'!A132</f>
        <v>34.01</v>
      </c>
      <c r="B139" s="228" t="str">
        <f>+'[2]ACTA SEGUIMIENTO -'!B132</f>
        <v>Suministro e instalación de pasamanos tubería negra de 2”, pintados con anticorrosiva y amarillo tránsito tipo intemperie</v>
      </c>
      <c r="C139" s="229"/>
      <c r="D139" s="69" t="str">
        <f>+'[2]ACTA SEGUIMIENTO -'!C132</f>
        <v>m</v>
      </c>
      <c r="E139" s="47">
        <f>+'[2]ACTA SEGUIMIENTO -'!D132</f>
        <v>30</v>
      </c>
      <c r="F139" s="48">
        <f>+'[2]ACTA SEGUIMIENTO -'!E132</f>
        <v>170530.12</v>
      </c>
      <c r="G139" s="43">
        <f>ROUND(E139*F139,5)</f>
        <v>5115903.5999999996</v>
      </c>
      <c r="H139" s="43">
        <v>30</v>
      </c>
      <c r="I139" s="43">
        <v>5115903.5999999996</v>
      </c>
      <c r="J139" s="169">
        <v>0</v>
      </c>
      <c r="K139" s="169">
        <v>0</v>
      </c>
      <c r="L139" s="152">
        <v>0</v>
      </c>
      <c r="M139" s="152">
        <v>0</v>
      </c>
      <c r="N139" s="47">
        <f>+'[2]ACTA SEGUIMIENTO -'!AA132</f>
        <v>30</v>
      </c>
      <c r="O139" s="43">
        <f>ROUND(F139*N139,5)</f>
        <v>5115903.5999999996</v>
      </c>
      <c r="P139" s="189">
        <f>+'[2]ACTA SEGUIMIENTO -'!AP132</f>
        <v>0</v>
      </c>
      <c r="Q139" s="190">
        <f>ROUND(F139*P139,5)</f>
        <v>0</v>
      </c>
      <c r="R139" s="44">
        <f t="shared" si="1"/>
        <v>0</v>
      </c>
      <c r="S139" s="45">
        <f>ROUND(R139*F139,5)</f>
        <v>0</v>
      </c>
      <c r="T139" s="38"/>
    </row>
    <row r="140" spans="1:20" s="39" customFormat="1" ht="30" customHeight="1" x14ac:dyDescent="0.25">
      <c r="A140" s="62" t="str">
        <f>+'[2]ACTA SEGUIMIENTO -'!A133</f>
        <v>34.02</v>
      </c>
      <c r="B140" s="228" t="str">
        <f>+'[2]ACTA SEGUIMIENTO -'!B133</f>
        <v xml:space="preserve"> Suministro e instalación de pasamuro HF de 6" extremo brida de 0.70 m, z = 0.15 m</v>
      </c>
      <c r="C140" s="229"/>
      <c r="D140" s="69" t="str">
        <f>+'[2]ACTA SEGUIMIENTO -'!C133</f>
        <v>un</v>
      </c>
      <c r="E140" s="47">
        <f>+'[2]ACTA SEGUIMIENTO -'!D133</f>
        <v>1</v>
      </c>
      <c r="F140" s="48">
        <f>+'[2]ACTA SEGUIMIENTO -'!E133</f>
        <v>864895</v>
      </c>
      <c r="G140" s="43">
        <f>ROUND(E140*F140,5)</f>
        <v>864895</v>
      </c>
      <c r="H140" s="43">
        <v>1</v>
      </c>
      <c r="I140" s="43">
        <v>864895</v>
      </c>
      <c r="J140" s="169">
        <v>0</v>
      </c>
      <c r="K140" s="169">
        <v>0</v>
      </c>
      <c r="L140" s="152">
        <v>1</v>
      </c>
      <c r="M140" s="152">
        <v>864895</v>
      </c>
      <c r="N140" s="47">
        <f>+'[2]ACTA SEGUIMIENTO -'!AA133</f>
        <v>1</v>
      </c>
      <c r="O140" s="43">
        <f>ROUND(F140*N140,5)</f>
        <v>864895</v>
      </c>
      <c r="P140" s="189">
        <f>+'[2]ACTA SEGUIMIENTO -'!AP133</f>
        <v>0</v>
      </c>
      <c r="Q140" s="190">
        <f>ROUND(F140*P140,5)</f>
        <v>0</v>
      </c>
      <c r="R140" s="44">
        <f t="shared" si="1"/>
        <v>1</v>
      </c>
      <c r="S140" s="45">
        <f>ROUND(R140*F140,5)</f>
        <v>864895</v>
      </c>
      <c r="T140" s="38"/>
    </row>
    <row r="141" spans="1:20" s="39" customFormat="1" ht="30" customHeight="1" x14ac:dyDescent="0.25">
      <c r="A141" s="62" t="str">
        <f>+'[2]ACTA SEGUIMIENTO -'!A134</f>
        <v>34.03</v>
      </c>
      <c r="B141" s="228" t="str">
        <f>+'[2]ACTA SEGUIMIENTO -'!B134</f>
        <v xml:space="preserve"> Suministro e instalación de pasamuro HF de 4" extremo roscado de 0.60 m, z = 0.075 m</v>
      </c>
      <c r="C141" s="229"/>
      <c r="D141" s="69" t="str">
        <f>+'[2]ACTA SEGUIMIENTO -'!C134</f>
        <v>un</v>
      </c>
      <c r="E141" s="47">
        <f>+'[2]ACTA SEGUIMIENTO -'!D134</f>
        <v>1</v>
      </c>
      <c r="F141" s="48">
        <f>+'[2]ACTA SEGUIMIENTO -'!E134</f>
        <v>384422</v>
      </c>
      <c r="G141" s="43">
        <f>ROUND(E141*F141,5)</f>
        <v>384422</v>
      </c>
      <c r="H141" s="43">
        <v>1</v>
      </c>
      <c r="I141" s="43">
        <v>384422</v>
      </c>
      <c r="J141" s="169">
        <v>0</v>
      </c>
      <c r="K141" s="169">
        <v>0</v>
      </c>
      <c r="L141" s="152">
        <v>1</v>
      </c>
      <c r="M141" s="152">
        <v>384422</v>
      </c>
      <c r="N141" s="47">
        <f>+'[2]ACTA SEGUIMIENTO -'!AA134</f>
        <v>1</v>
      </c>
      <c r="O141" s="43">
        <f>ROUND(F141*N141,5)</f>
        <v>384422</v>
      </c>
      <c r="P141" s="189">
        <f>+'[2]ACTA SEGUIMIENTO -'!AP134</f>
        <v>0</v>
      </c>
      <c r="Q141" s="190">
        <f>ROUND(F141*P141,5)</f>
        <v>0</v>
      </c>
      <c r="R141" s="44">
        <f t="shared" si="1"/>
        <v>1</v>
      </c>
      <c r="S141" s="45">
        <f>ROUND(R141*F141,5)</f>
        <v>384422</v>
      </c>
      <c r="T141" s="38"/>
    </row>
    <row r="142" spans="1:20" s="39" customFormat="1" ht="15" customHeight="1" x14ac:dyDescent="0.25">
      <c r="A142" s="40"/>
      <c r="B142" s="230" t="str">
        <f>+'[2]ACTA SEGUIMIENTO -'!B135</f>
        <v>ACCESORIOS PVC</v>
      </c>
      <c r="C142" s="231"/>
      <c r="D142" s="41"/>
      <c r="E142" s="49"/>
      <c r="F142" s="42"/>
      <c r="G142" s="43"/>
      <c r="H142" s="135"/>
      <c r="I142" s="135"/>
      <c r="J142" s="170"/>
      <c r="K142" s="170"/>
      <c r="L142" s="153"/>
      <c r="M142" s="153"/>
      <c r="N142" s="49"/>
      <c r="O142" s="43"/>
      <c r="P142" s="189"/>
      <c r="Q142" s="190"/>
      <c r="R142" s="44"/>
      <c r="S142" s="45"/>
      <c r="T142" s="38"/>
    </row>
    <row r="143" spans="1:20" s="39" customFormat="1" ht="15" customHeight="1" x14ac:dyDescent="0.25">
      <c r="A143" s="62" t="str">
        <f>+'[2]ACTA SEGUIMIENTO -'!A136</f>
        <v>35.01</v>
      </c>
      <c r="B143" s="228" t="str">
        <f>+'[2]ACTA SEGUIMIENTO -'!B136</f>
        <v xml:space="preserve"> Suministro e instalación de tee P.V.C.-P US de 4"</v>
      </c>
      <c r="C143" s="229"/>
      <c r="D143" s="69" t="str">
        <f>+'[2]ACTA SEGUIMIENTO -'!C136</f>
        <v>un</v>
      </c>
      <c r="E143" s="47">
        <f>+'[2]ACTA SEGUIMIENTO -'!D136</f>
        <v>3</v>
      </c>
      <c r="F143" s="48">
        <f>+'[2]ACTA SEGUIMIENTO -'!E136</f>
        <v>187246.83516000002</v>
      </c>
      <c r="G143" s="43">
        <f>ROUND(E143*F143,5)</f>
        <v>561740.50548000005</v>
      </c>
      <c r="H143" s="43">
        <v>3</v>
      </c>
      <c r="I143" s="43">
        <v>561740.50548000005</v>
      </c>
      <c r="J143" s="169">
        <v>0</v>
      </c>
      <c r="K143" s="169">
        <v>0</v>
      </c>
      <c r="L143" s="152">
        <v>0</v>
      </c>
      <c r="M143" s="152">
        <v>0</v>
      </c>
      <c r="N143" s="47">
        <f>+'[2]ACTA SEGUIMIENTO -'!AA136</f>
        <v>3</v>
      </c>
      <c r="O143" s="43">
        <f>ROUND(F143*N143,5)</f>
        <v>561740.50548000005</v>
      </c>
      <c r="P143" s="189">
        <f>+'[2]ACTA SEGUIMIENTO -'!AP136</f>
        <v>0</v>
      </c>
      <c r="Q143" s="190">
        <f>ROUND(F143*P143,5)</f>
        <v>0</v>
      </c>
      <c r="R143" s="44">
        <f t="shared" si="1"/>
        <v>0</v>
      </c>
      <c r="S143" s="45">
        <f>ROUND(R143*F143,5)</f>
        <v>0</v>
      </c>
      <c r="T143" s="38"/>
    </row>
    <row r="144" spans="1:20" s="39" customFormat="1" ht="15" customHeight="1" x14ac:dyDescent="0.25">
      <c r="A144" s="62" t="str">
        <f>+'[2]ACTA SEGUIMIENTO -'!A137</f>
        <v>35.02</v>
      </c>
      <c r="B144" s="228" t="str">
        <f>+'[2]ACTA SEGUIMIENTO -'!B137</f>
        <v>Suministro e instalación de codo P.V.C.-P US 90° de 4"</v>
      </c>
      <c r="C144" s="229"/>
      <c r="D144" s="69" t="str">
        <f>+'[2]ACTA SEGUIMIENTO -'!C137</f>
        <v>un</v>
      </c>
      <c r="E144" s="47">
        <f>+'[2]ACTA SEGUIMIENTO -'!D137</f>
        <v>1</v>
      </c>
      <c r="F144" s="48">
        <f>+'[2]ACTA SEGUIMIENTO -'!E137</f>
        <v>132670.90000000002</v>
      </c>
      <c r="G144" s="43">
        <f>ROUND(E144*F144,5)</f>
        <v>132670.9</v>
      </c>
      <c r="H144" s="43">
        <v>1</v>
      </c>
      <c r="I144" s="43">
        <v>132670.9</v>
      </c>
      <c r="J144" s="169">
        <v>0</v>
      </c>
      <c r="K144" s="169">
        <v>0</v>
      </c>
      <c r="L144" s="152">
        <v>0</v>
      </c>
      <c r="M144" s="152">
        <v>0</v>
      </c>
      <c r="N144" s="47">
        <f>+'[2]ACTA SEGUIMIENTO -'!AA137</f>
        <v>1</v>
      </c>
      <c r="O144" s="43">
        <f>ROUND(F144*N144,5)</f>
        <v>132670.9</v>
      </c>
      <c r="P144" s="189">
        <f>+'[2]ACTA SEGUIMIENTO -'!AP137</f>
        <v>0</v>
      </c>
      <c r="Q144" s="190">
        <f>ROUND(F144*P144,5)</f>
        <v>0</v>
      </c>
      <c r="R144" s="44">
        <f t="shared" si="1"/>
        <v>0</v>
      </c>
      <c r="S144" s="45">
        <f>ROUND(R144*F144,5)</f>
        <v>0</v>
      </c>
      <c r="T144" s="38"/>
    </row>
    <row r="145" spans="1:20" s="39" customFormat="1" ht="15" customHeight="1" x14ac:dyDescent="0.25">
      <c r="A145" s="40"/>
      <c r="B145" s="230" t="str">
        <f>+'[2]ACTA SEGUIMIENTO -'!B138</f>
        <v xml:space="preserve">VÁLVULAS </v>
      </c>
      <c r="C145" s="231"/>
      <c r="D145" s="41"/>
      <c r="E145" s="49"/>
      <c r="F145" s="42"/>
      <c r="G145" s="43"/>
      <c r="H145" s="135"/>
      <c r="I145" s="135"/>
      <c r="J145" s="170"/>
      <c r="K145" s="170"/>
      <c r="L145" s="153"/>
      <c r="M145" s="153"/>
      <c r="N145" s="49"/>
      <c r="O145" s="43"/>
      <c r="P145" s="189"/>
      <c r="Q145" s="190"/>
      <c r="R145" s="44"/>
      <c r="S145" s="45"/>
      <c r="T145" s="38"/>
    </row>
    <row r="146" spans="1:20" s="39" customFormat="1" ht="30" customHeight="1" x14ac:dyDescent="0.25">
      <c r="A146" s="62" t="str">
        <f>+'[2]ACTA SEGUIMIENTO -'!A139</f>
        <v>36.01</v>
      </c>
      <c r="B146" s="228" t="str">
        <f>+'[2]ACTA SEGUIMIENTO -'!B139</f>
        <v>Suministro e instalación de válvula de compuerta sello elástico brida - brida de 8", incluye tornillos y empaque</v>
      </c>
      <c r="C146" s="229"/>
      <c r="D146" s="69" t="str">
        <f>+'[2]ACTA SEGUIMIENTO -'!C139</f>
        <v>un</v>
      </c>
      <c r="E146" s="47">
        <f>+'[2]ACTA SEGUIMIENTO -'!D139</f>
        <v>1</v>
      </c>
      <c r="F146" s="48">
        <f>+'[2]ACTA SEGUIMIENTO -'!E139</f>
        <v>2771271</v>
      </c>
      <c r="G146" s="43">
        <f>ROUND(E146*F146,5)</f>
        <v>2771271</v>
      </c>
      <c r="H146" s="43">
        <v>1</v>
      </c>
      <c r="I146" s="43">
        <v>2771271</v>
      </c>
      <c r="J146" s="169">
        <v>0</v>
      </c>
      <c r="K146" s="169">
        <v>0</v>
      </c>
      <c r="L146" s="152">
        <v>0</v>
      </c>
      <c r="M146" s="152">
        <v>0</v>
      </c>
      <c r="N146" s="47">
        <f>+'[2]ACTA SEGUIMIENTO -'!AA139</f>
        <v>1</v>
      </c>
      <c r="O146" s="43">
        <f>ROUND(F146*N146,5)</f>
        <v>2771271</v>
      </c>
      <c r="P146" s="189">
        <f>+'[2]ACTA SEGUIMIENTO -'!AP139</f>
        <v>0</v>
      </c>
      <c r="Q146" s="190">
        <f>ROUND(F146*P146,5)</f>
        <v>0</v>
      </c>
      <c r="R146" s="44">
        <f t="shared" ref="R146:R199" si="6">J146+L146+P146</f>
        <v>0</v>
      </c>
      <c r="S146" s="45">
        <f>ROUND(R146*F146,5)</f>
        <v>0</v>
      </c>
      <c r="T146" s="38"/>
    </row>
    <row r="147" spans="1:20" s="39" customFormat="1" ht="30" customHeight="1" x14ac:dyDescent="0.25">
      <c r="A147" s="62" t="str">
        <f>+'[2]ACTA SEGUIMIENTO -'!A140</f>
        <v>36.02</v>
      </c>
      <c r="B147" s="228" t="str">
        <f>+'[2]ACTA SEGUIMIENTO -'!B140</f>
        <v xml:space="preserve"> Suministro e instalación de válvula de compuerta sello elástico brida - brida de 4"</v>
      </c>
      <c r="C147" s="229"/>
      <c r="D147" s="69" t="str">
        <f>+'[2]ACTA SEGUIMIENTO -'!C140</f>
        <v>un</v>
      </c>
      <c r="E147" s="47">
        <f>+'[2]ACTA SEGUIMIENTO -'!D140</f>
        <v>2</v>
      </c>
      <c r="F147" s="48">
        <f>+'[2]ACTA SEGUIMIENTO -'!E140</f>
        <v>1136228</v>
      </c>
      <c r="G147" s="43">
        <f>ROUND(E147*F147,5)</f>
        <v>2272456</v>
      </c>
      <c r="H147" s="43">
        <v>2</v>
      </c>
      <c r="I147" s="43">
        <v>2272456</v>
      </c>
      <c r="J147" s="169">
        <v>0</v>
      </c>
      <c r="K147" s="169">
        <v>0</v>
      </c>
      <c r="L147" s="152">
        <v>0</v>
      </c>
      <c r="M147" s="152">
        <v>0</v>
      </c>
      <c r="N147" s="47">
        <f>+'[2]ACTA SEGUIMIENTO -'!AA140</f>
        <v>2</v>
      </c>
      <c r="O147" s="43">
        <f>ROUND(F147*N147,5)</f>
        <v>2272456</v>
      </c>
      <c r="P147" s="189">
        <f>+'[2]ACTA SEGUIMIENTO -'!AP140</f>
        <v>0</v>
      </c>
      <c r="Q147" s="190">
        <f>ROUND(F147*P147,5)</f>
        <v>0</v>
      </c>
      <c r="R147" s="44">
        <f t="shared" si="6"/>
        <v>0</v>
      </c>
      <c r="S147" s="45">
        <f>ROUND(R147*F147,5)</f>
        <v>0</v>
      </c>
      <c r="T147" s="38"/>
    </row>
    <row r="148" spans="1:20" s="39" customFormat="1" ht="30" customHeight="1" x14ac:dyDescent="0.25">
      <c r="A148" s="62" t="str">
        <f>+'[2]ACTA SEGUIMIENTO -'!A141</f>
        <v>36.03</v>
      </c>
      <c r="B148" s="228" t="str">
        <f>+'[2]ACTA SEGUIMIENTO -'!B141</f>
        <v>Suministro e instalación de válvula de compuerta elástica de 4", junta hidráulica vástago no ascendente</v>
      </c>
      <c r="C148" s="229"/>
      <c r="D148" s="69" t="str">
        <f>+'[2]ACTA SEGUIMIENTO -'!C141</f>
        <v>un</v>
      </c>
      <c r="E148" s="47">
        <f>+'[2]ACTA SEGUIMIENTO -'!D141</f>
        <v>2</v>
      </c>
      <c r="F148" s="48">
        <f>+'[2]ACTA SEGUIMIENTO -'!E141</f>
        <v>845108.6</v>
      </c>
      <c r="G148" s="43">
        <f>ROUND(E148*F148,5)</f>
        <v>1690217.2</v>
      </c>
      <c r="H148" s="43">
        <v>2</v>
      </c>
      <c r="I148" s="43">
        <v>1690217.2</v>
      </c>
      <c r="J148" s="169">
        <v>0</v>
      </c>
      <c r="K148" s="169">
        <v>0</v>
      </c>
      <c r="L148" s="152">
        <v>0</v>
      </c>
      <c r="M148" s="152">
        <v>0</v>
      </c>
      <c r="N148" s="47">
        <f>+'[2]ACTA SEGUIMIENTO -'!AA141</f>
        <v>2</v>
      </c>
      <c r="O148" s="43">
        <f>ROUND(F148*N148,5)</f>
        <v>1690217.2</v>
      </c>
      <c r="P148" s="189">
        <f>+'[2]ACTA SEGUIMIENTO -'!AP141</f>
        <v>1</v>
      </c>
      <c r="Q148" s="190">
        <f>ROUND(F148*P148,5)</f>
        <v>845108.6</v>
      </c>
      <c r="R148" s="44">
        <f t="shared" si="6"/>
        <v>1</v>
      </c>
      <c r="S148" s="45">
        <f>ROUND(R148*F148,5)</f>
        <v>845108.6</v>
      </c>
      <c r="T148" s="38"/>
    </row>
    <row r="149" spans="1:20" s="39" customFormat="1" ht="15" customHeight="1" x14ac:dyDescent="0.25">
      <c r="A149" s="40"/>
      <c r="B149" s="230" t="str">
        <f>+'[2]ACTA SEGUIMIENTO -'!B142</f>
        <v>MACROMEDIDOR</v>
      </c>
      <c r="C149" s="231"/>
      <c r="D149" s="41"/>
      <c r="E149" s="49"/>
      <c r="F149" s="42"/>
      <c r="G149" s="43"/>
      <c r="H149" s="135"/>
      <c r="I149" s="135"/>
      <c r="J149" s="170"/>
      <c r="K149" s="170"/>
      <c r="L149" s="153"/>
      <c r="M149" s="153"/>
      <c r="N149" s="49"/>
      <c r="O149" s="43"/>
      <c r="P149" s="189"/>
      <c r="Q149" s="190"/>
      <c r="R149" s="44"/>
      <c r="S149" s="45"/>
      <c r="T149" s="38"/>
    </row>
    <row r="150" spans="1:20" s="39" customFormat="1" ht="30" customHeight="1" x14ac:dyDescent="0.25">
      <c r="A150" s="62" t="str">
        <f>+'[2]ACTA SEGUIMIENTO -'!A143</f>
        <v>37.01</v>
      </c>
      <c r="B150" s="228" t="str">
        <f>+'[2]ACTA SEGUIMIENTO -'!B143</f>
        <v>Suministro e instalación de macromedidor volumétrico de 4", incluye accesorios</v>
      </c>
      <c r="C150" s="229"/>
      <c r="D150" s="69" t="str">
        <f>+'[2]ACTA SEGUIMIENTO -'!C143</f>
        <v>un</v>
      </c>
      <c r="E150" s="47">
        <f>+'[2]ACTA SEGUIMIENTO -'!D143</f>
        <v>1</v>
      </c>
      <c r="F150" s="48">
        <f>+'[2]ACTA SEGUIMIENTO -'!E143</f>
        <v>5482335.2800000003</v>
      </c>
      <c r="G150" s="43">
        <f>ROUND(E150*F150,5)</f>
        <v>5482335.2800000003</v>
      </c>
      <c r="H150" s="43">
        <v>1</v>
      </c>
      <c r="I150" s="43">
        <v>5482335.2800000003</v>
      </c>
      <c r="J150" s="169">
        <v>0</v>
      </c>
      <c r="K150" s="169">
        <v>0</v>
      </c>
      <c r="L150" s="152">
        <v>0</v>
      </c>
      <c r="M150" s="152">
        <v>0</v>
      </c>
      <c r="N150" s="47">
        <f>+'[2]ACTA SEGUIMIENTO -'!AA143</f>
        <v>1</v>
      </c>
      <c r="O150" s="43">
        <f>ROUND(F150*N150,5)</f>
        <v>5482335.2800000003</v>
      </c>
      <c r="P150" s="189">
        <f>+'[2]ACTA SEGUIMIENTO -'!AP143</f>
        <v>0</v>
      </c>
      <c r="Q150" s="190">
        <f>ROUND(F150*P150,5)</f>
        <v>0</v>
      </c>
      <c r="R150" s="44">
        <f t="shared" si="6"/>
        <v>0</v>
      </c>
      <c r="S150" s="45">
        <f>ROUND(R150*F150,5)</f>
        <v>0</v>
      </c>
      <c r="T150" s="38"/>
    </row>
    <row r="151" spans="1:20" s="39" customFormat="1" ht="45" customHeight="1" x14ac:dyDescent="0.25">
      <c r="A151" s="62" t="str">
        <f>+'[2]ACTA SEGUIMIENTO -'!A144</f>
        <v>37.02</v>
      </c>
      <c r="B151" s="228" t="str">
        <f>+'[2]ACTA SEGUIMIENTO -'!B144</f>
        <v>Suministro e instalación de brida por acople universal de 4", incluye tornillos galvanizados de 5/8" x 4, con guasa, arandela y tuerca</v>
      </c>
      <c r="C151" s="229"/>
      <c r="D151" s="69" t="str">
        <f>+'[2]ACTA SEGUIMIENTO -'!C144</f>
        <v>un</v>
      </c>
      <c r="E151" s="47">
        <f>+'[2]ACTA SEGUIMIENTO -'!D144</f>
        <v>2</v>
      </c>
      <c r="F151" s="48">
        <f>+'[2]ACTA SEGUIMIENTO -'!E144</f>
        <v>243764.40000000002</v>
      </c>
      <c r="G151" s="43">
        <f>ROUND(E151*F151,5)</f>
        <v>487528.8</v>
      </c>
      <c r="H151" s="43">
        <v>2</v>
      </c>
      <c r="I151" s="43">
        <v>487528.8</v>
      </c>
      <c r="J151" s="169">
        <v>0</v>
      </c>
      <c r="K151" s="169">
        <v>0</v>
      </c>
      <c r="L151" s="152">
        <v>0</v>
      </c>
      <c r="M151" s="152">
        <v>0</v>
      </c>
      <c r="N151" s="47">
        <f>+'[2]ACTA SEGUIMIENTO -'!AA144</f>
        <v>2</v>
      </c>
      <c r="O151" s="43">
        <f>ROUND(F151*N151,5)</f>
        <v>487528.8</v>
      </c>
      <c r="P151" s="189">
        <f>+'[2]ACTA SEGUIMIENTO -'!AP144</f>
        <v>0</v>
      </c>
      <c r="Q151" s="190">
        <f>ROUND(F151*P151,5)</f>
        <v>0</v>
      </c>
      <c r="R151" s="44">
        <f t="shared" si="6"/>
        <v>0</v>
      </c>
      <c r="S151" s="45">
        <f>ROUND(R151*F151,5)</f>
        <v>0</v>
      </c>
      <c r="T151" s="38"/>
    </row>
    <row r="152" spans="1:20" s="39" customFormat="1" ht="15" customHeight="1" x14ac:dyDescent="0.25">
      <c r="A152" s="40"/>
      <c r="B152" s="230" t="str">
        <f>+'[2]ACTA SEGUIMIENTO -'!B145</f>
        <v>LLENOS</v>
      </c>
      <c r="C152" s="231"/>
      <c r="D152" s="148"/>
      <c r="E152" s="47"/>
      <c r="F152" s="48"/>
      <c r="G152" s="43"/>
      <c r="H152" s="43"/>
      <c r="I152" s="43"/>
      <c r="J152" s="169"/>
      <c r="K152" s="169"/>
      <c r="L152" s="152"/>
      <c r="M152" s="152"/>
      <c r="N152" s="47"/>
      <c r="O152" s="43"/>
      <c r="P152" s="189"/>
      <c r="Q152" s="190"/>
      <c r="R152" s="44">
        <f t="shared" si="6"/>
        <v>0</v>
      </c>
      <c r="S152" s="45"/>
      <c r="T152" s="38"/>
    </row>
    <row r="153" spans="1:20" s="39" customFormat="1" ht="30" customHeight="1" x14ac:dyDescent="0.25">
      <c r="A153" s="62" t="str">
        <f>+'[2]ACTA SEGUIMIENTO -'!A146</f>
        <v>38.01</v>
      </c>
      <c r="B153" s="228" t="str">
        <f>+'[2]ACTA SEGUIMIENTO -'!B146</f>
        <v>Llenos compactos en material de préstamo (limo clasificado que compacte hasta el 90% del próctor)</v>
      </c>
      <c r="C153" s="229"/>
      <c r="D153" s="69" t="str">
        <f>+'[2]ACTA SEGUIMIENTO -'!C146</f>
        <v>m3</v>
      </c>
      <c r="E153" s="47">
        <f>+'[2]ACTA SEGUIMIENTO -'!D146</f>
        <v>202</v>
      </c>
      <c r="F153" s="48">
        <f>+'[2]ACTA SEGUIMIENTO -'!E146</f>
        <v>73655.200000000012</v>
      </c>
      <c r="G153" s="43">
        <f>ROUND(E153*F153,5)</f>
        <v>14878350.4</v>
      </c>
      <c r="H153" s="43">
        <v>202</v>
      </c>
      <c r="I153" s="43">
        <v>14878350.4</v>
      </c>
      <c r="J153" s="169">
        <v>0</v>
      </c>
      <c r="K153" s="169">
        <v>0</v>
      </c>
      <c r="L153" s="152">
        <v>0</v>
      </c>
      <c r="M153" s="152">
        <v>0</v>
      </c>
      <c r="N153" s="47">
        <f>+'[2]ACTA SEGUIMIENTO -'!AA146</f>
        <v>202</v>
      </c>
      <c r="O153" s="43">
        <f>ROUND(F153*N153,5)</f>
        <v>14878350.4</v>
      </c>
      <c r="P153" s="189">
        <f>+'[2]ACTA SEGUIMIENTO -'!AP146</f>
        <v>0</v>
      </c>
      <c r="Q153" s="190">
        <f>ROUND(F153*P153,5)</f>
        <v>0</v>
      </c>
      <c r="R153" s="44">
        <f t="shared" si="6"/>
        <v>0</v>
      </c>
      <c r="S153" s="45">
        <f>ROUND(R153*F153,5)</f>
        <v>0</v>
      </c>
      <c r="T153" s="38"/>
    </row>
    <row r="154" spans="1:20" s="39" customFormat="1" ht="30" customHeight="1" x14ac:dyDescent="0.25">
      <c r="A154" s="62" t="str">
        <f>+'[2]ACTA SEGUIMIENTO -'!A147</f>
        <v>38.02</v>
      </c>
      <c r="B154" s="228" t="str">
        <f>+'[2]ACTA SEGUIMIENTO -'!B147</f>
        <v xml:space="preserve"> Suministro y construcción de filtro en piedra al rededor de las estructuras, ancho 0,60 m</v>
      </c>
      <c r="C154" s="229"/>
      <c r="D154" s="69" t="str">
        <f>+'[2]ACTA SEGUIMIENTO -'!C147</f>
        <v>m3</v>
      </c>
      <c r="E154" s="47">
        <f>+'[2]ACTA SEGUIMIENTO -'!D147</f>
        <v>38.4</v>
      </c>
      <c r="F154" s="48">
        <f>+'[2]ACTA SEGUIMIENTO -'!E147</f>
        <v>123614</v>
      </c>
      <c r="G154" s="43">
        <f>ROUND(E154*F154,5)</f>
        <v>4746777.5999999996</v>
      </c>
      <c r="H154" s="43">
        <v>38.4</v>
      </c>
      <c r="I154" s="43">
        <v>4746777.5999999996</v>
      </c>
      <c r="J154" s="169">
        <v>0</v>
      </c>
      <c r="K154" s="169">
        <v>0</v>
      </c>
      <c r="L154" s="152">
        <v>0</v>
      </c>
      <c r="M154" s="152">
        <v>0</v>
      </c>
      <c r="N154" s="47">
        <f>+'[2]ACTA SEGUIMIENTO -'!AA147</f>
        <v>38.4</v>
      </c>
      <c r="O154" s="43">
        <f>ROUND(F154*N154,5)</f>
        <v>4746777.5999999996</v>
      </c>
      <c r="P154" s="189">
        <f>+'[2]ACTA SEGUIMIENTO -'!AP147</f>
        <v>0</v>
      </c>
      <c r="Q154" s="190">
        <f>ROUND(F154*P154,5)</f>
        <v>0</v>
      </c>
      <c r="R154" s="44">
        <f t="shared" si="6"/>
        <v>0</v>
      </c>
      <c r="S154" s="45">
        <f>ROUND(R154*F154,5)</f>
        <v>0</v>
      </c>
      <c r="T154" s="38"/>
    </row>
    <row r="155" spans="1:20" s="39" customFormat="1" ht="15" customHeight="1" x14ac:dyDescent="0.25">
      <c r="A155" s="40"/>
      <c r="B155" s="230" t="str">
        <f>+'[2]ACTA SEGUIMIENTO -'!B148</f>
        <v>DISPOSICIÓN MATERIAL SOBRANTE</v>
      </c>
      <c r="C155" s="231"/>
      <c r="D155" s="41"/>
      <c r="E155" s="51"/>
      <c r="F155" s="42"/>
      <c r="G155" s="43"/>
      <c r="H155" s="136"/>
      <c r="I155" s="136"/>
      <c r="J155" s="171"/>
      <c r="K155" s="171"/>
      <c r="L155" s="154"/>
      <c r="M155" s="154"/>
      <c r="N155" s="51"/>
      <c r="O155" s="43"/>
      <c r="P155" s="189"/>
      <c r="Q155" s="190"/>
      <c r="R155" s="44">
        <f t="shared" si="6"/>
        <v>0</v>
      </c>
      <c r="S155" s="45"/>
      <c r="T155" s="38"/>
    </row>
    <row r="156" spans="1:20" s="39" customFormat="1" ht="30" customHeight="1" x14ac:dyDescent="0.25">
      <c r="A156" s="62" t="str">
        <f>+'[2]ACTA SEGUIMIENTO -'!A149</f>
        <v>39.01</v>
      </c>
      <c r="B156" s="228" t="str">
        <f>+'[2]ACTA SEGUIMIENTO -'!B149</f>
        <v xml:space="preserve"> Cargue y retiro de material sobrante de la excavación, cargado manualmente. Incluye disposición final</v>
      </c>
      <c r="C156" s="229"/>
      <c r="D156" s="69" t="str">
        <f>+'[2]ACTA SEGUIMIENTO -'!C149</f>
        <v>m3</v>
      </c>
      <c r="E156" s="47">
        <f>+'[2]ACTA SEGUIMIENTO -'!D149</f>
        <v>414</v>
      </c>
      <c r="F156" s="48">
        <f>+'[2]ACTA SEGUIMIENTO -'!E149</f>
        <v>49340</v>
      </c>
      <c r="G156" s="43">
        <f>ROUND(E156*F156,5)</f>
        <v>20426760</v>
      </c>
      <c r="H156" s="43">
        <v>414</v>
      </c>
      <c r="I156" s="43">
        <v>20426760</v>
      </c>
      <c r="J156" s="169">
        <v>0</v>
      </c>
      <c r="K156" s="169">
        <v>0</v>
      </c>
      <c r="L156" s="152">
        <v>200</v>
      </c>
      <c r="M156" s="152">
        <v>9868000</v>
      </c>
      <c r="N156" s="47">
        <f>+'[2]ACTA SEGUIMIENTO -'!AA149</f>
        <v>414</v>
      </c>
      <c r="O156" s="43">
        <f>ROUND(F156*N156,5)</f>
        <v>20426760</v>
      </c>
      <c r="P156" s="189">
        <f>+'[2]ACTA SEGUIMIENTO -'!AP149</f>
        <v>0</v>
      </c>
      <c r="Q156" s="190">
        <f>ROUND(F156*P156,5)</f>
        <v>0</v>
      </c>
      <c r="R156" s="44">
        <f t="shared" si="6"/>
        <v>200</v>
      </c>
      <c r="S156" s="45">
        <f>ROUND(R156*F156,5)</f>
        <v>9868000</v>
      </c>
      <c r="T156" s="38"/>
    </row>
    <row r="157" spans="1:20" s="39" customFormat="1" ht="30" customHeight="1" x14ac:dyDescent="0.25">
      <c r="A157" s="52"/>
      <c r="B157" s="240" t="str">
        <f xml:space="preserve"> + CONCATENATE("SUBTOTAL",B113)</f>
        <v>SUBTOTAL CONSTRUCCIÓN NUEVO TANQUE DE ALMACENAMIENTO</v>
      </c>
      <c r="C157" s="241"/>
      <c r="D157" s="53"/>
      <c r="E157" s="53"/>
      <c r="F157" s="54"/>
      <c r="G157" s="68">
        <f>ROUND(SUM(G115:G156),5)</f>
        <v>247822806.25994</v>
      </c>
      <c r="H157" s="139"/>
      <c r="I157" s="139">
        <v>276035444.90994</v>
      </c>
      <c r="J157" s="174"/>
      <c r="K157" s="175">
        <f>ROUND(SUM(K115:K156),5)</f>
        <v>71005308.693749994</v>
      </c>
      <c r="L157" s="157"/>
      <c r="M157" s="158">
        <f>ROUND(SUM(M115:M156),5)</f>
        <v>64720490.710000001</v>
      </c>
      <c r="N157" s="53"/>
      <c r="O157" s="68">
        <f>ROUND(SUM(O115:O156),5)</f>
        <v>276035444.90994</v>
      </c>
      <c r="P157" s="189"/>
      <c r="Q157" s="191">
        <f>ROUND(SUM(Q115:Q156),5)</f>
        <v>79027562.774900004</v>
      </c>
      <c r="R157" s="44"/>
      <c r="S157" s="55">
        <f>ROUND(SUM(S115:S156),5)</f>
        <v>214753362.17864999</v>
      </c>
      <c r="T157" s="38"/>
    </row>
    <row r="158" spans="1:20" s="39" customFormat="1" ht="15" customHeight="1" x14ac:dyDescent="0.25">
      <c r="A158" s="52"/>
      <c r="B158" s="64"/>
      <c r="C158" s="53"/>
      <c r="D158" s="65"/>
      <c r="E158" s="65"/>
      <c r="F158" s="66"/>
      <c r="G158" s="55"/>
      <c r="H158" s="138"/>
      <c r="I158" s="138"/>
      <c r="J158" s="173"/>
      <c r="K158" s="173"/>
      <c r="L158" s="156"/>
      <c r="M158" s="156"/>
      <c r="N158" s="65"/>
      <c r="O158" s="55"/>
      <c r="P158" s="189"/>
      <c r="Q158" s="191"/>
      <c r="R158" s="44"/>
      <c r="S158" s="55"/>
      <c r="T158" s="38"/>
    </row>
    <row r="159" spans="1:20" s="39" customFormat="1" ht="15" customHeight="1" x14ac:dyDescent="0.25">
      <c r="A159" s="52"/>
      <c r="B159" s="67" t="s">
        <v>29</v>
      </c>
      <c r="C159" s="53"/>
      <c r="D159" s="53"/>
      <c r="E159" s="53"/>
      <c r="F159" s="54"/>
      <c r="G159" s="70">
        <f>+G38+G58+G89+G110+G157</f>
        <v>500666465.82954001</v>
      </c>
      <c r="H159" s="140"/>
      <c r="I159" s="140">
        <v>555160628.24593997</v>
      </c>
      <c r="J159" s="176"/>
      <c r="K159" s="177">
        <f>+K38+K58+K89+K110+K157</f>
        <v>112096609.13955</v>
      </c>
      <c r="L159" s="159"/>
      <c r="M159" s="160">
        <f>+M38+M58+M89+M110+M157</f>
        <v>181831891.42146</v>
      </c>
      <c r="N159" s="53"/>
      <c r="O159" s="70">
        <f>+O38+O58+O89+O110+O157</f>
        <v>555160628.24593997</v>
      </c>
      <c r="P159" s="189"/>
      <c r="Q159" s="192">
        <f>+Q38+Q58+Q89+Q110+Q157</f>
        <v>118644053.48114002</v>
      </c>
      <c r="R159" s="44"/>
      <c r="S159" s="71">
        <f>+S38+S58+S89+S110+S157</f>
        <v>412572554.04215002</v>
      </c>
      <c r="T159" s="38"/>
    </row>
    <row r="160" spans="1:20" s="39" customFormat="1" ht="15" customHeight="1" x14ac:dyDescent="0.25">
      <c r="A160" s="52"/>
      <c r="B160" s="64"/>
      <c r="C160" s="53"/>
      <c r="D160" s="53"/>
      <c r="E160" s="53"/>
      <c r="F160" s="54"/>
      <c r="G160" s="72"/>
      <c r="H160" s="141"/>
      <c r="I160" s="141"/>
      <c r="J160" s="178"/>
      <c r="K160" s="178"/>
      <c r="L160" s="161"/>
      <c r="M160" s="161"/>
      <c r="N160" s="53"/>
      <c r="O160" s="72"/>
      <c r="P160" s="189"/>
      <c r="Q160" s="193"/>
      <c r="R160" s="44"/>
      <c r="S160" s="71"/>
      <c r="T160" s="38"/>
    </row>
    <row r="161" spans="1:20" s="39" customFormat="1" ht="18" customHeight="1" x14ac:dyDescent="0.25">
      <c r="A161" s="58"/>
      <c r="B161" s="238" t="s">
        <v>30</v>
      </c>
      <c r="C161" s="239"/>
      <c r="D161" s="58" t="s">
        <v>22</v>
      </c>
      <c r="E161" s="149" t="s">
        <v>22</v>
      </c>
      <c r="F161" s="149" t="s">
        <v>22</v>
      </c>
      <c r="G161" s="146"/>
      <c r="H161" s="146" t="s">
        <v>22</v>
      </c>
      <c r="I161" s="146"/>
      <c r="J161" s="168"/>
      <c r="K161" s="168"/>
      <c r="L161" s="151"/>
      <c r="M161" s="151"/>
      <c r="N161" s="149" t="s">
        <v>22</v>
      </c>
      <c r="O161" s="146"/>
      <c r="P161" s="194"/>
      <c r="Q161" s="195"/>
      <c r="R161" s="44"/>
      <c r="S161" s="55"/>
      <c r="T161" s="38"/>
    </row>
    <row r="162" spans="1:20" s="39" customFormat="1" ht="18" customHeight="1" x14ac:dyDescent="0.25">
      <c r="A162" s="143"/>
      <c r="B162" s="232" t="str">
        <f>+B14</f>
        <v xml:space="preserve"> ALCANTARILLADO EL PAISANITO</v>
      </c>
      <c r="C162" s="233"/>
      <c r="D162" s="144"/>
      <c r="E162" s="145"/>
      <c r="F162" s="145"/>
      <c r="G162" s="55"/>
      <c r="H162" s="146"/>
      <c r="I162" s="146"/>
      <c r="J162" s="168"/>
      <c r="K162" s="168"/>
      <c r="L162" s="151"/>
      <c r="M162" s="151"/>
      <c r="N162" s="145"/>
      <c r="O162" s="55"/>
      <c r="P162" s="187"/>
      <c r="Q162" s="188"/>
      <c r="R162" s="44"/>
      <c r="S162" s="55"/>
      <c r="T162" s="38"/>
    </row>
    <row r="163" spans="1:20" s="39" customFormat="1" ht="18" customHeight="1" x14ac:dyDescent="0.25">
      <c r="A163" s="143"/>
      <c r="B163" s="232" t="str">
        <f>+B15</f>
        <v xml:space="preserve"> RED DE ALCANTARILLADO</v>
      </c>
      <c r="C163" s="233"/>
      <c r="D163" s="144"/>
      <c r="E163" s="145"/>
      <c r="F163" s="145"/>
      <c r="G163" s="55"/>
      <c r="H163" s="146"/>
      <c r="I163" s="146"/>
      <c r="J163" s="168"/>
      <c r="K163" s="168"/>
      <c r="L163" s="151"/>
      <c r="M163" s="151"/>
      <c r="N163" s="145"/>
      <c r="O163" s="55"/>
      <c r="P163" s="187"/>
      <c r="Q163" s="188"/>
      <c r="R163" s="44"/>
      <c r="S163" s="55"/>
      <c r="T163" s="38"/>
    </row>
    <row r="164" spans="1:20" s="39" customFormat="1" ht="18" customHeight="1" x14ac:dyDescent="0.25">
      <c r="A164" s="40"/>
      <c r="B164" s="230" t="str">
        <f>+'[2]ACTA SEGUIMIENTO -'!B162</f>
        <v>EXCAVACIONES</v>
      </c>
      <c r="C164" s="231"/>
      <c r="D164" s="41"/>
      <c r="E164" s="42"/>
      <c r="F164" s="42"/>
      <c r="G164" s="43"/>
      <c r="H164" s="43"/>
      <c r="I164" s="43"/>
      <c r="J164" s="169"/>
      <c r="K164" s="169"/>
      <c r="L164" s="152"/>
      <c r="M164" s="152"/>
      <c r="N164" s="42"/>
      <c r="O164" s="43"/>
      <c r="P164" s="189"/>
      <c r="Q164" s="190"/>
      <c r="R164" s="44"/>
      <c r="S164" s="59"/>
      <c r="T164" s="38"/>
    </row>
    <row r="165" spans="1:20" s="39" customFormat="1" ht="30" customHeight="1" x14ac:dyDescent="0.25">
      <c r="A165" s="73" t="str">
        <f>+'[2]ACTA SEGUIMIENTO -'!A163</f>
        <v>ANP_AP01</v>
      </c>
      <c r="B165" s="228" t="str">
        <f>+'[2]ACTA SEGUIMIENTO -'!B163</f>
        <v>Excavación manual en material común húmedo de 0 - 2 metros de profundidad</v>
      </c>
      <c r="C165" s="229"/>
      <c r="D165" s="41" t="str">
        <f>+'[2]ACTA SEGUIMIENTO -'!C163</f>
        <v>m3</v>
      </c>
      <c r="E165" s="42">
        <f>+'[2]ACTA SEGUIMIENTO -'!D163</f>
        <v>0</v>
      </c>
      <c r="F165" s="48">
        <f>+'[2]ACTA SEGUIMIENTO -'!E163</f>
        <v>35056</v>
      </c>
      <c r="G165" s="43">
        <f>+ROUND((E165*F165),5)</f>
        <v>0</v>
      </c>
      <c r="H165" s="43">
        <v>80</v>
      </c>
      <c r="I165" s="43">
        <v>2804480</v>
      </c>
      <c r="J165" s="169"/>
      <c r="K165" s="169"/>
      <c r="L165" s="152">
        <v>80</v>
      </c>
      <c r="M165" s="152">
        <v>2804480</v>
      </c>
      <c r="N165" s="42">
        <f>+'[2]ACTA SEGUIMIENTO -'!AA163</f>
        <v>80</v>
      </c>
      <c r="O165" s="43">
        <f>+ROUND((F165*N165),5)</f>
        <v>2804480</v>
      </c>
      <c r="P165" s="189">
        <f>+'[2]ACTA SEGUIMIENTO -'!AP163</f>
        <v>26.06</v>
      </c>
      <c r="Q165" s="190">
        <f>ROUND(F165*P165,5)</f>
        <v>913559.36</v>
      </c>
      <c r="R165" s="44">
        <f t="shared" si="6"/>
        <v>106.06</v>
      </c>
      <c r="S165" s="59">
        <f>ROUND(R165*F165,5)</f>
        <v>3718039.36</v>
      </c>
      <c r="T165" s="38"/>
    </row>
    <row r="166" spans="1:20" s="39" customFormat="1" ht="30" customHeight="1" x14ac:dyDescent="0.25">
      <c r="A166" s="73" t="str">
        <f>+'[2]ACTA SEGUIMIENTO -'!A164</f>
        <v>ANP_AP02</v>
      </c>
      <c r="B166" s="228" t="str">
        <f>+'[2]ACTA SEGUIMIENTO -'!B164</f>
        <v xml:space="preserve"> Excavación mecanica en material heterógeneo húmedo 2-4 metros de profundidad</v>
      </c>
      <c r="C166" s="229"/>
      <c r="D166" s="41" t="str">
        <f>+'[2]ACTA SEGUIMIENTO -'!C164</f>
        <v>m3</v>
      </c>
      <c r="E166" s="42">
        <f>+'[2]ACTA SEGUIMIENTO -'!D164</f>
        <v>0</v>
      </c>
      <c r="F166" s="48">
        <f>+'[2]ACTA SEGUIMIENTO -'!E164</f>
        <v>30750</v>
      </c>
      <c r="G166" s="43">
        <f>+ROUND((E166*F166),5)</f>
        <v>0</v>
      </c>
      <c r="H166" s="43">
        <v>180</v>
      </c>
      <c r="I166" s="43">
        <v>5535000</v>
      </c>
      <c r="J166" s="169"/>
      <c r="K166" s="169"/>
      <c r="L166" s="152">
        <v>100</v>
      </c>
      <c r="M166" s="152">
        <v>3075000</v>
      </c>
      <c r="N166" s="42">
        <f>+'[2]ACTA SEGUIMIENTO -'!AA164</f>
        <v>180</v>
      </c>
      <c r="O166" s="43">
        <f>+ROUND((F166*N166),5)</f>
        <v>5535000</v>
      </c>
      <c r="P166" s="189">
        <f>+'[2]ACTA SEGUIMIENTO -'!AP164</f>
        <v>93.88</v>
      </c>
      <c r="Q166" s="190">
        <f>ROUND(F166*P166,5)</f>
        <v>2886810</v>
      </c>
      <c r="R166" s="44">
        <f t="shared" si="6"/>
        <v>193.88</v>
      </c>
      <c r="S166" s="59">
        <f>ROUND(R166*F166,5)</f>
        <v>5961810</v>
      </c>
      <c r="T166" s="38"/>
    </row>
    <row r="167" spans="1:20" s="39" customFormat="1" ht="18" customHeight="1" x14ac:dyDescent="0.25">
      <c r="A167" s="40"/>
      <c r="B167" s="230" t="str">
        <f>+'[2]ACTA SEGUIMIENTO -'!B165</f>
        <v>DEMOLICIONES</v>
      </c>
      <c r="C167" s="231"/>
      <c r="D167" s="41"/>
      <c r="E167" s="42"/>
      <c r="F167" s="42"/>
      <c r="G167" s="43"/>
      <c r="H167" s="43"/>
      <c r="I167" s="43"/>
      <c r="J167" s="169"/>
      <c r="K167" s="169"/>
      <c r="L167" s="152"/>
      <c r="M167" s="152"/>
      <c r="N167" s="42"/>
      <c r="O167" s="43"/>
      <c r="P167" s="189"/>
      <c r="Q167" s="190"/>
      <c r="R167" s="44"/>
      <c r="S167" s="59"/>
      <c r="T167" s="38"/>
    </row>
    <row r="168" spans="1:20" s="39" customFormat="1" ht="30" customHeight="1" x14ac:dyDescent="0.25">
      <c r="A168" s="73" t="str">
        <f>+'[2]ACTA SEGUIMIENTO -'!A166</f>
        <v>ANP_AP03</v>
      </c>
      <c r="B168" s="228" t="str">
        <f>+'[2]ACTA SEGUIMIENTO -'!B166</f>
        <v xml:space="preserve"> Corte de pavimento rígido</v>
      </c>
      <c r="C168" s="229"/>
      <c r="D168" s="41" t="str">
        <f>+'[2]ACTA SEGUIMIENTO -'!C166</f>
        <v>m</v>
      </c>
      <c r="E168" s="42">
        <f>+'[2]ACTA SEGUIMIENTO -'!D166</f>
        <v>0</v>
      </c>
      <c r="F168" s="48">
        <f>+'[2]ACTA SEGUIMIENTO -'!E166</f>
        <v>11665.815360000001</v>
      </c>
      <c r="G168" s="43">
        <f>+ROUND((E168*F168),5)</f>
        <v>0</v>
      </c>
      <c r="H168" s="43">
        <v>0</v>
      </c>
      <c r="I168" s="43">
        <v>0</v>
      </c>
      <c r="J168" s="169"/>
      <c r="K168" s="169"/>
      <c r="L168" s="152"/>
      <c r="M168" s="152"/>
      <c r="N168" s="42">
        <f>+'[2]ACTA SEGUIMIENTO -'!AA166</f>
        <v>0</v>
      </c>
      <c r="O168" s="43">
        <f>+ROUND((F168*N168),5)</f>
        <v>0</v>
      </c>
      <c r="P168" s="189">
        <f>+'[2]ACTA SEGUIMIENTO -'!AP166</f>
        <v>28.6</v>
      </c>
      <c r="Q168" s="190">
        <f>ROUND(F168*P168,5)</f>
        <v>333642.31929999997</v>
      </c>
      <c r="R168" s="44">
        <f t="shared" si="6"/>
        <v>28.6</v>
      </c>
      <c r="S168" s="59">
        <f>ROUND(R168*F168,5)</f>
        <v>333642.31929999997</v>
      </c>
      <c r="T168" s="38"/>
    </row>
    <row r="169" spans="1:20" s="39" customFormat="1" ht="30" customHeight="1" x14ac:dyDescent="0.25">
      <c r="A169" s="73" t="str">
        <f>+'[2]ACTA SEGUIMIENTO -'!A167</f>
        <v>ANP_AP04</v>
      </c>
      <c r="B169" s="228" t="str">
        <f>+'[2]ACTA SEGUIMIENTO -'!B167</f>
        <v xml:space="preserve"> Rotura y retiro de pavimento rígido</v>
      </c>
      <c r="C169" s="229"/>
      <c r="D169" s="41" t="str">
        <f>+'[2]ACTA SEGUIMIENTO -'!C167</f>
        <v>m3</v>
      </c>
      <c r="E169" s="42">
        <f>+'[2]ACTA SEGUIMIENTO -'!D167</f>
        <v>0</v>
      </c>
      <c r="F169" s="48">
        <f>+'[2]ACTA SEGUIMIENTO -'!E167</f>
        <v>285289</v>
      </c>
      <c r="G169" s="43">
        <f>+ROUND((E169*F169),5)</f>
        <v>0</v>
      </c>
      <c r="H169" s="43">
        <v>0</v>
      </c>
      <c r="I169" s="43">
        <v>0</v>
      </c>
      <c r="J169" s="169"/>
      <c r="K169" s="169"/>
      <c r="L169" s="152"/>
      <c r="M169" s="152"/>
      <c r="N169" s="42">
        <f>+'[2]ACTA SEGUIMIENTO -'!AA167</f>
        <v>0</v>
      </c>
      <c r="O169" s="43">
        <f>+ROUND((F169*N169),5)</f>
        <v>0</v>
      </c>
      <c r="P169" s="189">
        <f>+'[2]ACTA SEGUIMIENTO -'!AP167</f>
        <v>1.29</v>
      </c>
      <c r="Q169" s="190">
        <f>ROUND(F169*P169,5)</f>
        <v>368022.81</v>
      </c>
      <c r="R169" s="44">
        <f t="shared" si="6"/>
        <v>1.29</v>
      </c>
      <c r="S169" s="59">
        <f>ROUND(R169*F169,5)</f>
        <v>368022.81</v>
      </c>
      <c r="T169" s="38"/>
    </row>
    <row r="170" spans="1:20" s="39" customFormat="1" ht="18" customHeight="1" x14ac:dyDescent="0.25">
      <c r="A170" s="40"/>
      <c r="B170" s="230" t="str">
        <f>+'[2]ACTA SEGUIMIENTO -'!B168</f>
        <v>CONCRETOS</v>
      </c>
      <c r="C170" s="231"/>
      <c r="D170" s="41"/>
      <c r="E170" s="42"/>
      <c r="F170" s="42"/>
      <c r="G170" s="43"/>
      <c r="H170" s="43"/>
      <c r="I170" s="43"/>
      <c r="J170" s="169"/>
      <c r="K170" s="169"/>
      <c r="L170" s="152"/>
      <c r="M170" s="152"/>
      <c r="N170" s="42"/>
      <c r="O170" s="43"/>
      <c r="P170" s="189"/>
      <c r="Q170" s="190"/>
      <c r="R170" s="44"/>
      <c r="S170" s="59"/>
      <c r="T170" s="38"/>
    </row>
    <row r="171" spans="1:20" s="39" customFormat="1" ht="60.75" customHeight="1" x14ac:dyDescent="0.25">
      <c r="A171" s="73" t="str">
        <f>+'[2]ACTA SEGUIMIENTO -'!A169</f>
        <v>ANP_AP05</v>
      </c>
      <c r="B171" s="228" t="str">
        <f>+'[2]ACTA SEGUIMIENTO -'!B169</f>
        <v>Perforada y abocada en concreto (210 kg/cm2) de cámara de inspección existente para tubería igual o menor a 400 mm</v>
      </c>
      <c r="C171" s="229"/>
      <c r="D171" s="41" t="str">
        <f>+'[2]ACTA SEGUIMIENTO -'!C169</f>
        <v>un</v>
      </c>
      <c r="E171" s="42">
        <f>+'[2]ACTA SEGUIMIENTO -'!D169</f>
        <v>0</v>
      </c>
      <c r="F171" s="48">
        <f>+'[2]ACTA SEGUIMIENTO -'!E169</f>
        <v>130377</v>
      </c>
      <c r="G171" s="43">
        <f>+ROUND((E171*F171),5)</f>
        <v>0</v>
      </c>
      <c r="H171" s="43">
        <v>0</v>
      </c>
      <c r="I171" s="43">
        <v>0</v>
      </c>
      <c r="J171" s="169"/>
      <c r="K171" s="169"/>
      <c r="L171" s="152"/>
      <c r="M171" s="152"/>
      <c r="N171" s="42">
        <f>+'[2]ACTA SEGUIMIENTO -'!G169</f>
        <v>0</v>
      </c>
      <c r="O171" s="43">
        <f>+ROUND((G171*N171),5)</f>
        <v>0</v>
      </c>
      <c r="P171" s="189">
        <f>+'[2]ACTA SEGUIMIENTO -'!AP169</f>
        <v>1</v>
      </c>
      <c r="Q171" s="190">
        <f>ROUND(F171*P171,5)</f>
        <v>130377</v>
      </c>
      <c r="R171" s="44">
        <f t="shared" si="6"/>
        <v>1</v>
      </c>
      <c r="S171" s="59">
        <f>ROUND(R171*F171,5)</f>
        <v>130377</v>
      </c>
      <c r="T171" s="38"/>
    </row>
    <row r="172" spans="1:20" s="39" customFormat="1" ht="15" customHeight="1" x14ac:dyDescent="0.25">
      <c r="A172" s="143"/>
      <c r="B172" s="232" t="str">
        <f>+B60</f>
        <v xml:space="preserve"> COLECTOR SECTOR LA VIRGEN FASE I</v>
      </c>
      <c r="C172" s="233"/>
      <c r="D172" s="144"/>
      <c r="E172" s="145"/>
      <c r="F172" s="145"/>
      <c r="G172" s="55"/>
      <c r="H172" s="146"/>
      <c r="I172" s="146"/>
      <c r="J172" s="168"/>
      <c r="K172" s="168"/>
      <c r="L172" s="151"/>
      <c r="M172" s="151"/>
      <c r="N172" s="145"/>
      <c r="O172" s="55"/>
      <c r="P172" s="187"/>
      <c r="Q172" s="188"/>
      <c r="R172" s="44"/>
      <c r="S172" s="55"/>
      <c r="T172" s="38"/>
    </row>
    <row r="173" spans="1:20" s="39" customFormat="1" ht="18" customHeight="1" x14ac:dyDescent="0.25">
      <c r="A173" s="143"/>
      <c r="B173" s="232" t="str">
        <f>+B61</f>
        <v xml:space="preserve"> RED DE ALCANTARILLADO</v>
      </c>
      <c r="C173" s="233"/>
      <c r="D173" s="144"/>
      <c r="E173" s="145"/>
      <c r="F173" s="145"/>
      <c r="G173" s="55"/>
      <c r="H173" s="146"/>
      <c r="I173" s="146"/>
      <c r="J173" s="168"/>
      <c r="K173" s="168"/>
      <c r="L173" s="151"/>
      <c r="M173" s="151"/>
      <c r="N173" s="145"/>
      <c r="O173" s="55"/>
      <c r="P173" s="187"/>
      <c r="Q173" s="188"/>
      <c r="R173" s="44"/>
      <c r="S173" s="55"/>
      <c r="T173" s="38"/>
    </row>
    <row r="174" spans="1:20" s="39" customFormat="1" ht="15" customHeight="1" x14ac:dyDescent="0.25">
      <c r="A174" s="40"/>
      <c r="B174" s="230" t="str">
        <f>+'[2]ACTA SEGUIMIENTO -'!B181</f>
        <v>RED DE ALCANTARILLADO</v>
      </c>
      <c r="C174" s="231"/>
      <c r="D174" s="41"/>
      <c r="E174" s="42"/>
      <c r="F174" s="42"/>
      <c r="G174" s="43"/>
      <c r="H174" s="43"/>
      <c r="I174" s="43"/>
      <c r="J174" s="169"/>
      <c r="K174" s="169"/>
      <c r="L174" s="152"/>
      <c r="M174" s="152"/>
      <c r="N174" s="42"/>
      <c r="O174" s="43"/>
      <c r="P174" s="189"/>
      <c r="Q174" s="190"/>
      <c r="R174" s="44"/>
      <c r="S174" s="59"/>
      <c r="T174" s="38"/>
    </row>
    <row r="175" spans="1:20" s="39" customFormat="1" ht="15" customHeight="1" x14ac:dyDescent="0.25">
      <c r="A175" s="73"/>
      <c r="B175" s="230" t="str">
        <f>+'[2]ACTA SEGUIMIENTO -'!B182</f>
        <v>EXCAVACIONES</v>
      </c>
      <c r="C175" s="231"/>
      <c r="D175" s="41"/>
      <c r="E175" s="42"/>
      <c r="F175" s="48"/>
      <c r="G175" s="43"/>
      <c r="H175" s="43"/>
      <c r="I175" s="43"/>
      <c r="J175" s="169"/>
      <c r="K175" s="169"/>
      <c r="L175" s="152"/>
      <c r="M175" s="152"/>
      <c r="N175" s="42"/>
      <c r="O175" s="43"/>
      <c r="P175" s="189"/>
      <c r="Q175" s="190"/>
      <c r="R175" s="44"/>
      <c r="S175" s="59"/>
      <c r="T175" s="38"/>
    </row>
    <row r="176" spans="1:20" s="39" customFormat="1" ht="30" customHeight="1" x14ac:dyDescent="0.25">
      <c r="A176" s="222" t="str">
        <f>+'[2]ACTA SEGUIMIENTO -'!A183</f>
        <v>ANP_AV01</v>
      </c>
      <c r="B176" s="236" t="str">
        <f>+'[2]ACTA SEGUIMIENTO -'!B183</f>
        <v xml:space="preserve"> Excavación mecanica en material heterógeneo húmedo 2-4 metros de profundidad</v>
      </c>
      <c r="C176" s="237"/>
      <c r="D176" s="223" t="str">
        <f>+'[2]ACTA SEGUIMIENTO -'!C183</f>
        <v>m3</v>
      </c>
      <c r="E176" s="224">
        <f>+'[2]ACTA SEGUIMIENTO -'!D183</f>
        <v>0</v>
      </c>
      <c r="F176" s="225">
        <f>+'[2]ACTA SEGUIMIENTO -'!E183</f>
        <v>30750</v>
      </c>
      <c r="G176" s="43">
        <f>+ROUND((E176*F176),5)</f>
        <v>0</v>
      </c>
      <c r="H176" s="43">
        <v>160</v>
      </c>
      <c r="I176" s="43">
        <f>H176*F176</f>
        <v>4920000</v>
      </c>
      <c r="J176" s="169"/>
      <c r="K176" s="169"/>
      <c r="L176" s="152">
        <v>120</v>
      </c>
      <c r="M176" s="152">
        <f>L176*F176</f>
        <v>3690000</v>
      </c>
      <c r="N176" s="224">
        <f>+'[2]ACTA SEGUIMIENTO -'!AA183</f>
        <v>160</v>
      </c>
      <c r="O176" s="43">
        <f>+ROUND((F176*N176),5)</f>
        <v>4920000</v>
      </c>
      <c r="P176" s="189">
        <f>+'[2]ACTA SEGUIMIENTO -'!AP183</f>
        <v>-35.380000000000003</v>
      </c>
      <c r="Q176" s="190">
        <f>ROUND(F176*P176,5)</f>
        <v>-1087935</v>
      </c>
      <c r="R176" s="44">
        <f>L176+P176</f>
        <v>84.62</v>
      </c>
      <c r="S176" s="59">
        <f>ROUND(R176*F176,5)</f>
        <v>2602065</v>
      </c>
      <c r="T176" s="38"/>
    </row>
    <row r="177" spans="1:20" s="39" customFormat="1" ht="30" customHeight="1" x14ac:dyDescent="0.25">
      <c r="A177" s="73" t="str">
        <f>+'[2]ACTA SEGUIMIENTO -'!A184</f>
        <v>ANP_AV02</v>
      </c>
      <c r="B177" s="228" t="str">
        <f>+'[2]ACTA SEGUIMIENTO -'!B184</f>
        <v>Excavación manual en material común húmedo de 0 - 2 metros de profundidad</v>
      </c>
      <c r="C177" s="229"/>
      <c r="D177" s="41" t="str">
        <f>+'[2]ACTA SEGUIMIENTO -'!C184</f>
        <v>m3</v>
      </c>
      <c r="E177" s="42">
        <f>+'[2]ACTA SEGUIMIENTO -'!D184</f>
        <v>0</v>
      </c>
      <c r="F177" s="48">
        <f>+'[2]ACTA SEGUIMIENTO -'!E184</f>
        <v>35056</v>
      </c>
      <c r="G177" s="43">
        <f>+ROUND((E177*F177),5)</f>
        <v>0</v>
      </c>
      <c r="H177" s="43">
        <v>0</v>
      </c>
      <c r="I177" s="43">
        <v>0</v>
      </c>
      <c r="J177" s="169"/>
      <c r="K177" s="169"/>
      <c r="L177" s="152"/>
      <c r="M177" s="152"/>
      <c r="N177" s="42">
        <f>+'[2]ACTA SEGUIMIENTO -'!AA184</f>
        <v>0</v>
      </c>
      <c r="O177" s="43">
        <f>+ROUND((F177*N177),5)</f>
        <v>0</v>
      </c>
      <c r="P177" s="189">
        <f>+'[2]ACTA SEGUIMIENTO -'!AP184</f>
        <v>37.65</v>
      </c>
      <c r="Q177" s="190">
        <f>ROUND(F177*P177,5)</f>
        <v>1319858.3999999999</v>
      </c>
      <c r="R177" s="44">
        <f t="shared" si="6"/>
        <v>37.65</v>
      </c>
      <c r="S177" s="59">
        <f>ROUND(R177*F177,5)</f>
        <v>1319858.3999999999</v>
      </c>
      <c r="T177" s="38"/>
    </row>
    <row r="178" spans="1:20" s="39" customFormat="1" ht="30" customHeight="1" x14ac:dyDescent="0.25">
      <c r="A178" s="73" t="str">
        <f>+'[2]ACTA SEGUIMIENTO -'!A185</f>
        <v>ANP_AV03</v>
      </c>
      <c r="B178" s="228" t="str">
        <f>+'[2]ACTA SEGUIMIENTO -'!B185</f>
        <v>Excavación manual en material común húmedo de 2 - 4 metros de profundidad</v>
      </c>
      <c r="C178" s="229"/>
      <c r="D178" s="41" t="str">
        <f>+'[2]ACTA SEGUIMIENTO -'!C185</f>
        <v>m3</v>
      </c>
      <c r="E178" s="42">
        <f>+'[2]ACTA SEGUIMIENTO -'!D185</f>
        <v>0</v>
      </c>
      <c r="F178" s="48">
        <f>+'[2]ACTA SEGUIMIENTO -'!E185</f>
        <v>60426</v>
      </c>
      <c r="G178" s="43">
        <f>+ROUND((E178*F178),5)</f>
        <v>0</v>
      </c>
      <c r="H178" s="43">
        <v>0</v>
      </c>
      <c r="I178" s="43">
        <v>0</v>
      </c>
      <c r="J178" s="169"/>
      <c r="K178" s="169"/>
      <c r="L178" s="152"/>
      <c r="M178" s="152"/>
      <c r="N178" s="42">
        <f>+'[2]ACTA SEGUIMIENTO -'!AA185</f>
        <v>0</v>
      </c>
      <c r="O178" s="43">
        <f>+ROUND((F178*N178),5)</f>
        <v>0</v>
      </c>
      <c r="P178" s="189">
        <f>+'[2]ACTA SEGUIMIENTO -'!AP185</f>
        <v>0.63</v>
      </c>
      <c r="Q178" s="190">
        <f>ROUND(F178*P178,5)</f>
        <v>38068.379999999997</v>
      </c>
      <c r="R178" s="44">
        <f t="shared" si="6"/>
        <v>0.63</v>
      </c>
      <c r="S178" s="59">
        <f>ROUND(R178*F178,5)</f>
        <v>38068.379999999997</v>
      </c>
      <c r="T178" s="38"/>
    </row>
    <row r="179" spans="1:20" s="39" customFormat="1" ht="15" customHeight="1" x14ac:dyDescent="0.25">
      <c r="A179" s="73"/>
      <c r="B179" s="230" t="str">
        <f>+'[2]ACTA SEGUIMIENTO -'!B186</f>
        <v>CONCRETOS</v>
      </c>
      <c r="C179" s="231"/>
      <c r="D179" s="41"/>
      <c r="E179" s="42"/>
      <c r="F179" s="48"/>
      <c r="G179" s="43"/>
      <c r="H179" s="43"/>
      <c r="I179" s="43"/>
      <c r="J179" s="169"/>
      <c r="K179" s="169"/>
      <c r="L179" s="152"/>
      <c r="M179" s="152"/>
      <c r="N179" s="42"/>
      <c r="O179" s="43"/>
      <c r="P179" s="189"/>
      <c r="Q179" s="190"/>
      <c r="R179" s="44"/>
      <c r="S179" s="59"/>
      <c r="T179" s="38"/>
    </row>
    <row r="180" spans="1:20" s="39" customFormat="1" ht="30" customHeight="1" x14ac:dyDescent="0.25">
      <c r="A180" s="73" t="str">
        <f>+'[2]ACTA SEGUIMIENTO -'!A187</f>
        <v>ANP_AV04</v>
      </c>
      <c r="B180" s="228" t="str">
        <f>+'[2]ACTA SEGUIMIENTO -'!B187</f>
        <v>Perforada y abocada en concreto (210 kg/cm2) de cámara de inspección existente para tubería igual o menor a 400 mm</v>
      </c>
      <c r="C180" s="229"/>
      <c r="D180" s="41" t="str">
        <f>+'[2]ACTA SEGUIMIENTO -'!C187</f>
        <v>un</v>
      </c>
      <c r="E180" s="42">
        <f>+'[2]ACTA SEGUIMIENTO -'!D187</f>
        <v>0</v>
      </c>
      <c r="F180" s="48">
        <f>+'[2]ACTA SEGUIMIENTO -'!E187</f>
        <v>130377</v>
      </c>
      <c r="G180" s="43">
        <f>+ROUND((E180*F180),5)</f>
        <v>0</v>
      </c>
      <c r="H180" s="43">
        <v>0</v>
      </c>
      <c r="I180" s="43">
        <v>0</v>
      </c>
      <c r="J180" s="169"/>
      <c r="K180" s="169"/>
      <c r="L180" s="152"/>
      <c r="M180" s="152"/>
      <c r="N180" s="42">
        <f>+'[2]ACTA SEGUIMIENTO -'!AA187</f>
        <v>0</v>
      </c>
      <c r="O180" s="43">
        <f>+ROUND((F180*N180),5)</f>
        <v>0</v>
      </c>
      <c r="P180" s="189">
        <f>+'[2]ACTA SEGUIMIENTO -'!AP187</f>
        <v>5</v>
      </c>
      <c r="Q180" s="190">
        <f>ROUND(F180*P180,5)</f>
        <v>651885</v>
      </c>
      <c r="R180" s="44">
        <f t="shared" si="6"/>
        <v>5</v>
      </c>
      <c r="S180" s="59">
        <f>ROUND(R180*F180,5)</f>
        <v>651885</v>
      </c>
      <c r="T180" s="38"/>
    </row>
    <row r="181" spans="1:20" s="39" customFormat="1" ht="27.75" customHeight="1" x14ac:dyDescent="0.25">
      <c r="A181" s="143"/>
      <c r="B181" s="232" t="str">
        <f>+B91</f>
        <v xml:space="preserve"> CONECCIONES DOMICILIARIAS SECTOR LA VIRGEN FASE I</v>
      </c>
      <c r="C181" s="233"/>
      <c r="D181" s="144"/>
      <c r="E181" s="145"/>
      <c r="F181" s="145"/>
      <c r="G181" s="55"/>
      <c r="H181" s="146"/>
      <c r="I181" s="146"/>
      <c r="J181" s="168"/>
      <c r="K181" s="168"/>
      <c r="L181" s="151"/>
      <c r="M181" s="151"/>
      <c r="N181" s="145"/>
      <c r="O181" s="55"/>
      <c r="P181" s="187"/>
      <c r="Q181" s="188"/>
      <c r="R181" s="44"/>
      <c r="S181" s="55"/>
      <c r="T181" s="38"/>
    </row>
    <row r="182" spans="1:20" s="39" customFormat="1" ht="15" customHeight="1" x14ac:dyDescent="0.25">
      <c r="A182" s="40"/>
      <c r="B182" s="230" t="str">
        <f>+'[2]ACTA SEGUIMIENTO -'!B192</f>
        <v>TUBERIAS</v>
      </c>
      <c r="C182" s="231"/>
      <c r="D182" s="41"/>
      <c r="E182" s="42"/>
      <c r="F182" s="42"/>
      <c r="G182" s="43"/>
      <c r="H182" s="43"/>
      <c r="I182" s="43"/>
      <c r="J182" s="169"/>
      <c r="K182" s="169"/>
      <c r="L182" s="152"/>
      <c r="M182" s="152"/>
      <c r="N182" s="42"/>
      <c r="O182" s="43"/>
      <c r="P182" s="189"/>
      <c r="Q182" s="190"/>
      <c r="R182" s="44"/>
      <c r="S182" s="59"/>
      <c r="T182" s="38"/>
    </row>
    <row r="183" spans="1:20" s="39" customFormat="1" ht="28.5" customHeight="1" x14ac:dyDescent="0.25">
      <c r="A183" s="73" t="str">
        <f>+'[2]ACTA SEGUIMIENTO -'!A193</f>
        <v>ANP_DV01</v>
      </c>
      <c r="B183" s="228" t="str">
        <f>+'[2]ACTA SEGUIMIENTO -'!B193</f>
        <v>Suministro e instalación de tubería P.V.C.- S de 4", incluye unión</v>
      </c>
      <c r="C183" s="229"/>
      <c r="D183" s="41" t="str">
        <f>+'[2]ACTA SEGUIMIENTO -'!C193</f>
        <v>m</v>
      </c>
      <c r="E183" s="42">
        <f>+'[2]ACTA SEGUIMIENTO -'!D193</f>
        <v>0</v>
      </c>
      <c r="F183" s="48">
        <f>+'[2]ACTA SEGUIMIENTO -'!E193</f>
        <v>54114</v>
      </c>
      <c r="G183" s="43">
        <f>+ROUND((E183*F183),5)</f>
        <v>0</v>
      </c>
      <c r="H183" s="43">
        <v>0</v>
      </c>
      <c r="I183" s="43">
        <v>0</v>
      </c>
      <c r="J183" s="169"/>
      <c r="K183" s="169"/>
      <c r="L183" s="152"/>
      <c r="M183" s="152"/>
      <c r="N183" s="42">
        <f>+'[2]ACTA SEGUIMIENTO -'!G193</f>
        <v>0</v>
      </c>
      <c r="O183" s="43">
        <f>+ROUND((G183*N183),5)</f>
        <v>0</v>
      </c>
      <c r="P183" s="189">
        <f>+'[2]ACTA SEGUIMIENTO -'!AP193</f>
        <v>26.6</v>
      </c>
      <c r="Q183" s="190">
        <f>ROUND(F183*P183,5)</f>
        <v>1439432.4</v>
      </c>
      <c r="R183" s="44">
        <f t="shared" si="6"/>
        <v>26.6</v>
      </c>
      <c r="S183" s="59">
        <f>ROUND(R183*F183,5)</f>
        <v>1439432.4</v>
      </c>
      <c r="T183" s="38"/>
    </row>
    <row r="184" spans="1:20" s="39" customFormat="1" ht="15" customHeight="1" x14ac:dyDescent="0.25">
      <c r="A184" s="40"/>
      <c r="B184" s="230" t="str">
        <f>+'[2]ACTA SEGUIMIENTO -'!B194</f>
        <v>ACCESORIOS</v>
      </c>
      <c r="C184" s="231"/>
      <c r="D184" s="41"/>
      <c r="E184" s="42"/>
      <c r="F184" s="42"/>
      <c r="G184" s="43"/>
      <c r="H184" s="43"/>
      <c r="I184" s="43"/>
      <c r="J184" s="169"/>
      <c r="K184" s="169"/>
      <c r="L184" s="152"/>
      <c r="M184" s="152"/>
      <c r="N184" s="42"/>
      <c r="O184" s="43"/>
      <c r="P184" s="189"/>
      <c r="Q184" s="190"/>
      <c r="R184" s="44"/>
      <c r="S184" s="59"/>
      <c r="T184" s="38"/>
    </row>
    <row r="185" spans="1:20" s="221" customFormat="1" ht="30" customHeight="1" x14ac:dyDescent="0.25">
      <c r="A185" s="209" t="str">
        <f>+'[2]ACTA SEGUIMIENTO -'!A195</f>
        <v>ANP_DV02</v>
      </c>
      <c r="B185" s="234" t="str">
        <f>+'[2]ACTA SEGUIMIENTO -'!B195</f>
        <v>Suministro e instalación de codo P.V.C. - alcantarillado de 90⁰ de 4" C x C .</v>
      </c>
      <c r="C185" s="235"/>
      <c r="D185" s="210" t="str">
        <f>+'[2]ACTA SEGUIMIENTO -'!C195</f>
        <v>un</v>
      </c>
      <c r="E185" s="211">
        <f>+'[2]ACTA SEGUIMIENTO -'!D195</f>
        <v>0</v>
      </c>
      <c r="F185" s="212">
        <f>+'[2]ACTA SEGUIMIENTO -'!E195</f>
        <v>37480</v>
      </c>
      <c r="G185" s="213">
        <f>+ROUND((E185*F185),5)</f>
        <v>0</v>
      </c>
      <c r="H185" s="213">
        <v>0</v>
      </c>
      <c r="I185" s="213">
        <v>0</v>
      </c>
      <c r="J185" s="214"/>
      <c r="K185" s="214"/>
      <c r="L185" s="215"/>
      <c r="M185" s="215"/>
      <c r="N185" s="211">
        <f>+'[2]ACTA SEGUIMIENTO -'!G195</f>
        <v>0</v>
      </c>
      <c r="O185" s="213">
        <f>+ROUND((G185*N185),5)</f>
        <v>0</v>
      </c>
      <c r="P185" s="216">
        <f>+'[2]ACTA SEGUIMIENTO -'!AP195</f>
        <v>14</v>
      </c>
      <c r="Q185" s="217">
        <f>ROUND(F185*P185,5)</f>
        <v>524720</v>
      </c>
      <c r="R185" s="218">
        <f t="shared" si="6"/>
        <v>14</v>
      </c>
      <c r="S185" s="219">
        <f>ROUND(R185*F185,5)</f>
        <v>524720</v>
      </c>
      <c r="T185" s="220"/>
    </row>
    <row r="186" spans="1:20" s="39" customFormat="1" ht="30" customHeight="1" x14ac:dyDescent="0.25">
      <c r="A186" s="73" t="str">
        <f>+'[2]ACTA SEGUIMIENTO -'!A196</f>
        <v>ANP_DV03</v>
      </c>
      <c r="B186" s="228" t="str">
        <f>+'[2]ACTA SEGUIMIENTO -'!B196</f>
        <v>Suministro e instalación de buje P.V.C.-S de 6 x 4" c x c</v>
      </c>
      <c r="C186" s="229"/>
      <c r="D186" s="41" t="str">
        <f>+'[2]ACTA SEGUIMIENTO -'!C196</f>
        <v>un</v>
      </c>
      <c r="E186" s="42">
        <f>+'[2]ACTA SEGUIMIENTO -'!D196</f>
        <v>0</v>
      </c>
      <c r="F186" s="48">
        <f>+'[2]ACTA SEGUIMIENTO -'!E196</f>
        <v>71779</v>
      </c>
      <c r="G186" s="43">
        <f>+ROUND((E186*F186),5)</f>
        <v>0</v>
      </c>
      <c r="H186" s="43">
        <v>0</v>
      </c>
      <c r="I186" s="43">
        <v>0</v>
      </c>
      <c r="J186" s="169"/>
      <c r="K186" s="169"/>
      <c r="L186" s="152"/>
      <c r="M186" s="152"/>
      <c r="N186" s="42">
        <f>+'[2]ACTA SEGUIMIENTO -'!G196</f>
        <v>0</v>
      </c>
      <c r="O186" s="43">
        <f>+ROUND((G186*N186),5)</f>
        <v>0</v>
      </c>
      <c r="P186" s="189">
        <f>+'[2]ACTA SEGUIMIENTO -'!AP196</f>
        <v>12</v>
      </c>
      <c r="Q186" s="190">
        <f>ROUND(F186*P186,5)</f>
        <v>861348</v>
      </c>
      <c r="R186" s="44">
        <f t="shared" si="6"/>
        <v>12</v>
      </c>
      <c r="S186" s="59">
        <f>ROUND(R186*F186,5)</f>
        <v>861348</v>
      </c>
      <c r="T186" s="38"/>
    </row>
    <row r="187" spans="1:20" s="39" customFormat="1" ht="30" customHeight="1" x14ac:dyDescent="0.25">
      <c r="A187" s="73" t="str">
        <f>+'[2]ACTA SEGUIMIENTO -'!A197</f>
        <v>ANP_DV04</v>
      </c>
      <c r="B187" s="228" t="str">
        <f>+'[2]ACTA SEGUIMIENTO -'!B197</f>
        <v>Suministro e instalación de unión P.V.C.-S de 6" c x c</v>
      </c>
      <c r="C187" s="229"/>
      <c r="D187" s="41" t="str">
        <f>+'[2]ACTA SEGUIMIENTO -'!C197</f>
        <v>un</v>
      </c>
      <c r="E187" s="42">
        <f>+'[2]ACTA SEGUIMIENTO -'!D197</f>
        <v>0</v>
      </c>
      <c r="F187" s="48">
        <f>+'[2]ACTA SEGUIMIENTO -'!E197</f>
        <v>70980</v>
      </c>
      <c r="G187" s="43">
        <f>+ROUND((E187*F187),5)</f>
        <v>0</v>
      </c>
      <c r="H187" s="43">
        <v>0</v>
      </c>
      <c r="I187" s="43">
        <v>0</v>
      </c>
      <c r="J187" s="169"/>
      <c r="K187" s="169"/>
      <c r="L187" s="152"/>
      <c r="M187" s="152"/>
      <c r="N187" s="42">
        <f>+'[2]ACTA SEGUIMIENTO -'!G197</f>
        <v>0</v>
      </c>
      <c r="O187" s="43">
        <f>+ROUND((G187*N187),5)</f>
        <v>0</v>
      </c>
      <c r="P187" s="189">
        <f>+'[2]ACTA SEGUIMIENTO -'!AP197</f>
        <v>7</v>
      </c>
      <c r="Q187" s="190">
        <f>ROUND(F187*P187,5)</f>
        <v>496860</v>
      </c>
      <c r="R187" s="44">
        <f t="shared" si="6"/>
        <v>7</v>
      </c>
      <c r="S187" s="59">
        <f>ROUND(R187*F187,5)</f>
        <v>496860</v>
      </c>
      <c r="T187" s="38"/>
    </row>
    <row r="188" spans="1:20" s="39" customFormat="1" ht="15" customHeight="1" x14ac:dyDescent="0.25">
      <c r="A188" s="143"/>
      <c r="B188" s="232" t="str">
        <f>+B112</f>
        <v xml:space="preserve"> SISTEMAS DE ALMACENAMIENTO</v>
      </c>
      <c r="C188" s="233"/>
      <c r="D188" s="144"/>
      <c r="E188" s="145"/>
      <c r="F188" s="145"/>
      <c r="G188" s="55"/>
      <c r="H188" s="146"/>
      <c r="I188" s="146"/>
      <c r="J188" s="168"/>
      <c r="K188" s="168"/>
      <c r="L188" s="151"/>
      <c r="M188" s="151"/>
      <c r="N188" s="145"/>
      <c r="O188" s="55"/>
      <c r="P188" s="187"/>
      <c r="Q188" s="188"/>
      <c r="R188" s="44"/>
      <c r="S188" s="55"/>
      <c r="T188" s="38"/>
    </row>
    <row r="189" spans="1:20" s="39" customFormat="1" ht="30" customHeight="1" x14ac:dyDescent="0.25">
      <c r="A189" s="143"/>
      <c r="B189" s="232" t="str">
        <f>+B113</f>
        <v xml:space="preserve"> CONSTRUCCIÓN NUEVO TANQUE DE ALMACENAMIENTO</v>
      </c>
      <c r="C189" s="233"/>
      <c r="D189" s="144"/>
      <c r="E189" s="145"/>
      <c r="F189" s="145"/>
      <c r="G189" s="55"/>
      <c r="H189" s="146"/>
      <c r="I189" s="146"/>
      <c r="J189" s="168"/>
      <c r="K189" s="168"/>
      <c r="L189" s="151"/>
      <c r="M189" s="151"/>
      <c r="N189" s="145"/>
      <c r="O189" s="55"/>
      <c r="P189" s="187"/>
      <c r="Q189" s="188"/>
      <c r="R189" s="44"/>
      <c r="S189" s="55"/>
      <c r="T189" s="38"/>
    </row>
    <row r="190" spans="1:20" s="39" customFormat="1" ht="15" customHeight="1" x14ac:dyDescent="0.25">
      <c r="A190" s="40"/>
      <c r="B190" s="230" t="str">
        <f>+'[2]ACTA SEGUIMIENTO -'!B203</f>
        <v>EXCAVACIONES</v>
      </c>
      <c r="C190" s="231"/>
      <c r="D190" s="41"/>
      <c r="E190" s="42"/>
      <c r="F190" s="42"/>
      <c r="G190" s="43"/>
      <c r="H190" s="43"/>
      <c r="I190" s="43"/>
      <c r="J190" s="169"/>
      <c r="K190" s="169"/>
      <c r="L190" s="152"/>
      <c r="M190" s="152"/>
      <c r="N190" s="42"/>
      <c r="O190" s="43"/>
      <c r="P190" s="189"/>
      <c r="Q190" s="190"/>
      <c r="R190" s="44"/>
      <c r="S190" s="59"/>
      <c r="T190" s="38"/>
    </row>
    <row r="191" spans="1:20" s="39" customFormat="1" ht="30" customHeight="1" x14ac:dyDescent="0.25">
      <c r="A191" s="73" t="str">
        <f>+'[2]ACTA SEGUIMIENTO -'!A204</f>
        <v>ANP_T01</v>
      </c>
      <c r="B191" s="228" t="str">
        <f>+'[2]ACTA SEGUIMIENTO -'!B204</f>
        <v xml:space="preserve"> Excavación mecanica en material heterógeneo húmedo 0-2 metros de profundidad</v>
      </c>
      <c r="C191" s="229"/>
      <c r="D191" s="41" t="str">
        <f>+'[2]ACTA SEGUIMIENTO -'!C204</f>
        <v>m3</v>
      </c>
      <c r="E191" s="42">
        <f>+'[2]ACTA SEGUIMIENTO -'!D204</f>
        <v>0</v>
      </c>
      <c r="F191" s="48">
        <f>+'[2]ACTA SEGUIMIENTO -'!E204</f>
        <v>26737</v>
      </c>
      <c r="G191" s="43">
        <f>+ROUND((E191*F191),5)</f>
        <v>0</v>
      </c>
      <c r="H191" s="43">
        <v>200</v>
      </c>
      <c r="I191" s="43">
        <v>5347400</v>
      </c>
      <c r="J191" s="169"/>
      <c r="K191" s="169"/>
      <c r="L191" s="152">
        <v>200</v>
      </c>
      <c r="M191" s="152">
        <v>5347400</v>
      </c>
      <c r="N191" s="42">
        <f>+'[2]ACTA SEGUIMIENTO -'!AA204</f>
        <v>200</v>
      </c>
      <c r="O191" s="43">
        <f>+ROUND((F191*N191),5)</f>
        <v>5347400</v>
      </c>
      <c r="P191" s="189">
        <f>+'[2]ACTA SEGUIMIENTO -'!AP204</f>
        <v>0</v>
      </c>
      <c r="Q191" s="190">
        <f>ROUND(F191*P191,5)</f>
        <v>0</v>
      </c>
      <c r="R191" s="44">
        <f t="shared" si="6"/>
        <v>200</v>
      </c>
      <c r="S191" s="59">
        <f>ROUND(R191*F191,5)</f>
        <v>5347400</v>
      </c>
      <c r="T191" s="38"/>
    </row>
    <row r="192" spans="1:20" s="39" customFormat="1" ht="30" customHeight="1" x14ac:dyDescent="0.25">
      <c r="A192" s="73" t="str">
        <f>+'[2]ACTA SEGUIMIENTO -'!A205</f>
        <v>ANP_T02</v>
      </c>
      <c r="B192" s="228" t="str">
        <f>+'[2]ACTA SEGUIMIENTO -'!B205</f>
        <v xml:space="preserve"> Excavación mecanica en material heterógeneo húmedo 2-4 metros de profundidad</v>
      </c>
      <c r="C192" s="229"/>
      <c r="D192" s="41" t="str">
        <f>+'[2]ACTA SEGUIMIENTO -'!C205</f>
        <v>m3</v>
      </c>
      <c r="E192" s="42">
        <f>+'[2]ACTA SEGUIMIENTO -'!D205</f>
        <v>0</v>
      </c>
      <c r="F192" s="48">
        <f>+'[2]ACTA SEGUIMIENTO -'!E205</f>
        <v>30750</v>
      </c>
      <c r="G192" s="43">
        <f>+ROUND((E192*F192),5)</f>
        <v>0</v>
      </c>
      <c r="H192" s="43">
        <v>216.64</v>
      </c>
      <c r="I192" s="43">
        <v>6661680</v>
      </c>
      <c r="J192" s="169"/>
      <c r="K192" s="169"/>
      <c r="L192" s="152">
        <v>116.64</v>
      </c>
      <c r="M192" s="152">
        <v>3586680</v>
      </c>
      <c r="N192" s="42">
        <f>+'[2]ACTA SEGUIMIENTO -'!AA205</f>
        <v>216.64</v>
      </c>
      <c r="O192" s="43">
        <f>+ROUND((F192*N192),5)</f>
        <v>6661680</v>
      </c>
      <c r="P192" s="189">
        <f>+'[2]ACTA SEGUIMIENTO -'!AP205</f>
        <v>0</v>
      </c>
      <c r="Q192" s="190">
        <f>ROUND(F192*P192,5)</f>
        <v>0</v>
      </c>
      <c r="R192" s="44">
        <f t="shared" si="6"/>
        <v>116.64</v>
      </c>
      <c r="S192" s="59">
        <f>ROUND(R192*F192,5)</f>
        <v>3586680</v>
      </c>
      <c r="T192" s="38"/>
    </row>
    <row r="193" spans="1:20" s="39" customFormat="1" ht="15" customHeight="1" x14ac:dyDescent="0.25">
      <c r="A193" s="40"/>
      <c r="B193" s="230" t="str">
        <f>+'[2]ACTA SEGUIMIENTO -'!B210</f>
        <v>ELEMENTOS METÁLICOS</v>
      </c>
      <c r="C193" s="231"/>
      <c r="D193" s="41"/>
      <c r="E193" s="42"/>
      <c r="F193" s="42"/>
      <c r="G193" s="43"/>
      <c r="H193" s="43"/>
      <c r="I193" s="43"/>
      <c r="J193" s="169"/>
      <c r="K193" s="169"/>
      <c r="L193" s="152"/>
      <c r="M193" s="152"/>
      <c r="N193" s="42"/>
      <c r="O193" s="43"/>
      <c r="P193" s="189"/>
      <c r="Q193" s="190"/>
      <c r="R193" s="44"/>
      <c r="S193" s="59"/>
      <c r="T193" s="38"/>
    </row>
    <row r="194" spans="1:20" s="39" customFormat="1" ht="39.75" customHeight="1" x14ac:dyDescent="0.25">
      <c r="A194" s="73" t="str">
        <f>+'[2]ACTA SEGUIMIENTO -'!A211</f>
        <v>ANP_T03</v>
      </c>
      <c r="B194" s="228" t="str">
        <f>+'[2]ACTA SEGUIMIENTO -'!B211</f>
        <v>Suministro e instalación de respiradero en hg de 3", para embeber en losa, l=0.4 + 0.15m, incluye dos codos de 90 grados</v>
      </c>
      <c r="C194" s="229"/>
      <c r="D194" s="41" t="str">
        <f>+'[2]ACTA SEGUIMIENTO -'!C211</f>
        <v>un</v>
      </c>
      <c r="E194" s="42">
        <f>+'[2]ACTA SEGUIMIENTO -'!D211</f>
        <v>0</v>
      </c>
      <c r="F194" s="48">
        <f>+'[2]ACTA SEGUIMIENTO -'!E211</f>
        <v>186418</v>
      </c>
      <c r="G194" s="43">
        <f>+ROUND((E194*F194),5)</f>
        <v>0</v>
      </c>
      <c r="H194" s="43">
        <v>0</v>
      </c>
      <c r="I194" s="43">
        <v>0</v>
      </c>
      <c r="J194" s="169"/>
      <c r="K194" s="169"/>
      <c r="L194" s="152"/>
      <c r="M194" s="152"/>
      <c r="N194" s="42">
        <f>+'[2]ACTA SEGUIMIENTO -'!AA211</f>
        <v>0</v>
      </c>
      <c r="O194" s="43">
        <f>+ROUND((F194*N194),5)</f>
        <v>0</v>
      </c>
      <c r="P194" s="189">
        <f>+'[2]ACTA SEGUIMIENTO -'!AP211</f>
        <v>4</v>
      </c>
      <c r="Q194" s="190">
        <f>ROUND(F194*P194,5)</f>
        <v>745672</v>
      </c>
      <c r="R194" s="44">
        <f t="shared" si="6"/>
        <v>4</v>
      </c>
      <c r="S194" s="59">
        <f>ROUND(R194*F194,5)</f>
        <v>745672</v>
      </c>
      <c r="T194" s="38"/>
    </row>
    <row r="195" spans="1:20" s="39" customFormat="1" ht="15" customHeight="1" x14ac:dyDescent="0.25">
      <c r="A195" s="73"/>
      <c r="B195" s="230" t="str">
        <f>+'[2]ACTA SEGUIMIENTO -'!B212</f>
        <v xml:space="preserve">VÁLVULAS </v>
      </c>
      <c r="C195" s="231"/>
      <c r="D195" s="41"/>
      <c r="E195" s="42"/>
      <c r="F195" s="48"/>
      <c r="G195" s="43"/>
      <c r="H195" s="43"/>
      <c r="I195" s="43"/>
      <c r="J195" s="169"/>
      <c r="K195" s="169"/>
      <c r="L195" s="152"/>
      <c r="M195" s="152"/>
      <c r="N195" s="42"/>
      <c r="O195" s="43"/>
      <c r="P195" s="189"/>
      <c r="Q195" s="190"/>
      <c r="R195" s="44"/>
      <c r="S195" s="59"/>
      <c r="T195" s="38"/>
    </row>
    <row r="196" spans="1:20" s="39" customFormat="1" ht="39.75" customHeight="1" x14ac:dyDescent="0.25">
      <c r="A196" s="73" t="str">
        <f>+'[2]ACTA SEGUIMIENTO -'!A213</f>
        <v>ANP_T04</v>
      </c>
      <c r="B196" s="228" t="str">
        <f>+'[2]ACTA SEGUIMIENTO -'!B213</f>
        <v>Suministro e instalación de válvula de compuerta sello elástico brida - brida de 6", incluye empaques y tornillos galvanizados</v>
      </c>
      <c r="C196" s="229"/>
      <c r="D196" s="41" t="str">
        <f>+'[2]ACTA SEGUIMIENTO -'!C213</f>
        <v>un</v>
      </c>
      <c r="E196" s="42">
        <f>+'[2]ACTA SEGUIMIENTO -'!D213</f>
        <v>0</v>
      </c>
      <c r="F196" s="48">
        <f>+'[2]ACTA SEGUIMIENTO -'!E213</f>
        <v>2616432</v>
      </c>
      <c r="G196" s="43">
        <f>+ROUND((E196*F196),5)</f>
        <v>0</v>
      </c>
      <c r="H196" s="43">
        <v>0</v>
      </c>
      <c r="I196" s="43">
        <v>0</v>
      </c>
      <c r="J196" s="169"/>
      <c r="K196" s="169"/>
      <c r="L196" s="152"/>
      <c r="M196" s="152"/>
      <c r="N196" s="42">
        <f>+'[2]ACTA SEGUIMIENTO -'!AA213</f>
        <v>0</v>
      </c>
      <c r="O196" s="43">
        <f>+ROUND((F196*N196),5)</f>
        <v>0</v>
      </c>
      <c r="P196" s="189">
        <f>+'[2]ACTA SEGUIMIENTO -'!AP213</f>
        <v>1</v>
      </c>
      <c r="Q196" s="190">
        <f>ROUND(F196*P196,5)</f>
        <v>2616432</v>
      </c>
      <c r="R196" s="44">
        <f t="shared" si="6"/>
        <v>1</v>
      </c>
      <c r="S196" s="59">
        <f>ROUND(R196*F196,5)</f>
        <v>2616432</v>
      </c>
      <c r="T196" s="38"/>
    </row>
    <row r="197" spans="1:20" s="39" customFormat="1" ht="18" customHeight="1" x14ac:dyDescent="0.25">
      <c r="A197" s="40"/>
      <c r="B197" s="230" t="str">
        <f>+'[2]ACTA SEGUIMIENTO -'!B216</f>
        <v>ACTIVIDADES NO PREVISTAS OTRAS</v>
      </c>
      <c r="C197" s="231"/>
      <c r="D197" s="41"/>
      <c r="E197" s="42"/>
      <c r="F197" s="42"/>
      <c r="G197" s="43"/>
      <c r="H197" s="43"/>
      <c r="I197" s="43"/>
      <c r="J197" s="169"/>
      <c r="K197" s="169"/>
      <c r="L197" s="152"/>
      <c r="M197" s="152"/>
      <c r="N197" s="42"/>
      <c r="O197" s="43"/>
      <c r="P197" s="189"/>
      <c r="Q197" s="190"/>
      <c r="R197" s="44"/>
      <c r="S197" s="59"/>
      <c r="T197" s="38"/>
    </row>
    <row r="198" spans="1:20" s="39" customFormat="1" ht="30" customHeight="1" x14ac:dyDescent="0.25">
      <c r="A198" s="73" t="str">
        <f>+'[2]ACTA SEGUIMIENTO -'!A217</f>
        <v>ANP_OT01</v>
      </c>
      <c r="B198" s="228" t="str">
        <f>+'[2]ACTA SEGUIMIENTO -'!B217</f>
        <v>Suministro e instalación de unión mecánica de 3" PE100 - PN 10</v>
      </c>
      <c r="C198" s="229"/>
      <c r="D198" s="41" t="str">
        <f>+'[2]ACTA SEGUIMIENTO -'!C217</f>
        <v>un</v>
      </c>
      <c r="E198" s="42">
        <f>+'[2]ACTA SEGUIMIENTO -'!D217</f>
        <v>0</v>
      </c>
      <c r="F198" s="48">
        <f>+'[2]ACTA SEGUIMIENTO -'!E217</f>
        <v>137591</v>
      </c>
      <c r="G198" s="43">
        <f>+ROUND((E198*F198),5)</f>
        <v>0</v>
      </c>
      <c r="H198" s="43">
        <v>0</v>
      </c>
      <c r="I198" s="43">
        <v>0</v>
      </c>
      <c r="J198" s="169"/>
      <c r="K198" s="169"/>
      <c r="L198" s="152"/>
      <c r="M198" s="152"/>
      <c r="N198" s="42">
        <f>+'[2]ACTA SEGUIMIENTO -'!AA217</f>
        <v>0</v>
      </c>
      <c r="O198" s="43">
        <f>+ROUND((F198*N198),5)</f>
        <v>0</v>
      </c>
      <c r="P198" s="189">
        <f>+'[2]ACTA SEGUIMIENTO -'!AP217</f>
        <v>2</v>
      </c>
      <c r="Q198" s="190">
        <f>ROUND(F198*P198,5)</f>
        <v>275182</v>
      </c>
      <c r="R198" s="44">
        <f t="shared" si="6"/>
        <v>2</v>
      </c>
      <c r="S198" s="59">
        <f>ROUND(R198*F198,5)</f>
        <v>275182</v>
      </c>
      <c r="T198" s="38"/>
    </row>
    <row r="199" spans="1:20" s="39" customFormat="1" ht="30" customHeight="1" x14ac:dyDescent="0.25">
      <c r="A199" s="73" t="str">
        <f>+'[2]ACTA SEGUIMIENTO -'!A218</f>
        <v>ANP_OT02</v>
      </c>
      <c r="B199" s="228" t="str">
        <f>+'[2]ACTA SEGUIMIENTO -'!B218</f>
        <v>Reparación de domiciliarias en tubería PF + UAD de 1/2", incluye accesorios</v>
      </c>
      <c r="C199" s="229"/>
      <c r="D199" s="41" t="str">
        <f>+'[2]ACTA SEGUIMIENTO -'!C218</f>
        <v>un</v>
      </c>
      <c r="E199" s="42">
        <f>+'[2]ACTA SEGUIMIENTO -'!D218</f>
        <v>0</v>
      </c>
      <c r="F199" s="48">
        <f>+'[2]ACTA SEGUIMIENTO -'!E218</f>
        <v>51577</v>
      </c>
      <c r="G199" s="43">
        <f>+ROUND((E199*F199),5)</f>
        <v>0</v>
      </c>
      <c r="H199" s="43">
        <v>0</v>
      </c>
      <c r="I199" s="43">
        <v>0</v>
      </c>
      <c r="J199" s="169"/>
      <c r="K199" s="169"/>
      <c r="L199" s="152"/>
      <c r="M199" s="152"/>
      <c r="N199" s="42">
        <f>+'[2]ACTA SEGUIMIENTO -'!AA218</f>
        <v>0</v>
      </c>
      <c r="O199" s="43">
        <f>+ROUND((F199*N199),5)</f>
        <v>0</v>
      </c>
      <c r="P199" s="189">
        <f>+'[2]ACTA SEGUIMIENTO -'!AP218</f>
        <v>20</v>
      </c>
      <c r="Q199" s="190">
        <f>ROUND(F199*P199,5)</f>
        <v>1031540</v>
      </c>
      <c r="R199" s="44">
        <f t="shared" si="6"/>
        <v>20</v>
      </c>
      <c r="S199" s="59">
        <f>ROUND(R199*F199,5)</f>
        <v>1031540</v>
      </c>
      <c r="T199" s="38"/>
    </row>
    <row r="200" spans="1:20" s="39" customFormat="1" ht="30" customHeight="1" x14ac:dyDescent="0.25">
      <c r="A200" s="52" t="s">
        <v>22</v>
      </c>
      <c r="B200" s="74" t="str">
        <f xml:space="preserve"> + CONCATENATE("SUBTOTAL",B161)</f>
        <v>SUBTOTAL ACTIVIDADES NO PREVISTAS</v>
      </c>
      <c r="C200" s="53"/>
      <c r="D200" s="53"/>
      <c r="E200" s="53"/>
      <c r="F200" s="54"/>
      <c r="G200" s="55">
        <f>ROUND(SUM(G162:G199),5)</f>
        <v>0</v>
      </c>
      <c r="H200" s="137"/>
      <c r="I200" s="55">
        <f>ROUND(SUM(I162:I199),5)</f>
        <v>25268560</v>
      </c>
      <c r="J200" s="172"/>
      <c r="K200" s="172"/>
      <c r="L200" s="155"/>
      <c r="M200" s="158">
        <f>ROUND(SUM(M165:M199),5)</f>
        <v>18503560</v>
      </c>
      <c r="N200" s="53"/>
      <c r="O200" s="55">
        <f>ROUND(SUM(O162:O199),5)</f>
        <v>25268560</v>
      </c>
      <c r="P200" s="196"/>
      <c r="Q200" s="191">
        <f>ROUND(SUM(Q162:Q199),5)</f>
        <v>13545474.669299999</v>
      </c>
      <c r="R200" s="57"/>
      <c r="S200" s="55">
        <f>ROUND(SUM(S162:S199),5)</f>
        <v>32049034.669300001</v>
      </c>
      <c r="T200" s="38"/>
    </row>
    <row r="201" spans="1:20" s="39" customFormat="1" ht="15" customHeight="1" x14ac:dyDescent="0.25">
      <c r="A201" s="75"/>
      <c r="B201" s="76"/>
      <c r="C201" s="76"/>
      <c r="D201" s="77"/>
      <c r="E201" s="78"/>
      <c r="F201" s="78"/>
      <c r="G201" s="79"/>
      <c r="H201" s="79"/>
      <c r="I201" s="79"/>
      <c r="J201" s="179"/>
      <c r="K201" s="179"/>
      <c r="L201" s="162"/>
      <c r="M201" s="162"/>
      <c r="N201" s="78"/>
      <c r="O201" s="79"/>
      <c r="P201" s="197"/>
      <c r="Q201" s="198"/>
      <c r="R201" s="80"/>
      <c r="S201" s="79"/>
      <c r="T201" s="81"/>
    </row>
    <row r="202" spans="1:20" s="39" customFormat="1" ht="15" customHeight="1" x14ac:dyDescent="0.25">
      <c r="A202" s="82"/>
      <c r="B202" s="226" t="s">
        <v>31</v>
      </c>
      <c r="C202" s="227"/>
      <c r="D202" s="83"/>
      <c r="E202" s="84"/>
      <c r="F202" s="84"/>
      <c r="G202" s="85">
        <f>ROUND(SUM(+G159+G200),5)</f>
        <v>500666465.82954001</v>
      </c>
      <c r="H202" s="85"/>
      <c r="I202" s="85">
        <f>ROUND(SUM(+I159+I200),5)</f>
        <v>580429188.24593997</v>
      </c>
      <c r="J202" s="180"/>
      <c r="K202" s="183">
        <v>112096609.13955</v>
      </c>
      <c r="L202" s="163"/>
      <c r="M202" s="166">
        <v>200335451.42146</v>
      </c>
      <c r="N202" s="86"/>
      <c r="O202" s="85">
        <f>ROUND(SUM(+O159+O200),5)</f>
        <v>580429188.24593997</v>
      </c>
      <c r="P202" s="199"/>
      <c r="Q202" s="200">
        <f>ROUND(SUM(+Q159+Q200),5)</f>
        <v>132189528.15044001</v>
      </c>
      <c r="R202" s="84"/>
      <c r="S202" s="87">
        <f>ROUND(SUM(+S159+S200),5)</f>
        <v>444621588.71144998</v>
      </c>
      <c r="T202" s="88"/>
    </row>
    <row r="203" spans="1:20" s="39" customFormat="1" ht="15" customHeight="1" x14ac:dyDescent="0.25">
      <c r="A203" s="82"/>
      <c r="B203" s="226" t="s">
        <v>32</v>
      </c>
      <c r="C203" s="227"/>
      <c r="D203" s="89" t="s">
        <v>33</v>
      </c>
      <c r="E203" s="84">
        <v>20</v>
      </c>
      <c r="F203" s="84"/>
      <c r="G203" s="90">
        <f>ROUND(G$202*$E203/100,5)</f>
        <v>100133293.16591001</v>
      </c>
      <c r="H203" s="90">
        <v>20</v>
      </c>
      <c r="I203" s="90">
        <f>ROUND(I$202*$E203/100,5)</f>
        <v>116085837.64918999</v>
      </c>
      <c r="J203" s="181"/>
      <c r="K203" s="181">
        <v>22419321.827909999</v>
      </c>
      <c r="L203" s="164"/>
      <c r="M203" s="164">
        <v>40067090.284290001</v>
      </c>
      <c r="N203" s="86">
        <v>20</v>
      </c>
      <c r="O203" s="90">
        <f>ROUND(O$202*$E203/100,5)</f>
        <v>116085837.64918999</v>
      </c>
      <c r="P203" s="201"/>
      <c r="Q203" s="202">
        <f>ROUND(Q$202*$E203/100,5)</f>
        <v>26437905.630089998</v>
      </c>
      <c r="R203" s="84"/>
      <c r="S203" s="91">
        <f>ROUND(S$202*$E203/100,5)</f>
        <v>88924317.742290005</v>
      </c>
      <c r="T203" s="92"/>
    </row>
    <row r="204" spans="1:20" s="39" customFormat="1" ht="15" customHeight="1" x14ac:dyDescent="0.25">
      <c r="A204" s="82"/>
      <c r="B204" s="226" t="s">
        <v>34</v>
      </c>
      <c r="C204" s="227"/>
      <c r="D204" s="89" t="s">
        <v>33</v>
      </c>
      <c r="E204" s="84">
        <v>0</v>
      </c>
      <c r="F204" s="84"/>
      <c r="G204" s="90">
        <f>ROUND(G$202*$E204/100,5)</f>
        <v>0</v>
      </c>
      <c r="H204" s="90">
        <v>0</v>
      </c>
      <c r="I204" s="90">
        <f>ROUND(I$202*$E204/100,5)</f>
        <v>0</v>
      </c>
      <c r="J204" s="181"/>
      <c r="K204" s="181">
        <v>0</v>
      </c>
      <c r="L204" s="164"/>
      <c r="M204" s="164">
        <v>0</v>
      </c>
      <c r="N204" s="86">
        <v>0</v>
      </c>
      <c r="O204" s="90">
        <f>ROUND(O$202*$E204/100,5)</f>
        <v>0</v>
      </c>
      <c r="P204" s="201"/>
      <c r="Q204" s="202">
        <f>ROUND(Q$202*$E204/100,5)</f>
        <v>0</v>
      </c>
      <c r="R204" s="84"/>
      <c r="S204" s="91">
        <f>ROUND(S$202*$E204/100,5)</f>
        <v>0</v>
      </c>
      <c r="T204" s="92"/>
    </row>
    <row r="205" spans="1:20" s="39" customFormat="1" ht="15" customHeight="1" x14ac:dyDescent="0.25">
      <c r="A205" s="82"/>
      <c r="B205" s="226" t="s">
        <v>35</v>
      </c>
      <c r="C205" s="227"/>
      <c r="D205" s="89" t="s">
        <v>33</v>
      </c>
      <c r="E205" s="84">
        <v>5</v>
      </c>
      <c r="F205" s="84"/>
      <c r="G205" s="90">
        <f>ROUND(G$202*$E205/100,5)</f>
        <v>25033323.291480001</v>
      </c>
      <c r="H205" s="90">
        <v>5</v>
      </c>
      <c r="I205" s="90">
        <f>ROUND(I$202*$E205/100,5)</f>
        <v>29021459.412300002</v>
      </c>
      <c r="J205" s="181"/>
      <c r="K205" s="181">
        <v>5604830.4569800003</v>
      </c>
      <c r="L205" s="164"/>
      <c r="M205" s="164">
        <v>10016772.571070001</v>
      </c>
      <c r="N205" s="86">
        <v>5</v>
      </c>
      <c r="O205" s="90">
        <f>ROUND(O$202*$E205/100,5)</f>
        <v>29021459.412300002</v>
      </c>
      <c r="P205" s="201"/>
      <c r="Q205" s="202">
        <f>ROUND(Q$202*$E205/100,5)</f>
        <v>6609476.4075199999</v>
      </c>
      <c r="R205" s="84"/>
      <c r="S205" s="91">
        <f>ROUND(S$202*$E205/100,5)</f>
        <v>22231079.435570002</v>
      </c>
      <c r="T205" s="92"/>
    </row>
    <row r="206" spans="1:20" s="39" customFormat="1" ht="15" customHeight="1" x14ac:dyDescent="0.25">
      <c r="A206" s="82"/>
      <c r="B206" s="226" t="s">
        <v>36</v>
      </c>
      <c r="C206" s="227"/>
      <c r="D206" s="83"/>
      <c r="E206" s="84">
        <v>0</v>
      </c>
      <c r="F206" s="84"/>
      <c r="G206" s="85">
        <f>G203+G204+G205</f>
        <v>125166616.45739001</v>
      </c>
      <c r="H206" s="85">
        <v>0</v>
      </c>
      <c r="I206" s="85">
        <f>I203+I204+I205</f>
        <v>145107297.06149</v>
      </c>
      <c r="J206" s="180"/>
      <c r="K206" s="180">
        <v>28024152.28489</v>
      </c>
      <c r="L206" s="163"/>
      <c r="M206" s="163">
        <v>50083862.855360001</v>
      </c>
      <c r="N206" s="86">
        <v>0</v>
      </c>
      <c r="O206" s="85">
        <f>O203+O204+O205</f>
        <v>145107297.06149</v>
      </c>
      <c r="P206" s="201"/>
      <c r="Q206" s="203">
        <f>Q203+Q204+Q205</f>
        <v>33047382.037609998</v>
      </c>
      <c r="R206" s="84"/>
      <c r="S206" s="87">
        <f>S203+S204+S205</f>
        <v>111155397.17786001</v>
      </c>
      <c r="T206" s="88"/>
    </row>
    <row r="207" spans="1:20" s="39" customFormat="1" ht="15" customHeight="1" x14ac:dyDescent="0.25">
      <c r="A207" s="82"/>
      <c r="B207" s="226" t="s">
        <v>37</v>
      </c>
      <c r="C207" s="227"/>
      <c r="D207" s="89" t="s">
        <v>33</v>
      </c>
      <c r="E207" s="84">
        <v>0</v>
      </c>
      <c r="F207" s="84"/>
      <c r="G207" s="90">
        <f>ROUND(G$205*$E207/100,5)</f>
        <v>0</v>
      </c>
      <c r="H207" s="90">
        <v>0</v>
      </c>
      <c r="I207" s="90">
        <f>ROUND(I$205*$E207/100,5)</f>
        <v>0</v>
      </c>
      <c r="J207" s="181"/>
      <c r="K207" s="181">
        <v>0</v>
      </c>
      <c r="L207" s="164"/>
      <c r="M207" s="164">
        <v>0</v>
      </c>
      <c r="N207" s="86">
        <v>0</v>
      </c>
      <c r="O207" s="90">
        <f>ROUND(O$205*$E207/100,5)</f>
        <v>0</v>
      </c>
      <c r="P207" s="201"/>
      <c r="Q207" s="202">
        <f>ROUND(Q$205*$E207/100,5)</f>
        <v>0</v>
      </c>
      <c r="R207" s="84"/>
      <c r="S207" s="91">
        <f>ROUND(S$205*$E207/100,5)</f>
        <v>0</v>
      </c>
      <c r="T207" s="92"/>
    </row>
    <row r="208" spans="1:20" s="39" customFormat="1" ht="15" customHeight="1" x14ac:dyDescent="0.25">
      <c r="A208" s="82"/>
      <c r="B208" s="226" t="s">
        <v>38</v>
      </c>
      <c r="C208" s="227"/>
      <c r="D208" s="83"/>
      <c r="E208" s="84"/>
      <c r="F208" s="84"/>
      <c r="G208" s="85">
        <f>ROUND(G202+G206,5)</f>
        <v>625833082.28692997</v>
      </c>
      <c r="H208" s="85"/>
      <c r="I208" s="85">
        <f>ROUND(I202+I206,5)</f>
        <v>725536485.30743003</v>
      </c>
      <c r="J208" s="180"/>
      <c r="K208" s="180">
        <v>140120761.42444</v>
      </c>
      <c r="L208" s="163"/>
      <c r="M208" s="163">
        <v>250419314.27682</v>
      </c>
      <c r="N208" s="86"/>
      <c r="O208" s="85">
        <f>ROUND(O202+O206,5)</f>
        <v>725536485.30743003</v>
      </c>
      <c r="P208" s="201"/>
      <c r="Q208" s="200">
        <f>ROUND(Q202+Q206,5)</f>
        <v>165236910.18805</v>
      </c>
      <c r="R208" s="84"/>
      <c r="S208" s="87">
        <f>ROUND(S202+S206,5)</f>
        <v>555776985.88931</v>
      </c>
      <c r="T208" s="88"/>
    </row>
    <row r="209" spans="1:20" s="39" customFormat="1" ht="15" customHeight="1" x14ac:dyDescent="0.25">
      <c r="A209" s="82"/>
      <c r="B209" s="226" t="s">
        <v>39</v>
      </c>
      <c r="C209" s="227"/>
      <c r="D209" s="89" t="s">
        <v>33</v>
      </c>
      <c r="E209" s="84">
        <v>0</v>
      </c>
      <c r="F209" s="84"/>
      <c r="G209" s="91"/>
      <c r="H209" s="91">
        <v>0</v>
      </c>
      <c r="I209" s="91"/>
      <c r="J209" s="182"/>
      <c r="K209" s="182">
        <v>0</v>
      </c>
      <c r="L209" s="165"/>
      <c r="M209" s="165">
        <v>0</v>
      </c>
      <c r="N209" s="84">
        <v>0</v>
      </c>
      <c r="O209" s="91"/>
      <c r="P209" s="201"/>
      <c r="Q209" s="202">
        <f>ROUND(Q$208*$E209/100,5)</f>
        <v>0</v>
      </c>
      <c r="R209" s="84"/>
      <c r="S209" s="91">
        <f>ROUND(S$208*$E209/100,5)</f>
        <v>0</v>
      </c>
      <c r="T209" s="92"/>
    </row>
    <row r="210" spans="1:20" s="39" customFormat="1" ht="15" customHeight="1" x14ac:dyDescent="0.25">
      <c r="A210" s="82"/>
      <c r="B210" s="226" t="s">
        <v>40</v>
      </c>
      <c r="C210" s="227"/>
      <c r="D210" s="89"/>
      <c r="E210" s="84"/>
      <c r="F210" s="84"/>
      <c r="G210" s="91"/>
      <c r="H210" s="91"/>
      <c r="I210" s="91"/>
      <c r="J210" s="182"/>
      <c r="K210" s="183">
        <v>140120761.42444</v>
      </c>
      <c r="L210" s="165"/>
      <c r="M210" s="166">
        <v>250419314.27682</v>
      </c>
      <c r="N210" s="84"/>
      <c r="O210" s="91"/>
      <c r="P210" s="201"/>
      <c r="Q210" s="200">
        <f>Q208-Q209</f>
        <v>165236910.18805</v>
      </c>
      <c r="R210" s="84"/>
      <c r="S210" s="87">
        <f>S208-S209</f>
        <v>555776985.88931</v>
      </c>
      <c r="T210" s="88"/>
    </row>
    <row r="211" spans="1:20" s="39" customFormat="1" ht="9.75" customHeight="1" x14ac:dyDescent="0.25">
      <c r="A211" s="93"/>
      <c r="B211" s="94"/>
      <c r="C211" s="94"/>
      <c r="G211" s="92"/>
      <c r="H211" s="92"/>
      <c r="I211" s="92"/>
      <c r="J211" s="92"/>
      <c r="K211" s="92"/>
      <c r="L211" s="92"/>
      <c r="M211" s="92"/>
      <c r="O211" s="92"/>
      <c r="P211" s="95"/>
      <c r="Q211" s="81"/>
      <c r="R211" s="95"/>
      <c r="S211" s="96"/>
      <c r="T211" s="96"/>
    </row>
    <row r="212" spans="1:20" s="105" customFormat="1" ht="15" customHeight="1" x14ac:dyDescent="0.2">
      <c r="A212" s="97"/>
      <c r="B212" s="98"/>
      <c r="C212" s="98"/>
      <c r="D212" s="99"/>
      <c r="E212" s="99"/>
      <c r="F212" s="99"/>
      <c r="G212" s="100"/>
      <c r="H212" s="100"/>
      <c r="I212" s="100"/>
      <c r="J212" s="100"/>
      <c r="K212" s="100"/>
      <c r="L212" s="100"/>
      <c r="M212" s="100"/>
      <c r="N212" s="99"/>
      <c r="O212" s="100"/>
      <c r="P212" s="101"/>
      <c r="Q212" s="102"/>
      <c r="R212" s="101"/>
      <c r="S212" s="103"/>
      <c r="T212" s="104"/>
    </row>
    <row r="213" spans="1:20" s="105" customFormat="1" ht="15" customHeight="1" x14ac:dyDescent="0.2">
      <c r="A213" s="106"/>
      <c r="B213" s="107"/>
      <c r="C213" s="107"/>
      <c r="F213" s="108"/>
      <c r="G213" s="109"/>
      <c r="H213" s="109"/>
      <c r="I213" s="109"/>
      <c r="J213" s="109"/>
      <c r="K213" s="109"/>
      <c r="L213" s="109"/>
      <c r="M213" s="109"/>
      <c r="O213" s="109"/>
      <c r="P213" s="110"/>
      <c r="Q213" s="111"/>
      <c r="R213" s="110"/>
      <c r="S213" s="112"/>
      <c r="T213" s="104"/>
    </row>
    <row r="214" spans="1:20" s="105" customFormat="1" ht="15" customHeight="1" x14ac:dyDescent="0.2">
      <c r="A214" s="106"/>
      <c r="B214" s="107"/>
      <c r="C214" s="107"/>
      <c r="F214" s="108"/>
      <c r="G214" s="109"/>
      <c r="H214" s="109"/>
      <c r="I214" s="109"/>
      <c r="J214" s="109"/>
      <c r="K214" s="109"/>
      <c r="L214" s="109"/>
      <c r="M214" s="109"/>
      <c r="O214" s="109"/>
      <c r="P214" s="110"/>
      <c r="Q214" s="111"/>
      <c r="R214" s="110"/>
      <c r="S214" s="112"/>
      <c r="T214" s="104"/>
    </row>
    <row r="215" spans="1:20" s="105" customFormat="1" ht="15" customHeight="1" x14ac:dyDescent="0.2">
      <c r="A215" s="106"/>
      <c r="B215" s="107"/>
      <c r="C215" s="107"/>
      <c r="G215" s="109"/>
      <c r="H215" s="109"/>
      <c r="I215" s="109"/>
      <c r="J215" s="109"/>
      <c r="K215" s="109"/>
      <c r="L215" s="109"/>
      <c r="M215" s="109"/>
      <c r="O215" s="109"/>
      <c r="P215" s="110"/>
      <c r="Q215" s="111"/>
      <c r="R215" s="110"/>
      <c r="S215" s="112"/>
      <c r="T215" s="104"/>
    </row>
    <row r="216" spans="1:20" s="105" customFormat="1" ht="15" customHeight="1" x14ac:dyDescent="0.2">
      <c r="A216" s="113"/>
      <c r="B216" s="114" t="s">
        <v>41</v>
      </c>
      <c r="C216" s="115"/>
      <c r="G216" s="114"/>
      <c r="H216" s="114"/>
      <c r="I216" s="114"/>
      <c r="J216" s="114"/>
      <c r="K216" s="114"/>
      <c r="L216" s="114"/>
      <c r="M216" s="114"/>
      <c r="O216" s="114" t="s">
        <v>41</v>
      </c>
      <c r="S216" s="116"/>
      <c r="T216" s="115"/>
    </row>
    <row r="217" spans="1:20" s="105" customFormat="1" ht="15" customHeight="1" x14ac:dyDescent="0.2">
      <c r="A217" s="113"/>
      <c r="B217" s="117" t="s">
        <v>42</v>
      </c>
      <c r="C217" s="118"/>
      <c r="D217" s="115"/>
      <c r="E217" s="115"/>
      <c r="F217" s="115"/>
      <c r="G217" s="117"/>
      <c r="H217" s="117"/>
      <c r="I217" s="117"/>
      <c r="J217" s="117"/>
      <c r="K217" s="117"/>
      <c r="L217" s="117"/>
      <c r="M217" s="117"/>
      <c r="N217" s="115"/>
      <c r="O217" s="117" t="s">
        <v>43</v>
      </c>
      <c r="P217" s="118"/>
      <c r="Q217" s="119"/>
      <c r="R217" s="119"/>
      <c r="S217" s="120"/>
      <c r="T217" s="115"/>
    </row>
    <row r="218" spans="1:20" s="105" customFormat="1" ht="15" customHeight="1" x14ac:dyDescent="0.2">
      <c r="A218" s="113"/>
      <c r="B218" s="114" t="s">
        <v>44</v>
      </c>
      <c r="C218" s="115"/>
      <c r="D218" s="115"/>
      <c r="E218" s="115"/>
      <c r="F218" s="115"/>
      <c r="G218" s="114"/>
      <c r="H218" s="114"/>
      <c r="I218" s="114"/>
      <c r="J218" s="114"/>
      <c r="K218" s="114"/>
      <c r="L218" s="114"/>
      <c r="M218" s="114"/>
      <c r="N218" s="115"/>
      <c r="O218" s="114" t="s">
        <v>45</v>
      </c>
      <c r="P218" s="115"/>
      <c r="S218" s="120"/>
      <c r="T218" s="115"/>
    </row>
    <row r="219" spans="1:20" s="105" customFormat="1" ht="15" customHeight="1" x14ac:dyDescent="0.2">
      <c r="A219" s="106"/>
      <c r="B219" s="121" t="s">
        <v>46</v>
      </c>
      <c r="C219" s="107"/>
      <c r="G219" s="109"/>
      <c r="H219" s="109"/>
      <c r="I219" s="109"/>
      <c r="J219" s="109"/>
      <c r="K219" s="109"/>
      <c r="L219" s="109"/>
      <c r="M219" s="109"/>
      <c r="O219" s="109" t="s">
        <v>47</v>
      </c>
      <c r="P219" s="110"/>
      <c r="Q219" s="111"/>
      <c r="R219" s="110"/>
      <c r="S219" s="112"/>
      <c r="T219" s="115"/>
    </row>
    <row r="220" spans="1:20" s="122" customFormat="1" ht="15" customHeight="1" x14ac:dyDescent="0.2">
      <c r="P220" s="125"/>
      <c r="Q220" s="126"/>
    </row>
    <row r="221" spans="1:20" s="122" customFormat="1" ht="15" customHeight="1" x14ac:dyDescent="0.2">
      <c r="A221" s="105"/>
      <c r="B221" s="124"/>
      <c r="C221" s="115"/>
      <c r="D221" s="115"/>
      <c r="E221" s="115"/>
      <c r="F221" s="115"/>
      <c r="G221" s="124"/>
      <c r="H221" s="124"/>
      <c r="I221" s="124"/>
      <c r="J221" s="124"/>
      <c r="K221" s="124"/>
      <c r="L221" s="124"/>
      <c r="M221" s="124"/>
      <c r="N221" s="115"/>
      <c r="O221" s="124"/>
      <c r="P221" s="115"/>
      <c r="Q221" s="105"/>
      <c r="R221" s="105"/>
      <c r="S221" s="115"/>
    </row>
    <row r="222" spans="1:20" s="122" customFormat="1" ht="15" customHeight="1" x14ac:dyDescent="0.15">
      <c r="P222" s="125"/>
    </row>
    <row r="223" spans="1:20" s="122" customFormat="1" ht="15" customHeight="1" x14ac:dyDescent="0.15">
      <c r="P223" s="127"/>
      <c r="Q223" s="128"/>
    </row>
    <row r="224" spans="1:20" s="122" customFormat="1" ht="15" customHeight="1" x14ac:dyDescent="0.15">
      <c r="P224" s="127"/>
      <c r="Q224" s="128"/>
    </row>
    <row r="225" spans="3:17" s="122" customFormat="1" ht="15" customHeight="1" x14ac:dyDescent="0.15">
      <c r="P225" s="125"/>
    </row>
    <row r="226" spans="3:17" s="129" customFormat="1" ht="12.75" customHeight="1" x14ac:dyDescent="0.2">
      <c r="P226" s="125"/>
      <c r="Q226" s="130"/>
    </row>
    <row r="227" spans="3:17" s="129" customFormat="1" ht="12.75" customHeight="1" x14ac:dyDescent="0.15">
      <c r="C227" s="131"/>
      <c r="P227" s="132"/>
    </row>
    <row r="228" spans="3:17" s="129" customFormat="1" ht="12.75" customHeight="1" x14ac:dyDescent="0.15">
      <c r="P228" s="125"/>
    </row>
    <row r="229" spans="3:17" s="129" customFormat="1" ht="12.75" customHeight="1" x14ac:dyDescent="0.2">
      <c r="P229" s="125"/>
      <c r="Q229" s="133"/>
    </row>
  </sheetData>
  <mergeCells count="204">
    <mergeCell ref="A1:S1"/>
    <mergeCell ref="A2:C9"/>
    <mergeCell ref="P2:S4"/>
    <mergeCell ref="F3:O3"/>
    <mergeCell ref="P5:S5"/>
    <mergeCell ref="D10:O10"/>
    <mergeCell ref="R10:S11"/>
    <mergeCell ref="N11:O11"/>
    <mergeCell ref="P6:S6"/>
    <mergeCell ref="P7:S7"/>
    <mergeCell ref="P8:S8"/>
    <mergeCell ref="J11:K11"/>
    <mergeCell ref="L11:M11"/>
    <mergeCell ref="B12:C12"/>
    <mergeCell ref="A11:G11"/>
    <mergeCell ref="H11:I11"/>
    <mergeCell ref="P10:Q10"/>
    <mergeCell ref="P11:Q11"/>
    <mergeCell ref="B19:C19"/>
    <mergeCell ref="B20:C20"/>
    <mergeCell ref="B21:C21"/>
    <mergeCell ref="B22:C22"/>
    <mergeCell ref="B23:C23"/>
    <mergeCell ref="B24:C24"/>
    <mergeCell ref="B13:C13"/>
    <mergeCell ref="B14:C14"/>
    <mergeCell ref="B15:C15"/>
    <mergeCell ref="B16:C16"/>
    <mergeCell ref="B17:C17"/>
    <mergeCell ref="B18:C18"/>
    <mergeCell ref="B31:C31"/>
    <mergeCell ref="B32:C32"/>
    <mergeCell ref="B33:C33"/>
    <mergeCell ref="B34:C34"/>
    <mergeCell ref="B35:C35"/>
    <mergeCell ref="B36:C36"/>
    <mergeCell ref="B25:C25"/>
    <mergeCell ref="B26:C26"/>
    <mergeCell ref="B27:C27"/>
    <mergeCell ref="B28:C28"/>
    <mergeCell ref="B29:C29"/>
    <mergeCell ref="B30:C30"/>
    <mergeCell ref="B44:C44"/>
    <mergeCell ref="B45:C45"/>
    <mergeCell ref="B46:C46"/>
    <mergeCell ref="B47:C47"/>
    <mergeCell ref="B48:C48"/>
    <mergeCell ref="B49:C49"/>
    <mergeCell ref="B37:C37"/>
    <mergeCell ref="B38:C38"/>
    <mergeCell ref="B39:C39"/>
    <mergeCell ref="B40:C40"/>
    <mergeCell ref="B41:C41"/>
    <mergeCell ref="B43:C43"/>
    <mergeCell ref="B56:C56"/>
    <mergeCell ref="B57:C57"/>
    <mergeCell ref="B60:C60"/>
    <mergeCell ref="B61:C61"/>
    <mergeCell ref="B62:C62"/>
    <mergeCell ref="B64:C64"/>
    <mergeCell ref="B50:C50"/>
    <mergeCell ref="B51:C51"/>
    <mergeCell ref="B52:C52"/>
    <mergeCell ref="B53:C53"/>
    <mergeCell ref="B54:C54"/>
    <mergeCell ref="B55:C55"/>
    <mergeCell ref="B71:C71"/>
    <mergeCell ref="B72:C72"/>
    <mergeCell ref="B73:C73"/>
    <mergeCell ref="B74:C74"/>
    <mergeCell ref="B75:C75"/>
    <mergeCell ref="B76:C76"/>
    <mergeCell ref="B65:C65"/>
    <mergeCell ref="B66:C66"/>
    <mergeCell ref="B67:C67"/>
    <mergeCell ref="B68:C68"/>
    <mergeCell ref="B69:C69"/>
    <mergeCell ref="B70:C70"/>
    <mergeCell ref="B83:C83"/>
    <mergeCell ref="B84:C84"/>
    <mergeCell ref="B85:C85"/>
    <mergeCell ref="B86:C86"/>
    <mergeCell ref="B87:C87"/>
    <mergeCell ref="B88:C88"/>
    <mergeCell ref="B77:C77"/>
    <mergeCell ref="B78:C78"/>
    <mergeCell ref="B79:C79"/>
    <mergeCell ref="B80:C80"/>
    <mergeCell ref="B81:C81"/>
    <mergeCell ref="B82:C82"/>
    <mergeCell ref="B97:C97"/>
    <mergeCell ref="B98:C98"/>
    <mergeCell ref="B99:C99"/>
    <mergeCell ref="B100:C100"/>
    <mergeCell ref="B101:C101"/>
    <mergeCell ref="B102:C102"/>
    <mergeCell ref="B91:C91"/>
    <mergeCell ref="B92:C92"/>
    <mergeCell ref="B93:C93"/>
    <mergeCell ref="B94:C94"/>
    <mergeCell ref="B95:C95"/>
    <mergeCell ref="B96:C96"/>
    <mergeCell ref="B109:C109"/>
    <mergeCell ref="B110:C110"/>
    <mergeCell ref="B112:C112"/>
    <mergeCell ref="B113:C113"/>
    <mergeCell ref="B114:C114"/>
    <mergeCell ref="B115:C115"/>
    <mergeCell ref="B103:C103"/>
    <mergeCell ref="B104:C104"/>
    <mergeCell ref="B105:C105"/>
    <mergeCell ref="B106:C106"/>
    <mergeCell ref="B107:C107"/>
    <mergeCell ref="B108:C108"/>
    <mergeCell ref="B122:C122"/>
    <mergeCell ref="B123:C123"/>
    <mergeCell ref="B124:C124"/>
    <mergeCell ref="B125:C125"/>
    <mergeCell ref="B126:C126"/>
    <mergeCell ref="B127:C127"/>
    <mergeCell ref="B116:C116"/>
    <mergeCell ref="B117:C117"/>
    <mergeCell ref="B118:C118"/>
    <mergeCell ref="B119:C119"/>
    <mergeCell ref="B120:C120"/>
    <mergeCell ref="B121:C121"/>
    <mergeCell ref="B134:C134"/>
    <mergeCell ref="B135:C135"/>
    <mergeCell ref="B136:C136"/>
    <mergeCell ref="B137:C137"/>
    <mergeCell ref="B138:C138"/>
    <mergeCell ref="B139:C139"/>
    <mergeCell ref="B128:C128"/>
    <mergeCell ref="B129:C129"/>
    <mergeCell ref="B130:C130"/>
    <mergeCell ref="B131:C131"/>
    <mergeCell ref="B132:C132"/>
    <mergeCell ref="B133:C133"/>
    <mergeCell ref="B146:C146"/>
    <mergeCell ref="B147:C147"/>
    <mergeCell ref="B148:C148"/>
    <mergeCell ref="B149:C149"/>
    <mergeCell ref="B150:C150"/>
    <mergeCell ref="B151:C151"/>
    <mergeCell ref="B140:C140"/>
    <mergeCell ref="B141:C141"/>
    <mergeCell ref="B142:C142"/>
    <mergeCell ref="B143:C143"/>
    <mergeCell ref="B144:C144"/>
    <mergeCell ref="B145:C145"/>
    <mergeCell ref="B161:C161"/>
    <mergeCell ref="B162:C162"/>
    <mergeCell ref="B163:C163"/>
    <mergeCell ref="B164:C164"/>
    <mergeCell ref="B165:C165"/>
    <mergeCell ref="B166:C166"/>
    <mergeCell ref="B152:C152"/>
    <mergeCell ref="B153:C153"/>
    <mergeCell ref="B154:C154"/>
    <mergeCell ref="B155:C155"/>
    <mergeCell ref="B156:C156"/>
    <mergeCell ref="B157:C157"/>
    <mergeCell ref="B172:C172"/>
    <mergeCell ref="B173:C173"/>
    <mergeCell ref="B174:C174"/>
    <mergeCell ref="B175:C175"/>
    <mergeCell ref="B167:C167"/>
    <mergeCell ref="B168:C168"/>
    <mergeCell ref="B169:C169"/>
    <mergeCell ref="B170:C170"/>
    <mergeCell ref="B171:C171"/>
    <mergeCell ref="B181:C181"/>
    <mergeCell ref="B182:C182"/>
    <mergeCell ref="B183:C183"/>
    <mergeCell ref="B184:C184"/>
    <mergeCell ref="B185:C185"/>
    <mergeCell ref="B186:C186"/>
    <mergeCell ref="B176:C176"/>
    <mergeCell ref="B177:C177"/>
    <mergeCell ref="B178:C178"/>
    <mergeCell ref="B179:C179"/>
    <mergeCell ref="B180:C180"/>
    <mergeCell ref="B193:C193"/>
    <mergeCell ref="B194:C194"/>
    <mergeCell ref="B197:C197"/>
    <mergeCell ref="B191:C191"/>
    <mergeCell ref="B192:C192"/>
    <mergeCell ref="B196:C196"/>
    <mergeCell ref="B195:C195"/>
    <mergeCell ref="B187:C187"/>
    <mergeCell ref="B188:C188"/>
    <mergeCell ref="B189:C189"/>
    <mergeCell ref="B190:C190"/>
    <mergeCell ref="B206:C206"/>
    <mergeCell ref="B207:C207"/>
    <mergeCell ref="B208:C208"/>
    <mergeCell ref="B209:C209"/>
    <mergeCell ref="B210:C210"/>
    <mergeCell ref="B198:C198"/>
    <mergeCell ref="B199:C199"/>
    <mergeCell ref="B202:C202"/>
    <mergeCell ref="B203:C203"/>
    <mergeCell ref="B204:C204"/>
    <mergeCell ref="B205:C205"/>
  </mergeCells>
  <pageMargins left="0" right="0" top="0.51181102362204722" bottom="0.59055118110236227" header="0" footer="0.19685039370078741"/>
  <pageSetup paperSize="5" scale="68" orientation="landscape" r:id="rId1"/>
  <headerFooter alignWithMargins="0">
    <oddFooter>&amp;C&amp;10Página &amp;P de &amp;N</oddFooter>
  </headerFooter>
  <rowBreaks count="4" manualBreakCount="4">
    <brk id="32" max="12" man="1"/>
    <brk id="54" max="18" man="1"/>
    <brk id="98" max="18" man="1"/>
    <brk id="178" max="1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acta recibo No. 3</vt:lpstr>
      <vt:lpstr>'acta recibo No. 3'!Área_de_impresión</vt:lpstr>
      <vt:lpstr>'acta recibo No. 3'!Títulos_a_imprimir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dc:creator>
  <cp:lastModifiedBy>ASUS</cp:lastModifiedBy>
  <cp:lastPrinted>2024-03-14T21:45:41Z</cp:lastPrinted>
  <dcterms:created xsi:type="dcterms:W3CDTF">2024-02-08T12:48:52Z</dcterms:created>
  <dcterms:modified xsi:type="dcterms:W3CDTF">2024-03-14T22:16:39Z</dcterms:modified>
</cp:coreProperties>
</file>