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ndy Romero\Desktop\VIGILANCIA\"/>
    </mc:Choice>
  </mc:AlternateContent>
  <xr:revisionPtr revIDLastSave="0" documentId="8_{D4374DB0-769A-4A1A-A120-16552E9347B6}" xr6:coauthVersionLast="36" xr6:coauthVersionMax="36" xr10:uidLastSave="{00000000-0000-0000-0000-000000000000}"/>
  <bookViews>
    <workbookView xWindow="0" yWindow="0" windowWidth="20490" windowHeight="6945" xr2:uid="{D19B49A2-A291-43FC-8FF0-344B428F57DA}"/>
  </bookViews>
  <sheets>
    <sheet name="1ene-14ju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1" l="1"/>
  <c r="J50" i="1"/>
  <c r="H50" i="1"/>
  <c r="F50" i="1"/>
  <c r="L49" i="1"/>
  <c r="L50" i="1" s="1"/>
  <c r="M48" i="1"/>
  <c r="L48" i="1"/>
  <c r="C17" i="1"/>
  <c r="H16" i="1"/>
  <c r="H19" i="1" s="1"/>
  <c r="H20" i="1" s="1"/>
  <c r="F16" i="1"/>
  <c r="F19" i="1" s="1"/>
  <c r="F20" i="1" s="1"/>
  <c r="C16" i="1"/>
  <c r="F14" i="1"/>
  <c r="F21" i="1" l="1"/>
  <c r="F23" i="1" s="1"/>
  <c r="F24" i="1" s="1"/>
  <c r="H21" i="1"/>
  <c r="H23" i="1" s="1"/>
  <c r="H24" i="1" s="1"/>
  <c r="M49" i="1"/>
  <c r="M50" i="1" s="1"/>
  <c r="C19" i="1"/>
  <c r="C20" i="1" s="1"/>
  <c r="C21" i="1" l="1"/>
  <c r="C23" i="1" s="1"/>
  <c r="C24" i="1" s="1"/>
  <c r="H25" i="1"/>
  <c r="G42" i="1" s="1"/>
  <c r="H26" i="1"/>
  <c r="F26" i="1"/>
  <c r="F25" i="1"/>
  <c r="C25" i="1" l="1"/>
  <c r="C26" i="1"/>
  <c r="G36" i="1"/>
  <c r="L36" i="1" s="1"/>
  <c r="G39" i="1"/>
  <c r="L39" i="1" s="1"/>
  <c r="G31" i="1"/>
  <c r="I39" i="1"/>
  <c r="I31" i="1"/>
  <c r="I41" i="1" l="1"/>
  <c r="I38" i="1"/>
  <c r="I40" i="1"/>
  <c r="I30" i="1"/>
  <c r="L31" i="1"/>
  <c r="G38" i="1"/>
  <c r="L38" i="1" s="1"/>
  <c r="G34" i="1"/>
  <c r="L34" i="1" s="1"/>
  <c r="G32" i="1"/>
  <c r="L32" i="1" s="1"/>
  <c r="G40" i="1"/>
  <c r="G37" i="1"/>
  <c r="L37" i="1" s="1"/>
  <c r="G35" i="1"/>
  <c r="L35" i="1" s="1"/>
  <c r="G33" i="1"/>
  <c r="L33" i="1" s="1"/>
  <c r="G41" i="1"/>
  <c r="L41" i="1" s="1"/>
  <c r="G30" i="1"/>
  <c r="L30" i="1" l="1"/>
  <c r="L43" i="1" s="1"/>
  <c r="M52" i="1" s="1"/>
  <c r="L40" i="1"/>
</calcChain>
</file>

<file path=xl/sharedStrings.xml><?xml version="1.0" encoding="utf-8"?>
<sst xmlns="http://schemas.openxmlformats.org/spreadsheetml/2006/main" count="124" uniqueCount="68">
  <si>
    <t>Turno de 6am a 9 Pm</t>
  </si>
  <si>
    <t>15H Diurnas</t>
  </si>
  <si>
    <t>Turno de 9 pm a 6 am</t>
  </si>
  <si>
    <t>9H Nocturnas</t>
  </si>
  <si>
    <t>ANEXO #2</t>
  </si>
  <si>
    <t>TARIFAS DE VIGILANCIA  Y TRANSPORTE DE PERSONAL PRIVADO DE LA LIBERTAD</t>
  </si>
  <si>
    <r>
      <t xml:space="preserve">24 HORAS 30 DIAS AL MES </t>
    </r>
    <r>
      <rPr>
        <b/>
        <sz val="11"/>
        <rFont val="Calibri"/>
        <family val="2"/>
        <scheme val="minor"/>
      </rPr>
      <t>SIN ARMA</t>
    </r>
  </si>
  <si>
    <r>
      <t>24 HORAS 30 DIAS AL MES</t>
    </r>
    <r>
      <rPr>
        <b/>
        <sz val="11"/>
        <rFont val="Calibri"/>
        <family val="2"/>
        <scheme val="minor"/>
      </rPr>
      <t xml:space="preserve"> CON ARMA</t>
    </r>
  </si>
  <si>
    <r>
      <t xml:space="preserve">24 HORAS 30 DIAS AL MES </t>
    </r>
    <r>
      <rPr>
        <b/>
        <sz val="11"/>
        <rFont val="Calibri"/>
        <family val="2"/>
        <scheme val="minor"/>
      </rPr>
      <t>CON CANINO</t>
    </r>
  </si>
  <si>
    <t>Salario Minimo</t>
  </si>
  <si>
    <t>No Salarios Minimos</t>
  </si>
  <si>
    <t>Tarifa antes de IVA-AIU</t>
  </si>
  <si>
    <t>PRIMA PÓLIZA DE SEGURO</t>
  </si>
  <si>
    <t>Porcentaje de Administración</t>
  </si>
  <si>
    <t>valor de AYS</t>
  </si>
  <si>
    <t>Valor parcial</t>
  </si>
  <si>
    <t>Base sobre aplicar IVA (AIU 10%)</t>
  </si>
  <si>
    <t>IVA (%) sobre Administración</t>
  </si>
  <si>
    <t>Valor de IVA</t>
  </si>
  <si>
    <t>Tarifa mes incluido póliza, admón e IVA</t>
  </si>
  <si>
    <t>Valor por Hora diurna</t>
  </si>
  <si>
    <t>Valor por Hora Nocturna</t>
  </si>
  <si>
    <t xml:space="preserve">TARIFAS DEL TARIFA DEL 01 DE ENERO AL  14 DE  JULIO DEL 2024 PARA SERVICIOS DE VIGILANCIA  Y  SEGURIDAD  PRIVADA  DE  VEINTICUATRO  (24)  HORAS  Y TREINTA (30) DÍAS AL MES.  </t>
  </si>
  <si>
    <t>Ítem</t>
  </si>
  <si>
    <t xml:space="preserve">DESCRIPCIÓN </t>
  </si>
  <si>
    <t>SERVICIO CON ARMA O SIN ARMA O CANINO</t>
  </si>
  <si>
    <t>UNIDAD DE MEDIDA</t>
  </si>
  <si>
    <t>CANTIDAD</t>
  </si>
  <si>
    <t>No Horas Diurnas</t>
  </si>
  <si>
    <t>Valor Hora Diurna</t>
  </si>
  <si>
    <t>No Horas Nocturnas</t>
  </si>
  <si>
    <t>Valor Hora Nocturna</t>
  </si>
  <si>
    <t>No días al mes</t>
  </si>
  <si>
    <t>VALOR UNITARIO MENSUAL IVA INCLUIDO</t>
  </si>
  <si>
    <t>12 HORAS (9 horas nocturnas y 3 horas diurnas) permanente</t>
  </si>
  <si>
    <t xml:space="preserve">SIN ARMA </t>
  </si>
  <si>
    <t xml:space="preserve">UN </t>
  </si>
  <si>
    <t>CON ARMA</t>
  </si>
  <si>
    <t xml:space="preserve">12 HORAS DIURNO L - S CON FESTIVO </t>
  </si>
  <si>
    <t>SIN ARMA</t>
  </si>
  <si>
    <t>12 HORAS DIURNO L -V CON FESTIVO</t>
  </si>
  <si>
    <t>12 HORAS DIURNO L -V SIN FESTIVO</t>
  </si>
  <si>
    <t xml:space="preserve">12 HORAS DIURNO L-S  SIN FESTIVOS </t>
  </si>
  <si>
    <t>12 HORAS DIURNO PERMANENTE</t>
  </si>
  <si>
    <t>16 HORAS (7 diurnas y 9 nocturnas 16:00 a 08:00am) de L-V CON FESTIVO</t>
  </si>
  <si>
    <t>24 HORAS PERMANENTE</t>
  </si>
  <si>
    <t>24 HORAS SABADO, DOMINGO Y FESTIVO</t>
  </si>
  <si>
    <t>8 HORAS DIURNOS PERMANENTE</t>
  </si>
  <si>
    <t>CANINO</t>
  </si>
  <si>
    <t>CUADRO COMPARATIVO -COMPLEMENTO TRANSPORTE PERSONAS PRIVADAS DE LA LIBERTAD</t>
  </si>
  <si>
    <t>ITEM</t>
  </si>
  <si>
    <t>TIPO DE VEHÍCULO</t>
  </si>
  <si>
    <t>DESCRIPCION</t>
  </si>
  <si>
    <t>GRUPO COLBA</t>
  </si>
  <si>
    <t>GRANADINA DE VIGILANCIA</t>
  </si>
  <si>
    <t>SERVICONI LTDA</t>
  </si>
  <si>
    <t>PROCESO ADJUDICADO 2023 (LP-013-2022 + IPC 2023 9,28%</t>
  </si>
  <si>
    <t>PROMEDIO UNITARIO</t>
  </si>
  <si>
    <t>VALOR UNITARIO</t>
  </si>
  <si>
    <t>UN (1) VEHÍCULO TIPO
AUTOMÓVIL, CAMPERO O CAMIONETA</t>
  </si>
  <si>
    <t>VEHÍCULO TIPO AUTOMÓVIL, CAMPERO O CAMIONETA, MÍNIMO MODELO 2020 EN ADELANTE, CILINDRAJE NO INFERIOR A 1.400CC, MECÁNICO CON AIRE ACONDICIONADO. INCLUYE CONDUCTOR Y COMBUSTIBLE. PARA PRESTAR EL SERVICIO 12 HORAS DIURNAS LUNES A SÁBADO</t>
  </si>
  <si>
    <t>MES</t>
  </si>
  <si>
    <t>UN (1) VEHÍCULO TIPO VAN</t>
  </si>
  <si>
    <t>UN (1) VEHÍCULO TIPO VAN MÍNIMO MODELO 2017 EN ADELANTE, PASAJEROS MÍNIMOS DE 15 PERSONAS, MECÁNICO CON AIRE ACONDICIONADO. INCLUYE CONDUCTOR Y COMBUSTIBLE. PARA PRESTARSE 24 HORAS PERMANENTES</t>
  </si>
  <si>
    <t xml:space="preserve">Nota:  ART. 476 DEL ESTATUTO TRIBUTARIO POR MEDIO DEL CUÁL SON EXCLUÍDOS DEL IMPUESTO SOBRE LAS VENTAS LOS SERVICIOS DE TRANSPORTE				</t>
  </si>
  <si>
    <t>VALOR PROMEDIO UNITARIO VEHICULOS</t>
  </si>
  <si>
    <t>PROMEDIO UNITARIO MENSUAL</t>
  </si>
  <si>
    <t>VALOR TOTAL MENSUAL 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</si>
</sst>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  <numFmt numFmtId="165" formatCode="0.0%"/>
    <numFmt numFmtId="166" formatCode="_(&quot;$&quot;* #,##0.0_);_(&quot;$&quot;* \(#,##0.0\);_(&quot;$&quot;* &quot;-&quot;??_);_(@_)"/>
    <numFmt numFmtId="167" formatCode="_(&quot;$&quot;* #,##0.00_);_(&quot;$&quot;* \(#,##0.00\);_(&quot;$&quot;* &quot;-&quot;??_);_(@_)"/>
    <numFmt numFmtId="168" formatCode="_ &quot;$&quot;\ * #,##0_ ;_ &quot;$&quot;\ * \-#,##0_ ;_ &quot;$&quot;\ * &quot;-&quot;??_ ;_ @_ "/>
    <numFmt numFmtId="169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152">
    <xf numFmtId="0" fontId="0" fillId="0" borderId="0" xfId="0"/>
    <xf numFmtId="0" fontId="4" fillId="0" borderId="0" xfId="4" applyFont="1" applyAlignment="1">
      <alignment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 vertical="center"/>
    </xf>
    <xf numFmtId="0" fontId="4" fillId="2" borderId="0" xfId="4" applyFont="1" applyFill="1" applyAlignment="1">
      <alignment horizontal="center" vertical="center"/>
    </xf>
    <xf numFmtId="0" fontId="4" fillId="2" borderId="0" xfId="4" applyFont="1" applyFill="1" applyAlignment="1">
      <alignment vertical="center"/>
    </xf>
    <xf numFmtId="0" fontId="4" fillId="0" borderId="1" xfId="4" applyFont="1" applyBorder="1" applyAlignment="1">
      <alignment horizontal="center" vertical="center"/>
    </xf>
    <xf numFmtId="10" fontId="4" fillId="0" borderId="0" xfId="5" applyNumberFormat="1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10" fontId="4" fillId="0" borderId="0" xfId="5" applyNumberFormat="1" applyFont="1" applyAlignment="1">
      <alignment horizontal="right" vertical="center"/>
    </xf>
    <xf numFmtId="0" fontId="5" fillId="2" borderId="0" xfId="0" applyFont="1" applyFill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5" fillId="0" borderId="2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10" fontId="4" fillId="0" borderId="0" xfId="5" applyNumberFormat="1" applyFont="1" applyAlignment="1">
      <alignment horizontal="center" vertical="center"/>
    </xf>
    <xf numFmtId="0" fontId="4" fillId="3" borderId="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4" xfId="4" applyFont="1" applyFill="1" applyBorder="1" applyAlignment="1">
      <alignment horizontal="center" vertical="center"/>
    </xf>
    <xf numFmtId="0" fontId="4" fillId="3" borderId="5" xfId="4" applyFont="1" applyFill="1" applyBorder="1" applyAlignment="1">
      <alignment horizontal="center" vertical="center"/>
    </xf>
    <xf numFmtId="0" fontId="4" fillId="3" borderId="6" xfId="4" applyFont="1" applyFill="1" applyBorder="1" applyAlignment="1">
      <alignment horizontal="center" vertical="center"/>
    </xf>
    <xf numFmtId="164" fontId="4" fillId="2" borderId="0" xfId="2" applyNumberFormat="1" applyFont="1" applyFill="1" applyAlignment="1">
      <alignment vertical="center"/>
    </xf>
    <xf numFmtId="164" fontId="4" fillId="2" borderId="0" xfId="4" applyNumberFormat="1" applyFont="1" applyFill="1" applyAlignment="1">
      <alignment vertical="center"/>
    </xf>
    <xf numFmtId="164" fontId="4" fillId="0" borderId="0" xfId="4" applyNumberFormat="1" applyFont="1" applyAlignment="1">
      <alignment vertical="center"/>
    </xf>
    <xf numFmtId="0" fontId="4" fillId="0" borderId="7" xfId="4" applyFont="1" applyBorder="1" applyAlignment="1">
      <alignment vertical="center" wrapText="1"/>
    </xf>
    <xf numFmtId="164" fontId="4" fillId="0" borderId="8" xfId="2" applyNumberFormat="1" applyFont="1" applyBorder="1" applyAlignment="1">
      <alignment horizontal="center" vertical="center" wrapText="1"/>
    </xf>
    <xf numFmtId="164" fontId="4" fillId="0" borderId="9" xfId="2" applyNumberFormat="1" applyFont="1" applyBorder="1" applyAlignment="1">
      <alignment horizontal="center" vertical="center" wrapText="1"/>
    </xf>
    <xf numFmtId="164" fontId="4" fillId="0" borderId="10" xfId="2" applyNumberFormat="1" applyFont="1" applyBorder="1" applyAlignment="1">
      <alignment vertical="center" wrapText="1"/>
    </xf>
    <xf numFmtId="0" fontId="4" fillId="0" borderId="7" xfId="4" applyFont="1" applyBorder="1" applyAlignment="1">
      <alignment horizontal="left" vertical="center" wrapText="1"/>
    </xf>
    <xf numFmtId="164" fontId="4" fillId="0" borderId="10" xfId="2" applyNumberFormat="1" applyFont="1" applyBorder="1" applyAlignment="1">
      <alignment vertical="center"/>
    </xf>
    <xf numFmtId="0" fontId="4" fillId="0" borderId="11" xfId="4" applyFont="1" applyBorder="1" applyAlignment="1">
      <alignment vertical="center" wrapText="1"/>
    </xf>
    <xf numFmtId="0" fontId="4" fillId="0" borderId="12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14" xfId="4" applyFont="1" applyBorder="1" applyAlignment="1">
      <alignment horizontal="center" vertical="center" wrapText="1"/>
    </xf>
    <xf numFmtId="0" fontId="4" fillId="0" borderId="11" xfId="4" applyFont="1" applyBorder="1" applyAlignment="1">
      <alignment horizontal="left" vertical="center" wrapText="1"/>
    </xf>
    <xf numFmtId="0" fontId="4" fillId="0" borderId="14" xfId="4" applyFont="1" applyBorder="1" applyAlignment="1">
      <alignment horizontal="center" vertical="center"/>
    </xf>
    <xf numFmtId="164" fontId="4" fillId="0" borderId="12" xfId="2" applyNumberFormat="1" applyFont="1" applyBorder="1" applyAlignment="1">
      <alignment horizontal="center" vertical="center" wrapText="1"/>
    </xf>
    <xf numFmtId="164" fontId="4" fillId="0" borderId="13" xfId="2" applyNumberFormat="1" applyFont="1" applyBorder="1" applyAlignment="1">
      <alignment horizontal="center" vertical="center" wrapText="1"/>
    </xf>
    <xf numFmtId="164" fontId="4" fillId="0" borderId="14" xfId="2" applyNumberFormat="1" applyFont="1" applyBorder="1" applyAlignment="1">
      <alignment vertical="center" wrapText="1"/>
    </xf>
    <xf numFmtId="164" fontId="4" fillId="0" borderId="14" xfId="2" applyNumberFormat="1" applyFont="1" applyBorder="1" applyAlignment="1">
      <alignment vertical="center"/>
    </xf>
    <xf numFmtId="44" fontId="4" fillId="2" borderId="0" xfId="4" applyNumberFormat="1" applyFont="1" applyFill="1" applyAlignment="1">
      <alignment vertical="center"/>
    </xf>
    <xf numFmtId="0" fontId="2" fillId="4" borderId="11" xfId="4" applyFont="1" applyFill="1" applyBorder="1" applyAlignment="1">
      <alignment vertical="center" wrapText="1"/>
    </xf>
    <xf numFmtId="164" fontId="4" fillId="4" borderId="12" xfId="2" applyNumberFormat="1" applyFont="1" applyFill="1" applyBorder="1" applyAlignment="1">
      <alignment horizontal="center" vertical="center" wrapText="1"/>
    </xf>
    <xf numFmtId="164" fontId="4" fillId="4" borderId="13" xfId="2" applyNumberFormat="1" applyFont="1" applyFill="1" applyBorder="1" applyAlignment="1">
      <alignment horizontal="center" vertical="center" wrapText="1"/>
    </xf>
    <xf numFmtId="0" fontId="5" fillId="4" borderId="11" xfId="4" applyFont="1" applyFill="1" applyBorder="1" applyAlignment="1">
      <alignment vertical="center" wrapText="1"/>
    </xf>
    <xf numFmtId="164" fontId="4" fillId="4" borderId="14" xfId="2" applyNumberFormat="1" applyFont="1" applyFill="1" applyBorder="1" applyAlignment="1">
      <alignment horizontal="center" vertical="center" wrapText="1"/>
    </xf>
    <xf numFmtId="165" fontId="4" fillId="0" borderId="12" xfId="5" applyNumberFormat="1" applyFont="1" applyBorder="1" applyAlignment="1">
      <alignment horizontal="center" vertical="center" wrapText="1"/>
    </xf>
    <xf numFmtId="165" fontId="4" fillId="0" borderId="13" xfId="5" applyNumberFormat="1" applyFont="1" applyBorder="1" applyAlignment="1">
      <alignment horizontal="center" vertical="center" wrapText="1"/>
    </xf>
    <xf numFmtId="165" fontId="4" fillId="0" borderId="14" xfId="5" applyNumberFormat="1" applyFont="1" applyBorder="1" applyAlignment="1">
      <alignment vertical="center" wrapText="1"/>
    </xf>
    <xf numFmtId="165" fontId="4" fillId="0" borderId="14" xfId="5" applyNumberFormat="1" applyFont="1" applyBorder="1" applyAlignment="1">
      <alignment vertical="center"/>
    </xf>
    <xf numFmtId="164" fontId="4" fillId="0" borderId="14" xfId="2" applyNumberFormat="1" applyFont="1" applyBorder="1" applyAlignment="1">
      <alignment horizontal="center" vertical="center" wrapText="1"/>
    </xf>
    <xf numFmtId="164" fontId="4" fillId="0" borderId="14" xfId="2" applyNumberFormat="1" applyFont="1" applyBorder="1" applyAlignment="1">
      <alignment horizontal="center" vertical="center"/>
    </xf>
    <xf numFmtId="166" fontId="4" fillId="2" borderId="0" xfId="2" applyNumberFormat="1" applyFont="1" applyFill="1" applyAlignment="1">
      <alignment vertical="center"/>
    </xf>
    <xf numFmtId="165" fontId="4" fillId="0" borderId="14" xfId="5" applyNumberFormat="1" applyFont="1" applyBorder="1" applyAlignment="1">
      <alignment horizontal="center" vertical="center" wrapText="1"/>
    </xf>
    <xf numFmtId="165" fontId="4" fillId="0" borderId="14" xfId="5" applyNumberFormat="1" applyFont="1" applyBorder="1" applyAlignment="1">
      <alignment horizontal="center" vertical="center"/>
    </xf>
    <xf numFmtId="0" fontId="5" fillId="5" borderId="11" xfId="4" applyFont="1" applyFill="1" applyBorder="1" applyAlignment="1">
      <alignment vertical="center" wrapText="1"/>
    </xf>
    <xf numFmtId="164" fontId="5" fillId="5" borderId="12" xfId="2" applyNumberFormat="1" applyFont="1" applyFill="1" applyBorder="1" applyAlignment="1">
      <alignment horizontal="center" vertical="center" wrapText="1"/>
    </xf>
    <xf numFmtId="164" fontId="5" fillId="5" borderId="13" xfId="2" applyNumberFormat="1" applyFont="1" applyFill="1" applyBorder="1" applyAlignment="1">
      <alignment horizontal="center" vertical="center" wrapText="1"/>
    </xf>
    <xf numFmtId="164" fontId="5" fillId="5" borderId="14" xfId="2" applyNumberFormat="1" applyFont="1" applyFill="1" applyBorder="1" applyAlignment="1">
      <alignment horizontal="center" vertical="center" wrapText="1"/>
    </xf>
    <xf numFmtId="164" fontId="5" fillId="5" borderId="14" xfId="2" applyNumberFormat="1" applyFont="1" applyFill="1" applyBorder="1" applyAlignment="1">
      <alignment horizontal="center" vertical="center"/>
    </xf>
    <xf numFmtId="167" fontId="4" fillId="0" borderId="12" xfId="2" applyNumberFormat="1" applyFont="1" applyBorder="1" applyAlignment="1">
      <alignment horizontal="center" vertical="center" wrapText="1"/>
    </xf>
    <xf numFmtId="167" fontId="4" fillId="0" borderId="13" xfId="2" applyNumberFormat="1" applyFont="1" applyBorder="1" applyAlignment="1">
      <alignment horizontal="center" vertical="center" wrapText="1"/>
    </xf>
    <xf numFmtId="167" fontId="4" fillId="0" borderId="14" xfId="2" applyNumberFormat="1" applyFont="1" applyBorder="1" applyAlignment="1">
      <alignment vertical="center" wrapText="1"/>
    </xf>
    <xf numFmtId="167" fontId="4" fillId="0" borderId="14" xfId="2" applyNumberFormat="1" applyFont="1" applyBorder="1" applyAlignment="1">
      <alignment vertical="center"/>
    </xf>
    <xf numFmtId="0" fontId="4" fillId="0" borderId="15" xfId="4" applyFont="1" applyBorder="1" applyAlignment="1">
      <alignment vertical="center" wrapText="1"/>
    </xf>
    <xf numFmtId="167" fontId="4" fillId="0" borderId="16" xfId="2" applyNumberFormat="1" applyFont="1" applyBorder="1" applyAlignment="1">
      <alignment horizontal="center" vertical="center" wrapText="1"/>
    </xf>
    <xf numFmtId="167" fontId="4" fillId="0" borderId="17" xfId="2" applyNumberFormat="1" applyFont="1" applyBorder="1" applyAlignment="1">
      <alignment horizontal="center" vertical="center" wrapText="1"/>
    </xf>
    <xf numFmtId="167" fontId="4" fillId="0" borderId="18" xfId="2" applyNumberFormat="1" applyFont="1" applyBorder="1" applyAlignment="1">
      <alignment vertical="center" wrapText="1"/>
    </xf>
    <xf numFmtId="0" fontId="4" fillId="0" borderId="15" xfId="4" applyFont="1" applyBorder="1" applyAlignment="1">
      <alignment horizontal="left" vertical="center" wrapText="1"/>
    </xf>
    <xf numFmtId="167" fontId="4" fillId="0" borderId="18" xfId="2" applyNumberFormat="1" applyFont="1" applyBorder="1" applyAlignment="1">
      <alignment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67" fontId="1" fillId="0" borderId="23" xfId="0" applyNumberFormat="1" applyFont="1" applyFill="1" applyBorder="1" applyAlignment="1">
      <alignment vertical="center"/>
    </xf>
    <xf numFmtId="167" fontId="1" fillId="0" borderId="24" xfId="0" applyNumberFormat="1" applyFont="1" applyFill="1" applyBorder="1" applyAlignment="1">
      <alignment vertical="center"/>
    </xf>
    <xf numFmtId="1" fontId="1" fillId="0" borderId="25" xfId="0" applyNumberFormat="1" applyFont="1" applyFill="1" applyBorder="1" applyAlignment="1">
      <alignment horizontal="center" vertical="center"/>
    </xf>
    <xf numFmtId="167" fontId="1" fillId="0" borderId="26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67" fontId="1" fillId="0" borderId="22" xfId="0" applyNumberFormat="1" applyFont="1" applyFill="1" applyBorder="1" applyAlignment="1">
      <alignment vertical="center"/>
    </xf>
    <xf numFmtId="167" fontId="1" fillId="0" borderId="12" xfId="0" applyNumberFormat="1" applyFont="1" applyFill="1" applyBorder="1" applyAlignment="1">
      <alignment vertical="center"/>
    </xf>
    <xf numFmtId="1" fontId="1" fillId="0" borderId="22" xfId="0" applyNumberFormat="1" applyFont="1" applyFill="1" applyBorder="1" applyAlignment="1">
      <alignment horizontal="center" vertical="center"/>
    </xf>
    <xf numFmtId="167" fontId="1" fillId="0" borderId="13" xfId="0" applyNumberFormat="1" applyFont="1" applyFill="1" applyBorder="1" applyAlignment="1">
      <alignment vertical="center"/>
    </xf>
    <xf numFmtId="41" fontId="1" fillId="0" borderId="0" xfId="1" applyFont="1" applyFill="1" applyAlignment="1">
      <alignment vertical="center"/>
    </xf>
    <xf numFmtId="0" fontId="0" fillId="0" borderId="22" xfId="0" applyFont="1" applyFill="1" applyBorder="1" applyAlignment="1">
      <alignment horizontal="left" vertical="center" wrapText="1"/>
    </xf>
    <xf numFmtId="42" fontId="1" fillId="2" borderId="0" xfId="3" applyFont="1" applyFill="1" applyAlignment="1">
      <alignment vertical="center"/>
    </xf>
    <xf numFmtId="42" fontId="1" fillId="0" borderId="0" xfId="0" applyNumberFormat="1" applyFont="1" applyFill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167" fontId="1" fillId="0" borderId="28" xfId="0" applyNumberFormat="1" applyFont="1" applyFill="1" applyBorder="1" applyAlignment="1">
      <alignment vertical="center"/>
    </xf>
    <xf numFmtId="167" fontId="1" fillId="0" borderId="29" xfId="0" applyNumberFormat="1" applyFont="1" applyFill="1" applyBorder="1" applyAlignment="1">
      <alignment vertical="center"/>
    </xf>
    <xf numFmtId="1" fontId="1" fillId="0" borderId="28" xfId="0" applyNumberFormat="1" applyFont="1" applyFill="1" applyBorder="1" applyAlignment="1">
      <alignment horizontal="center" vertical="center"/>
    </xf>
    <xf numFmtId="167" fontId="1" fillId="0" borderId="31" xfId="0" applyNumberFormat="1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4" fontId="2" fillId="8" borderId="2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168" fontId="4" fillId="0" borderId="22" xfId="2" applyNumberFormat="1" applyFont="1" applyBorder="1" applyAlignment="1">
      <alignment horizontal="center" vertical="center" wrapText="1"/>
    </xf>
    <xf numFmtId="168" fontId="4" fillId="0" borderId="22" xfId="0" applyNumberFormat="1" applyFont="1" applyBorder="1" applyAlignment="1">
      <alignment vertical="center"/>
    </xf>
    <xf numFmtId="168" fontId="4" fillId="0" borderId="14" xfId="0" applyNumberFormat="1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168" fontId="4" fillId="0" borderId="13" xfId="0" applyNumberFormat="1" applyFont="1" applyBorder="1" applyAlignment="1">
      <alignment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168" fontId="2" fillId="0" borderId="34" xfId="0" applyNumberFormat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168" fontId="2" fillId="0" borderId="16" xfId="0" applyNumberFormat="1" applyFont="1" applyFill="1" applyBorder="1" applyAlignment="1">
      <alignment horizontal="center" vertical="center"/>
    </xf>
    <xf numFmtId="164" fontId="2" fillId="8" borderId="18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9" fontId="2" fillId="8" borderId="2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6">
    <cellStyle name="Millares [0]" xfId="1" builtinId="6"/>
    <cellStyle name="Moneda" xfId="2" builtinId="4"/>
    <cellStyle name="Moneda [0]" xfId="3" builtinId="7"/>
    <cellStyle name="Normal" xfId="0" builtinId="0"/>
    <cellStyle name="Normal 2" xfId="4" xr:uid="{78B5C395-28D5-4608-9D24-8C69E13C5728}"/>
    <cellStyle name="Porcentual 2" xfId="5" xr:uid="{E8D60356-2766-4F8C-8801-07FBFAF7D6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A5DAD-E344-46C7-A9F2-E9E7535B58FF}">
  <dimension ref="A1:R52"/>
  <sheetViews>
    <sheetView tabSelected="1" view="pageBreakPreview" topLeftCell="A35" zoomScale="60" zoomScaleNormal="85" workbookViewId="0">
      <selection activeCell="H44" sqref="H44"/>
    </sheetView>
  </sheetViews>
  <sheetFormatPr baseColWidth="10" defaultColWidth="11.42578125" defaultRowHeight="15" x14ac:dyDescent="0.25"/>
  <cols>
    <col min="1" max="1" width="7.7109375" style="150" customWidth="1"/>
    <col min="2" max="2" width="28" style="76" customWidth="1"/>
    <col min="3" max="3" width="39.85546875" style="76" customWidth="1"/>
    <col min="4" max="4" width="15.7109375" style="151" customWidth="1"/>
    <col min="5" max="5" width="27.42578125" style="151" customWidth="1"/>
    <col min="6" max="6" width="22.42578125" style="151" customWidth="1"/>
    <col min="7" max="7" width="28" style="151" customWidth="1"/>
    <col min="8" max="8" width="18" style="76" bestFit="1" customWidth="1"/>
    <col min="9" max="9" width="14" style="151" customWidth="1"/>
    <col min="10" max="10" width="8.7109375" style="76" customWidth="1"/>
    <col min="11" max="11" width="13.5703125" style="76" customWidth="1"/>
    <col min="12" max="12" width="23.28515625" style="76" customWidth="1"/>
    <col min="13" max="13" width="25.85546875" style="76" customWidth="1"/>
    <col min="14" max="14" width="12" style="76" bestFit="1" customWidth="1"/>
    <col min="15" max="16384" width="11.42578125" style="76"/>
  </cols>
  <sheetData>
    <row r="1" spans="1:18" s="1" customFormat="1" x14ac:dyDescent="0.25">
      <c r="D1" s="2"/>
      <c r="E1" s="3"/>
      <c r="G1" s="2"/>
      <c r="I1" s="4"/>
      <c r="J1" s="5"/>
      <c r="K1" s="5"/>
      <c r="L1" s="5"/>
      <c r="M1" s="5"/>
    </row>
    <row r="2" spans="1:18" s="1" customFormat="1" x14ac:dyDescent="0.25">
      <c r="D2" s="2"/>
      <c r="E2" s="3"/>
      <c r="G2" s="2"/>
      <c r="I2" s="4"/>
      <c r="J2" s="5"/>
      <c r="K2" s="5"/>
      <c r="L2" s="5"/>
      <c r="M2" s="5"/>
    </row>
    <row r="3" spans="1:18" s="1" customFormat="1" x14ac:dyDescent="0.25">
      <c r="B3" s="6">
        <v>188</v>
      </c>
      <c r="C3" s="2"/>
      <c r="D3" s="7">
        <v>0.55969999999999998</v>
      </c>
      <c r="E3" s="8" t="s">
        <v>0</v>
      </c>
      <c r="F3" s="8"/>
      <c r="G3" s="2" t="s">
        <v>1</v>
      </c>
      <c r="I3" s="4"/>
      <c r="J3" s="5"/>
      <c r="K3" s="5"/>
      <c r="L3" s="5"/>
      <c r="M3" s="5"/>
    </row>
    <row r="4" spans="1:18" s="1" customFormat="1" x14ac:dyDescent="0.25">
      <c r="B4" s="2">
        <v>335</v>
      </c>
      <c r="C4" s="2"/>
      <c r="D4" s="7"/>
      <c r="G4" s="2"/>
      <c r="I4" s="4"/>
      <c r="J4" s="5"/>
      <c r="K4" s="5"/>
      <c r="L4" s="5"/>
      <c r="M4" s="5"/>
    </row>
    <row r="5" spans="1:18" s="1" customFormat="1" x14ac:dyDescent="0.25">
      <c r="D5" s="2"/>
      <c r="G5" s="2"/>
      <c r="I5" s="4"/>
      <c r="J5" s="5"/>
      <c r="K5" s="5"/>
      <c r="L5" s="5"/>
      <c r="M5" s="5"/>
    </row>
    <row r="6" spans="1:18" s="1" customFormat="1" x14ac:dyDescent="0.25">
      <c r="B6" s="6"/>
      <c r="C6" s="2"/>
      <c r="D6" s="7"/>
      <c r="G6" s="2"/>
      <c r="I6" s="4"/>
      <c r="J6" s="5"/>
      <c r="K6" s="5"/>
      <c r="L6" s="5"/>
      <c r="M6" s="5"/>
    </row>
    <row r="7" spans="1:18" s="1" customFormat="1" x14ac:dyDescent="0.25">
      <c r="B7" s="2"/>
      <c r="C7" s="2"/>
      <c r="D7" s="7"/>
      <c r="G7" s="2"/>
      <c r="I7" s="4"/>
      <c r="J7" s="5"/>
      <c r="K7" s="5"/>
      <c r="L7" s="5"/>
      <c r="M7" s="5"/>
    </row>
    <row r="8" spans="1:18" s="1" customFormat="1" x14ac:dyDescent="0.25">
      <c r="D8" s="2"/>
      <c r="G8" s="2"/>
      <c r="I8" s="4"/>
      <c r="J8" s="5"/>
      <c r="K8" s="5"/>
      <c r="L8" s="5"/>
      <c r="M8" s="5"/>
    </row>
    <row r="9" spans="1:18" s="1" customFormat="1" x14ac:dyDescent="0.25">
      <c r="B9" s="6">
        <v>147</v>
      </c>
      <c r="C9" s="2"/>
      <c r="D9" s="7">
        <v>0.44030000000000002</v>
      </c>
      <c r="E9" s="8" t="s">
        <v>2</v>
      </c>
      <c r="F9" s="8"/>
      <c r="G9" s="2" t="s">
        <v>3</v>
      </c>
      <c r="I9" s="4"/>
      <c r="J9" s="5"/>
      <c r="K9" s="5"/>
      <c r="L9" s="5"/>
      <c r="M9" s="5"/>
    </row>
    <row r="10" spans="1:18" s="1" customFormat="1" ht="15.75" thickBot="1" x14ac:dyDescent="0.3">
      <c r="B10" s="2">
        <v>335</v>
      </c>
      <c r="C10" s="2"/>
      <c r="D10" s="7"/>
      <c r="E10" s="9"/>
      <c r="G10" s="2"/>
      <c r="I10" s="4"/>
      <c r="J10" s="5"/>
      <c r="K10" s="5"/>
      <c r="L10" s="10"/>
      <c r="M10" s="11"/>
      <c r="N10" s="12"/>
      <c r="O10" s="12"/>
      <c r="P10" s="12"/>
      <c r="Q10" s="12"/>
      <c r="R10" s="12"/>
    </row>
    <row r="11" spans="1:18" s="1" customFormat="1" ht="29.25" customHeight="1" thickBot="1" x14ac:dyDescent="0.3">
      <c r="A11" s="13" t="s">
        <v>4</v>
      </c>
      <c r="B11" s="14"/>
      <c r="C11" s="13" t="s">
        <v>5</v>
      </c>
      <c r="D11" s="14"/>
      <c r="E11" s="14"/>
      <c r="F11" s="14"/>
      <c r="G11" s="14"/>
      <c r="H11" s="15"/>
      <c r="I11" s="4"/>
      <c r="J11" s="5"/>
      <c r="K11" s="5"/>
      <c r="L11" s="10"/>
      <c r="M11" s="11"/>
      <c r="N11" s="12"/>
      <c r="O11" s="12"/>
      <c r="P11" s="12"/>
      <c r="Q11" s="12"/>
      <c r="R11" s="12"/>
    </row>
    <row r="12" spans="1:18" s="1" customFormat="1" ht="15.75" thickBot="1" x14ac:dyDescent="0.3">
      <c r="B12" s="2"/>
      <c r="C12" s="2"/>
      <c r="D12" s="16"/>
      <c r="E12" s="9"/>
      <c r="G12" s="2"/>
      <c r="I12" s="4"/>
      <c r="J12" s="5"/>
      <c r="K12" s="5"/>
      <c r="L12" s="10"/>
      <c r="M12" s="11"/>
      <c r="N12" s="12"/>
      <c r="O12" s="12"/>
      <c r="P12" s="12"/>
      <c r="Q12" s="12"/>
      <c r="R12" s="12"/>
    </row>
    <row r="13" spans="1:18" s="1" customFormat="1" ht="35.25" customHeight="1" thickBot="1" x14ac:dyDescent="0.3">
      <c r="B13" s="17" t="s">
        <v>6</v>
      </c>
      <c r="C13" s="18"/>
      <c r="D13" s="19"/>
      <c r="E13" s="20" t="s">
        <v>7</v>
      </c>
      <c r="F13" s="21"/>
      <c r="G13" s="20" t="s">
        <v>8</v>
      </c>
      <c r="H13" s="21"/>
      <c r="I13" s="4"/>
      <c r="J13" s="5"/>
      <c r="K13" s="5"/>
      <c r="L13" s="22"/>
      <c r="M13" s="23"/>
      <c r="O13" s="24"/>
      <c r="P13" s="24"/>
      <c r="R13" s="24"/>
    </row>
    <row r="14" spans="1:18" s="1" customFormat="1" x14ac:dyDescent="0.25">
      <c r="B14" s="25" t="s">
        <v>9</v>
      </c>
      <c r="C14" s="26">
        <v>1300000</v>
      </c>
      <c r="D14" s="27"/>
      <c r="E14" s="25" t="s">
        <v>9</v>
      </c>
      <c r="F14" s="28">
        <f>C14</f>
        <v>1300000</v>
      </c>
      <c r="G14" s="29" t="s">
        <v>9</v>
      </c>
      <c r="H14" s="30">
        <v>1300000</v>
      </c>
      <c r="I14" s="4"/>
      <c r="J14" s="5"/>
      <c r="K14" s="5"/>
      <c r="L14" s="22"/>
      <c r="M14" s="23"/>
      <c r="O14" s="24"/>
      <c r="P14" s="24"/>
      <c r="R14" s="24"/>
    </row>
    <row r="15" spans="1:18" s="1" customFormat="1" x14ac:dyDescent="0.25">
      <c r="B15" s="31" t="s">
        <v>10</v>
      </c>
      <c r="C15" s="32">
        <v>9.06</v>
      </c>
      <c r="D15" s="33"/>
      <c r="E15" s="31" t="s">
        <v>10</v>
      </c>
      <c r="F15" s="34">
        <v>9.06</v>
      </c>
      <c r="G15" s="35" t="s">
        <v>10</v>
      </c>
      <c r="H15" s="36">
        <v>9.06</v>
      </c>
      <c r="I15" s="4"/>
      <c r="J15" s="23"/>
      <c r="K15" s="23"/>
      <c r="L15" s="22"/>
      <c r="M15" s="23"/>
      <c r="O15" s="24"/>
      <c r="P15" s="24"/>
      <c r="R15" s="24"/>
    </row>
    <row r="16" spans="1:18" s="1" customFormat="1" x14ac:dyDescent="0.25">
      <c r="B16" s="31" t="s">
        <v>11</v>
      </c>
      <c r="C16" s="37">
        <f>C14*C15</f>
        <v>11778000</v>
      </c>
      <c r="D16" s="38"/>
      <c r="E16" s="31" t="s">
        <v>11</v>
      </c>
      <c r="F16" s="39">
        <f>F14*F15</f>
        <v>11778000</v>
      </c>
      <c r="G16" s="35" t="s">
        <v>11</v>
      </c>
      <c r="H16" s="40">
        <f>+H14*H15</f>
        <v>11778000</v>
      </c>
      <c r="I16" s="4"/>
      <c r="J16" s="41"/>
      <c r="K16" s="41"/>
      <c r="L16" s="22"/>
      <c r="M16" s="23"/>
      <c r="O16" s="24"/>
      <c r="P16" s="24"/>
      <c r="R16" s="24"/>
    </row>
    <row r="17" spans="1:18" s="1" customFormat="1" ht="27.75" customHeight="1" x14ac:dyDescent="0.25">
      <c r="B17" s="42" t="s">
        <v>12</v>
      </c>
      <c r="C17" s="43">
        <f>3000*1.0928</f>
        <v>3278.4</v>
      </c>
      <c r="D17" s="44"/>
      <c r="E17" s="45" t="s">
        <v>12</v>
      </c>
      <c r="F17" s="46">
        <v>3278</v>
      </c>
      <c r="G17" s="45" t="s">
        <v>12</v>
      </c>
      <c r="H17" s="46">
        <v>3278</v>
      </c>
      <c r="I17" s="4"/>
      <c r="J17" s="41"/>
      <c r="K17" s="41"/>
      <c r="L17" s="22"/>
      <c r="M17" s="23"/>
      <c r="O17" s="24"/>
      <c r="P17" s="24"/>
      <c r="R17" s="24"/>
    </row>
    <row r="18" spans="1:18" s="1" customFormat="1" ht="30" x14ac:dyDescent="0.25">
      <c r="B18" s="31" t="s">
        <v>13</v>
      </c>
      <c r="C18" s="47">
        <v>0.08</v>
      </c>
      <c r="D18" s="48"/>
      <c r="E18" s="31" t="s">
        <v>13</v>
      </c>
      <c r="F18" s="49">
        <v>0.1</v>
      </c>
      <c r="G18" s="35" t="s">
        <v>13</v>
      </c>
      <c r="H18" s="50">
        <v>0.11</v>
      </c>
      <c r="I18" s="4"/>
      <c r="J18" s="5"/>
      <c r="K18" s="5"/>
      <c r="L18" s="23"/>
      <c r="M18" s="23"/>
      <c r="O18" s="24"/>
      <c r="P18" s="24"/>
      <c r="R18" s="24"/>
    </row>
    <row r="19" spans="1:18" s="1" customFormat="1" x14ac:dyDescent="0.25">
      <c r="B19" s="31" t="s">
        <v>14</v>
      </c>
      <c r="C19" s="37">
        <f>(C16+C17)*C18</f>
        <v>942502.272</v>
      </c>
      <c r="D19" s="38"/>
      <c r="E19" s="31" t="s">
        <v>14</v>
      </c>
      <c r="F19" s="51">
        <f>(F16+F17)*F18</f>
        <v>1178127.8</v>
      </c>
      <c r="G19" s="31" t="s">
        <v>14</v>
      </c>
      <c r="H19" s="51">
        <f>(H16+H17)*H18</f>
        <v>1295940.58</v>
      </c>
      <c r="I19" s="4"/>
      <c r="J19" s="5"/>
      <c r="K19" s="5"/>
      <c r="L19" s="23"/>
      <c r="M19" s="23"/>
      <c r="O19" s="24"/>
      <c r="P19" s="24"/>
      <c r="R19" s="24"/>
    </row>
    <row r="20" spans="1:18" s="1" customFormat="1" x14ac:dyDescent="0.25">
      <c r="B20" s="31" t="s">
        <v>15</v>
      </c>
      <c r="C20" s="37">
        <f>C16+C19+C17</f>
        <v>12723780.672</v>
      </c>
      <c r="D20" s="38"/>
      <c r="E20" s="31" t="s">
        <v>15</v>
      </c>
      <c r="F20" s="39">
        <f>F16+F19+F17</f>
        <v>12959405.800000001</v>
      </c>
      <c r="G20" s="35" t="s">
        <v>15</v>
      </c>
      <c r="H20" s="40">
        <f>+H16+H19+H17</f>
        <v>13077218.58</v>
      </c>
      <c r="I20" s="4"/>
      <c r="J20" s="5"/>
      <c r="K20" s="5"/>
      <c r="L20" s="22"/>
      <c r="M20" s="23"/>
      <c r="O20" s="24"/>
      <c r="P20" s="24"/>
      <c r="R20" s="24"/>
    </row>
    <row r="21" spans="1:18" s="1" customFormat="1" ht="30" x14ac:dyDescent="0.25">
      <c r="B21" s="31" t="s">
        <v>16</v>
      </c>
      <c r="C21" s="37">
        <f>C20*0.1</f>
        <v>1272378.0672000002</v>
      </c>
      <c r="D21" s="38"/>
      <c r="E21" s="31" t="s">
        <v>16</v>
      </c>
      <c r="F21" s="51">
        <f>F20*0.1</f>
        <v>1295940.58</v>
      </c>
      <c r="G21" s="31" t="s">
        <v>16</v>
      </c>
      <c r="H21" s="52">
        <f>+H20*0.1</f>
        <v>1307721.858</v>
      </c>
      <c r="I21" s="4"/>
      <c r="J21" s="5"/>
      <c r="K21" s="5"/>
      <c r="L21" s="53"/>
      <c r="M21" s="23"/>
      <c r="O21" s="24"/>
      <c r="P21" s="24"/>
      <c r="R21" s="24"/>
    </row>
    <row r="22" spans="1:18" s="1" customFormat="1" x14ac:dyDescent="0.25">
      <c r="B22" s="31" t="s">
        <v>17</v>
      </c>
      <c r="C22" s="47">
        <v>0.19</v>
      </c>
      <c r="D22" s="48"/>
      <c r="E22" s="31" t="s">
        <v>17</v>
      </c>
      <c r="F22" s="54">
        <v>0.19</v>
      </c>
      <c r="G22" s="35" t="s">
        <v>17</v>
      </c>
      <c r="H22" s="55">
        <v>0.19</v>
      </c>
      <c r="I22" s="4"/>
      <c r="J22" s="5"/>
      <c r="K22" s="5"/>
      <c r="L22" s="22"/>
      <c r="M22" s="23"/>
      <c r="O22" s="24"/>
      <c r="P22" s="24"/>
      <c r="R22" s="24"/>
    </row>
    <row r="23" spans="1:18" s="1" customFormat="1" x14ac:dyDescent="0.25">
      <c r="B23" s="31" t="s">
        <v>18</v>
      </c>
      <c r="C23" s="37">
        <f>C21*C22</f>
        <v>241751.83276800002</v>
      </c>
      <c r="D23" s="38"/>
      <c r="E23" s="31" t="s">
        <v>18</v>
      </c>
      <c r="F23" s="51">
        <f>F21*F22</f>
        <v>246228.71020000003</v>
      </c>
      <c r="G23" s="35" t="s">
        <v>18</v>
      </c>
      <c r="H23" s="52">
        <f>+H21*H22</f>
        <v>248467.15302</v>
      </c>
      <c r="I23" s="4"/>
      <c r="J23" s="5"/>
      <c r="K23" s="5"/>
      <c r="L23" s="22"/>
      <c r="M23" s="23"/>
      <c r="O23" s="24"/>
      <c r="P23" s="24"/>
      <c r="R23" s="24"/>
    </row>
    <row r="24" spans="1:18" s="1" customFormat="1" ht="48" customHeight="1" x14ac:dyDescent="0.25">
      <c r="B24" s="56" t="s">
        <v>19</v>
      </c>
      <c r="C24" s="57">
        <f>C20+C23</f>
        <v>12965532.504768001</v>
      </c>
      <c r="D24" s="58"/>
      <c r="E24" s="56" t="s">
        <v>19</v>
      </c>
      <c r="F24" s="59">
        <f>F20+F23</f>
        <v>13205634.510200001</v>
      </c>
      <c r="G24" s="56" t="s">
        <v>19</v>
      </c>
      <c r="H24" s="60">
        <f>+H20+H23</f>
        <v>13325685.73302</v>
      </c>
      <c r="I24" s="4"/>
      <c r="J24" s="23"/>
      <c r="K24" s="5"/>
      <c r="L24" s="22"/>
      <c r="M24" s="23"/>
      <c r="O24" s="24"/>
      <c r="P24" s="24"/>
      <c r="R24" s="24"/>
    </row>
    <row r="25" spans="1:18" s="1" customFormat="1" ht="33.75" customHeight="1" x14ac:dyDescent="0.25">
      <c r="B25" s="31" t="s">
        <v>20</v>
      </c>
      <c r="C25" s="61">
        <f>((C24*D3)/30)/15</f>
        <v>16126.241206485889</v>
      </c>
      <c r="D25" s="62"/>
      <c r="E25" s="31" t="s">
        <v>20</v>
      </c>
      <c r="F25" s="63">
        <f>((F24*D3)/30)/15</f>
        <v>16424.87474524209</v>
      </c>
      <c r="G25" s="35" t="s">
        <v>20</v>
      </c>
      <c r="H25" s="64">
        <f>((H24*D3)/30)/15</f>
        <v>16574.191788380653</v>
      </c>
      <c r="I25" s="4"/>
      <c r="J25" s="23"/>
      <c r="K25" s="5"/>
      <c r="L25" s="22"/>
      <c r="M25" s="5"/>
    </row>
    <row r="26" spans="1:18" s="1" customFormat="1" ht="15.75" thickBot="1" x14ac:dyDescent="0.3">
      <c r="B26" s="65" t="s">
        <v>21</v>
      </c>
      <c r="C26" s="66">
        <f>((C24*D9)/30)/9</f>
        <v>21143.422080923527</v>
      </c>
      <c r="D26" s="67"/>
      <c r="E26" s="65" t="s">
        <v>21</v>
      </c>
      <c r="F26" s="68">
        <f>((F24*D9)/30)/9</f>
        <v>21534.96620311504</v>
      </c>
      <c r="G26" s="69" t="s">
        <v>21</v>
      </c>
      <c r="H26" s="70">
        <f>((H24*D9)/30)/9</f>
        <v>21730.738623143359</v>
      </c>
      <c r="I26" s="4"/>
      <c r="J26" s="5"/>
      <c r="K26" s="5"/>
      <c r="L26" s="22"/>
      <c r="M26" s="5"/>
    </row>
    <row r="27" spans="1:18" s="1" customFormat="1" ht="15.75" thickBot="1" x14ac:dyDescent="0.3">
      <c r="D27" s="2"/>
      <c r="E27" s="3"/>
      <c r="G27" s="2"/>
      <c r="I27" s="4"/>
      <c r="J27" s="5"/>
      <c r="K27" s="5"/>
      <c r="L27" s="5"/>
      <c r="M27" s="5"/>
    </row>
    <row r="28" spans="1:18" ht="37.5" customHeight="1" thickBot="1" x14ac:dyDescent="0.3">
      <c r="A28" s="71" t="s">
        <v>22</v>
      </c>
      <c r="B28" s="72"/>
      <c r="C28" s="72"/>
      <c r="D28" s="72"/>
      <c r="E28" s="72"/>
      <c r="F28" s="72"/>
      <c r="G28" s="72"/>
      <c r="H28" s="72"/>
      <c r="I28" s="72"/>
      <c r="J28" s="73"/>
      <c r="K28" s="73"/>
      <c r="L28" s="74"/>
      <c r="M28" s="75"/>
    </row>
    <row r="29" spans="1:18" ht="47.25" customHeight="1" thickBot="1" x14ac:dyDescent="0.3">
      <c r="A29" s="77" t="s">
        <v>23</v>
      </c>
      <c r="B29" s="77" t="s">
        <v>24</v>
      </c>
      <c r="C29" s="78" t="s">
        <v>25</v>
      </c>
      <c r="D29" s="78" t="s">
        <v>26</v>
      </c>
      <c r="E29" s="77" t="s">
        <v>27</v>
      </c>
      <c r="F29" s="78" t="s">
        <v>28</v>
      </c>
      <c r="G29" s="78" t="s">
        <v>29</v>
      </c>
      <c r="H29" s="78" t="s">
        <v>30</v>
      </c>
      <c r="I29" s="79" t="s">
        <v>31</v>
      </c>
      <c r="J29" s="80" t="s">
        <v>32</v>
      </c>
      <c r="K29" s="81"/>
      <c r="L29" s="82" t="s">
        <v>33</v>
      </c>
      <c r="M29" s="75"/>
    </row>
    <row r="30" spans="1:18" s="91" customFormat="1" ht="55.5" customHeight="1" x14ac:dyDescent="0.25">
      <c r="A30" s="83">
        <v>1</v>
      </c>
      <c r="B30" s="84" t="s">
        <v>34</v>
      </c>
      <c r="C30" s="85" t="s">
        <v>35</v>
      </c>
      <c r="D30" s="86" t="s">
        <v>36</v>
      </c>
      <c r="E30" s="86">
        <v>1</v>
      </c>
      <c r="F30" s="86">
        <v>3</v>
      </c>
      <c r="G30" s="87">
        <f>$C$25</f>
        <v>16126.241206485889</v>
      </c>
      <c r="H30" s="86">
        <v>9</v>
      </c>
      <c r="I30" s="88">
        <f>$C$26</f>
        <v>21143.422080923527</v>
      </c>
      <c r="J30" s="89">
        <v>30</v>
      </c>
      <c r="K30" s="89"/>
      <c r="L30" s="90">
        <f>+((F30*G30)+(H30*I30))*J30</f>
        <v>7160085.6704330826</v>
      </c>
      <c r="M30" s="75"/>
    </row>
    <row r="31" spans="1:18" s="91" customFormat="1" ht="57" customHeight="1" x14ac:dyDescent="0.25">
      <c r="A31" s="92">
        <v>2</v>
      </c>
      <c r="B31" s="84" t="s">
        <v>34</v>
      </c>
      <c r="C31" s="85" t="s">
        <v>37</v>
      </c>
      <c r="D31" s="86" t="s">
        <v>36</v>
      </c>
      <c r="E31" s="93">
        <v>1</v>
      </c>
      <c r="F31" s="93">
        <v>3</v>
      </c>
      <c r="G31" s="94">
        <f>$F$25</f>
        <v>16424.87474524209</v>
      </c>
      <c r="H31" s="93">
        <v>9</v>
      </c>
      <c r="I31" s="95">
        <f>$F$26</f>
        <v>21534.96620311504</v>
      </c>
      <c r="J31" s="96">
        <v>30</v>
      </c>
      <c r="K31" s="96"/>
      <c r="L31" s="97">
        <f t="shared" ref="L31:L41" si="0">+((F31*G31)+(H31*I31))*J31</f>
        <v>7292679.6019128487</v>
      </c>
      <c r="M31" s="75"/>
    </row>
    <row r="32" spans="1:18" s="91" customFormat="1" ht="35.25" customHeight="1" x14ac:dyDescent="0.25">
      <c r="A32" s="92">
        <v>3</v>
      </c>
      <c r="B32" s="84" t="s">
        <v>38</v>
      </c>
      <c r="C32" s="85" t="s">
        <v>39</v>
      </c>
      <c r="D32" s="86" t="s">
        <v>36</v>
      </c>
      <c r="E32" s="93">
        <v>1</v>
      </c>
      <c r="F32" s="93">
        <v>12</v>
      </c>
      <c r="G32" s="94">
        <f>$C$25</f>
        <v>16126.241206485889</v>
      </c>
      <c r="H32" s="93"/>
      <c r="I32" s="88"/>
      <c r="J32" s="96">
        <v>26</v>
      </c>
      <c r="K32" s="96"/>
      <c r="L32" s="97">
        <f>+((F32*G32)+(H32*I32))*J32</f>
        <v>5031387.2564235972</v>
      </c>
      <c r="M32" s="75"/>
    </row>
    <row r="33" spans="1:15" s="91" customFormat="1" ht="36" customHeight="1" x14ac:dyDescent="0.25">
      <c r="A33" s="92">
        <v>4</v>
      </c>
      <c r="B33" s="84" t="s">
        <v>40</v>
      </c>
      <c r="C33" s="85" t="s">
        <v>39</v>
      </c>
      <c r="D33" s="86" t="s">
        <v>36</v>
      </c>
      <c r="E33" s="93">
        <v>1</v>
      </c>
      <c r="F33" s="93">
        <v>12</v>
      </c>
      <c r="G33" s="94">
        <f>$C$25</f>
        <v>16126.241206485889</v>
      </c>
      <c r="H33" s="93"/>
      <c r="I33" s="88"/>
      <c r="J33" s="96">
        <v>22</v>
      </c>
      <c r="K33" s="96"/>
      <c r="L33" s="97">
        <f t="shared" si="0"/>
        <v>4257327.6785122752</v>
      </c>
      <c r="M33" s="75"/>
    </row>
    <row r="34" spans="1:15" s="91" customFormat="1" ht="35.25" customHeight="1" x14ac:dyDescent="0.25">
      <c r="A34" s="92">
        <v>5</v>
      </c>
      <c r="B34" s="84" t="s">
        <v>41</v>
      </c>
      <c r="C34" s="85" t="s">
        <v>39</v>
      </c>
      <c r="D34" s="86" t="s">
        <v>36</v>
      </c>
      <c r="E34" s="93">
        <v>1</v>
      </c>
      <c r="F34" s="93">
        <v>12</v>
      </c>
      <c r="G34" s="94">
        <f>$C$25</f>
        <v>16126.241206485889</v>
      </c>
      <c r="H34" s="93"/>
      <c r="I34" s="88"/>
      <c r="J34" s="96">
        <v>20</v>
      </c>
      <c r="K34" s="96"/>
      <c r="L34" s="97">
        <f t="shared" si="0"/>
        <v>3870297.8895566138</v>
      </c>
      <c r="M34" s="75"/>
    </row>
    <row r="35" spans="1:15" s="91" customFormat="1" ht="36" customHeight="1" x14ac:dyDescent="0.25">
      <c r="A35" s="92">
        <v>6</v>
      </c>
      <c r="B35" s="84" t="s">
        <v>42</v>
      </c>
      <c r="C35" s="85" t="s">
        <v>39</v>
      </c>
      <c r="D35" s="86" t="s">
        <v>36</v>
      </c>
      <c r="E35" s="93">
        <v>1</v>
      </c>
      <c r="F35" s="93">
        <v>12</v>
      </c>
      <c r="G35" s="94">
        <f>$C$25</f>
        <v>16126.241206485889</v>
      </c>
      <c r="H35" s="93"/>
      <c r="I35" s="88"/>
      <c r="J35" s="96">
        <v>24</v>
      </c>
      <c r="K35" s="96"/>
      <c r="L35" s="97">
        <f t="shared" si="0"/>
        <v>4644357.4674679358</v>
      </c>
      <c r="M35" s="75"/>
      <c r="O35" s="98"/>
    </row>
    <row r="36" spans="1:15" s="91" customFormat="1" ht="36.75" customHeight="1" x14ac:dyDescent="0.25">
      <c r="A36" s="92">
        <v>7</v>
      </c>
      <c r="B36" s="84" t="s">
        <v>42</v>
      </c>
      <c r="C36" s="85" t="s">
        <v>37</v>
      </c>
      <c r="D36" s="86" t="s">
        <v>36</v>
      </c>
      <c r="E36" s="93">
        <v>1</v>
      </c>
      <c r="F36" s="93">
        <v>12</v>
      </c>
      <c r="G36" s="94">
        <f>$F$25</f>
        <v>16424.87474524209</v>
      </c>
      <c r="H36" s="93"/>
      <c r="I36" s="95"/>
      <c r="J36" s="96">
        <v>24</v>
      </c>
      <c r="K36" s="96"/>
      <c r="L36" s="97">
        <f t="shared" si="0"/>
        <v>4730363.9266297221</v>
      </c>
      <c r="M36" s="75"/>
    </row>
    <row r="37" spans="1:15" s="91" customFormat="1" ht="38.25" customHeight="1" x14ac:dyDescent="0.25">
      <c r="A37" s="92">
        <v>8</v>
      </c>
      <c r="B37" s="84" t="s">
        <v>43</v>
      </c>
      <c r="C37" s="85" t="s">
        <v>39</v>
      </c>
      <c r="D37" s="86" t="s">
        <v>36</v>
      </c>
      <c r="E37" s="93">
        <v>1</v>
      </c>
      <c r="F37" s="93">
        <v>12</v>
      </c>
      <c r="G37" s="94">
        <f>$C$25</f>
        <v>16126.241206485889</v>
      </c>
      <c r="H37" s="93"/>
      <c r="I37" s="88"/>
      <c r="J37" s="96">
        <v>30</v>
      </c>
      <c r="K37" s="96"/>
      <c r="L37" s="97">
        <f t="shared" si="0"/>
        <v>5805446.8343349202</v>
      </c>
      <c r="M37" s="75"/>
    </row>
    <row r="38" spans="1:15" s="91" customFormat="1" ht="52.5" customHeight="1" x14ac:dyDescent="0.25">
      <c r="A38" s="92">
        <v>9</v>
      </c>
      <c r="B38" s="99" t="s">
        <v>44</v>
      </c>
      <c r="C38" s="85" t="s">
        <v>39</v>
      </c>
      <c r="D38" s="86" t="s">
        <v>36</v>
      </c>
      <c r="E38" s="93">
        <v>1</v>
      </c>
      <c r="F38" s="93">
        <v>7</v>
      </c>
      <c r="G38" s="94">
        <f>$C$25</f>
        <v>16126.241206485889</v>
      </c>
      <c r="H38" s="93">
        <v>9</v>
      </c>
      <c r="I38" s="88">
        <f>$C$26</f>
        <v>21143.422080923527</v>
      </c>
      <c r="J38" s="96">
        <v>22</v>
      </c>
      <c r="K38" s="96"/>
      <c r="L38" s="97">
        <f t="shared" si="0"/>
        <v>6669838.7178216847</v>
      </c>
      <c r="M38" s="75"/>
    </row>
    <row r="39" spans="1:15" s="91" customFormat="1" ht="28.5" customHeight="1" x14ac:dyDescent="0.25">
      <c r="A39" s="92">
        <v>10</v>
      </c>
      <c r="B39" s="84" t="s">
        <v>45</v>
      </c>
      <c r="C39" s="85" t="s">
        <v>37</v>
      </c>
      <c r="D39" s="86" t="s">
        <v>36</v>
      </c>
      <c r="E39" s="93">
        <v>1</v>
      </c>
      <c r="F39" s="93">
        <v>15</v>
      </c>
      <c r="G39" s="94">
        <f>$F$25</f>
        <v>16424.87474524209</v>
      </c>
      <c r="H39" s="93">
        <v>9</v>
      </c>
      <c r="I39" s="95">
        <f>$F$26</f>
        <v>21534.96620311504</v>
      </c>
      <c r="J39" s="96">
        <v>30</v>
      </c>
      <c r="K39" s="96"/>
      <c r="L39" s="97">
        <f t="shared" si="0"/>
        <v>13205634.510200001</v>
      </c>
      <c r="M39" s="75"/>
    </row>
    <row r="40" spans="1:15" s="91" customFormat="1" ht="28.5" customHeight="1" x14ac:dyDescent="0.25">
      <c r="A40" s="92">
        <v>11</v>
      </c>
      <c r="B40" s="84" t="s">
        <v>45</v>
      </c>
      <c r="C40" s="85" t="s">
        <v>39</v>
      </c>
      <c r="D40" s="86" t="s">
        <v>36</v>
      </c>
      <c r="E40" s="93">
        <v>1</v>
      </c>
      <c r="F40" s="93">
        <v>15</v>
      </c>
      <c r="G40" s="94">
        <f>$C$25</f>
        <v>16126.241206485889</v>
      </c>
      <c r="H40" s="93">
        <v>9</v>
      </c>
      <c r="I40" s="88">
        <f>$C$26</f>
        <v>21143.422080923527</v>
      </c>
      <c r="J40" s="96">
        <v>30</v>
      </c>
      <c r="K40" s="96"/>
      <c r="L40" s="97">
        <f t="shared" si="0"/>
        <v>12965532.504768003</v>
      </c>
      <c r="M40" s="75"/>
    </row>
    <row r="41" spans="1:15" s="91" customFormat="1" ht="28.5" customHeight="1" x14ac:dyDescent="0.25">
      <c r="A41" s="92">
        <v>12</v>
      </c>
      <c r="B41" s="84" t="s">
        <v>46</v>
      </c>
      <c r="C41" s="85" t="s">
        <v>39</v>
      </c>
      <c r="D41" s="86" t="s">
        <v>36</v>
      </c>
      <c r="E41" s="93">
        <v>1</v>
      </c>
      <c r="F41" s="93">
        <v>15</v>
      </c>
      <c r="G41" s="94">
        <f>$C$25</f>
        <v>16126.241206485889</v>
      </c>
      <c r="H41" s="93">
        <v>9</v>
      </c>
      <c r="I41" s="88">
        <f>$C$26</f>
        <v>21143.422080923527</v>
      </c>
      <c r="J41" s="96">
        <v>10</v>
      </c>
      <c r="K41" s="96"/>
      <c r="L41" s="97">
        <f t="shared" si="0"/>
        <v>4321844.1682560006</v>
      </c>
      <c r="M41" s="100"/>
      <c r="N41" s="101"/>
    </row>
    <row r="42" spans="1:15" s="91" customFormat="1" ht="28.5" customHeight="1" thickBot="1" x14ac:dyDescent="0.3">
      <c r="A42" s="102">
        <v>13</v>
      </c>
      <c r="B42" s="103" t="s">
        <v>47</v>
      </c>
      <c r="C42" s="104" t="s">
        <v>48</v>
      </c>
      <c r="D42" s="105" t="s">
        <v>36</v>
      </c>
      <c r="E42" s="106">
        <v>1</v>
      </c>
      <c r="F42" s="106">
        <v>8</v>
      </c>
      <c r="G42" s="107">
        <f>$H$25</f>
        <v>16574.191788380653</v>
      </c>
      <c r="H42" s="106"/>
      <c r="I42" s="108"/>
      <c r="J42" s="109">
        <v>30</v>
      </c>
      <c r="K42" s="109"/>
      <c r="L42" s="110">
        <f>+((F42*G42)+(H42*I42))*J42</f>
        <v>3977806.0292113568</v>
      </c>
      <c r="M42" s="75"/>
    </row>
    <row r="43" spans="1:15" ht="30.75" customHeight="1" thickBot="1" x14ac:dyDescent="0.3">
      <c r="A43" s="111"/>
      <c r="B43" s="112"/>
      <c r="C43" s="112"/>
      <c r="D43" s="112"/>
      <c r="E43" s="112"/>
      <c r="F43" s="112"/>
      <c r="G43" s="112"/>
      <c r="H43" s="113" t="s">
        <v>67</v>
      </c>
      <c r="I43" s="113"/>
      <c r="J43" s="113"/>
      <c r="K43" s="114"/>
      <c r="L43" s="115">
        <f>SUM(L30:L42)</f>
        <v>83932602.255528033</v>
      </c>
      <c r="M43" s="75"/>
    </row>
    <row r="44" spans="1:15" ht="15.75" thickBot="1" x14ac:dyDescent="0.3">
      <c r="A44" s="116"/>
      <c r="B44" s="75"/>
      <c r="C44" s="75"/>
      <c r="D44" s="117"/>
      <c r="E44" s="117"/>
      <c r="F44" s="117"/>
      <c r="G44" s="117"/>
      <c r="H44" s="75"/>
      <c r="I44" s="117"/>
      <c r="J44" s="75"/>
      <c r="K44" s="75"/>
      <c r="L44" s="75"/>
      <c r="M44" s="75"/>
    </row>
    <row r="45" spans="1:15" ht="15.75" thickBot="1" x14ac:dyDescent="0.3">
      <c r="A45" s="118" t="s">
        <v>49</v>
      </c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20"/>
    </row>
    <row r="46" spans="1:15" ht="45" x14ac:dyDescent="0.25">
      <c r="A46" s="121" t="s">
        <v>50</v>
      </c>
      <c r="B46" s="122" t="s">
        <v>51</v>
      </c>
      <c r="C46" s="122" t="s">
        <v>52</v>
      </c>
      <c r="D46" s="123" t="s">
        <v>26</v>
      </c>
      <c r="E46" s="123" t="s">
        <v>27</v>
      </c>
      <c r="F46" s="123" t="s">
        <v>53</v>
      </c>
      <c r="G46" s="123"/>
      <c r="H46" s="123" t="s">
        <v>54</v>
      </c>
      <c r="I46" s="123"/>
      <c r="J46" s="123" t="s">
        <v>55</v>
      </c>
      <c r="K46" s="123"/>
      <c r="L46" s="124" t="s">
        <v>56</v>
      </c>
      <c r="M46" s="125" t="s">
        <v>57</v>
      </c>
    </row>
    <row r="47" spans="1:15" x14ac:dyDescent="0.25">
      <c r="A47" s="126"/>
      <c r="B47" s="127"/>
      <c r="C47" s="127"/>
      <c r="D47" s="128"/>
      <c r="E47" s="128"/>
      <c r="F47" s="128" t="s">
        <v>58</v>
      </c>
      <c r="G47" s="128"/>
      <c r="H47" s="128" t="s">
        <v>58</v>
      </c>
      <c r="I47" s="128"/>
      <c r="J47" s="128" t="s">
        <v>58</v>
      </c>
      <c r="K47" s="128"/>
      <c r="L47" s="129" t="s">
        <v>58</v>
      </c>
      <c r="M47" s="130"/>
    </row>
    <row r="48" spans="1:15" ht="76.5" x14ac:dyDescent="0.25">
      <c r="A48" s="131">
        <v>1</v>
      </c>
      <c r="B48" s="132" t="s">
        <v>59</v>
      </c>
      <c r="C48" s="133" t="s">
        <v>60</v>
      </c>
      <c r="D48" s="134" t="s">
        <v>61</v>
      </c>
      <c r="E48" s="134">
        <v>1</v>
      </c>
      <c r="F48" s="135">
        <v>12851438</v>
      </c>
      <c r="G48" s="135"/>
      <c r="H48" s="135">
        <v>10796583</v>
      </c>
      <c r="I48" s="135"/>
      <c r="J48" s="135">
        <v>12534613</v>
      </c>
      <c r="K48" s="135"/>
      <c r="L48" s="136">
        <f>9700000*1.0928</f>
        <v>10600160</v>
      </c>
      <c r="M48" s="137">
        <f>AVERAGE(F48,H48,J48,L48)</f>
        <v>11695698.5</v>
      </c>
    </row>
    <row r="49" spans="1:14" ht="100.5" customHeight="1" x14ac:dyDescent="0.25">
      <c r="A49" s="131">
        <v>2</v>
      </c>
      <c r="B49" s="138" t="s">
        <v>62</v>
      </c>
      <c r="C49" s="133" t="s">
        <v>63</v>
      </c>
      <c r="D49" s="134" t="s">
        <v>61</v>
      </c>
      <c r="E49" s="134">
        <v>1</v>
      </c>
      <c r="F49" s="135">
        <v>5353944</v>
      </c>
      <c r="G49" s="135"/>
      <c r="H49" s="135">
        <v>22339475</v>
      </c>
      <c r="I49" s="135"/>
      <c r="J49" s="135">
        <v>36205282.399999999</v>
      </c>
      <c r="K49" s="135"/>
      <c r="L49" s="136">
        <f>21596056*1.0928</f>
        <v>23600169.996800002</v>
      </c>
      <c r="M49" s="139">
        <f>AVERAGE(F49,H49,J49,L49)</f>
        <v>21874717.849199999</v>
      </c>
    </row>
    <row r="50" spans="1:14" ht="30.75" customHeight="1" thickBot="1" x14ac:dyDescent="0.3">
      <c r="A50" s="140" t="s">
        <v>64</v>
      </c>
      <c r="B50" s="141"/>
      <c r="C50" s="141"/>
      <c r="D50" s="141" t="s">
        <v>65</v>
      </c>
      <c r="E50" s="141"/>
      <c r="F50" s="142">
        <f>SUM(F48:G49)</f>
        <v>18205382</v>
      </c>
      <c r="G50" s="142"/>
      <c r="H50" s="142">
        <f>SUM(H48:I49)</f>
        <v>33136058</v>
      </c>
      <c r="I50" s="143"/>
      <c r="J50" s="142">
        <f>SUM(J48:K49)</f>
        <v>48739895.399999999</v>
      </c>
      <c r="K50" s="143"/>
      <c r="L50" s="144">
        <f>SUM(L48:L49)</f>
        <v>34200329.996800005</v>
      </c>
      <c r="M50" s="145">
        <f>SUM(M48:M49)</f>
        <v>33570416.349199995</v>
      </c>
      <c r="N50" s="146"/>
    </row>
    <row r="51" spans="1:14" ht="15.75" thickBot="1" x14ac:dyDescent="0.3">
      <c r="A51" s="116"/>
      <c r="B51" s="75"/>
      <c r="C51" s="75"/>
      <c r="D51" s="117"/>
      <c r="E51" s="117"/>
      <c r="F51" s="117"/>
      <c r="G51" s="117"/>
      <c r="H51" s="75"/>
      <c r="I51" s="117"/>
      <c r="J51" s="75"/>
      <c r="K51" s="75"/>
      <c r="L51" s="75"/>
      <c r="M51" s="75"/>
    </row>
    <row r="52" spans="1:14" ht="27.75" customHeight="1" thickBot="1" x14ac:dyDescent="0.3">
      <c r="A52" s="116"/>
      <c r="B52" s="75"/>
      <c r="C52" s="75"/>
      <c r="D52" s="117"/>
      <c r="E52" s="117"/>
      <c r="F52" s="117"/>
      <c r="G52" s="117"/>
      <c r="H52" s="75"/>
      <c r="I52" s="117"/>
      <c r="J52" s="75"/>
      <c r="K52" s="147" t="s">
        <v>66</v>
      </c>
      <c r="L52" s="148"/>
      <c r="M52" s="149">
        <f>L43+M50</f>
        <v>117503018.60472803</v>
      </c>
    </row>
  </sheetData>
  <mergeCells count="64">
    <mergeCell ref="K52:L52"/>
    <mergeCell ref="F49:G49"/>
    <mergeCell ref="H49:I49"/>
    <mergeCell ref="J49:K49"/>
    <mergeCell ref="A50:C50"/>
    <mergeCell ref="D50:E50"/>
    <mergeCell ref="F50:G50"/>
    <mergeCell ref="H50:I50"/>
    <mergeCell ref="J50:K50"/>
    <mergeCell ref="J46:K46"/>
    <mergeCell ref="M46:M47"/>
    <mergeCell ref="F47:G47"/>
    <mergeCell ref="H47:I47"/>
    <mergeCell ref="J47:K47"/>
    <mergeCell ref="F48:G48"/>
    <mergeCell ref="H48:I48"/>
    <mergeCell ref="J48:K48"/>
    <mergeCell ref="J42:K42"/>
    <mergeCell ref="H43:K43"/>
    <mergeCell ref="A45:M45"/>
    <mergeCell ref="A46:A47"/>
    <mergeCell ref="B46:B47"/>
    <mergeCell ref="C46:C47"/>
    <mergeCell ref="D46:D47"/>
    <mergeCell ref="E46:E47"/>
    <mergeCell ref="F46:G46"/>
    <mergeCell ref="H46:I46"/>
    <mergeCell ref="J36:K36"/>
    <mergeCell ref="J37:K37"/>
    <mergeCell ref="J38:K38"/>
    <mergeCell ref="J39:K39"/>
    <mergeCell ref="J40:K40"/>
    <mergeCell ref="J41:K41"/>
    <mergeCell ref="J30:K30"/>
    <mergeCell ref="J31:K31"/>
    <mergeCell ref="J32:K32"/>
    <mergeCell ref="J33:K33"/>
    <mergeCell ref="J34:K34"/>
    <mergeCell ref="J35:K35"/>
    <mergeCell ref="C23:D23"/>
    <mergeCell ref="C24:D24"/>
    <mergeCell ref="C25:D25"/>
    <mergeCell ref="C26:D26"/>
    <mergeCell ref="A28:L28"/>
    <mergeCell ref="J29:K29"/>
    <mergeCell ref="C17:D17"/>
    <mergeCell ref="C18:D18"/>
    <mergeCell ref="C19:D19"/>
    <mergeCell ref="C20:D20"/>
    <mergeCell ref="C21:D21"/>
    <mergeCell ref="C22:D22"/>
    <mergeCell ref="B13:D13"/>
    <mergeCell ref="E13:F13"/>
    <mergeCell ref="G13:H13"/>
    <mergeCell ref="C14:D14"/>
    <mergeCell ref="C15:D15"/>
    <mergeCell ref="C16:D16"/>
    <mergeCell ref="D3:D4"/>
    <mergeCell ref="E3:F3"/>
    <mergeCell ref="D6:D7"/>
    <mergeCell ref="D9:D10"/>
    <mergeCell ref="E9:F9"/>
    <mergeCell ref="A11:B11"/>
    <mergeCell ref="C11:H11"/>
  </mergeCells>
  <printOptions horizontalCentered="1"/>
  <pageMargins left="0.51181102362204722" right="0.51181102362204722" top="0.55118110236220474" bottom="0.55118110236220474" header="0.31496062992125984" footer="0.31496062992125984"/>
  <pageSetup scale="3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1ene-14jul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Romero</dc:creator>
  <cp:lastModifiedBy>Sindy Romero</cp:lastModifiedBy>
  <dcterms:created xsi:type="dcterms:W3CDTF">2024-03-27T17:38:27Z</dcterms:created>
  <dcterms:modified xsi:type="dcterms:W3CDTF">2024-03-27T17:39:44Z</dcterms:modified>
</cp:coreProperties>
</file>