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ibarrac_sena_edu_co/Documents/ESCRITORIO JUNIO 2022/2024/Bienes y Servicios/SAMC-ATL-0014-2024 Evento SST/Definitivos/"/>
    </mc:Choice>
  </mc:AlternateContent>
  <xr:revisionPtr revIDLastSave="0" documentId="8_{08425F1C-EB18-4252-9438-0452DC6F04D2}" xr6:coauthVersionLast="47" xr6:coauthVersionMax="47" xr10:uidLastSave="{00000000-0000-0000-0000-000000000000}"/>
  <bookViews>
    <workbookView xWindow="-120" yWindow="-120" windowWidth="20730" windowHeight="11160" xr2:uid="{E80AA966-2E18-4725-A6DC-40456E0CC44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J2" i="1"/>
  <c r="J3" i="1"/>
  <c r="J4" i="1"/>
  <c r="J5" i="1"/>
  <c r="J6" i="1"/>
  <c r="I2" i="1"/>
  <c r="I3" i="1"/>
  <c r="I4" i="1"/>
  <c r="I5" i="1"/>
  <c r="I6" i="1"/>
  <c r="K5" i="1"/>
  <c r="L5" i="1"/>
  <c r="M5" i="1"/>
  <c r="L3" i="1"/>
  <c r="M3" i="1"/>
  <c r="L2" i="1"/>
  <c r="L6" i="1"/>
  <c r="K4" i="1" l="1"/>
  <c r="M4" i="1"/>
  <c r="M6" i="1"/>
  <c r="K2" i="1"/>
  <c r="M2" i="1"/>
  <c r="M8" i="1" l="1"/>
  <c r="L8" i="1"/>
  <c r="K7" i="1" l="1"/>
  <c r="K8" i="1"/>
  <c r="L7" i="1"/>
  <c r="I7" i="1"/>
  <c r="J7" i="1"/>
  <c r="M7" i="1"/>
  <c r="I8" i="1"/>
  <c r="J8" i="1"/>
  <c r="L9" i="1" l="1"/>
  <c r="L10" i="1" s="1"/>
  <c r="K9" i="1"/>
  <c r="K10" i="1" s="1"/>
  <c r="M9" i="1"/>
  <c r="M10" i="1" s="1"/>
  <c r="J9" i="1"/>
  <c r="J10" i="1" s="1"/>
  <c r="I9" i="1"/>
  <c r="I10" i="1" s="1"/>
</calcChain>
</file>

<file path=xl/sharedStrings.xml><?xml version="1.0" encoding="utf-8"?>
<sst xmlns="http://schemas.openxmlformats.org/spreadsheetml/2006/main" count="21" uniqueCount="21">
  <si>
    <t>RAZON SOCIAL</t>
  </si>
  <si>
    <t xml:space="preserve">ACTIVOS CORRIENTES </t>
  </si>
  <si>
    <t>TOTAL ACTIVOS</t>
  </si>
  <si>
    <t>PASIVOS CORRENTES</t>
  </si>
  <si>
    <t>TOTAL PASIVOS</t>
  </si>
  <si>
    <t>PATRIMONIO</t>
  </si>
  <si>
    <t>UTILIDAD OPERACIONAL</t>
  </si>
  <si>
    <t>GASTO DE INTERES</t>
  </si>
  <si>
    <t>LIQUIDEZ</t>
  </si>
  <si>
    <t>ENDEUDAMIENTO</t>
  </si>
  <si>
    <t>RAZON DE COBERTURA</t>
  </si>
  <si>
    <t>RENTABILIDAD DEL PATRIMONIO</t>
  </si>
  <si>
    <t>RENTABILIDAD DEL ACTIVO</t>
  </si>
  <si>
    <t>PROMEDIO</t>
  </si>
  <si>
    <t>MEDIANA</t>
  </si>
  <si>
    <t>DESVIACION</t>
  </si>
  <si>
    <t>IROTAMA S.A.S.</t>
  </si>
  <si>
    <t>COUNTRY INTERNATIONAL HOTEL LTDA</t>
  </si>
  <si>
    <t>HOTELES DECAMERON COLOMBIA S.A.S.</t>
  </si>
  <si>
    <t>INVERSIONES BALLESTEROS LEON S.A.S.</t>
  </si>
  <si>
    <t>PROMOTORA DE HOTELES MEDELLIN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</si>
</sst>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6" fontId="3" fillId="0" borderId="0" xfId="0" applyNumberFormat="1" applyFont="1"/>
    <xf numFmtId="2" fontId="3" fillId="0" borderId="0" xfId="0" applyNumberFormat="1" applyFont="1"/>
    <xf numFmtId="0" fontId="0" fillId="4" borderId="0" xfId="0" applyFill="1"/>
    <xf numFmtId="0" fontId="2" fillId="2" borderId="1" xfId="0" applyFont="1" applyFill="1" applyBorder="1" applyAlignment="1">
      <alignment wrapText="1"/>
    </xf>
    <xf numFmtId="2" fontId="3" fillId="3" borderId="2" xfId="0" applyNumberFormat="1" applyFont="1" applyFill="1" applyBorder="1"/>
    <xf numFmtId="0" fontId="4" fillId="0" borderId="0" xfId="1" applyAlignment="1">
      <alignment horizontal="left" vertical="center" wrapText="1"/>
    </xf>
    <xf numFmtId="6" fontId="0" fillId="0" borderId="0" xfId="0" applyNumberFormat="1"/>
    <xf numFmtId="44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2" fontId="3" fillId="5" borderId="0" xfId="0" applyNumberFormat="1" applyFont="1" applyFill="1"/>
    <xf numFmtId="2" fontId="3" fillId="6" borderId="2" xfId="0" applyNumberFormat="1" applyFont="1" applyFill="1" applyBorder="1"/>
  </cellXfs>
  <cellStyles count="2">
    <cellStyle name="Hipervínculo" xfId="1" builtinId="8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&quot;$&quot;\ * #,##0_-;\-&quot;$&quot;\ * #,##0_-;_-&quot;$&quot;\ * &quot;-&quot;??_-;_-@_-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&quot;$&quot;\ * #,##0_-;\-&quot;$&quot;\ * #,##0_-;_-&quot;$&quot;\ * &quot;-&quot;??_-;_-@_-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&quot;$&quot;\ * #,##0_-;\-&quot;$&quot;\ * #,##0_-;_-&quot;$&quot;\ * &quot;-&quot;??_-;_-@_-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&quot;$&quot;\ * #,##0_-;\-&quot;$&quot;\ * #,##0_-;_-&quot;$&quot;\ * &quot;-&quot;??_-;_-@_-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&quot;$&quot;\ * #,##0_-;\-&quot;$&quot;\ * #,##0_-;_-&quot;$&quot;\ * &quot;-&quot;??_-;_-@_-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_-&quot;$&quot;\ * #,##0_-;\-&quot;$&quot;\ * #,##0_-;_-&quot;$&quot;\ 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B4EAAB-1074-4C4B-83E7-9B7FF224EBD3}" name="Tabla1" displayName="Tabla1" ref="A1:M6" totalsRowShown="0" headerRowDxfId="18" dataDxfId="17">
  <tableColumns count="13">
    <tableColumn id="2" xr3:uid="{E44A4EDD-0106-42C8-879A-3C7F73233448}" name="RAZON SOCIAL" dataDxfId="16" totalsRowDxfId="15"/>
    <tableColumn id="5" xr3:uid="{677F1C53-D583-4506-A923-25B6577DB499}" name="ACTIVOS CORRIENTES " dataDxfId="14"/>
    <tableColumn id="6" xr3:uid="{A0EF463D-90F8-423B-9BFE-7123864BD533}" name="TOTAL ACTIVOS" dataDxfId="13"/>
    <tableColumn id="7" xr3:uid="{B155B8AB-29D5-448B-9B3F-25325A0DC875}" name="PASIVOS CORRENTES" dataDxfId="12"/>
    <tableColumn id="8" xr3:uid="{302385AC-6EB0-4B69-9A16-30D17F9F2E8E}" name="TOTAL PASIVOS" dataDxfId="11"/>
    <tableColumn id="9" xr3:uid="{51573A9D-EFC7-4167-B36E-16CC2BC59153}" name="PATRIMONIO" dataDxfId="10"/>
    <tableColumn id="10" xr3:uid="{13D02EFB-957B-4F54-92D3-CCFC86A0C587}" name="UTILIDAD OPERACIONAL" dataDxfId="9"/>
    <tableColumn id="11" xr3:uid="{28E308C6-D830-460F-B509-C2CD0F83BB0D}" name="GASTO DE INTERES" dataDxfId="8"/>
    <tableColumn id="12" xr3:uid="{1A402306-98F4-4BF9-A164-588CB2FB9C90}" name="LIQUIDEZ" dataDxfId="7">
      <calculatedColumnFormula>Tabla1[[#This Row],[ACTIVOS CORRIENTES ]]/Tabla1[[#This Row],[PASIVOS CORRENTES]]</calculatedColumnFormula>
    </tableColumn>
    <tableColumn id="13" xr3:uid="{7FC8D382-BC2A-46FD-9D30-774B49254594}" name="ENDEUDAMIENTO" dataDxfId="6">
      <calculatedColumnFormula>Tabla1[[#This Row],[TOTAL PASIVOS]]/Tabla1[[#This Row],[TOTAL ACTIVOS]]</calculatedColumnFormula>
    </tableColumn>
    <tableColumn id="14" xr3:uid="{1EF20F53-B6F7-4437-BCD9-96DD9BD18275}" name="RAZON DE COBERTURA" dataDxfId="5" totalsRowDxfId="4">
      <calculatedColumnFormula>+(G2/H2)</calculatedColumnFormula>
    </tableColumn>
    <tableColumn id="15" xr3:uid="{58203601-5A99-47E7-BDC5-9D398F8787A9}" name="RENTABILIDAD DEL PATRIMONIO" dataDxfId="3" totalsRowDxfId="2">
      <calculatedColumnFormula>(G2/F2)*100</calculatedColumnFormula>
    </tableColumn>
    <tableColumn id="16" xr3:uid="{5DACA888-7EF7-4876-B001-D3D2DD52FA4D}" name="RENTABILIDAD DEL ACTIVO" dataDxfId="1" totalsRowDxfId="0">
      <calculatedColumnFormula>(G2/C2)*100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A013-CB8C-4D48-AEF9-0D7387031842}">
  <dimension ref="A1:M15"/>
  <sheetViews>
    <sheetView tabSelected="1" topLeftCell="E1" workbookViewId="0">
      <selection activeCell="F4" sqref="F4"/>
    </sheetView>
  </sheetViews>
  <sheetFormatPr baseColWidth="10" defaultRowHeight="15" x14ac:dyDescent="0.25"/>
  <cols>
    <col min="1" max="1" width="49.5703125" customWidth="1"/>
    <col min="2" max="2" width="22.5703125" customWidth="1"/>
    <col min="3" max="3" width="21.42578125" customWidth="1"/>
    <col min="4" max="4" width="21.5703125" customWidth="1"/>
    <col min="5" max="5" width="20.28515625" customWidth="1"/>
    <col min="6" max="6" width="20.42578125" customWidth="1"/>
    <col min="7" max="7" width="24.42578125" customWidth="1"/>
    <col min="8" max="8" width="19.42578125" customWidth="1"/>
    <col min="10" max="10" width="18.85546875" customWidth="1"/>
    <col min="11" max="11" width="23.140625" style="5" customWidth="1"/>
    <col min="12" max="12" width="27.7109375" customWidth="1"/>
    <col min="13" max="13" width="26.7109375" customWidth="1"/>
  </cols>
  <sheetData>
    <row r="1" spans="1:13" s="1" customFormat="1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s="2" customFormat="1" x14ac:dyDescent="0.25">
      <c r="A2" s="2" t="s">
        <v>17</v>
      </c>
      <c r="B2" s="11">
        <v>2262678849</v>
      </c>
      <c r="C2" s="11">
        <v>11254609227</v>
      </c>
      <c r="D2" s="11">
        <v>4983357759</v>
      </c>
      <c r="E2" s="11">
        <v>5809237416</v>
      </c>
      <c r="F2" s="11">
        <v>5445371810</v>
      </c>
      <c r="G2" s="11">
        <v>409711247</v>
      </c>
      <c r="H2" s="9">
        <v>830238579</v>
      </c>
      <c r="I2" s="4">
        <f>Tabla1[[#This Row],[ACTIVOS CORRIENTES ]]/Tabla1[[#This Row],[PASIVOS CORRENTES]]</f>
        <v>0.45404704185919154</v>
      </c>
      <c r="J2" s="4">
        <f>Tabla1[[#This Row],[TOTAL PASIVOS]]/Tabla1[[#This Row],[TOTAL ACTIVOS]]</f>
        <v>0.51616518164518232</v>
      </c>
      <c r="K2" s="4">
        <f t="shared" ref="K2:K5" si="0">+(G2/H2)</f>
        <v>0.49348615851299776</v>
      </c>
      <c r="L2" s="2">
        <f t="shared" ref="L2:L6" si="1">(G2/F2)*100</f>
        <v>7.5240270324167273</v>
      </c>
      <c r="M2" s="2">
        <f t="shared" ref="M2:M6" si="2">(G2/C2)*100</f>
        <v>3.6403862518575565</v>
      </c>
    </row>
    <row r="3" spans="1:13" s="2" customFormat="1" ht="12.75" x14ac:dyDescent="0.2">
      <c r="A3" s="2" t="s">
        <v>19</v>
      </c>
      <c r="B3" s="12">
        <v>1184571628</v>
      </c>
      <c r="C3" s="12">
        <v>23384635073</v>
      </c>
      <c r="D3" s="12">
        <v>2035105360</v>
      </c>
      <c r="E3" s="12">
        <v>14822444876</v>
      </c>
      <c r="F3" s="12">
        <v>9746761825</v>
      </c>
      <c r="G3" s="12">
        <v>73198353</v>
      </c>
      <c r="H3" s="3">
        <v>0</v>
      </c>
      <c r="I3" s="4">
        <f>Tabla1[[#This Row],[ACTIVOS CORRIENTES ]]/Tabla1[[#This Row],[PASIVOS CORRENTES]]</f>
        <v>0.58206894408651155</v>
      </c>
      <c r="J3" s="4">
        <f>Tabla1[[#This Row],[TOTAL PASIVOS]]/Tabla1[[#This Row],[TOTAL ACTIVOS]]</f>
        <v>0.63385401695295462</v>
      </c>
      <c r="K3" s="4">
        <v>0</v>
      </c>
      <c r="L3" s="2">
        <f t="shared" si="1"/>
        <v>0.75100176155171416</v>
      </c>
      <c r="M3" s="2">
        <f t="shared" si="2"/>
        <v>0.31301900915492642</v>
      </c>
    </row>
    <row r="4" spans="1:13" s="2" customFormat="1" x14ac:dyDescent="0.25">
      <c r="A4" s="2" t="s">
        <v>18</v>
      </c>
      <c r="B4" s="10">
        <v>3152526248000</v>
      </c>
      <c r="C4" s="10">
        <v>3152526248000</v>
      </c>
      <c r="D4" s="12">
        <v>2563098983000</v>
      </c>
      <c r="E4" s="12">
        <v>2563098983000</v>
      </c>
      <c r="F4" s="12">
        <v>589427265000</v>
      </c>
      <c r="G4" s="12">
        <v>145130217000</v>
      </c>
      <c r="H4" s="3">
        <v>156892672000</v>
      </c>
      <c r="I4" s="4">
        <f>Tabla1[[#This Row],[ACTIVOS CORRIENTES ]]/Tabla1[[#This Row],[PASIVOS CORRENTES]]</f>
        <v>1.2299666415185027</v>
      </c>
      <c r="J4" s="4">
        <f>Tabla1[[#This Row],[TOTAL PASIVOS]]/Tabla1[[#This Row],[TOTAL ACTIVOS]]</f>
        <v>0.81303018004245342</v>
      </c>
      <c r="K4" s="4">
        <f t="shared" si="0"/>
        <v>0.92502865270852164</v>
      </c>
      <c r="L4" s="2">
        <f>(G4/F4)*100</f>
        <v>24.622243594381406</v>
      </c>
      <c r="M4" s="2">
        <f t="shared" si="2"/>
        <v>4.6036164517923464</v>
      </c>
    </row>
    <row r="5" spans="1:13" s="2" customFormat="1" ht="12.75" x14ac:dyDescent="0.2">
      <c r="A5" s="2" t="s">
        <v>16</v>
      </c>
      <c r="B5" s="12">
        <v>64638338000</v>
      </c>
      <c r="C5" s="12">
        <v>684602133000</v>
      </c>
      <c r="D5" s="12">
        <v>27330249000</v>
      </c>
      <c r="E5" s="12">
        <v>170740011000</v>
      </c>
      <c r="F5" s="12">
        <v>513862122000</v>
      </c>
      <c r="G5" s="12">
        <v>26912741000</v>
      </c>
      <c r="H5" s="3">
        <v>4964806000</v>
      </c>
      <c r="I5" s="4">
        <f>Tabla1[[#This Row],[ACTIVOS CORRIENTES ]]/Tabla1[[#This Row],[PASIVOS CORRENTES]]</f>
        <v>2.3650841234560285</v>
      </c>
      <c r="J5" s="4">
        <f>Tabla1[[#This Row],[TOTAL PASIVOS]]/Tabla1[[#This Row],[TOTAL ACTIVOS]]</f>
        <v>0.24940034915140996</v>
      </c>
      <c r="K5" s="4">
        <f t="shared" si="0"/>
        <v>5.4207034474257405</v>
      </c>
      <c r="L5" s="2">
        <f t="shared" si="1"/>
        <v>5.2373467215783611</v>
      </c>
      <c r="M5" s="2">
        <f t="shared" si="2"/>
        <v>3.931150620589726</v>
      </c>
    </row>
    <row r="6" spans="1:13" s="2" customFormat="1" ht="13.5" thickBot="1" x14ac:dyDescent="0.25">
      <c r="A6" s="2" t="s">
        <v>20</v>
      </c>
      <c r="B6" s="12">
        <v>316187005000</v>
      </c>
      <c r="C6" s="12">
        <v>316187005000</v>
      </c>
      <c r="D6" s="12">
        <v>104653273000</v>
      </c>
      <c r="E6" s="12">
        <v>104653273000</v>
      </c>
      <c r="F6" s="12">
        <v>211533732000</v>
      </c>
      <c r="G6" s="12">
        <v>22990469000</v>
      </c>
      <c r="H6" s="3">
        <v>1637801000</v>
      </c>
      <c r="I6" s="4">
        <f>Tabla1[[#This Row],[ACTIVOS CORRIENTES ]]/Tabla1[[#This Row],[PASIVOS CORRENTES]]</f>
        <v>3.0212815704292404</v>
      </c>
      <c r="J6" s="4">
        <f>Tabla1[[#This Row],[TOTAL PASIVOS]]/Tabla1[[#This Row],[TOTAL ACTIVOS]]</f>
        <v>0.33098537050882276</v>
      </c>
      <c r="K6" s="4">
        <v>0</v>
      </c>
      <c r="L6" s="2">
        <f t="shared" si="1"/>
        <v>10.868464704248684</v>
      </c>
      <c r="M6" s="2">
        <f t="shared" si="2"/>
        <v>7.2711618872508694</v>
      </c>
    </row>
    <row r="7" spans="1:13" ht="16.5" thickBot="1" x14ac:dyDescent="0.3">
      <c r="H7" s="6" t="s">
        <v>13</v>
      </c>
      <c r="I7" s="4">
        <f>+AVERAGE(Tabla1[LIQUIDEZ])</f>
        <v>1.5304896642698949</v>
      </c>
      <c r="J7" s="4">
        <f>+AVERAGE(Tabla1[ENDEUDAMIENTO])</f>
        <v>0.50868701966016461</v>
      </c>
      <c r="K7" s="4">
        <f>+AVERAGE(Tabla1[RAZON DE COBERTURA])</f>
        <v>1.3678436517294519</v>
      </c>
      <c r="L7" s="4">
        <f>+AVERAGE(Tabla1[RENTABILIDAD DEL PATRIMONIO])</f>
        <v>9.8006167628353786</v>
      </c>
      <c r="M7" s="4">
        <f>+AVERAGE(Tabla1[RENTABILIDAD DEL ACTIVO])</f>
        <v>3.9518668441290847</v>
      </c>
    </row>
    <row r="8" spans="1:13" ht="16.5" thickBot="1" x14ac:dyDescent="0.3">
      <c r="H8" s="6" t="s">
        <v>14</v>
      </c>
      <c r="I8" s="7">
        <f>+MEDIAN(Tabla1[LIQUIDEZ])</f>
        <v>1.2299666415185027</v>
      </c>
      <c r="J8" s="14">
        <f>+MEDIAN(Tabla1[ENDEUDAMIENTO])</f>
        <v>0.51616518164518232</v>
      </c>
      <c r="K8" s="14">
        <f>+MEDIAN(Tabla1[RAZON DE COBERTURA])</f>
        <v>0.49348615851299776</v>
      </c>
      <c r="L8" s="7">
        <f>+MEDIAN(Tabla1[RENTABILIDAD DEL PATRIMONIO])</f>
        <v>7.5240270324167273</v>
      </c>
      <c r="M8" s="7">
        <f>+MEDIAN(Tabla1[RENTABILIDAD DEL ACTIVO])</f>
        <v>3.931150620589726</v>
      </c>
    </row>
    <row r="9" spans="1:13" ht="16.5" thickBot="1" x14ac:dyDescent="0.3">
      <c r="H9" s="6" t="s">
        <v>15</v>
      </c>
      <c r="I9" s="13">
        <f>+_xlfn.STDEV.S(I7:I8)</f>
        <v>0.21250186729018652</v>
      </c>
      <c r="J9" s="4">
        <f t="shared" ref="J9:M9" si="3">+_xlfn.STDEV.S(J7:J8)</f>
        <v>5.2878590504174807E-3</v>
      </c>
      <c r="K9" s="4">
        <f t="shared" si="3"/>
        <v>0.61826411263462533</v>
      </c>
      <c r="L9" s="13">
        <f>+_xlfn.STDEV.S(L7:L8)</f>
        <v>1.6097920363586768</v>
      </c>
      <c r="M9" s="13">
        <f t="shared" si="3"/>
        <v>1.4648582145256958E-2</v>
      </c>
    </row>
    <row r="10" spans="1:13" ht="15.75" thickBot="1" x14ac:dyDescent="0.3">
      <c r="I10" s="7">
        <f>+I7-I9</f>
        <v>1.3179877969797082</v>
      </c>
      <c r="J10" s="7">
        <f>+J7-J9</f>
        <v>0.5033991606097471</v>
      </c>
      <c r="K10" s="7">
        <f>+K8-K9</f>
        <v>-0.12477795412162757</v>
      </c>
      <c r="L10" s="7">
        <f>+L8-L9</f>
        <v>5.9142349960580507</v>
      </c>
      <c r="M10" s="7">
        <f>+M7-M9</f>
        <v>3.9372182619838276</v>
      </c>
    </row>
    <row r="11" spans="1:13" x14ac:dyDescent="0.25">
      <c r="K11"/>
    </row>
    <row r="12" spans="1:13" x14ac:dyDescent="0.25">
      <c r="A12" s="8"/>
      <c r="K12"/>
    </row>
    <row r="13" spans="1:13" x14ac:dyDescent="0.25">
      <c r="K13"/>
    </row>
    <row r="14" spans="1:13" x14ac:dyDescent="0.25">
      <c r="K14"/>
    </row>
    <row r="15" spans="1:13" x14ac:dyDescent="0.25">
      <c r="K15"/>
    </row>
  </sheetData>
  <phoneticPr fontId="5" type="noConversion"/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Jennifer Paola Ibarra Correa</cp:lastModifiedBy>
  <dcterms:created xsi:type="dcterms:W3CDTF">2023-04-20T21:12:16Z</dcterms:created>
  <dcterms:modified xsi:type="dcterms:W3CDTF">2024-03-18T22:51:53Z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2023-04-20T22:28:22Z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e49024f4-c432-481d-bcc6-ec8761fa6c88</vt:lpwstr>
  </property>
  <property fmtid="{D5CDD505-2E9C-101B-9397-08002B2CF9AE}" pid="8" name="MSIP_Label_1299739c-ad3d-4908-806e-4d91151a6e13_ContentBits">
    <vt:lpwstr>0</vt:lpwstr>
  </property>
</Properties>
</file>