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gaviones la milagrosa\"/>
    </mc:Choice>
  </mc:AlternateContent>
  <bookViews>
    <workbookView xWindow="0" yWindow="0" windowWidth="10875" windowHeight="7170"/>
  </bookViews>
  <sheets>
    <sheet name="Hoj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0" i="1" l="1"/>
  <c r="J63" i="1" s="1"/>
  <c r="G44" i="1"/>
  <c r="F44" i="1"/>
  <c r="I44" i="1" s="1"/>
  <c r="G43" i="1"/>
  <c r="H43" i="1" s="1"/>
  <c r="J43" i="1" s="1"/>
  <c r="G42" i="1"/>
  <c r="H42" i="1" s="1"/>
  <c r="J42" i="1" s="1"/>
  <c r="G41" i="1"/>
  <c r="H41" i="1" s="1"/>
  <c r="J41" i="1" s="1"/>
  <c r="G40" i="1"/>
  <c r="F40" i="1"/>
  <c r="I40" i="1" s="1"/>
  <c r="G39" i="1"/>
  <c r="H39" i="1" s="1"/>
  <c r="J39" i="1" s="1"/>
  <c r="G38" i="1"/>
  <c r="F38" i="1"/>
  <c r="I38" i="1" s="1"/>
  <c r="G37" i="1"/>
  <c r="F37" i="1"/>
  <c r="G33" i="1"/>
  <c r="H33" i="1" s="1"/>
  <c r="J33" i="1" s="1"/>
  <c r="G32" i="1"/>
  <c r="F32" i="1"/>
  <c r="G31" i="1"/>
  <c r="F31" i="1"/>
  <c r="G30" i="1"/>
  <c r="I30" i="1" s="1"/>
  <c r="G29" i="1"/>
  <c r="I29" i="1" s="1"/>
  <c r="F29" i="1"/>
  <c r="G28" i="1"/>
  <c r="I28" i="1" s="1"/>
  <c r="G27" i="1"/>
  <c r="H27" i="1" s="1"/>
  <c r="F27" i="1"/>
  <c r="I27" i="1" s="1"/>
  <c r="G26" i="1"/>
  <c r="I26" i="1" s="1"/>
  <c r="G25" i="1"/>
  <c r="I25" i="1" s="1"/>
  <c r="G24" i="1"/>
  <c r="H24" i="1" s="1"/>
  <c r="F24" i="1"/>
  <c r="G23" i="1"/>
  <c r="H23" i="1" s="1"/>
  <c r="F23" i="1"/>
  <c r="G22" i="1"/>
  <c r="F22" i="1"/>
  <c r="I22" i="1" s="1"/>
  <c r="G21" i="1"/>
  <c r="H21" i="1" s="1"/>
  <c r="F21" i="1"/>
  <c r="I21" i="1" s="1"/>
  <c r="G20" i="1"/>
  <c r="I20" i="1" s="1"/>
  <c r="I17" i="1"/>
  <c r="G17" i="1"/>
  <c r="G16" i="1"/>
  <c r="H16" i="1" s="1"/>
  <c r="F16" i="1"/>
  <c r="J16" i="1" s="1"/>
  <c r="G15" i="1"/>
  <c r="H15" i="1" s="1"/>
  <c r="F15" i="1"/>
  <c r="I15" i="1" s="1"/>
  <c r="I37" i="1" l="1"/>
  <c r="I31" i="1"/>
  <c r="J23" i="1"/>
  <c r="I32" i="1"/>
  <c r="J15" i="1"/>
  <c r="J27" i="1"/>
  <c r="H40" i="1"/>
  <c r="J40" i="1" s="1"/>
  <c r="I42" i="1"/>
  <c r="J24" i="1"/>
  <c r="H38" i="1"/>
  <c r="J38" i="1" s="1"/>
  <c r="H32" i="1"/>
  <c r="J32" i="1" s="1"/>
  <c r="H25" i="1"/>
  <c r="J25" i="1" s="1"/>
  <c r="H20" i="1"/>
  <c r="J20" i="1" s="1"/>
  <c r="H44" i="1"/>
  <c r="J44" i="1" s="1"/>
  <c r="H22" i="1"/>
  <c r="J22" i="1" s="1"/>
  <c r="H29" i="1"/>
  <c r="J29" i="1" s="1"/>
  <c r="H17" i="1"/>
  <c r="J17" i="1" s="1"/>
  <c r="H37" i="1"/>
  <c r="J37" i="1" s="1"/>
  <c r="H26" i="1"/>
  <c r="J26" i="1" s="1"/>
  <c r="I24" i="1"/>
  <c r="H28" i="1"/>
  <c r="J28" i="1" s="1"/>
  <c r="I33" i="1"/>
  <c r="I39" i="1"/>
  <c r="H30" i="1"/>
  <c r="J30" i="1" s="1"/>
  <c r="I41" i="1"/>
  <c r="I43" i="1"/>
  <c r="I16" i="1"/>
  <c r="I18" i="1" s="1"/>
  <c r="J21" i="1"/>
  <c r="H31" i="1"/>
  <c r="J31" i="1" s="1"/>
  <c r="I23" i="1"/>
  <c r="I35" i="1" l="1"/>
  <c r="J47" i="1"/>
  <c r="I47" i="1"/>
  <c r="I48" i="1" s="1"/>
  <c r="H50" i="1" s="1"/>
  <c r="J18" i="1"/>
  <c r="H52" i="1"/>
  <c r="H53" i="1"/>
  <c r="H55" i="1" s="1"/>
  <c r="H51" i="1"/>
  <c r="J35" i="1"/>
  <c r="J48" i="1" s="1"/>
  <c r="H54" i="1" s="1"/>
  <c r="H56" i="1" s="1"/>
</calcChain>
</file>

<file path=xl/sharedStrings.xml><?xml version="1.0" encoding="utf-8"?>
<sst xmlns="http://schemas.openxmlformats.org/spreadsheetml/2006/main" count="91" uniqueCount="62">
  <si>
    <t>Formulario 1 - Propuesta económica  - Documento tipo de selección abreviada de menor cuantía - versión 2</t>
  </si>
  <si>
    <t>Código</t>
  </si>
  <si>
    <t>OBJETO: OBRAS DE CONSTRUCCION Y ADECUACION DE MUROS EN GAVIONES PARA LA ESTABILIZACIÓN DE LOS TALUDES Y VÍAS UBICADOS EN SECTORES DE LOS BARRIOS LA MILAGROSA Y EL SINAÍ DEL MUNICIPIO DE ARMENIA, QUINDÍO.
FORMULARIO 1</t>
  </si>
  <si>
    <t>PRESUPUESTO OFICIAL</t>
  </si>
  <si>
    <r>
      <rPr>
        <sz val="12"/>
        <color theme="1"/>
        <rFont val="Arial Narrow"/>
        <family val="2"/>
      </rPr>
      <t xml:space="preserve">[La entidad puede utilizar este formulario de detalle del </t>
    </r>
    <r>
      <rPr>
        <b/>
        <u/>
        <sz val="12"/>
        <color theme="1"/>
        <rFont val="Arial Narrow"/>
        <family val="2"/>
      </rPr>
      <t>presupuesto oficial</t>
    </r>
    <r>
      <rPr>
        <sz val="12"/>
        <color theme="1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</si>
  <si>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</si>
  <si>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</si>
  <si>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DESCRIPCION</t>
  </si>
  <si>
    <t>UND.</t>
  </si>
  <si>
    <t>CANTIDAD</t>
  </si>
  <si>
    <t>VALOR UNITARIO</t>
  </si>
  <si>
    <t>VALOR UNITARIO CON AIU</t>
  </si>
  <si>
    <t>VALOR TOTAL SIN AIU</t>
  </si>
  <si>
    <t xml:space="preserve">VALOR TOTAL CON AIU          </t>
  </si>
  <si>
    <t>1.0 PRELIMINARES</t>
  </si>
  <si>
    <t>LOCALIZACION Y REPLANTEO A MANO</t>
  </si>
  <si>
    <t>M2</t>
  </si>
  <si>
    <t>CERRMIENTO EN TELA DE FIBRA H=2,1M</t>
  </si>
  <si>
    <t>ML</t>
  </si>
  <si>
    <t>CAMPAMENTO, INCLUYE TEJA DE ZINC CAL.34, PISO EN CONCRETO DE 2.500 PSI, TABLA, INCLUYE SUMINISTRO DE MATERIALES, ILUMINACIÓN, PUERTA, VENTANAS, BISAGRAS, DESMONTE Y RETIRO AL FINALIZAR LA OBRA.</t>
  </si>
  <si>
    <t>Subtotal</t>
  </si>
  <si>
    <t>2.0 CONSTRUCCION DE GAVIONES LA MILAGROSA</t>
  </si>
  <si>
    <t>EXCAVACION EN MATERIAL COMUN A MAQUINA EN ZONA RESTRINGIDA, INCLUYE CARGUE Y RETIRO DE SOBRANTES A PUNTO DE ACOPIO EN OBRA. NO INCLUYE DISPOSICION FINAL</t>
  </si>
  <si>
    <t>M3</t>
  </si>
  <si>
    <t>DEMOLICION PLACA MACIZA  (REFORZADA) ENTRE 10 HASTA 15 cm DE ESPESOR INCLUYE TRASIEGO INTERNO DE RESIDUOS A PUNTO DE ACOPIO</t>
  </si>
  <si>
    <t>LLENOS CON MATERIAL DE PRESTAMO COMPACTADO CON EQUIPO MANUAL INCLUYE TRASIEGO INTERNO DE MATERIAL</t>
  </si>
  <si>
    <t>CONCRETO (CLASE F) DE 14 Mpa, PARA SOLADO DE LIMPIEZA NO INCLIYE REFUERZO</t>
  </si>
  <si>
    <t>CONCRETO (CLASE D) DE 21 Mpa, PARA RECUBRIMIENTO DE GAVIONES e=0,10m</t>
  </si>
  <si>
    <t>RETIRO DE MATERIAL SOBRANTE A SITIO DE DISPOSICION FINAL CERTIFICADO A 37 KM INCLUYE PAGO DERECHO DE DISPOSICION Y CARGUE DE VOLQUETA</t>
  </si>
  <si>
    <t>GAVIONES EN PIEDRA DE MANO Y MALLA CALIBRE 12 DE 2X1X1, INCLUYE GEOTEXTIL NT 1600 INCLUYE MATERIAL PUESTO EN OBRA Y ACARREOS O TRASIEGO HORIZONTAL EN SITIO</t>
  </si>
  <si>
    <t>ANDEN EN CONCRETO 21 MPa.  1:2:3   e= 10 CM (incl. Malla Electrosoldada 15x15 y 10 cm de afirmado) INCLUYE TRASIEGO INTERNO DE MATERIALES</t>
  </si>
  <si>
    <t>SARDINEL EN CONCRETO 21 MPa.  1:2:3   15 x 20 (Inc. Anclaje y Acero de Rfzo) INCLUYE TRASIEGO INTERNO DE MATERIALES</t>
  </si>
  <si>
    <t>CANAL CCTO, E=0.08, A=0.30, H=0.40, INCLUYE TRASIEGO INTERNO DE MATERIALES</t>
  </si>
  <si>
    <t>SUMINISTRO E INSTALACION DE BARANDA METALICA INCLUYE PINTURA Y TODO LO NECESARIO PARA SU CORRECTA INSTALACION Y FUNCIONAMIENTO, INCLUYE TRASIEGO INTERNO DE MATERIALES</t>
  </si>
  <si>
    <t>DRENAJES DE PENETRACION CON TUBERIA PVC PERFORADA Y FILTRO DIAMETROS D=75MM, (ESP, ART 674 INVIAS), INCLUYE PERFORACION MECANICA</t>
  </si>
  <si>
    <t>SUMINISTRO, FIGURADO Y AMARRE ACERO DE REFUERZO 60000 PSI - 420 Mpa. (PARA CANALES EN CONCRETO)</t>
  </si>
  <si>
    <t>KG</t>
  </si>
  <si>
    <t>SUMINISTRO, FIGURADO Y AMARRE DE REFUERZO MALLA ELECTROSOLDADA 4 MM 15x15 A GAVION INCLUYE TRASIEGO INTERNO DE MATERIALES</t>
  </si>
  <si>
    <t>3.0 ADECUACIONES GAVIONES EL SINAI</t>
  </si>
  <si>
    <t>CANALETA REVESTIDA EN CONCRETO SIMPLE 3000 PSI, 21Mpa INCLUYE TRASIEGO INTERNO DE MATERIALES</t>
  </si>
  <si>
    <t>EXCAVACION MANUAL EN CONGLOMERADO ENTRE 0-2M INCLUYE MANEJO DE AGUAS, CARGUE Y RETIRO DE SOBRANTES A PUNTO DE ACOPIO EN OBRA, NO INCLUYE DISPOSICIÓN FINAL</t>
  </si>
  <si>
    <t>SELLO DE JUNTAS DE ANDENES INCLUYE TRASIEGO INTERNO DE MATERIALES</t>
  </si>
  <si>
    <t>LIMPIEZA GENERAL DE GAVIONES EXISTENTES, MANTENIMIENTO DE BARANDA</t>
  </si>
  <si>
    <t xml:space="preserve">SUBTOTAL OBRAS </t>
  </si>
  <si>
    <t>SUB TOTAL OBRAS (COSTO DIRECTO)</t>
  </si>
  <si>
    <t>ADMINISTRACION</t>
  </si>
  <si>
    <t>IMPREVISTOS</t>
  </si>
  <si>
    <t>UTILIDAD</t>
  </si>
  <si>
    <t>SUB TOTAL OBRAS (COSTO DIRECTO+AIU)</t>
  </si>
  <si>
    <t xml:space="preserve">IVA </t>
  </si>
  <si>
    <t>VALOR TOTAL PROYECTO</t>
  </si>
  <si>
    <r>
      <rPr>
        <b/>
        <sz val="12"/>
        <color theme="1"/>
        <rFont val="Arial Narrow"/>
        <family val="2"/>
      </rPr>
      <t xml:space="preserve">NOTA 1: </t>
    </r>
    <r>
      <rPr>
        <sz val="12"/>
        <color theme="1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</si>
  <si>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</si>
  <si>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color theme="1"/>
        <rFont val="Arial Narrow"/>
        <family val="2"/>
      </rPr>
      <t>NOTA 2:</t>
    </r>
    <r>
      <rPr>
        <sz val="12"/>
        <color theme="1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</si>
  <si>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A=</t>
  </si>
  <si>
    <r>
      <rPr>
        <b/>
        <sz val="12"/>
        <color theme="1"/>
        <rFont val="Arial Narrow"/>
        <family val="2"/>
      </rPr>
      <t>NOTA 3:</t>
    </r>
    <r>
      <rPr>
        <sz val="12"/>
        <color theme="1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</si>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</sst>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&quot;$&quot;\ #,##0.00_);\(&quot;$&quot;\ #,##0.00\)"/>
    <numFmt numFmtId="165" formatCode="&quot;$&quot;\ #,##0.00"/>
    <numFmt numFmtId="166" formatCode="_-[$$-240A]* #,##0.00_-;\-[$$-240A]* #,##0.00_-;_-[$$-240A]* &quot;-&quot;??_-;_-@"/>
    <numFmt numFmtId="167" formatCode="_-[$$-240A]\ * #,##0.00_ ;_-[$$-240A]\ * \-#,##0.00\ ;_-[$$-240A]\ * &quot;-&quot;??_ ;_-@_ "/>
    <numFmt numFmtId="168" formatCode="_-[$$-240A]\ * #,##0.00_-;\-[$$-240A]\ * #,##0.00_-;_-[$$-240A]\ * &quot;-&quot;??_-;_-@"/>
    <numFmt numFmtId="169" formatCode="_([$$-240A]\ * #,##0.00_);_([$$-240A]\ * \(#,##0.00\);_([$$-240A]\ * &quot;-&quot;??_);_(@_)"/>
    <numFmt numFmtId="170" formatCode="_([$$-240A]\ * #,##0_);_([$$-240A]\ * \(#,##0\);_([$$-240A]\ * &quot;-&quot;??_);_(@_)"/>
    <numFmt numFmtId="171" formatCode="_ [$$-240A]\ * #,##0.00_ ;_ [$$-240A]\ * \-#,##0.00_ ;_ [$$-240A]\ * &quot;-&quot;??_ ;_ @_ "/>
    <numFmt numFmtId="172" formatCode="_ * #,##0_ ;_ * \-#,##0_ ;_ * &quot;-&quot;??_ ;_ @_ 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8"/>
      <color rgb="FF595959"/>
      <name val="Arial"/>
      <family val="2"/>
    </font>
    <font>
      <sz val="8"/>
      <color rgb="FF595959"/>
      <name val="Arial"/>
      <family val="2"/>
    </font>
    <font>
      <sz val="10"/>
      <name val="Arial"/>
      <family val="2"/>
    </font>
    <font>
      <b/>
      <sz val="12"/>
      <color theme="1"/>
      <name val="Arial Narrow"/>
      <family val="2"/>
    </font>
    <font>
      <b/>
      <u/>
      <sz val="12"/>
      <color theme="1"/>
      <name val="Arial Narrow"/>
      <family val="2"/>
    </font>
    <font>
      <sz val="11"/>
      <color theme="1"/>
      <name val="Arial Narrow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92D050"/>
        <bgColor rgb="FF92D050"/>
      </patternFill>
    </fill>
    <fill>
      <patternFill patternType="solid">
        <fgColor rgb="FFBFBFBF"/>
        <bgColor rgb="FFBFBFBF"/>
      </patternFill>
    </fill>
  </fills>
  <borders count="62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double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double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/>
    <xf numFmtId="0" fontId="1" fillId="0" borderId="4" xfId="0" applyFont="1" applyBorder="1"/>
    <xf numFmtId="0" fontId="1" fillId="0" borderId="6" xfId="0" applyFont="1" applyBorder="1"/>
    <xf numFmtId="0" fontId="2" fillId="0" borderId="7" xfId="0" applyFont="1" applyBorder="1" applyAlignment="1">
      <alignment horizontal="left"/>
    </xf>
    <xf numFmtId="0" fontId="5" fillId="0" borderId="8" xfId="0" applyFont="1" applyBorder="1" applyAlignment="1">
      <alignment horizontal="center" wrapText="1"/>
    </xf>
    <xf numFmtId="0" fontId="4" fillId="0" borderId="9" xfId="0" applyFont="1" applyBorder="1"/>
    <xf numFmtId="0" fontId="4" fillId="0" borderId="10" xfId="0" applyFont="1" applyBorder="1"/>
    <xf numFmtId="0" fontId="1" fillId="0" borderId="11" xfId="0" applyFont="1" applyBorder="1"/>
    <xf numFmtId="0" fontId="1" fillId="0" borderId="12" xfId="0" applyFont="1" applyBorder="1" applyAlignment="1">
      <alignment horizontal="center"/>
    </xf>
    <xf numFmtId="0" fontId="4" fillId="0" borderId="12" xfId="0" applyFont="1" applyBorder="1"/>
    <xf numFmtId="0" fontId="4" fillId="0" borderId="13" xfId="0" applyFont="1" applyBorder="1"/>
    <xf numFmtId="0" fontId="1" fillId="2" borderId="0" xfId="0" applyFont="1" applyFill="1" applyBorder="1"/>
    <xf numFmtId="0" fontId="1" fillId="2" borderId="11" xfId="0" applyFont="1" applyFill="1" applyBorder="1"/>
    <xf numFmtId="0" fontId="1" fillId="0" borderId="14" xfId="0" applyFont="1" applyBorder="1" applyAlignment="1">
      <alignment horizontal="left" wrapText="1"/>
    </xf>
    <xf numFmtId="0" fontId="4" fillId="0" borderId="15" xfId="0" applyFont="1" applyBorder="1"/>
    <xf numFmtId="0" fontId="4" fillId="0" borderId="16" xfId="0" applyFont="1" applyBorder="1"/>
    <xf numFmtId="0" fontId="1" fillId="2" borderId="6" xfId="0" applyFont="1" applyFill="1" applyBorder="1"/>
    <xf numFmtId="0" fontId="4" fillId="0" borderId="17" xfId="0" applyFont="1" applyBorder="1"/>
    <xf numFmtId="0" fontId="1" fillId="0" borderId="18" xfId="0" applyFont="1" applyBorder="1" applyAlignment="1">
      <alignment horizontal="center" wrapText="1"/>
    </xf>
    <xf numFmtId="0" fontId="4" fillId="0" borderId="19" xfId="0" applyFont="1" applyBorder="1"/>
    <xf numFmtId="0" fontId="4" fillId="0" borderId="20" xfId="0" applyFont="1" applyBorder="1"/>
    <xf numFmtId="0" fontId="5" fillId="3" borderId="21" xfId="0" applyFont="1" applyFill="1" applyBorder="1" applyAlignment="1">
      <alignment horizontal="left" vertical="center"/>
    </xf>
    <xf numFmtId="0" fontId="4" fillId="0" borderId="22" xfId="0" applyFont="1" applyBorder="1"/>
    <xf numFmtId="0" fontId="4" fillId="0" borderId="23" xfId="0" applyFont="1" applyBorder="1"/>
    <xf numFmtId="0" fontId="5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4" fillId="0" borderId="27" xfId="0" applyFont="1" applyBorder="1"/>
    <xf numFmtId="4" fontId="5" fillId="2" borderId="25" xfId="0" applyNumberFormat="1" applyFont="1" applyFill="1" applyBorder="1" applyAlignment="1">
      <alignment horizontal="center" vertical="center" wrapText="1"/>
    </xf>
    <xf numFmtId="4" fontId="5" fillId="2" borderId="28" xfId="0" applyNumberFormat="1" applyFont="1" applyFill="1" applyBorder="1" applyAlignment="1">
      <alignment horizontal="center" vertical="center" wrapText="1"/>
    </xf>
    <xf numFmtId="0" fontId="4" fillId="0" borderId="29" xfId="0" applyFont="1" applyBorder="1"/>
    <xf numFmtId="0" fontId="4" fillId="0" borderId="30" xfId="0" applyFont="1" applyBorder="1"/>
    <xf numFmtId="0" fontId="4" fillId="0" borderId="31" xfId="0" applyFont="1" applyBorder="1"/>
    <xf numFmtId="0" fontId="5" fillId="3" borderId="18" xfId="0" applyFont="1" applyFill="1" applyBorder="1" applyAlignment="1">
      <alignment vertical="center"/>
    </xf>
    <xf numFmtId="0" fontId="5" fillId="3" borderId="19" xfId="0" applyFont="1" applyFill="1" applyBorder="1" applyAlignment="1">
      <alignment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3" xfId="0" applyFont="1" applyBorder="1" applyAlignment="1">
      <alignment horizontal="left" vertical="center" wrapText="1"/>
    </xf>
    <xf numFmtId="4" fontId="1" fillId="0" borderId="33" xfId="0" applyNumberFormat="1" applyFont="1" applyBorder="1" applyAlignment="1">
      <alignment horizontal="center" vertical="center" wrapText="1"/>
    </xf>
    <xf numFmtId="164" fontId="1" fillId="0" borderId="33" xfId="0" applyNumberFormat="1" applyFont="1" applyBorder="1" applyAlignment="1">
      <alignment horizontal="right" vertical="center" wrapText="1"/>
    </xf>
    <xf numFmtId="164" fontId="1" fillId="0" borderId="34" xfId="0" applyNumberFormat="1" applyFont="1" applyBorder="1" applyAlignment="1">
      <alignment horizontal="right" vertical="center" wrapText="1"/>
    </xf>
    <xf numFmtId="164" fontId="1" fillId="0" borderId="35" xfId="0" applyNumberFormat="1" applyFont="1" applyBorder="1" applyAlignment="1">
      <alignment horizontal="right" vertical="center" wrapText="1"/>
    </xf>
    <xf numFmtId="0" fontId="1" fillId="0" borderId="36" xfId="0" applyFont="1" applyBorder="1" applyAlignment="1">
      <alignment horizontal="center" vertical="center"/>
    </xf>
    <xf numFmtId="0" fontId="1" fillId="0" borderId="36" xfId="0" applyFont="1" applyBorder="1" applyAlignment="1">
      <alignment horizontal="left" vertical="center" wrapText="1"/>
    </xf>
    <xf numFmtId="4" fontId="1" fillId="0" borderId="36" xfId="0" applyNumberFormat="1" applyFont="1" applyBorder="1" applyAlignment="1">
      <alignment horizontal="center" vertical="center" wrapText="1"/>
    </xf>
    <xf numFmtId="164" fontId="1" fillId="0" borderId="36" xfId="0" applyNumberFormat="1" applyFont="1" applyBorder="1" applyAlignment="1">
      <alignment horizontal="right" vertical="center" wrapText="1"/>
    </xf>
    <xf numFmtId="0" fontId="1" fillId="0" borderId="21" xfId="0" applyFont="1" applyBorder="1" applyAlignment="1">
      <alignment horizontal="left" vertical="center"/>
    </xf>
    <xf numFmtId="0" fontId="1" fillId="0" borderId="22" xfId="0" applyFont="1" applyBorder="1" applyAlignment="1">
      <alignment horizontal="center" vertical="center"/>
    </xf>
    <xf numFmtId="0" fontId="1" fillId="0" borderId="22" xfId="0" applyFont="1" applyBorder="1" applyAlignment="1">
      <alignment horizontal="left" vertical="center" wrapText="1"/>
    </xf>
    <xf numFmtId="164" fontId="1" fillId="0" borderId="37" xfId="0" applyNumberFormat="1" applyFont="1" applyBorder="1" applyAlignment="1">
      <alignment horizontal="right" vertical="center" wrapText="1"/>
    </xf>
    <xf numFmtId="164" fontId="1" fillId="0" borderId="22" xfId="0" applyNumberFormat="1" applyFont="1" applyBorder="1" applyAlignment="1">
      <alignment horizontal="right" vertical="center" wrapText="1"/>
    </xf>
    <xf numFmtId="165" fontId="5" fillId="0" borderId="38" xfId="0" applyNumberFormat="1" applyFont="1" applyBorder="1" applyAlignment="1">
      <alignment horizontal="right" vertical="center"/>
    </xf>
    <xf numFmtId="2" fontId="1" fillId="0" borderId="32" xfId="0" applyNumberFormat="1" applyFont="1" applyBorder="1" applyAlignment="1">
      <alignment horizontal="center" vertical="center"/>
    </xf>
    <xf numFmtId="0" fontId="7" fillId="0" borderId="0" xfId="0" applyFont="1"/>
    <xf numFmtId="0" fontId="7" fillId="0" borderId="4" xfId="0" applyFont="1" applyBorder="1"/>
    <xf numFmtId="0" fontId="1" fillId="0" borderId="36" xfId="0" applyFont="1" applyBorder="1" applyAlignment="1">
      <alignment horizontal="left" vertical="center"/>
    </xf>
    <xf numFmtId="164" fontId="1" fillId="0" borderId="39" xfId="0" applyNumberFormat="1" applyFont="1" applyBorder="1" applyAlignment="1">
      <alignment horizontal="right" vertical="center" wrapText="1"/>
    </xf>
    <xf numFmtId="164" fontId="1" fillId="0" borderId="40" xfId="0" applyNumberFormat="1" applyFont="1" applyBorder="1" applyAlignment="1">
      <alignment horizontal="right" vertical="center" wrapText="1"/>
    </xf>
    <xf numFmtId="0" fontId="7" fillId="0" borderId="6" xfId="0" applyFont="1" applyBorder="1"/>
    <xf numFmtId="0" fontId="1" fillId="0" borderId="22" xfId="0" applyFont="1" applyBorder="1"/>
    <xf numFmtId="164" fontId="1" fillId="0" borderId="22" xfId="0" applyNumberFormat="1" applyFont="1" applyBorder="1"/>
    <xf numFmtId="0" fontId="1" fillId="2" borderId="36" xfId="0" applyFont="1" applyFill="1" applyBorder="1" applyAlignment="1">
      <alignment horizontal="center" vertical="center"/>
    </xf>
    <xf numFmtId="0" fontId="1" fillId="0" borderId="36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164" fontId="1" fillId="0" borderId="41" xfId="0" applyNumberFormat="1" applyFont="1" applyBorder="1" applyAlignment="1">
      <alignment horizontal="right" vertical="center" wrapText="1"/>
    </xf>
    <xf numFmtId="164" fontId="1" fillId="0" borderId="0" xfId="0" applyNumberFormat="1" applyFont="1" applyAlignment="1">
      <alignment horizontal="right" vertical="center" wrapText="1"/>
    </xf>
    <xf numFmtId="164" fontId="1" fillId="0" borderId="31" xfId="0" applyNumberFormat="1" applyFont="1" applyBorder="1" applyAlignment="1">
      <alignment horizontal="right" vertical="center" wrapText="1"/>
    </xf>
    <xf numFmtId="0" fontId="1" fillId="0" borderId="29" xfId="0" applyFont="1" applyBorder="1" applyAlignment="1">
      <alignment horizontal="left" vertical="center"/>
    </xf>
    <xf numFmtId="165" fontId="5" fillId="0" borderId="31" xfId="0" applyNumberFormat="1" applyFont="1" applyBorder="1" applyAlignment="1">
      <alignment horizontal="right" vertical="center"/>
    </xf>
    <xf numFmtId="0" fontId="5" fillId="3" borderId="42" xfId="0" applyFont="1" applyFill="1" applyBorder="1" applyAlignment="1">
      <alignment horizontal="right" vertical="center"/>
    </xf>
    <xf numFmtId="0" fontId="4" fillId="0" borderId="43" xfId="0" applyFont="1" applyBorder="1"/>
    <xf numFmtId="0" fontId="4" fillId="0" borderId="44" xfId="0" applyFont="1" applyBorder="1"/>
    <xf numFmtId="0" fontId="5" fillId="3" borderId="43" xfId="0" applyFont="1" applyFill="1" applyBorder="1" applyAlignment="1">
      <alignment horizontal="right" vertical="center"/>
    </xf>
    <xf numFmtId="166" fontId="5" fillId="3" borderId="45" xfId="0" applyNumberFormat="1" applyFont="1" applyFill="1" applyBorder="1" applyAlignment="1">
      <alignment vertical="center"/>
    </xf>
    <xf numFmtId="49" fontId="5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center" vertical="center"/>
    </xf>
    <xf numFmtId="167" fontId="5" fillId="0" borderId="0" xfId="0" applyNumberFormat="1" applyFont="1" applyAlignment="1">
      <alignment vertical="center"/>
    </xf>
    <xf numFmtId="0" fontId="5" fillId="0" borderId="46" xfId="0" applyFont="1" applyBorder="1" applyAlignment="1">
      <alignment horizontal="center" vertical="center" wrapText="1"/>
    </xf>
    <xf numFmtId="0" fontId="4" fillId="0" borderId="47" xfId="0" applyFont="1" applyBorder="1"/>
    <xf numFmtId="166" fontId="5" fillId="0" borderId="26" xfId="0" applyNumberFormat="1" applyFont="1" applyBorder="1" applyAlignment="1">
      <alignment horizontal="center" vertical="center"/>
    </xf>
    <xf numFmtId="0" fontId="4" fillId="0" borderId="48" xfId="0" applyFont="1" applyBorder="1"/>
    <xf numFmtId="0" fontId="5" fillId="4" borderId="49" xfId="0" applyFont="1" applyFill="1" applyBorder="1" applyAlignment="1">
      <alignment horizontal="center" vertical="center"/>
    </xf>
    <xf numFmtId="0" fontId="4" fillId="0" borderId="50" xfId="0" applyFont="1" applyBorder="1"/>
    <xf numFmtId="0" fontId="4" fillId="0" borderId="51" xfId="0" applyFont="1" applyBorder="1"/>
    <xf numFmtId="168" fontId="5" fillId="4" borderId="52" xfId="0" applyNumberFormat="1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/>
    </xf>
    <xf numFmtId="169" fontId="1" fillId="0" borderId="0" xfId="0" applyNumberFormat="1" applyFont="1"/>
    <xf numFmtId="39" fontId="5" fillId="0" borderId="0" xfId="0" applyNumberFormat="1" applyFont="1" applyAlignment="1">
      <alignment vertical="center"/>
    </xf>
    <xf numFmtId="0" fontId="5" fillId="0" borderId="46" xfId="0" applyFont="1" applyBorder="1" applyAlignment="1">
      <alignment vertical="center"/>
    </xf>
    <xf numFmtId="170" fontId="1" fillId="0" borderId="6" xfId="0" applyNumberFormat="1" applyFont="1" applyBorder="1"/>
    <xf numFmtId="0" fontId="1" fillId="0" borderId="18" xfId="0" applyFont="1" applyBorder="1" applyAlignment="1">
      <alignment vertical="center" wrapText="1"/>
    </xf>
    <xf numFmtId="0" fontId="4" fillId="0" borderId="53" xfId="0" applyFont="1" applyBorder="1"/>
    <xf numFmtId="3" fontId="5" fillId="0" borderId="34" xfId="0" applyNumberFormat="1" applyFont="1" applyBorder="1" applyAlignment="1">
      <alignment horizontal="center" vertical="center" wrapText="1"/>
    </xf>
    <xf numFmtId="0" fontId="4" fillId="0" borderId="54" xfId="0" applyFont="1" applyBorder="1"/>
    <xf numFmtId="3" fontId="5" fillId="0" borderId="34" xfId="0" applyNumberFormat="1" applyFont="1" applyBorder="1" applyAlignment="1">
      <alignment horizontal="center" vertical="center" wrapText="1"/>
    </xf>
    <xf numFmtId="167" fontId="5" fillId="0" borderId="35" xfId="0" applyNumberFormat="1" applyFont="1" applyBorder="1" applyAlignment="1">
      <alignment horizontal="center" vertical="center"/>
    </xf>
    <xf numFmtId="171" fontId="1" fillId="0" borderId="6" xfId="0" applyNumberFormat="1" applyFont="1" applyBorder="1"/>
    <xf numFmtId="3" fontId="5" fillId="0" borderId="39" xfId="0" applyNumberFormat="1" applyFont="1" applyBorder="1" applyAlignment="1">
      <alignment horizontal="center" vertical="center"/>
    </xf>
    <xf numFmtId="167" fontId="5" fillId="0" borderId="36" xfId="0" applyNumberFormat="1" applyFont="1" applyBorder="1" applyAlignment="1">
      <alignment horizontal="center" vertical="center"/>
    </xf>
    <xf numFmtId="167" fontId="5" fillId="0" borderId="39" xfId="0" applyNumberFormat="1" applyFont="1" applyBorder="1" applyAlignment="1">
      <alignment horizontal="center" vertical="center"/>
    </xf>
    <xf numFmtId="10" fontId="1" fillId="5" borderId="40" xfId="0" applyNumberFormat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left" vertical="center" wrapText="1"/>
    </xf>
    <xf numFmtId="0" fontId="4" fillId="0" borderId="55" xfId="0" applyFont="1" applyBorder="1"/>
    <xf numFmtId="0" fontId="5" fillId="0" borderId="39" xfId="0" applyFont="1" applyBorder="1" applyAlignment="1">
      <alignment horizontal="center" vertical="center" wrapText="1"/>
    </xf>
    <xf numFmtId="9" fontId="1" fillId="5" borderId="40" xfId="0" applyNumberFormat="1" applyFont="1" applyFill="1" applyBorder="1" applyAlignment="1">
      <alignment horizontal="center" vertical="center"/>
    </xf>
    <xf numFmtId="0" fontId="4" fillId="0" borderId="56" xfId="0" applyFont="1" applyBorder="1"/>
    <xf numFmtId="0" fontId="4" fillId="0" borderId="41" xfId="0" applyFont="1" applyBorder="1"/>
    <xf numFmtId="3" fontId="5" fillId="0" borderId="39" xfId="0" applyNumberFormat="1" applyFont="1" applyBorder="1" applyAlignment="1">
      <alignment horizontal="center" vertical="center" wrapText="1"/>
    </xf>
    <xf numFmtId="0" fontId="8" fillId="0" borderId="21" xfId="0" applyFont="1" applyBorder="1"/>
    <xf numFmtId="0" fontId="8" fillId="0" borderId="37" xfId="0" applyFont="1" applyBorder="1"/>
    <xf numFmtId="0" fontId="1" fillId="2" borderId="57" xfId="0" applyFont="1" applyFill="1" applyBorder="1" applyAlignment="1">
      <alignment horizontal="center" vertical="center" wrapText="1"/>
    </xf>
    <xf numFmtId="0" fontId="4" fillId="0" borderId="58" xfId="0" applyFont="1" applyBorder="1"/>
    <xf numFmtId="0" fontId="1" fillId="0" borderId="59" xfId="0" applyFont="1" applyBorder="1"/>
    <xf numFmtId="0" fontId="1" fillId="0" borderId="60" xfId="0" applyFont="1" applyBorder="1"/>
    <xf numFmtId="0" fontId="1" fillId="0" borderId="60" xfId="0" applyFont="1" applyBorder="1" applyAlignment="1">
      <alignment horizontal="center"/>
    </xf>
    <xf numFmtId="172" fontId="1" fillId="0" borderId="60" xfId="0" applyNumberFormat="1" applyFont="1" applyBorder="1"/>
    <xf numFmtId="0" fontId="1" fillId="0" borderId="61" xfId="0" applyFont="1" applyBorder="1"/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ownloads/4.%20Formulario%201%20Formulario%20de%20Presupuesto%20Oficial%20Gaviones%20La%20Milagrosa%20-%20El%20Sina&#237;%20DEF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"/>
      <sheetName val="A.I.U"/>
      <sheetName val="MANO DE OBRA"/>
      <sheetName val="1.1"/>
      <sheetName val="1.2"/>
      <sheetName val="1.3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3.1"/>
      <sheetName val="3.2"/>
      <sheetName val="3.3"/>
      <sheetName val="3.4"/>
      <sheetName val="3.5"/>
      <sheetName val="3.6"/>
      <sheetName val="3.7"/>
      <sheetName val="3.8"/>
      <sheetName val="PROPUESTA ECONOMICA(Proponente)"/>
      <sheetName val="INDICAR CÓDIGO DEL ITEM DE PAGO"/>
    </sheetNames>
    <sheetDataSet>
      <sheetData sheetId="0"/>
      <sheetData sheetId="1">
        <row r="86">
          <cell r="H86">
            <v>0.3</v>
          </cell>
        </row>
      </sheetData>
      <sheetData sheetId="2"/>
      <sheetData sheetId="3">
        <row r="1">
          <cell r="G1">
            <v>2394.0541666666668</v>
          </cell>
        </row>
      </sheetData>
      <sheetData sheetId="4">
        <row r="1">
          <cell r="G1">
            <v>12361.606250000001</v>
          </cell>
        </row>
      </sheetData>
      <sheetData sheetId="5">
        <row r="1">
          <cell r="G1">
            <v>2902877.05</v>
          </cell>
        </row>
      </sheetData>
      <sheetData sheetId="6">
        <row r="1">
          <cell r="G1">
            <v>31104.796875</v>
          </cell>
        </row>
      </sheetData>
      <sheetData sheetId="7">
        <row r="1">
          <cell r="G1">
            <v>29044</v>
          </cell>
        </row>
      </sheetData>
      <sheetData sheetId="8">
        <row r="1">
          <cell r="G1">
            <v>26562.375000000004</v>
          </cell>
        </row>
      </sheetData>
      <sheetData sheetId="9">
        <row r="1">
          <cell r="G1">
            <v>399638.64583333331</v>
          </cell>
        </row>
      </sheetData>
      <sheetData sheetId="10">
        <row r="1">
          <cell r="G1">
            <v>91150.107136666673</v>
          </cell>
        </row>
      </sheetData>
      <sheetData sheetId="11">
        <row r="1">
          <cell r="G1">
            <v>79206.080000000002</v>
          </cell>
        </row>
      </sheetData>
      <sheetData sheetId="12">
        <row r="1">
          <cell r="G1">
            <v>326941.84375</v>
          </cell>
        </row>
      </sheetData>
      <sheetData sheetId="13">
        <row r="1">
          <cell r="G1">
            <v>100388</v>
          </cell>
        </row>
      </sheetData>
      <sheetData sheetId="14">
        <row r="1">
          <cell r="G1">
            <v>67271</v>
          </cell>
        </row>
      </sheetData>
      <sheetData sheetId="15">
        <row r="1">
          <cell r="G1">
            <v>112459.11</v>
          </cell>
        </row>
      </sheetData>
      <sheetData sheetId="16">
        <row r="1">
          <cell r="G1">
            <v>169312.13949999999</v>
          </cell>
        </row>
      </sheetData>
      <sheetData sheetId="17">
        <row r="1">
          <cell r="G1">
            <v>66688.877500000002</v>
          </cell>
        </row>
      </sheetData>
      <sheetData sheetId="18">
        <row r="1">
          <cell r="G1">
            <v>7348.0437499999998</v>
          </cell>
        </row>
      </sheetData>
      <sheetData sheetId="19"/>
      <sheetData sheetId="20">
        <row r="1">
          <cell r="G1">
            <v>9817</v>
          </cell>
        </row>
      </sheetData>
      <sheetData sheetId="21">
        <row r="1">
          <cell r="G1">
            <v>91150.107136666673</v>
          </cell>
        </row>
      </sheetData>
      <sheetData sheetId="22">
        <row r="1">
          <cell r="G1">
            <v>819123.84215726401</v>
          </cell>
        </row>
      </sheetData>
      <sheetData sheetId="23">
        <row r="1">
          <cell r="G1">
            <v>7348.0437499999998</v>
          </cell>
        </row>
      </sheetData>
      <sheetData sheetId="24">
        <row r="1">
          <cell r="G1">
            <v>9817</v>
          </cell>
        </row>
      </sheetData>
      <sheetData sheetId="25">
        <row r="1">
          <cell r="G1">
            <v>17992.40625</v>
          </cell>
        </row>
      </sheetData>
      <sheetData sheetId="26">
        <row r="1">
          <cell r="G1">
            <v>9427</v>
          </cell>
        </row>
      </sheetData>
      <sheetData sheetId="27">
        <row r="1">
          <cell r="G1">
            <v>67271</v>
          </cell>
        </row>
      </sheetData>
      <sheetData sheetId="28">
        <row r="1">
          <cell r="G1">
            <v>10454</v>
          </cell>
        </row>
      </sheetData>
      <sheetData sheetId="29"/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abSelected="1" topLeftCell="E48" workbookViewId="0">
      <selection activeCell="D17" sqref="D17"/>
    </sheetView>
  </sheetViews>
  <sheetFormatPr baseColWidth="10" defaultRowHeight="15" x14ac:dyDescent="0.25"/>
  <cols>
    <col min="4" max="6" width="55.85546875" customWidth="1"/>
    <col min="7" max="7" width="16.42578125" customWidth="1"/>
    <col min="8" max="8" width="17.85546875" customWidth="1"/>
    <col min="9" max="9" width="18.140625" customWidth="1"/>
    <col min="10" max="10" width="17" customWidth="1"/>
  </cols>
  <sheetData>
    <row r="1" spans="1:12" ht="16.5" thickBot="1" x14ac:dyDescent="0.3">
      <c r="A1" s="1"/>
      <c r="B1" s="2"/>
      <c r="C1" s="3"/>
      <c r="D1" s="1"/>
      <c r="E1" s="1"/>
      <c r="F1" s="4"/>
      <c r="G1" s="1"/>
      <c r="H1" s="1"/>
      <c r="I1" s="1"/>
      <c r="J1" s="1"/>
      <c r="K1" s="1"/>
      <c r="L1" s="1"/>
    </row>
    <row r="2" spans="1:12" ht="16.5" thickTop="1" x14ac:dyDescent="0.25">
      <c r="A2" s="1"/>
      <c r="B2" s="5"/>
      <c r="C2" s="6"/>
      <c r="D2" s="6"/>
      <c r="E2" s="6"/>
      <c r="F2" s="6"/>
      <c r="G2" s="6"/>
      <c r="H2" s="6"/>
      <c r="I2" s="6"/>
      <c r="J2" s="6"/>
      <c r="K2" s="7"/>
      <c r="L2" s="1"/>
    </row>
    <row r="3" spans="1:12" ht="15.75" customHeight="1" x14ac:dyDescent="0.25">
      <c r="A3" s="1"/>
      <c r="B3" s="8"/>
      <c r="C3" s="127" t="s">
        <v>0</v>
      </c>
      <c r="D3" s="1"/>
      <c r="E3" s="1"/>
      <c r="F3" s="4"/>
      <c r="G3" s="1"/>
      <c r="H3" s="1"/>
      <c r="I3" s="1"/>
      <c r="J3" s="1"/>
      <c r="K3" s="9"/>
      <c r="L3" s="1"/>
    </row>
    <row r="4" spans="1:12" ht="15.75" x14ac:dyDescent="0.25">
      <c r="A4" s="1"/>
      <c r="B4" s="8"/>
      <c r="C4" s="10" t="s">
        <v>1</v>
      </c>
      <c r="D4" s="1"/>
      <c r="E4" s="1"/>
      <c r="F4" s="4"/>
      <c r="G4" s="1"/>
      <c r="H4" s="1"/>
      <c r="I4" s="1"/>
      <c r="J4" s="1"/>
      <c r="K4" s="9"/>
      <c r="L4" s="1"/>
    </row>
    <row r="5" spans="1:12" ht="16.5" thickBot="1" x14ac:dyDescent="0.3">
      <c r="A5" s="1"/>
      <c r="B5" s="8"/>
      <c r="C5" s="2"/>
      <c r="D5" s="1"/>
      <c r="E5" s="1"/>
      <c r="F5" s="4"/>
      <c r="G5" s="1"/>
      <c r="H5" s="1"/>
      <c r="I5" s="1"/>
      <c r="J5" s="1"/>
      <c r="K5" s="9"/>
      <c r="L5" s="1"/>
    </row>
    <row r="6" spans="1:12" ht="16.5" thickTop="1" x14ac:dyDescent="0.25">
      <c r="A6" s="1"/>
      <c r="B6" s="8"/>
      <c r="C6" s="11" t="s">
        <v>2</v>
      </c>
      <c r="D6" s="12"/>
      <c r="E6" s="12"/>
      <c r="F6" s="12"/>
      <c r="G6" s="12"/>
      <c r="H6" s="12"/>
      <c r="I6" s="12"/>
      <c r="J6" s="13"/>
      <c r="K6" s="9"/>
      <c r="L6" s="1"/>
    </row>
    <row r="7" spans="1:12" ht="15.75" x14ac:dyDescent="0.25">
      <c r="A7" s="1"/>
      <c r="B7" s="14"/>
      <c r="C7" s="15" t="s">
        <v>3</v>
      </c>
      <c r="D7" s="16"/>
      <c r="E7" s="16"/>
      <c r="F7" s="16"/>
      <c r="G7" s="16"/>
      <c r="H7" s="16"/>
      <c r="I7" s="16"/>
      <c r="J7" s="17"/>
      <c r="K7" s="9"/>
      <c r="L7" s="1"/>
    </row>
    <row r="8" spans="1:12" ht="15.75" x14ac:dyDescent="0.25">
      <c r="A8" s="18"/>
      <c r="B8" s="19"/>
      <c r="C8" s="20" t="s">
        <v>4</v>
      </c>
      <c r="D8" s="21"/>
      <c r="E8" s="21"/>
      <c r="F8" s="21"/>
      <c r="G8" s="21"/>
      <c r="H8" s="21"/>
      <c r="I8" s="21"/>
      <c r="J8" s="22"/>
      <c r="K8" s="23"/>
      <c r="L8" s="18"/>
    </row>
    <row r="9" spans="1:12" ht="15.75" x14ac:dyDescent="0.25">
      <c r="A9" s="1"/>
      <c r="B9" s="14"/>
      <c r="C9" s="24"/>
      <c r="D9" s="16"/>
      <c r="E9" s="16"/>
      <c r="F9" s="16"/>
      <c r="G9" s="16"/>
      <c r="H9" s="16"/>
      <c r="I9" s="16"/>
      <c r="J9" s="17"/>
      <c r="K9" s="9"/>
      <c r="L9" s="1"/>
    </row>
    <row r="10" spans="1:12" ht="15.75" x14ac:dyDescent="0.25">
      <c r="A10" s="1"/>
      <c r="B10" s="14"/>
      <c r="C10" s="25" t="s">
        <v>5</v>
      </c>
      <c r="D10" s="26"/>
      <c r="E10" s="26"/>
      <c r="F10" s="26"/>
      <c r="G10" s="26"/>
      <c r="H10" s="26"/>
      <c r="I10" s="26"/>
      <c r="J10" s="27"/>
      <c r="K10" s="9"/>
      <c r="L10" s="1"/>
    </row>
    <row r="11" spans="1:12" ht="16.5" thickBot="1" x14ac:dyDescent="0.3">
      <c r="A11" s="1"/>
      <c r="B11" s="8"/>
      <c r="C11" s="28"/>
      <c r="D11" s="29"/>
      <c r="E11" s="29"/>
      <c r="F11" s="29"/>
      <c r="G11" s="29"/>
      <c r="H11" s="29"/>
      <c r="I11" s="29"/>
      <c r="J11" s="30"/>
      <c r="K11" s="9"/>
      <c r="L11" s="1"/>
    </row>
    <row r="12" spans="1:12" ht="15.75" customHeight="1" x14ac:dyDescent="0.25">
      <c r="A12" s="1"/>
      <c r="B12" s="8"/>
      <c r="C12" s="31" t="s">
        <v>6</v>
      </c>
      <c r="D12" s="31" t="s">
        <v>7</v>
      </c>
      <c r="E12" s="32" t="s">
        <v>8</v>
      </c>
      <c r="F12" s="32" t="s">
        <v>9</v>
      </c>
      <c r="G12" s="34" t="s">
        <v>10</v>
      </c>
      <c r="H12" s="34" t="s">
        <v>11</v>
      </c>
      <c r="I12" s="35" t="s">
        <v>12</v>
      </c>
      <c r="J12" s="35" t="s">
        <v>13</v>
      </c>
      <c r="K12" s="9"/>
      <c r="L12" s="1"/>
    </row>
    <row r="13" spans="1:12" ht="15.75" x14ac:dyDescent="0.25">
      <c r="A13" s="1"/>
      <c r="B13" s="8"/>
      <c r="C13" s="36"/>
      <c r="D13" s="36"/>
      <c r="E13" s="37"/>
      <c r="F13" s="37"/>
      <c r="G13" s="37"/>
      <c r="H13" s="37"/>
      <c r="I13" s="38"/>
      <c r="J13" s="38"/>
      <c r="K13" s="9"/>
      <c r="L13" s="1"/>
    </row>
    <row r="14" spans="1:12" ht="15.75" x14ac:dyDescent="0.25">
      <c r="A14" s="1"/>
      <c r="B14" s="8"/>
      <c r="C14" s="39" t="s">
        <v>14</v>
      </c>
      <c r="D14" s="40"/>
      <c r="E14" s="40"/>
      <c r="F14" s="40"/>
      <c r="G14" s="40"/>
      <c r="H14" s="40"/>
      <c r="I14" s="40"/>
      <c r="J14" s="40"/>
      <c r="K14" s="9"/>
      <c r="L14" s="1"/>
    </row>
    <row r="15" spans="1:12" ht="31.5" x14ac:dyDescent="0.25">
      <c r="A15" s="1"/>
      <c r="B15" s="8"/>
      <c r="C15" s="41">
        <v>1.1000000000000001</v>
      </c>
      <c r="D15" s="43" t="s">
        <v>15</v>
      </c>
      <c r="E15" s="42" t="s">
        <v>16</v>
      </c>
      <c r="F15" s="44">
        <f>15*2.5+30*1.5+0.5</f>
        <v>83</v>
      </c>
      <c r="G15" s="45">
        <f>'[1]1.1'!G1</f>
        <v>2394.0541666666668</v>
      </c>
      <c r="H15" s="46">
        <f t="shared" ref="H15:H17" si="0">G15+(G15*$J$63)</f>
        <v>3231.973125</v>
      </c>
      <c r="I15" s="46">
        <f t="shared" ref="I15:I17" si="1">F15*G15</f>
        <v>198706.49583333335</v>
      </c>
      <c r="J15" s="47">
        <f t="shared" ref="J15:J17" si="2">F15*H15</f>
        <v>268253.76937499997</v>
      </c>
      <c r="K15" s="9"/>
      <c r="L15" s="1"/>
    </row>
    <row r="16" spans="1:12" ht="31.5" x14ac:dyDescent="0.25">
      <c r="A16" s="1"/>
      <c r="B16" s="8"/>
      <c r="C16" s="41">
        <v>1.2</v>
      </c>
      <c r="D16" s="49" t="s">
        <v>17</v>
      </c>
      <c r="E16" s="48" t="s">
        <v>18</v>
      </c>
      <c r="F16" s="50">
        <f>25+25+5+5+40+40+3+3</f>
        <v>146</v>
      </c>
      <c r="G16" s="51">
        <f>'[1]1.2'!G1</f>
        <v>12361.606250000001</v>
      </c>
      <c r="H16" s="46">
        <f t="shared" si="0"/>
        <v>16688.1684375</v>
      </c>
      <c r="I16" s="46">
        <f t="shared" si="1"/>
        <v>1804794.5125000002</v>
      </c>
      <c r="J16" s="47">
        <f t="shared" si="2"/>
        <v>2436472.5918749999</v>
      </c>
      <c r="K16" s="9"/>
      <c r="L16" s="1"/>
    </row>
    <row r="17" spans="1:12" ht="86.25" customHeight="1" x14ac:dyDescent="0.25">
      <c r="A17" s="1"/>
      <c r="B17" s="8"/>
      <c r="C17" s="41">
        <v>1.3</v>
      </c>
      <c r="D17" s="49" t="s">
        <v>19</v>
      </c>
      <c r="E17" s="48" t="s">
        <v>8</v>
      </c>
      <c r="F17" s="50">
        <v>1</v>
      </c>
      <c r="G17" s="51">
        <f>'[1]1.3'!G1</f>
        <v>2902877.05</v>
      </c>
      <c r="H17" s="46">
        <f t="shared" si="0"/>
        <v>3918884.0174999996</v>
      </c>
      <c r="I17" s="46">
        <f t="shared" si="1"/>
        <v>2902877.05</v>
      </c>
      <c r="J17" s="47">
        <f t="shared" si="2"/>
        <v>3918884.0174999996</v>
      </c>
      <c r="K17" s="9"/>
      <c r="L17" s="1"/>
    </row>
    <row r="18" spans="1:12" ht="16.5" thickBot="1" x14ac:dyDescent="0.3">
      <c r="A18" s="1"/>
      <c r="B18" s="8"/>
      <c r="C18" s="52" t="s">
        <v>20</v>
      </c>
      <c r="D18" s="54"/>
      <c r="E18" s="53"/>
      <c r="F18" s="50"/>
      <c r="G18" s="55"/>
      <c r="H18" s="56"/>
      <c r="I18" s="56">
        <f t="shared" ref="I18:J18" si="3">SUM(I15:I17)</f>
        <v>4906378.0583333336</v>
      </c>
      <c r="J18" s="57">
        <f t="shared" si="3"/>
        <v>6623610.3787500001</v>
      </c>
      <c r="K18" s="9"/>
      <c r="L18" s="1"/>
    </row>
    <row r="19" spans="1:12" ht="15.75" x14ac:dyDescent="0.25">
      <c r="A19" s="1"/>
      <c r="B19" s="8"/>
      <c r="C19" s="39" t="s">
        <v>21</v>
      </c>
      <c r="D19" s="40"/>
      <c r="E19" s="40"/>
      <c r="F19" s="40"/>
      <c r="G19" s="40"/>
      <c r="H19" s="40"/>
      <c r="I19" s="40"/>
      <c r="J19" s="40"/>
      <c r="K19" s="9"/>
      <c r="L19" s="1"/>
    </row>
    <row r="20" spans="1:12" ht="74.25" customHeight="1" x14ac:dyDescent="0.25">
      <c r="A20" s="1"/>
      <c r="B20" s="8"/>
      <c r="C20" s="41">
        <v>2.1</v>
      </c>
      <c r="D20" s="49" t="s">
        <v>22</v>
      </c>
      <c r="E20" s="48" t="s">
        <v>23</v>
      </c>
      <c r="F20" s="50">
        <v>50</v>
      </c>
      <c r="G20" s="51">
        <f>'[1]2.1'!G1</f>
        <v>31104.796875</v>
      </c>
      <c r="H20" s="46">
        <f t="shared" ref="H20:H33" si="4">G20+(G20*$J$63)</f>
        <v>41991.475781250003</v>
      </c>
      <c r="I20" s="46">
        <f t="shared" ref="I20:I33" si="5">F20*G20</f>
        <v>1555239.84375</v>
      </c>
      <c r="J20" s="47">
        <f t="shared" ref="J20:J33" si="6">F20*H20</f>
        <v>2099573.7890625</v>
      </c>
      <c r="K20" s="9"/>
      <c r="L20" s="1"/>
    </row>
    <row r="21" spans="1:12" ht="76.5" customHeight="1" x14ac:dyDescent="0.25">
      <c r="A21" s="1"/>
      <c r="B21" s="8"/>
      <c r="C21" s="41">
        <v>2.2000000000000002</v>
      </c>
      <c r="D21" s="49" t="s">
        <v>24</v>
      </c>
      <c r="E21" s="48" t="s">
        <v>16</v>
      </c>
      <c r="F21" s="50">
        <f>15*1.5+0.5</f>
        <v>23</v>
      </c>
      <c r="G21" s="51">
        <f>'[1]2.2'!G1</f>
        <v>29044</v>
      </c>
      <c r="H21" s="46">
        <f t="shared" si="4"/>
        <v>39209.4</v>
      </c>
      <c r="I21" s="46">
        <f t="shared" si="5"/>
        <v>668012</v>
      </c>
      <c r="J21" s="47">
        <f t="shared" si="6"/>
        <v>901816.20000000007</v>
      </c>
      <c r="K21" s="9"/>
      <c r="L21" s="1"/>
    </row>
    <row r="22" spans="1:12" ht="69" customHeight="1" x14ac:dyDescent="0.25">
      <c r="A22" s="1"/>
      <c r="B22" s="8"/>
      <c r="C22" s="41">
        <v>2.2999999999999998</v>
      </c>
      <c r="D22" s="49" t="s">
        <v>25</v>
      </c>
      <c r="E22" s="48" t="s">
        <v>23</v>
      </c>
      <c r="F22" s="50">
        <f>15*5*0.5+0.5</f>
        <v>38</v>
      </c>
      <c r="G22" s="51">
        <f>'[1]2.3'!G1</f>
        <v>26562.375000000004</v>
      </c>
      <c r="H22" s="46">
        <f t="shared" si="4"/>
        <v>35859.206250000003</v>
      </c>
      <c r="I22" s="46">
        <f t="shared" si="5"/>
        <v>1009370.2500000001</v>
      </c>
      <c r="J22" s="47">
        <f t="shared" si="6"/>
        <v>1362649.8375000001</v>
      </c>
      <c r="K22" s="9"/>
      <c r="L22" s="1"/>
    </row>
    <row r="23" spans="1:12" ht="60.75" customHeight="1" x14ac:dyDescent="0.25">
      <c r="A23" s="1"/>
      <c r="B23" s="8"/>
      <c r="C23" s="41">
        <v>2.4</v>
      </c>
      <c r="D23" s="49" t="s">
        <v>26</v>
      </c>
      <c r="E23" s="48" t="s">
        <v>23</v>
      </c>
      <c r="F23" s="50">
        <f>15*2.5*0.1+0.05</f>
        <v>3.8</v>
      </c>
      <c r="G23" s="51">
        <f>'[1]2.4'!G1</f>
        <v>399638.64583333331</v>
      </c>
      <c r="H23" s="46">
        <f t="shared" si="4"/>
        <v>539512.171875</v>
      </c>
      <c r="I23" s="46">
        <f t="shared" si="5"/>
        <v>1518626.8541666665</v>
      </c>
      <c r="J23" s="47">
        <f t="shared" si="6"/>
        <v>2050146.2531249998</v>
      </c>
      <c r="K23" s="9"/>
      <c r="L23" s="1"/>
    </row>
    <row r="24" spans="1:12" ht="63" x14ac:dyDescent="0.25">
      <c r="A24" s="1"/>
      <c r="B24" s="8"/>
      <c r="C24" s="41">
        <v>2.5</v>
      </c>
      <c r="D24" s="49" t="s">
        <v>27</v>
      </c>
      <c r="E24" s="48" t="s">
        <v>16</v>
      </c>
      <c r="F24" s="50">
        <f>15*(4+2)+2*2.5*4</f>
        <v>110</v>
      </c>
      <c r="G24" s="51">
        <f>'[1]2.5'!G1</f>
        <v>91150.107136666673</v>
      </c>
      <c r="H24" s="46">
        <f t="shared" si="4"/>
        <v>123052.6446345</v>
      </c>
      <c r="I24" s="46">
        <f t="shared" si="5"/>
        <v>10026511.785033334</v>
      </c>
      <c r="J24" s="47">
        <f t="shared" si="6"/>
        <v>13535790.909794999</v>
      </c>
      <c r="K24" s="9"/>
      <c r="L24" s="1"/>
    </row>
    <row r="25" spans="1:12" ht="57.75" customHeight="1" x14ac:dyDescent="0.25">
      <c r="A25" s="1"/>
      <c r="B25" s="8"/>
      <c r="C25" s="41">
        <v>2.6</v>
      </c>
      <c r="D25" s="49" t="s">
        <v>28</v>
      </c>
      <c r="E25" s="48" t="s">
        <v>23</v>
      </c>
      <c r="F25" s="50">
        <v>70</v>
      </c>
      <c r="G25" s="51">
        <f>'[1]2.6'!G1</f>
        <v>79206.080000000002</v>
      </c>
      <c r="H25" s="46">
        <f t="shared" si="4"/>
        <v>106928.208</v>
      </c>
      <c r="I25" s="46">
        <f t="shared" si="5"/>
        <v>5544425.6000000006</v>
      </c>
      <c r="J25" s="47">
        <f t="shared" si="6"/>
        <v>7484974.5599999996</v>
      </c>
      <c r="K25" s="9"/>
      <c r="L25" s="1"/>
    </row>
    <row r="26" spans="1:12" ht="70.5" customHeight="1" x14ac:dyDescent="0.25">
      <c r="A26" s="1"/>
      <c r="B26" s="8"/>
      <c r="C26" s="41">
        <v>2.7</v>
      </c>
      <c r="D26" s="49" t="s">
        <v>29</v>
      </c>
      <c r="E26" s="48" t="s">
        <v>23</v>
      </c>
      <c r="F26" s="50">
        <v>160</v>
      </c>
      <c r="G26" s="51">
        <f>'[1]2.7'!G1</f>
        <v>326941.84375</v>
      </c>
      <c r="H26" s="46">
        <f t="shared" si="4"/>
        <v>441371.48906250001</v>
      </c>
      <c r="I26" s="46">
        <f t="shared" si="5"/>
        <v>52310695</v>
      </c>
      <c r="J26" s="47">
        <f t="shared" si="6"/>
        <v>70619438.25</v>
      </c>
      <c r="K26" s="9"/>
      <c r="L26" s="1"/>
    </row>
    <row r="27" spans="1:12" ht="68.25" customHeight="1" x14ac:dyDescent="0.25">
      <c r="A27" s="1"/>
      <c r="B27" s="8"/>
      <c r="C27" s="41">
        <v>2.8</v>
      </c>
      <c r="D27" s="49" t="s">
        <v>30</v>
      </c>
      <c r="E27" s="48" t="s">
        <v>16</v>
      </c>
      <c r="F27" s="50">
        <f>15*2.5+0.5</f>
        <v>38</v>
      </c>
      <c r="G27" s="51">
        <f>'[1]2.8'!G1</f>
        <v>100388</v>
      </c>
      <c r="H27" s="46">
        <f t="shared" si="4"/>
        <v>135523.79999999999</v>
      </c>
      <c r="I27" s="46">
        <f t="shared" si="5"/>
        <v>3814744</v>
      </c>
      <c r="J27" s="47">
        <f t="shared" si="6"/>
        <v>5149904.3999999994</v>
      </c>
      <c r="K27" s="9"/>
      <c r="L27" s="1"/>
    </row>
    <row r="28" spans="1:12" ht="68.25" customHeight="1" x14ac:dyDescent="0.25">
      <c r="A28" s="1"/>
      <c r="B28" s="8"/>
      <c r="C28" s="41">
        <v>2.9</v>
      </c>
      <c r="D28" s="49" t="s">
        <v>31</v>
      </c>
      <c r="E28" s="48" t="s">
        <v>18</v>
      </c>
      <c r="F28" s="50">
        <v>15</v>
      </c>
      <c r="G28" s="51">
        <f>'[1]2.9'!G1</f>
        <v>67271</v>
      </c>
      <c r="H28" s="46">
        <f t="shared" si="4"/>
        <v>90815.85</v>
      </c>
      <c r="I28" s="46">
        <f t="shared" si="5"/>
        <v>1009065</v>
      </c>
      <c r="J28" s="47">
        <f t="shared" si="6"/>
        <v>1362237.75</v>
      </c>
      <c r="K28" s="9"/>
      <c r="L28" s="1"/>
    </row>
    <row r="29" spans="1:12" ht="46.5" customHeight="1" x14ac:dyDescent="0.25">
      <c r="A29" s="1"/>
      <c r="B29" s="8"/>
      <c r="C29" s="58">
        <v>2.1</v>
      </c>
      <c r="D29" s="49" t="s">
        <v>32</v>
      </c>
      <c r="E29" s="48" t="s">
        <v>18</v>
      </c>
      <c r="F29" s="50">
        <f>15</f>
        <v>15</v>
      </c>
      <c r="G29" s="51">
        <f>'[1]2.10'!G1</f>
        <v>112459.11</v>
      </c>
      <c r="H29" s="46">
        <f t="shared" si="4"/>
        <v>151819.7985</v>
      </c>
      <c r="I29" s="46">
        <f t="shared" si="5"/>
        <v>1686886.65</v>
      </c>
      <c r="J29" s="47">
        <f t="shared" si="6"/>
        <v>2277296.9775</v>
      </c>
      <c r="K29" s="9"/>
      <c r="L29" s="1"/>
    </row>
    <row r="30" spans="1:12" ht="57" customHeight="1" x14ac:dyDescent="0.25">
      <c r="A30" s="1"/>
      <c r="B30" s="8"/>
      <c r="C30" s="58">
        <v>2.11</v>
      </c>
      <c r="D30" s="49" t="s">
        <v>33</v>
      </c>
      <c r="E30" s="48" t="s">
        <v>18</v>
      </c>
      <c r="F30" s="50">
        <v>15</v>
      </c>
      <c r="G30" s="51">
        <f>'[1]2.11'!G1</f>
        <v>169312.13949999999</v>
      </c>
      <c r="H30" s="46">
        <f t="shared" si="4"/>
        <v>228571.38832499998</v>
      </c>
      <c r="I30" s="46">
        <f t="shared" si="5"/>
        <v>2539682.0924999998</v>
      </c>
      <c r="J30" s="47">
        <f t="shared" si="6"/>
        <v>3428570.8248749995</v>
      </c>
      <c r="K30" s="9"/>
      <c r="L30" s="1"/>
    </row>
    <row r="31" spans="1:12" ht="63.75" customHeight="1" x14ac:dyDescent="0.25">
      <c r="A31" s="1"/>
      <c r="B31" s="8"/>
      <c r="C31" s="58">
        <v>2.12</v>
      </c>
      <c r="D31" s="49" t="s">
        <v>34</v>
      </c>
      <c r="E31" s="48" t="s">
        <v>18</v>
      </c>
      <c r="F31" s="50">
        <f>6*3.5</f>
        <v>21</v>
      </c>
      <c r="G31" s="51">
        <f>'[1]2.12'!G1</f>
        <v>66688.877500000002</v>
      </c>
      <c r="H31" s="46">
        <f t="shared" si="4"/>
        <v>90029.984624999997</v>
      </c>
      <c r="I31" s="46">
        <f t="shared" si="5"/>
        <v>1400466.4275</v>
      </c>
      <c r="J31" s="47">
        <f t="shared" si="6"/>
        <v>1890629.6771249999</v>
      </c>
      <c r="K31" s="9"/>
      <c r="L31" s="1"/>
    </row>
    <row r="32" spans="1:12" ht="71.25" customHeight="1" x14ac:dyDescent="0.25">
      <c r="A32" s="1"/>
      <c r="B32" s="8"/>
      <c r="C32" s="58">
        <v>2.13</v>
      </c>
      <c r="D32" s="49" t="s">
        <v>35</v>
      </c>
      <c r="E32" s="48" t="s">
        <v>36</v>
      </c>
      <c r="F32" s="50">
        <f>15*10</f>
        <v>150</v>
      </c>
      <c r="G32" s="51">
        <f>'[1]2.13'!G1</f>
        <v>7348.0437499999998</v>
      </c>
      <c r="H32" s="46">
        <f t="shared" si="4"/>
        <v>9919.8590624999997</v>
      </c>
      <c r="I32" s="46">
        <f t="shared" si="5"/>
        <v>1102206.5625</v>
      </c>
      <c r="J32" s="47">
        <f t="shared" si="6"/>
        <v>1487978.859375</v>
      </c>
      <c r="K32" s="9"/>
      <c r="L32" s="1"/>
    </row>
    <row r="33" spans="1:12" ht="74.25" customHeight="1" x14ac:dyDescent="0.25">
      <c r="A33" s="1"/>
      <c r="B33" s="8"/>
      <c r="C33" s="58">
        <v>2.14</v>
      </c>
      <c r="D33" s="49" t="s">
        <v>37</v>
      </c>
      <c r="E33" s="48" t="s">
        <v>16</v>
      </c>
      <c r="F33" s="50">
        <v>135</v>
      </c>
      <c r="G33" s="51">
        <f>'[1]2.15'!G1</f>
        <v>9817</v>
      </c>
      <c r="H33" s="46">
        <f t="shared" si="4"/>
        <v>13252.95</v>
      </c>
      <c r="I33" s="46">
        <f t="shared" si="5"/>
        <v>1325295</v>
      </c>
      <c r="J33" s="47">
        <f t="shared" si="6"/>
        <v>1789148.25</v>
      </c>
      <c r="K33" s="9"/>
      <c r="L33" s="1"/>
    </row>
    <row r="34" spans="1:12" ht="16.5" x14ac:dyDescent="0.3">
      <c r="A34" s="59"/>
      <c r="B34" s="60"/>
      <c r="C34" s="41"/>
      <c r="D34" s="61"/>
      <c r="E34" s="48"/>
      <c r="F34" s="50"/>
      <c r="G34" s="51"/>
      <c r="H34" s="62"/>
      <c r="I34" s="62"/>
      <c r="J34" s="63"/>
      <c r="K34" s="64"/>
      <c r="L34" s="59"/>
    </row>
    <row r="35" spans="1:12" ht="16.5" thickBot="1" x14ac:dyDescent="0.3">
      <c r="A35" s="1"/>
      <c r="B35" s="8"/>
      <c r="C35" s="52" t="s">
        <v>20</v>
      </c>
      <c r="D35" s="65"/>
      <c r="E35" s="65"/>
      <c r="F35" s="50"/>
      <c r="G35" s="65"/>
      <c r="H35" s="65"/>
      <c r="I35" s="66">
        <f t="shared" ref="I35:J35" si="7">SUM(I20:I34)</f>
        <v>85511227.065449998</v>
      </c>
      <c r="J35" s="57">
        <f t="shared" si="7"/>
        <v>115440156.53835751</v>
      </c>
      <c r="K35" s="9"/>
      <c r="L35" s="1"/>
    </row>
    <row r="36" spans="1:12" ht="15.75" x14ac:dyDescent="0.25">
      <c r="A36" s="1"/>
      <c r="B36" s="8"/>
      <c r="C36" s="39" t="s">
        <v>38</v>
      </c>
      <c r="D36" s="40"/>
      <c r="E36" s="40"/>
      <c r="F36" s="40"/>
      <c r="G36" s="40"/>
      <c r="H36" s="40"/>
      <c r="I36" s="40"/>
      <c r="J36" s="40"/>
      <c r="K36" s="9"/>
      <c r="L36" s="1"/>
    </row>
    <row r="37" spans="1:12" ht="63" x14ac:dyDescent="0.25">
      <c r="A37" s="1"/>
      <c r="B37" s="8"/>
      <c r="C37" s="41">
        <v>3.1</v>
      </c>
      <c r="D37" s="49" t="s">
        <v>27</v>
      </c>
      <c r="E37" s="67" t="s">
        <v>16</v>
      </c>
      <c r="F37" s="50">
        <f>25*5.5+0.5</f>
        <v>138</v>
      </c>
      <c r="G37" s="51">
        <f>'[1]3.1'!G1</f>
        <v>91150.107136666673</v>
      </c>
      <c r="H37" s="46">
        <f t="shared" ref="H37:H44" si="8">G37+(G37*$J$63)</f>
        <v>123052.6446345</v>
      </c>
      <c r="I37" s="46">
        <f t="shared" ref="I37:I44" si="9">F37*G37</f>
        <v>12578714.78486</v>
      </c>
      <c r="J37" s="47">
        <f t="shared" ref="J37:J44" si="10">F37*H37</f>
        <v>16981264.959561002</v>
      </c>
      <c r="K37" s="9"/>
      <c r="L37" s="1"/>
    </row>
    <row r="38" spans="1:12" ht="76.5" customHeight="1" x14ac:dyDescent="0.25">
      <c r="A38" s="1"/>
      <c r="B38" s="8"/>
      <c r="C38" s="41">
        <v>3.2</v>
      </c>
      <c r="D38" s="49" t="s">
        <v>39</v>
      </c>
      <c r="E38" s="48" t="s">
        <v>23</v>
      </c>
      <c r="F38" s="50">
        <f>30*0.12+0.4</f>
        <v>3.9999999999999996</v>
      </c>
      <c r="G38" s="51">
        <f>'[1]3.2'!G1</f>
        <v>819123.84215726401</v>
      </c>
      <c r="H38" s="46">
        <f t="shared" si="8"/>
        <v>1105817.1869123064</v>
      </c>
      <c r="I38" s="46">
        <f t="shared" si="9"/>
        <v>3276495.3686290556</v>
      </c>
      <c r="J38" s="47">
        <f t="shared" si="10"/>
        <v>4423268.7476492245</v>
      </c>
      <c r="K38" s="9"/>
      <c r="L38" s="1"/>
    </row>
    <row r="39" spans="1:12" ht="72.75" customHeight="1" x14ac:dyDescent="0.25">
      <c r="A39" s="1"/>
      <c r="B39" s="8"/>
      <c r="C39" s="41">
        <v>3.3</v>
      </c>
      <c r="D39" s="49" t="s">
        <v>37</v>
      </c>
      <c r="E39" s="48" t="s">
        <v>36</v>
      </c>
      <c r="F39" s="50">
        <v>225</v>
      </c>
      <c r="G39" s="51">
        <f>'[1]3.3'!G1</f>
        <v>7348.0437499999998</v>
      </c>
      <c r="H39" s="46">
        <f t="shared" si="8"/>
        <v>9919.8590624999997</v>
      </c>
      <c r="I39" s="46">
        <f t="shared" si="9"/>
        <v>1653309.84375</v>
      </c>
      <c r="J39" s="47">
        <f t="shared" si="10"/>
        <v>2231968.2890625</v>
      </c>
      <c r="K39" s="9"/>
      <c r="L39" s="1"/>
    </row>
    <row r="40" spans="1:12" ht="61.5" customHeight="1" x14ac:dyDescent="0.25">
      <c r="A40" s="1"/>
      <c r="B40" s="8"/>
      <c r="C40" s="41">
        <v>3.4</v>
      </c>
      <c r="D40" s="49" t="s">
        <v>37</v>
      </c>
      <c r="E40" s="48" t="s">
        <v>16</v>
      </c>
      <c r="F40" s="50">
        <f>137.5+0.5</f>
        <v>138</v>
      </c>
      <c r="G40" s="51">
        <f>'[1]3.4'!G1</f>
        <v>9817</v>
      </c>
      <c r="H40" s="46">
        <f t="shared" si="8"/>
        <v>13252.95</v>
      </c>
      <c r="I40" s="46">
        <f t="shared" si="9"/>
        <v>1354746</v>
      </c>
      <c r="J40" s="47">
        <f t="shared" si="10"/>
        <v>1828907.1</v>
      </c>
      <c r="K40" s="9"/>
      <c r="L40" s="1"/>
    </row>
    <row r="41" spans="1:12" ht="87" customHeight="1" x14ac:dyDescent="0.25">
      <c r="A41" s="1"/>
      <c r="B41" s="8"/>
      <c r="C41" s="41">
        <v>3.5</v>
      </c>
      <c r="D41" s="49" t="s">
        <v>40</v>
      </c>
      <c r="E41" s="48" t="s">
        <v>23</v>
      </c>
      <c r="F41" s="50">
        <v>4</v>
      </c>
      <c r="G41" s="51">
        <f>'[1]3.5'!G1</f>
        <v>17992.40625</v>
      </c>
      <c r="H41" s="46">
        <f t="shared" si="8"/>
        <v>24289.748437499999</v>
      </c>
      <c r="I41" s="46">
        <f t="shared" si="9"/>
        <v>71969.625</v>
      </c>
      <c r="J41" s="47">
        <f t="shared" si="10"/>
        <v>97158.993749999994</v>
      </c>
      <c r="K41" s="9"/>
      <c r="L41" s="1"/>
    </row>
    <row r="42" spans="1:12" ht="53.25" customHeight="1" x14ac:dyDescent="0.25">
      <c r="A42" s="1"/>
      <c r="B42" s="8"/>
      <c r="C42" s="41">
        <v>3.6</v>
      </c>
      <c r="D42" s="49" t="s">
        <v>41</v>
      </c>
      <c r="E42" s="48" t="s">
        <v>18</v>
      </c>
      <c r="F42" s="50">
        <v>50</v>
      </c>
      <c r="G42" s="51">
        <f>'[1]3.6'!G1</f>
        <v>9427</v>
      </c>
      <c r="H42" s="46">
        <f t="shared" si="8"/>
        <v>12726.45</v>
      </c>
      <c r="I42" s="46">
        <f t="shared" si="9"/>
        <v>471350</v>
      </c>
      <c r="J42" s="47">
        <f t="shared" si="10"/>
        <v>636322.5</v>
      </c>
      <c r="K42" s="9"/>
      <c r="L42" s="1"/>
    </row>
    <row r="43" spans="1:12" ht="63.75" customHeight="1" x14ac:dyDescent="0.25">
      <c r="A43" s="1"/>
      <c r="B43" s="8"/>
      <c r="C43" s="41">
        <v>3.7</v>
      </c>
      <c r="D43" s="49" t="s">
        <v>31</v>
      </c>
      <c r="E43" s="48" t="s">
        <v>18</v>
      </c>
      <c r="F43" s="50">
        <v>30</v>
      </c>
      <c r="G43" s="51">
        <f>'[1]3.7'!G1</f>
        <v>67271</v>
      </c>
      <c r="H43" s="46">
        <f t="shared" si="8"/>
        <v>90815.85</v>
      </c>
      <c r="I43" s="46">
        <f t="shared" si="9"/>
        <v>2018130</v>
      </c>
      <c r="J43" s="47">
        <f t="shared" si="10"/>
        <v>2724475.5</v>
      </c>
      <c r="K43" s="9"/>
      <c r="L43" s="1"/>
    </row>
    <row r="44" spans="1:12" ht="63" customHeight="1" x14ac:dyDescent="0.25">
      <c r="A44" s="1"/>
      <c r="B44" s="8"/>
      <c r="C44" s="41">
        <v>3.8</v>
      </c>
      <c r="D44" s="49" t="s">
        <v>42</v>
      </c>
      <c r="E44" s="48" t="s">
        <v>16</v>
      </c>
      <c r="F44" s="50">
        <f>25*5.5+0.5</f>
        <v>138</v>
      </c>
      <c r="G44" s="51">
        <f>'[1]3.8'!G1</f>
        <v>10454</v>
      </c>
      <c r="H44" s="46">
        <f t="shared" si="8"/>
        <v>14112.9</v>
      </c>
      <c r="I44" s="46">
        <f t="shared" si="9"/>
        <v>1442652</v>
      </c>
      <c r="J44" s="47">
        <f t="shared" si="10"/>
        <v>1947580.2</v>
      </c>
      <c r="K44" s="9"/>
      <c r="L44" s="1"/>
    </row>
    <row r="45" spans="1:12" ht="15.75" x14ac:dyDescent="0.25">
      <c r="A45" s="1"/>
      <c r="B45" s="8"/>
      <c r="C45" s="41"/>
      <c r="D45" s="49"/>
      <c r="E45" s="68"/>
      <c r="F45" s="50"/>
      <c r="G45" s="51"/>
      <c r="H45" s="62"/>
      <c r="I45" s="62"/>
      <c r="J45" s="63"/>
      <c r="K45" s="9"/>
      <c r="L45" s="1"/>
    </row>
    <row r="46" spans="1:12" ht="15.75" x14ac:dyDescent="0.25">
      <c r="A46" s="1"/>
      <c r="B46" s="8"/>
      <c r="C46" s="69"/>
      <c r="D46" s="71"/>
      <c r="E46" s="72"/>
      <c r="F46" s="50"/>
      <c r="G46" s="73"/>
      <c r="H46" s="74"/>
      <c r="I46" s="74"/>
      <c r="J46" s="75"/>
      <c r="K46" s="9"/>
      <c r="L46" s="1"/>
    </row>
    <row r="47" spans="1:12" ht="16.5" thickBot="1" x14ac:dyDescent="0.3">
      <c r="A47" s="1"/>
      <c r="B47" s="8"/>
      <c r="C47" s="76" t="s">
        <v>20</v>
      </c>
      <c r="D47" s="71"/>
      <c r="E47" s="70"/>
      <c r="F47" s="50"/>
      <c r="G47" s="73"/>
      <c r="H47" s="74"/>
      <c r="I47" s="66">
        <f t="shared" ref="I47:J47" si="11">SUM(I37:I45)</f>
        <v>22867367.622239053</v>
      </c>
      <c r="J47" s="77">
        <f t="shared" si="11"/>
        <v>30870946.290022727</v>
      </c>
      <c r="K47" s="9"/>
      <c r="L47" s="1"/>
    </row>
    <row r="48" spans="1:12" ht="16.5" thickBot="1" x14ac:dyDescent="0.3">
      <c r="A48" s="1"/>
      <c r="B48" s="8"/>
      <c r="C48" s="78" t="s">
        <v>43</v>
      </c>
      <c r="D48" s="79"/>
      <c r="E48" s="79"/>
      <c r="F48" s="79"/>
      <c r="G48" s="80"/>
      <c r="H48" s="81"/>
      <c r="I48" s="82">
        <f t="shared" ref="I48:J48" si="12">I47+I35+I18</f>
        <v>113284972.74602239</v>
      </c>
      <c r="J48" s="82">
        <f t="shared" si="12"/>
        <v>152934713.20713022</v>
      </c>
      <c r="K48" s="9"/>
      <c r="L48" s="1"/>
    </row>
    <row r="49" spans="1:12" ht="16.5" thickBot="1" x14ac:dyDescent="0.3">
      <c r="A49" s="1"/>
      <c r="B49" s="8"/>
      <c r="C49" s="83"/>
      <c r="D49" s="83"/>
      <c r="E49" s="83"/>
      <c r="F49" s="84"/>
      <c r="G49" s="83"/>
      <c r="H49" s="83"/>
      <c r="I49" s="83"/>
      <c r="J49" s="85"/>
      <c r="K49" s="9"/>
      <c r="L49" s="1"/>
    </row>
    <row r="50" spans="1:12" ht="16.5" thickBot="1" x14ac:dyDescent="0.3">
      <c r="A50" s="1"/>
      <c r="B50" s="8"/>
      <c r="C50" s="1"/>
      <c r="D50" s="86" t="s">
        <v>44</v>
      </c>
      <c r="E50" s="87"/>
      <c r="F50" s="87"/>
      <c r="G50" s="33"/>
      <c r="H50" s="88">
        <f>I48</f>
        <v>113284972.74602239</v>
      </c>
      <c r="I50" s="87"/>
      <c r="J50" s="89"/>
      <c r="K50" s="9"/>
      <c r="L50" s="1"/>
    </row>
    <row r="51" spans="1:12" ht="16.5" thickBot="1" x14ac:dyDescent="0.3">
      <c r="A51" s="1"/>
      <c r="B51" s="8"/>
      <c r="C51" s="1"/>
      <c r="D51" s="86" t="s">
        <v>45</v>
      </c>
      <c r="E51" s="87"/>
      <c r="F51" s="87"/>
      <c r="G51" s="33"/>
      <c r="H51" s="88">
        <f>(H50*J60)</f>
        <v>33985491.823806718</v>
      </c>
      <c r="I51" s="87"/>
      <c r="J51" s="89"/>
      <c r="K51" s="9"/>
      <c r="L51" s="1"/>
    </row>
    <row r="52" spans="1:12" ht="16.5" thickBot="1" x14ac:dyDescent="0.3">
      <c r="A52" s="1"/>
      <c r="B52" s="8"/>
      <c r="C52" s="1"/>
      <c r="D52" s="86" t="s">
        <v>46</v>
      </c>
      <c r="E52" s="87"/>
      <c r="F52" s="87"/>
      <c r="G52" s="33"/>
      <c r="H52" s="88">
        <f>(H50*J61)</f>
        <v>1132849.7274602239</v>
      </c>
      <c r="I52" s="87"/>
      <c r="J52" s="89"/>
      <c r="K52" s="9"/>
      <c r="L52" s="1"/>
    </row>
    <row r="53" spans="1:12" ht="16.5" thickBot="1" x14ac:dyDescent="0.3">
      <c r="A53" s="1"/>
      <c r="B53" s="8"/>
      <c r="C53" s="1"/>
      <c r="D53" s="86" t="s">
        <v>47</v>
      </c>
      <c r="E53" s="87"/>
      <c r="F53" s="87"/>
      <c r="G53" s="33"/>
      <c r="H53" s="88">
        <f>(H50*J62)</f>
        <v>4531398.9098408958</v>
      </c>
      <c r="I53" s="87"/>
      <c r="J53" s="89"/>
      <c r="K53" s="9"/>
      <c r="L53" s="1"/>
    </row>
    <row r="54" spans="1:12" ht="16.5" thickBot="1" x14ac:dyDescent="0.3">
      <c r="A54" s="1"/>
      <c r="B54" s="8"/>
      <c r="C54" s="1"/>
      <c r="D54" s="86" t="s">
        <v>48</v>
      </c>
      <c r="E54" s="87"/>
      <c r="F54" s="87"/>
      <c r="G54" s="33"/>
      <c r="H54" s="88">
        <f>J48</f>
        <v>152934713.20713022</v>
      </c>
      <c r="I54" s="87"/>
      <c r="J54" s="89"/>
      <c r="K54" s="9"/>
      <c r="L54" s="1"/>
    </row>
    <row r="55" spans="1:12" ht="15.75" x14ac:dyDescent="0.25">
      <c r="A55" s="1"/>
      <c r="B55" s="8"/>
      <c r="C55" s="1"/>
      <c r="D55" s="86" t="s">
        <v>49</v>
      </c>
      <c r="E55" s="87"/>
      <c r="F55" s="87"/>
      <c r="G55" s="33"/>
      <c r="H55" s="88">
        <f>H53*0.19</f>
        <v>860965.7928697702</v>
      </c>
      <c r="I55" s="87"/>
      <c r="J55" s="89"/>
      <c r="K55" s="9"/>
      <c r="L55" s="1"/>
    </row>
    <row r="56" spans="1:12" ht="16.5" thickBot="1" x14ac:dyDescent="0.3">
      <c r="A56" s="1"/>
      <c r="B56" s="8"/>
      <c r="C56" s="1"/>
      <c r="D56" s="90" t="s">
        <v>50</v>
      </c>
      <c r="E56" s="91"/>
      <c r="F56" s="91"/>
      <c r="G56" s="92"/>
      <c r="H56" s="93">
        <f>H54+H55</f>
        <v>153795679</v>
      </c>
      <c r="I56" s="29"/>
      <c r="J56" s="30"/>
      <c r="K56" s="9"/>
      <c r="L56" s="1"/>
    </row>
    <row r="57" spans="1:12" ht="16.5" thickBot="1" x14ac:dyDescent="0.3">
      <c r="A57" s="1"/>
      <c r="B57" s="8"/>
      <c r="C57" s="1"/>
      <c r="D57" s="1"/>
      <c r="E57" s="1"/>
      <c r="F57" s="94"/>
      <c r="G57" s="95"/>
      <c r="H57" s="95"/>
      <c r="I57" s="95"/>
      <c r="J57" s="96"/>
      <c r="K57" s="9"/>
      <c r="L57" s="1"/>
    </row>
    <row r="58" spans="1:12" ht="15.75" x14ac:dyDescent="0.25">
      <c r="A58" s="1"/>
      <c r="B58" s="8"/>
      <c r="C58" s="97"/>
      <c r="D58" s="87"/>
      <c r="E58" s="87"/>
      <c r="F58" s="87"/>
      <c r="G58" s="87"/>
      <c r="H58" s="87"/>
      <c r="I58" s="87"/>
      <c r="J58" s="89"/>
      <c r="K58" s="98"/>
      <c r="L58" s="1"/>
    </row>
    <row r="59" spans="1:12" ht="15.75" x14ac:dyDescent="0.25">
      <c r="A59" s="1"/>
      <c r="B59" s="8"/>
      <c r="C59" s="99" t="s">
        <v>51</v>
      </c>
      <c r="D59" s="100"/>
      <c r="E59" s="101" t="s">
        <v>7</v>
      </c>
      <c r="F59" s="16"/>
      <c r="G59" s="102"/>
      <c r="H59" s="103"/>
      <c r="I59" s="103"/>
      <c r="J59" s="104" t="s">
        <v>52</v>
      </c>
      <c r="K59" s="105"/>
      <c r="L59" s="1"/>
    </row>
    <row r="60" spans="1:12" ht="15.75" x14ac:dyDescent="0.25">
      <c r="A60" s="1"/>
      <c r="B60" s="8"/>
      <c r="C60" s="99" t="s">
        <v>53</v>
      </c>
      <c r="D60" s="100"/>
      <c r="E60" s="106" t="s">
        <v>45</v>
      </c>
      <c r="F60" s="100"/>
      <c r="G60" s="107" t="s">
        <v>54</v>
      </c>
      <c r="H60" s="108"/>
      <c r="I60" s="108"/>
      <c r="J60" s="109">
        <f>[1]A.I.U!H86</f>
        <v>0.3</v>
      </c>
      <c r="K60" s="105"/>
      <c r="L60" s="1"/>
    </row>
    <row r="61" spans="1:12" ht="15.75" x14ac:dyDescent="0.25">
      <c r="A61" s="1"/>
      <c r="B61" s="8"/>
      <c r="C61" s="110" t="s">
        <v>55</v>
      </c>
      <c r="D61" s="111"/>
      <c r="E61" s="112" t="s">
        <v>56</v>
      </c>
      <c r="F61" s="100"/>
      <c r="G61" s="107" t="s">
        <v>57</v>
      </c>
      <c r="H61" s="108"/>
      <c r="I61" s="108"/>
      <c r="J61" s="113">
        <v>0.01</v>
      </c>
      <c r="K61" s="105"/>
      <c r="L61" s="1"/>
    </row>
    <row r="62" spans="1:12" ht="15.75" x14ac:dyDescent="0.25">
      <c r="A62" s="1"/>
      <c r="B62" s="8"/>
      <c r="C62" s="114"/>
      <c r="D62" s="115"/>
      <c r="E62" s="116" t="s">
        <v>58</v>
      </c>
      <c r="F62" s="100"/>
      <c r="G62" s="107" t="s">
        <v>59</v>
      </c>
      <c r="H62" s="108"/>
      <c r="I62" s="108"/>
      <c r="J62" s="113">
        <v>0.04</v>
      </c>
      <c r="K62" s="9"/>
      <c r="L62" s="1"/>
    </row>
    <row r="63" spans="1:12" ht="15.75" x14ac:dyDescent="0.25">
      <c r="A63" s="1"/>
      <c r="B63" s="8"/>
      <c r="C63" s="114"/>
      <c r="D63" s="115"/>
      <c r="E63" s="106" t="s">
        <v>60</v>
      </c>
      <c r="F63" s="100"/>
      <c r="G63" s="107" t="s">
        <v>61</v>
      </c>
      <c r="H63" s="108"/>
      <c r="I63" s="108"/>
      <c r="J63" s="113">
        <f>J60+J61+J62</f>
        <v>0.35</v>
      </c>
      <c r="K63" s="9"/>
      <c r="L63" s="1"/>
    </row>
    <row r="64" spans="1:12" ht="16.5" thickBot="1" x14ac:dyDescent="0.3">
      <c r="A64" s="1"/>
      <c r="B64" s="8"/>
      <c r="C64" s="117"/>
      <c r="D64" s="118"/>
      <c r="E64" s="119"/>
      <c r="F64" s="91"/>
      <c r="G64" s="91"/>
      <c r="H64" s="91"/>
      <c r="I64" s="91"/>
      <c r="J64" s="120"/>
      <c r="K64" s="9"/>
      <c r="L64" s="1"/>
    </row>
    <row r="65" spans="1:12" ht="16.5" thickBot="1" x14ac:dyDescent="0.3">
      <c r="A65" s="1"/>
      <c r="B65" s="121"/>
      <c r="C65" s="122"/>
      <c r="D65" s="124"/>
      <c r="E65" s="122"/>
      <c r="F65" s="123"/>
      <c r="G65" s="122"/>
      <c r="H65" s="122"/>
      <c r="I65" s="122"/>
      <c r="J65" s="122"/>
      <c r="K65" s="125"/>
      <c r="L65" s="1"/>
    </row>
    <row r="66" spans="1:12" ht="16.5" thickTop="1" x14ac:dyDescent="0.25">
      <c r="A66" s="1"/>
      <c r="B66" s="1"/>
      <c r="C66" s="1"/>
      <c r="D66" s="1"/>
      <c r="E66" s="1"/>
      <c r="F66" s="4"/>
      <c r="G66" s="1"/>
      <c r="H66" s="1"/>
      <c r="I66" s="1"/>
      <c r="J66" s="1"/>
      <c r="K66" s="1"/>
      <c r="L66" s="1"/>
    </row>
    <row r="67" spans="1:12" ht="16.5" x14ac:dyDescent="0.3">
      <c r="A67" s="59"/>
      <c r="B67" s="59"/>
      <c r="C67" s="59"/>
      <c r="D67" s="59"/>
      <c r="E67" s="59"/>
      <c r="F67" s="126"/>
      <c r="G67" s="59"/>
      <c r="H67" s="59"/>
      <c r="I67" s="59"/>
      <c r="J67" s="59"/>
      <c r="K67" s="59"/>
      <c r="L67" s="59"/>
    </row>
  </sheetData>
  <mergeCells count="39">
    <mergeCell ref="E64:J64"/>
    <mergeCell ref="C60:D60"/>
    <mergeCell ref="E60:F60"/>
    <mergeCell ref="C61:D63"/>
    <mergeCell ref="E61:F61"/>
    <mergeCell ref="E62:F62"/>
    <mergeCell ref="E63:F63"/>
    <mergeCell ref="D55:G55"/>
    <mergeCell ref="H55:J55"/>
    <mergeCell ref="D56:G56"/>
    <mergeCell ref="H56:J56"/>
    <mergeCell ref="D58:J58"/>
    <mergeCell ref="C59:D59"/>
    <mergeCell ref="E59:G59"/>
    <mergeCell ref="D52:G52"/>
    <mergeCell ref="H52:J52"/>
    <mergeCell ref="D53:G53"/>
    <mergeCell ref="H53:J53"/>
    <mergeCell ref="D54:G54"/>
    <mergeCell ref="H54:J54"/>
    <mergeCell ref="J12:J13"/>
    <mergeCell ref="C48:G48"/>
    <mergeCell ref="D50:G50"/>
    <mergeCell ref="H50:J50"/>
    <mergeCell ref="D51:G51"/>
    <mergeCell ref="H51:J51"/>
    <mergeCell ref="C11:J11"/>
    <mergeCell ref="C12:C13"/>
    <mergeCell ref="D12:D13"/>
    <mergeCell ref="E12:E13"/>
    <mergeCell ref="F12:F13"/>
    <mergeCell ref="G12:G13"/>
    <mergeCell ref="H12:H13"/>
    <mergeCell ref="I12:I13"/>
    <mergeCell ref="B2:K2"/>
    <mergeCell ref="C6:J6"/>
    <mergeCell ref="C7:J7"/>
    <mergeCell ref="C8:J9"/>
    <mergeCell ref="C10:J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2024-03-07T15:20:04Z</dcterms:created>
  <dcterms:modified xsi:type="dcterms:W3CDTF">2024-03-07T15:26:48Z</dcterms:modified>
</cp:coreProperties>
</file>