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8_{86A4ED19-3A81-4CBB-85B9-25FA6E8A90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CONOMICA" sheetId="1" r:id="rId1"/>
    <sheet name="FM" sheetId="2" r:id="rId2"/>
  </sheets>
  <definedNames>
    <definedName name="_xlnm.Print_Area" localSheetId="0">ECONOMICA!$A$1:$K$42</definedName>
    <definedName name="_xlnm.Print_Area" localSheetId="1">FM!$A$5:$C$44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H19" i="1"/>
  <c r="H20" i="1"/>
  <c r="I20" i="1" s="1"/>
  <c r="H17" i="1"/>
  <c r="C39" i="2"/>
  <c r="C17" i="2"/>
  <c r="I18" i="1" l="1"/>
  <c r="K18" i="1" s="1"/>
  <c r="C10" i="2" l="1"/>
  <c r="C21" i="2"/>
  <c r="C24" i="2" s="1"/>
  <c r="C41" i="2"/>
  <c r="J24" i="1"/>
  <c r="C43" i="2" l="1"/>
  <c r="J26" i="1"/>
  <c r="I16" i="1" l="1"/>
  <c r="K16" i="1" s="1"/>
  <c r="I17" i="1"/>
  <c r="K17" i="1" s="1"/>
  <c r="I19" i="1" l="1"/>
  <c r="K19" i="1" s="1"/>
  <c r="K20" i="1"/>
  <c r="K21" i="1" l="1"/>
  <c r="J28" i="1" s="1"/>
  <c r="J29" i="1" s="1"/>
  <c r="J30" i="1" s="1"/>
  <c r="K33" i="1" s="1"/>
</calcChain>
</file>

<file path=xl/sharedStrings.xml><?xml version="1.0" encoding="utf-8"?>
<sst xmlns="http://schemas.openxmlformats.org/spreadsheetml/2006/main" count="93" uniqueCount="89">
  <si>
    <t>INSTITUTO COLOMBIANO AGROPECUARIO ICA</t>
  </si>
  <si>
    <t>GRUPO GESTIÓN INFRAESTRUCTURA FISICA Y MANTENIMIENTO</t>
  </si>
  <si>
    <t xml:space="preserve">PROPUESTA ECONÓMICA </t>
  </si>
  <si>
    <t>PERSONAL PROFESIONAL</t>
  </si>
  <si>
    <t>CONCEPTO</t>
  </si>
  <si>
    <t>A</t>
  </si>
  <si>
    <t>C</t>
  </si>
  <si>
    <t>D</t>
  </si>
  <si>
    <t>E</t>
  </si>
  <si>
    <t>F</t>
  </si>
  <si>
    <t>Personal PROFESIONAL</t>
  </si>
  <si>
    <t>CANTIDAD</t>
  </si>
  <si>
    <t>SUELDO MES BASICO</t>
  </si>
  <si>
    <t>DEDICACION</t>
  </si>
  <si>
    <t>%  FM</t>
  </si>
  <si>
    <t>VALOR MES (AXBXCXD)</t>
  </si>
  <si>
    <t>No, de meses</t>
  </si>
  <si>
    <t>TOTAL PARCIAL (EXF)</t>
  </si>
  <si>
    <r>
      <t>SUB TOTAL COSTO PERSONAL PROFESIONAL</t>
    </r>
    <r>
      <rPr>
        <sz val="11"/>
        <rFont val="Calibri"/>
        <family val="2"/>
        <scheme val="minor"/>
      </rPr>
      <t xml:space="preserve"> (1)</t>
    </r>
  </si>
  <si>
    <t>OTROS COSTOS DIRECTOS</t>
  </si>
  <si>
    <t>UNIDAD</t>
  </si>
  <si>
    <t>VALOR UNITARIO</t>
  </si>
  <si>
    <t>TOTAL</t>
  </si>
  <si>
    <t>POLIZAS Y GARANTÍAS</t>
  </si>
  <si>
    <t>GL</t>
  </si>
  <si>
    <r>
      <t>SUB TOTAL OTROS COSTOS DIRECTOS</t>
    </r>
    <r>
      <rPr>
        <sz val="11"/>
        <rFont val="Calibri"/>
        <family val="2"/>
        <scheme val="minor"/>
      </rPr>
      <t xml:space="preserve"> (2)</t>
    </r>
  </si>
  <si>
    <t>COSTO TOTAL  (1+2)</t>
  </si>
  <si>
    <t>IVA  19%</t>
  </si>
  <si>
    <t xml:space="preserve">VALOR TOTAL DE LA OFERTA </t>
  </si>
  <si>
    <t>FACTOR MULTIPLICADOR</t>
  </si>
  <si>
    <t xml:space="preserve">ADECUACIÓN OFICINA PAPF MUELLE NACIONAL AEROPUERTO ALFONSO BONILLA-VALLE DEL CAUCA </t>
  </si>
  <si>
    <t>HONORARIOS MENSUAL  BASICO</t>
  </si>
  <si>
    <t>PRESTACIONES SOCIALES</t>
  </si>
  <si>
    <t>2.1</t>
  </si>
  <si>
    <t>Prima mensual</t>
  </si>
  <si>
    <t>2.2</t>
  </si>
  <si>
    <t>Cesantía mensual</t>
  </si>
  <si>
    <t>2.3</t>
  </si>
  <si>
    <t>Intereses de cesantías</t>
  </si>
  <si>
    <t>2.4</t>
  </si>
  <si>
    <t>Salud</t>
  </si>
  <si>
    <t>2.5</t>
  </si>
  <si>
    <t>Pensión</t>
  </si>
  <si>
    <t>2.6</t>
  </si>
  <si>
    <t>SENA</t>
  </si>
  <si>
    <t>ICBF</t>
  </si>
  <si>
    <t>Subsidio Familiar</t>
  </si>
  <si>
    <t>Vacaciones</t>
  </si>
  <si>
    <t>Dotación</t>
  </si>
  <si>
    <t xml:space="preserve">SUBTOTAL  2  -  PRESTACIONES SOCIALES    </t>
  </si>
  <si>
    <t>COSTOS INDIRECTOS</t>
  </si>
  <si>
    <t>GASTOS LEGALES Y DE ADMINISTRACION</t>
  </si>
  <si>
    <t>3.1</t>
  </si>
  <si>
    <t>3.2</t>
  </si>
  <si>
    <t>Servcios públicos</t>
  </si>
  <si>
    <t>3.3</t>
  </si>
  <si>
    <t>Mantenimiento y operación de oficinas</t>
  </si>
  <si>
    <t>3.4</t>
  </si>
  <si>
    <t>Utiles y papelería</t>
  </si>
  <si>
    <t>3.5</t>
  </si>
  <si>
    <t>Gastos legales y bancarios</t>
  </si>
  <si>
    <t>3.6</t>
  </si>
  <si>
    <t>Gastos de transporte y vehículos</t>
  </si>
  <si>
    <t>3.7</t>
  </si>
  <si>
    <t>3.8</t>
  </si>
  <si>
    <t>Personal administrativo</t>
  </si>
  <si>
    <t>3.9</t>
  </si>
  <si>
    <t>Preparación de propuesta</t>
  </si>
  <si>
    <t xml:space="preserve">SUBTOTAL  3  -  COSTOS INDIRECTOS    </t>
  </si>
  <si>
    <t>CARGO POR HONORARIOS</t>
  </si>
  <si>
    <t xml:space="preserve">SUBTOTAL  4  -  HONORARIOS     </t>
  </si>
  <si>
    <r>
      <t>FACTOR MULTIPLICADOR</t>
    </r>
    <r>
      <rPr>
        <sz val="9"/>
        <rFont val="Calibri"/>
        <family val="2"/>
        <scheme val="minor"/>
      </rPr>
      <t xml:space="preserve">   =   (  1 + 2 + 3 + 4  ) / 100</t>
    </r>
  </si>
  <si>
    <t>CONTRALORIA</t>
  </si>
  <si>
    <t>Construdata</t>
  </si>
  <si>
    <t>Cundinamarca</t>
  </si>
  <si>
    <t xml:space="preserve">DIRECTOR DE INTERVENTORÍA </t>
  </si>
  <si>
    <t>Aseguradora de Riesgos Profesionales</t>
  </si>
  <si>
    <t>FIC</t>
  </si>
  <si>
    <t>Arrendamiento oficinas</t>
  </si>
  <si>
    <t>Vigilancia y aseo</t>
  </si>
  <si>
    <t>sistematización y administración</t>
  </si>
  <si>
    <t>Personal Profesional no facturado</t>
  </si>
  <si>
    <t>Otros gastos (comunicaciones, gestión comercial, impuesto Industria y comercio)</t>
  </si>
  <si>
    <t>ASESOR JURIDICO</t>
  </si>
  <si>
    <t>SISOMA</t>
  </si>
  <si>
    <t>INGENIERO ELECTRICO</t>
  </si>
  <si>
    <t xml:space="preserve">RESIDENTE DE INTERVENTORÍA </t>
  </si>
  <si>
    <t>INTERVENTORÍA PARA MANTENIMIENTO DE LA INFRAESTRUCTURA Y CAMBIO DE LA CUBIERTA DEL LABORATORIO DE DIAGNÓSTICO VETERINARIO DE BELLO - ANTIOQUIA</t>
  </si>
  <si>
    <t>FIRMA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</si>
</sst>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 * #,##0.00_ ;_ * \-#,##0.00_ ;_ * &quot;-&quot;??_ ;_ @_ "/>
    <numFmt numFmtId="171" formatCode="&quot;$&quot;\ #,##0.00"/>
  </numFmts>
  <fonts count="1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6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18"/>
      <name val="Calibri"/>
      <family val="2"/>
      <scheme val="minor"/>
    </font>
    <font>
      <sz val="14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5">
    <xf numFmtId="0" fontId="0" fillId="0" borderId="0" xfId="0"/>
    <xf numFmtId="0" fontId="5" fillId="0" borderId="0" xfId="0" applyFont="1" applyAlignment="1">
      <alignment vertical="center"/>
    </xf>
    <xf numFmtId="10" fontId="5" fillId="0" borderId="0" xfId="2" applyNumberFormat="1" applyFont="1" applyAlignment="1">
      <alignment horizontal="center" vertical="center"/>
    </xf>
    <xf numFmtId="10" fontId="5" fillId="0" borderId="0" xfId="2" applyNumberFormat="1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10" fontId="8" fillId="2" borderId="17" xfId="2" applyNumberFormat="1" applyFont="1" applyFill="1" applyBorder="1" applyAlignment="1">
      <alignment horizontal="center" vertical="center"/>
    </xf>
    <xf numFmtId="10" fontId="5" fillId="2" borderId="4" xfId="2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10" fontId="5" fillId="0" borderId="8" xfId="2" applyNumberFormat="1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8" fillId="3" borderId="4" xfId="0" applyFont="1" applyFill="1" applyBorder="1" applyAlignment="1">
      <alignment horizontal="right" vertical="center"/>
    </xf>
    <xf numFmtId="10" fontId="8" fillId="3" borderId="5" xfId="2" applyNumberFormat="1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vertical="center"/>
    </xf>
    <xf numFmtId="10" fontId="5" fillId="2" borderId="5" xfId="2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0" fontId="5" fillId="0" borderId="11" xfId="2" applyNumberFormat="1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10" fontId="5" fillId="0" borderId="13" xfId="2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0" fontId="5" fillId="0" borderId="5" xfId="2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8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0" fontId="5" fillId="0" borderId="2" xfId="2" applyNumberFormat="1" applyFont="1" applyBorder="1" applyAlignment="1">
      <alignment horizontal="center" vertical="center"/>
    </xf>
    <xf numFmtId="0" fontId="8" fillId="3" borderId="4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0" fontId="5" fillId="0" borderId="0" xfId="2" applyNumberFormat="1" applyFont="1" applyAlignment="1">
      <alignment horizontal="right" vertical="center"/>
    </xf>
    <xf numFmtId="10" fontId="5" fillId="0" borderId="0" xfId="2" applyNumberFormat="1" applyFont="1" applyBorder="1" applyAlignment="1">
      <alignment horizontal="right" vertical="center"/>
    </xf>
    <xf numFmtId="0" fontId="8" fillId="3" borderId="4" xfId="0" applyFont="1" applyFill="1" applyBorder="1" applyAlignment="1">
      <alignment horizontal="center" vertical="center"/>
    </xf>
    <xf numFmtId="4" fontId="4" fillId="3" borderId="4" xfId="1" applyNumberFormat="1" applyFont="1" applyFill="1" applyBorder="1" applyAlignment="1">
      <alignment horizontal="center" vertical="center"/>
    </xf>
    <xf numFmtId="0" fontId="10" fillId="0" borderId="0" xfId="0" applyFont="1"/>
    <xf numFmtId="0" fontId="11" fillId="0" borderId="4" xfId="0" applyFont="1" applyBorder="1" applyAlignment="1">
      <alignment horizontal="center" vertical="center" wrapText="1"/>
    </xf>
    <xf numFmtId="166" fontId="11" fillId="0" borderId="4" xfId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/>
    </xf>
    <xf numFmtId="0" fontId="10" fillId="0" borderId="4" xfId="0" applyFont="1" applyBorder="1"/>
    <xf numFmtId="166" fontId="10" fillId="0" borderId="4" xfId="1" applyFont="1" applyBorder="1"/>
    <xf numFmtId="4" fontId="10" fillId="0" borderId="4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166" fontId="10" fillId="0" borderId="0" xfId="1" applyFont="1"/>
    <xf numFmtId="165" fontId="10" fillId="0" borderId="0" xfId="0" applyNumberFormat="1" applyFont="1" applyAlignment="1">
      <alignment horizontal="center"/>
    </xf>
    <xf numFmtId="166" fontId="10" fillId="0" borderId="0" xfId="0" applyNumberFormat="1" applyFont="1"/>
    <xf numFmtId="0" fontId="10" fillId="5" borderId="0" xfId="0" applyFont="1" applyFill="1"/>
    <xf numFmtId="0" fontId="10" fillId="5" borderId="0" xfId="0" applyFont="1" applyFill="1" applyAlignment="1">
      <alignment horizontal="center"/>
    </xf>
    <xf numFmtId="166" fontId="10" fillId="5" borderId="0" xfId="1" applyFont="1" applyFill="1"/>
    <xf numFmtId="164" fontId="10" fillId="0" borderId="4" xfId="3" applyFont="1" applyBorder="1"/>
    <xf numFmtId="164" fontId="10" fillId="0" borderId="0" xfId="3" applyFont="1"/>
    <xf numFmtId="9" fontId="10" fillId="0" borderId="0" xfId="2" applyFont="1" applyAlignment="1">
      <alignment horizontal="center"/>
    </xf>
    <xf numFmtId="0" fontId="5" fillId="5" borderId="0" xfId="0" applyFont="1" applyFill="1" applyAlignment="1">
      <alignment vertical="center"/>
    </xf>
    <xf numFmtId="10" fontId="5" fillId="5" borderId="0" xfId="2" applyNumberFormat="1" applyFont="1" applyFill="1" applyAlignment="1">
      <alignment horizontal="center" vertical="center"/>
    </xf>
    <xf numFmtId="0" fontId="7" fillId="5" borderId="0" xfId="0" applyFont="1" applyFill="1" applyAlignment="1">
      <alignment vertical="center"/>
    </xf>
    <xf numFmtId="0" fontId="6" fillId="5" borderId="0" xfId="0" applyFont="1" applyFill="1" applyAlignment="1">
      <alignment vertical="center"/>
    </xf>
    <xf numFmtId="0" fontId="6" fillId="5" borderId="0" xfId="0" applyFont="1" applyFill="1" applyAlignment="1">
      <alignment vertical="top" wrapText="1"/>
    </xf>
    <xf numFmtId="166" fontId="10" fillId="6" borderId="4" xfId="1" applyFont="1" applyFill="1" applyBorder="1" applyAlignment="1">
      <alignment horizontal="center"/>
    </xf>
    <xf numFmtId="166" fontId="11" fillId="0" borderId="16" xfId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9" fontId="12" fillId="0" borderId="4" xfId="2" applyFont="1" applyBorder="1" applyAlignment="1">
      <alignment horizontal="center"/>
    </xf>
    <xf numFmtId="0" fontId="13" fillId="0" borderId="0" xfId="0" applyFont="1"/>
    <xf numFmtId="2" fontId="5" fillId="0" borderId="6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right"/>
    </xf>
    <xf numFmtId="0" fontId="3" fillId="2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11" fillId="0" borderId="17" xfId="1" applyFont="1" applyFill="1" applyBorder="1" applyAlignment="1">
      <alignment horizontal="center" vertical="center" wrapText="1"/>
    </xf>
    <xf numFmtId="166" fontId="11" fillId="0" borderId="15" xfId="1" applyFont="1" applyFill="1" applyBorder="1" applyAlignment="1">
      <alignment horizontal="center" vertical="center" wrapText="1"/>
    </xf>
    <xf numFmtId="166" fontId="11" fillId="0" borderId="16" xfId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6" fillId="4" borderId="4" xfId="0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171" fontId="10" fillId="6" borderId="4" xfId="3" applyNumberFormat="1" applyFont="1" applyFill="1" applyBorder="1"/>
    <xf numFmtId="171" fontId="10" fillId="0" borderId="4" xfId="3" applyNumberFormat="1" applyFont="1" applyBorder="1"/>
    <xf numFmtId="166" fontId="14" fillId="0" borderId="0" xfId="0" applyNumberFormat="1" applyFont="1"/>
    <xf numFmtId="0" fontId="3" fillId="4" borderId="18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171" fontId="10" fillId="0" borderId="4" xfId="3" applyNumberFormat="1" applyFont="1" applyBorder="1" applyAlignment="1">
      <alignment horizontal="right"/>
    </xf>
    <xf numFmtId="171" fontId="10" fillId="0" borderId="4" xfId="1" applyNumberFormat="1" applyFont="1" applyBorder="1" applyAlignment="1">
      <alignment horizontal="right"/>
    </xf>
    <xf numFmtId="171" fontId="11" fillId="0" borderId="4" xfId="0" applyNumberFormat="1" applyFont="1" applyBorder="1" applyAlignment="1">
      <alignment horizontal="right"/>
    </xf>
    <xf numFmtId="171" fontId="10" fillId="0" borderId="4" xfId="1" applyNumberFormat="1" applyFont="1" applyFill="1" applyBorder="1" applyAlignment="1">
      <alignment horizontal="right" vertical="center" wrapText="1"/>
    </xf>
    <xf numFmtId="171" fontId="10" fillId="0" borderId="4" xfId="1" applyNumberFormat="1" applyFont="1" applyBorder="1" applyAlignment="1">
      <alignment horizontal="right" vertical="center" wrapText="1"/>
    </xf>
    <xf numFmtId="171" fontId="11" fillId="0" borderId="4" xfId="0" applyNumberFormat="1" applyFont="1" applyBorder="1" applyAlignment="1">
      <alignment horizontal="right" vertical="center" wrapText="1"/>
    </xf>
    <xf numFmtId="171" fontId="10" fillId="0" borderId="4" xfId="1" applyNumberFormat="1" applyFont="1" applyFill="1" applyBorder="1" applyAlignment="1">
      <alignment horizontal="right" vertical="center" wrapText="1"/>
    </xf>
    <xf numFmtId="171" fontId="11" fillId="3" borderId="4" xfId="0" applyNumberFormat="1" applyFont="1" applyFill="1" applyBorder="1" applyAlignment="1">
      <alignment horizontal="right" vertical="center" wrapText="1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1270001</xdr:colOff>
      <xdr:row>0</xdr:row>
      <xdr:rowOff>170366</xdr:rowOff>
    </xdr:from>
    <xdr:to>
      <xdr:col>9</xdr:col>
      <xdr:colOff>372273</xdr:colOff>
      <xdr:row>4</xdr:row>
      <xdr:rowOff>13691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E8A1BA-DDE5-41EB-B250-3270CAC5973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1" y="170366"/>
          <a:ext cx="7753350" cy="586740"/>
        </a:xfrm>
        <a:prstGeom prst="rect">
          <a:avLst/>
        </a:prstGeom>
      </xdr:spPr>
    </xdr:pic>
    <xdr:clientData/>
  </xdr:twoCellAnchor>
  <xdr:twoCellAnchor>
    <xdr:from>
      <xdr:col>0</xdr:col>
      <xdr:colOff>59069</xdr:colOff>
      <xdr:row>37</xdr:row>
      <xdr:rowOff>162442</xdr:rowOff>
    </xdr:from>
    <xdr:to>
      <xdr:col>1</xdr:col>
      <xdr:colOff>871278</xdr:colOff>
      <xdr:row>37</xdr:row>
      <xdr:rowOff>162442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3D380FA2-8192-8C46-B39E-0A97B756D31E}"/>
            </a:ext>
          </a:extLst>
        </xdr:cNvPr>
        <xdr:cNvCxnSpPr/>
      </xdr:nvCxnSpPr>
      <xdr:spPr>
        <a:xfrm>
          <a:off x="59069" y="6335233"/>
          <a:ext cx="4075814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85182</xdr:rowOff>
    </xdr:from>
    <xdr:to>
      <xdr:col>3</xdr:col>
      <xdr:colOff>619</xdr:colOff>
      <xdr:row>2</xdr:row>
      <xdr:rowOff>309756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8DF70B2-5C24-40BE-90A4-E1C79ACFA68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182"/>
          <a:ext cx="6164146" cy="534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2"/>
  <sheetViews>
    <sheetView tabSelected="1" view="pageBreakPreview" zoomScale="86" zoomScaleNormal="86" zoomScaleSheetLayoutView="86" zoomScalePageLayoutView="58" workbookViewId="0">
      <selection activeCell="G39" sqref="G39"/>
    </sheetView>
  </sheetViews>
  <sheetFormatPr baseColWidth="10" defaultColWidth="11.44140625" defaultRowHeight="14.4" x14ac:dyDescent="0.3"/>
  <cols>
    <col min="1" max="1" width="42.77734375" style="36" customWidth="1"/>
    <col min="2" max="2" width="13" style="45" customWidth="1"/>
    <col min="3" max="3" width="16.33203125" style="45" hidden="1" customWidth="1"/>
    <col min="4" max="4" width="16.44140625" style="45" hidden="1" customWidth="1"/>
    <col min="5" max="5" width="16.109375" style="46" hidden="1" customWidth="1"/>
    <col min="6" max="6" width="16.109375" style="46" customWidth="1"/>
    <col min="7" max="7" width="15.6640625" style="45" customWidth="1"/>
    <col min="8" max="8" width="12.6640625" style="45" customWidth="1"/>
    <col min="9" max="9" width="23.33203125" style="45" customWidth="1"/>
    <col min="10" max="10" width="13.6640625" style="45" customWidth="1"/>
    <col min="11" max="11" width="18.109375" style="45" customWidth="1"/>
    <col min="12" max="19" width="11.44140625" style="49"/>
    <col min="20" max="16384" width="11.44140625" style="36"/>
  </cols>
  <sheetData>
    <row r="1" spans="1:11" s="49" customFormat="1" x14ac:dyDescent="0.3">
      <c r="B1" s="50"/>
      <c r="C1" s="50"/>
      <c r="D1" s="50"/>
      <c r="E1" s="51"/>
      <c r="F1" s="51"/>
      <c r="G1" s="50"/>
      <c r="H1" s="50"/>
      <c r="I1" s="50"/>
      <c r="J1" s="50"/>
      <c r="K1" s="50"/>
    </row>
    <row r="2" spans="1:11" s="49" customFormat="1" x14ac:dyDescent="0.3">
      <c r="B2" s="50"/>
      <c r="C2" s="50"/>
      <c r="D2" s="50"/>
      <c r="E2" s="51"/>
      <c r="F2" s="51"/>
      <c r="G2" s="50"/>
      <c r="H2" s="50"/>
      <c r="I2" s="50"/>
      <c r="J2" s="50"/>
      <c r="K2" s="50"/>
    </row>
    <row r="3" spans="1:11" s="49" customFormat="1" x14ac:dyDescent="0.3">
      <c r="B3" s="50"/>
      <c r="C3" s="50"/>
      <c r="D3" s="50"/>
      <c r="E3" s="51"/>
      <c r="F3" s="51"/>
      <c r="G3" s="50"/>
      <c r="H3" s="50"/>
      <c r="I3" s="50"/>
      <c r="J3" s="50"/>
      <c r="K3" s="50"/>
    </row>
    <row r="4" spans="1:11" s="49" customFormat="1" x14ac:dyDescent="0.3">
      <c r="B4" s="50"/>
      <c r="C4" s="50"/>
      <c r="D4" s="50"/>
      <c r="E4" s="51"/>
      <c r="F4" s="51"/>
      <c r="G4" s="50"/>
      <c r="H4" s="50"/>
      <c r="I4" s="50"/>
      <c r="J4" s="50"/>
      <c r="K4" s="50"/>
    </row>
    <row r="5" spans="1:11" s="49" customFormat="1" ht="10.5" customHeight="1" x14ac:dyDescent="0.3">
      <c r="B5" s="50"/>
      <c r="C5" s="50"/>
      <c r="D5" s="50"/>
      <c r="E5" s="51"/>
      <c r="F5" s="51"/>
      <c r="G5" s="50"/>
      <c r="H5" s="50"/>
      <c r="I5" s="50"/>
      <c r="J5" s="50"/>
      <c r="K5" s="50"/>
    </row>
    <row r="6" spans="1:11" x14ac:dyDescent="0.3">
      <c r="A6" s="68" t="s">
        <v>0</v>
      </c>
      <c r="B6" s="68"/>
      <c r="C6" s="68"/>
      <c r="D6" s="68"/>
      <c r="E6" s="68"/>
      <c r="F6" s="68"/>
      <c r="G6" s="68"/>
      <c r="H6" s="68"/>
      <c r="I6" s="68"/>
      <c r="J6" s="68"/>
      <c r="K6" s="68"/>
    </row>
    <row r="7" spans="1:11" x14ac:dyDescent="0.3">
      <c r="A7" s="68" t="s">
        <v>1</v>
      </c>
      <c r="B7" s="68"/>
      <c r="C7" s="68"/>
      <c r="D7" s="68"/>
      <c r="E7" s="68"/>
      <c r="F7" s="68"/>
      <c r="G7" s="68"/>
      <c r="H7" s="68"/>
      <c r="I7" s="68"/>
      <c r="J7" s="68"/>
      <c r="K7" s="68"/>
    </row>
    <row r="8" spans="1:11" x14ac:dyDescent="0.3">
      <c r="A8" s="68" t="s">
        <v>2</v>
      </c>
      <c r="B8" s="68"/>
      <c r="C8" s="68"/>
      <c r="D8" s="68"/>
      <c r="E8" s="68"/>
      <c r="F8" s="68"/>
      <c r="G8" s="68"/>
      <c r="H8" s="68"/>
      <c r="I8" s="68"/>
      <c r="J8" s="68"/>
      <c r="K8" s="68"/>
    </row>
    <row r="9" spans="1:11" x14ac:dyDescent="0.3">
      <c r="A9" s="69"/>
      <c r="B9" s="70"/>
      <c r="C9" s="70"/>
      <c r="D9" s="70"/>
      <c r="E9" s="70"/>
      <c r="F9" s="70"/>
      <c r="G9" s="70"/>
      <c r="H9" s="70"/>
      <c r="I9" s="70"/>
      <c r="J9" s="70"/>
      <c r="K9" s="70"/>
    </row>
    <row r="10" spans="1:11" ht="35.549999999999997" customHeight="1" x14ac:dyDescent="0.3">
      <c r="A10" s="85" t="s">
        <v>87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</row>
    <row r="12" spans="1:11" ht="14.25" customHeight="1" x14ac:dyDescent="0.3">
      <c r="A12" s="67" t="s">
        <v>3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</row>
    <row r="13" spans="1:11" x14ac:dyDescent="0.3">
      <c r="A13" s="37" t="s">
        <v>4</v>
      </c>
      <c r="B13" s="37" t="s">
        <v>5</v>
      </c>
      <c r="C13" s="37" t="s">
        <v>72</v>
      </c>
      <c r="D13" s="37" t="s">
        <v>73</v>
      </c>
      <c r="E13" s="38" t="s">
        <v>74</v>
      </c>
      <c r="F13" s="38"/>
      <c r="G13" s="37" t="s">
        <v>6</v>
      </c>
      <c r="H13" s="37" t="s">
        <v>7</v>
      </c>
      <c r="I13" s="37" t="s">
        <v>8</v>
      </c>
      <c r="J13" s="37" t="s">
        <v>9</v>
      </c>
      <c r="K13" s="39"/>
    </row>
    <row r="14" spans="1:11" ht="28.8" x14ac:dyDescent="0.3">
      <c r="A14" s="37" t="s">
        <v>10</v>
      </c>
      <c r="B14" s="37" t="s">
        <v>11</v>
      </c>
      <c r="C14" s="71" t="s">
        <v>12</v>
      </c>
      <c r="D14" s="72"/>
      <c r="E14" s="73"/>
      <c r="F14" s="61"/>
      <c r="G14" s="37" t="s">
        <v>13</v>
      </c>
      <c r="H14" s="37" t="s">
        <v>14</v>
      </c>
      <c r="I14" s="37" t="s">
        <v>15</v>
      </c>
      <c r="J14" s="37" t="s">
        <v>16</v>
      </c>
      <c r="K14" s="37" t="s">
        <v>17</v>
      </c>
    </row>
    <row r="15" spans="1:11" x14ac:dyDescent="0.3">
      <c r="A15" s="40"/>
      <c r="B15" s="39"/>
      <c r="C15" s="39"/>
      <c r="D15" s="39"/>
      <c r="E15" s="41"/>
      <c r="F15" s="41"/>
      <c r="G15" s="39"/>
      <c r="H15" s="39"/>
      <c r="I15" s="39"/>
      <c r="J15" s="39"/>
      <c r="K15" s="39"/>
    </row>
    <row r="16" spans="1:11" x14ac:dyDescent="0.3">
      <c r="A16" s="40" t="s">
        <v>75</v>
      </c>
      <c r="B16" s="39">
        <v>1</v>
      </c>
      <c r="C16" s="52">
        <v>10000000</v>
      </c>
      <c r="D16" s="52">
        <v>11600000</v>
      </c>
      <c r="E16" s="52">
        <v>12000000</v>
      </c>
      <c r="F16" s="82">
        <v>7369600</v>
      </c>
      <c r="G16" s="63">
        <v>0.4</v>
      </c>
      <c r="H16" s="42">
        <v>2.2000000000000002</v>
      </c>
      <c r="I16" s="87">
        <f>+B16*F16*G16*H16</f>
        <v>6485248.0000000009</v>
      </c>
      <c r="J16" s="43">
        <v>2.5</v>
      </c>
      <c r="K16" s="88">
        <f>+I16*J16</f>
        <v>16213120.000000002</v>
      </c>
    </row>
    <row r="17" spans="1:11" x14ac:dyDescent="0.3">
      <c r="A17" s="40" t="s">
        <v>86</v>
      </c>
      <c r="B17" s="39">
        <v>1</v>
      </c>
      <c r="C17" s="52">
        <v>6000000</v>
      </c>
      <c r="D17" s="52"/>
      <c r="E17" s="52">
        <v>6500000</v>
      </c>
      <c r="F17" s="83">
        <v>4065600</v>
      </c>
      <c r="G17" s="63">
        <v>0.7</v>
      </c>
      <c r="H17" s="42">
        <f>$H$16</f>
        <v>2.2000000000000002</v>
      </c>
      <c r="I17" s="87">
        <f t="shared" ref="I17:I18" si="0">+B17*F17*G17*H17</f>
        <v>6261024.0000000009</v>
      </c>
      <c r="J17" s="43">
        <v>2.5</v>
      </c>
      <c r="K17" s="88">
        <f t="shared" ref="K17:K18" si="1">+I17*J17</f>
        <v>15652560.000000002</v>
      </c>
    </row>
    <row r="18" spans="1:11" x14ac:dyDescent="0.3">
      <c r="A18" s="40" t="s">
        <v>85</v>
      </c>
      <c r="B18" s="39">
        <v>1</v>
      </c>
      <c r="C18" s="52"/>
      <c r="D18" s="52"/>
      <c r="E18" s="52"/>
      <c r="F18" s="83">
        <v>4067504</v>
      </c>
      <c r="G18" s="63">
        <v>0.1</v>
      </c>
      <c r="H18" s="42">
        <f t="shared" ref="H18:H20" si="2">$H$16</f>
        <v>2.2000000000000002</v>
      </c>
      <c r="I18" s="87">
        <f t="shared" si="0"/>
        <v>894850.88000000012</v>
      </c>
      <c r="J18" s="43">
        <v>2.5</v>
      </c>
      <c r="K18" s="88">
        <f t="shared" si="1"/>
        <v>2237127.2000000002</v>
      </c>
    </row>
    <row r="19" spans="1:11" x14ac:dyDescent="0.3">
      <c r="A19" s="40" t="s">
        <v>84</v>
      </c>
      <c r="B19" s="39">
        <v>1</v>
      </c>
      <c r="C19" s="52"/>
      <c r="D19" s="52">
        <v>3060000</v>
      </c>
      <c r="E19" s="52"/>
      <c r="F19" s="83">
        <v>3697792</v>
      </c>
      <c r="G19" s="63">
        <v>0.17</v>
      </c>
      <c r="H19" s="42">
        <f t="shared" si="2"/>
        <v>2.2000000000000002</v>
      </c>
      <c r="I19" s="87">
        <f>B19*F19*G19*H19</f>
        <v>1382974.2080000001</v>
      </c>
      <c r="J19" s="43">
        <v>2.5</v>
      </c>
      <c r="K19" s="88">
        <f>I19*J19</f>
        <v>3457435.5200000005</v>
      </c>
    </row>
    <row r="20" spans="1:11" x14ac:dyDescent="0.3">
      <c r="A20" s="40" t="s">
        <v>83</v>
      </c>
      <c r="B20" s="39">
        <v>1</v>
      </c>
      <c r="C20" s="52"/>
      <c r="D20" s="52"/>
      <c r="E20" s="52">
        <v>5400000</v>
      </c>
      <c r="F20" s="52">
        <v>4068176</v>
      </c>
      <c r="G20" s="63">
        <v>0.1</v>
      </c>
      <c r="H20" s="42">
        <f t="shared" si="2"/>
        <v>2.2000000000000002</v>
      </c>
      <c r="I20" s="87">
        <f>B20*F20*G20*H20</f>
        <v>894998.7200000002</v>
      </c>
      <c r="J20" s="43">
        <v>2.5</v>
      </c>
      <c r="K20" s="88">
        <f t="shared" ref="K20" si="3">I20*J20</f>
        <v>2237496.8000000007</v>
      </c>
    </row>
    <row r="21" spans="1:11" x14ac:dyDescent="0.3">
      <c r="A21" s="66" t="s">
        <v>18</v>
      </c>
      <c r="B21" s="66"/>
      <c r="C21" s="66"/>
      <c r="D21" s="66"/>
      <c r="E21" s="66"/>
      <c r="F21" s="66"/>
      <c r="G21" s="66"/>
      <c r="H21" s="66"/>
      <c r="I21" s="66"/>
      <c r="J21" s="66"/>
      <c r="K21" s="89">
        <f>SUM(K16:K20)</f>
        <v>39797739.520000011</v>
      </c>
    </row>
    <row r="22" spans="1:11" x14ac:dyDescent="0.3">
      <c r="A22" s="67" t="s">
        <v>19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</row>
    <row r="23" spans="1:11" x14ac:dyDescent="0.3">
      <c r="A23" s="75" t="s">
        <v>19</v>
      </c>
      <c r="B23" s="75"/>
      <c r="C23" s="75"/>
      <c r="D23" s="75"/>
      <c r="E23" s="75"/>
      <c r="F23" s="37"/>
      <c r="G23" s="37" t="s">
        <v>20</v>
      </c>
      <c r="H23" s="37" t="s">
        <v>11</v>
      </c>
      <c r="I23" s="37" t="s">
        <v>21</v>
      </c>
      <c r="J23" s="75" t="s">
        <v>22</v>
      </c>
      <c r="K23" s="75"/>
    </row>
    <row r="24" spans="1:11" ht="15" customHeight="1" x14ac:dyDescent="0.3">
      <c r="A24" s="76" t="s">
        <v>23</v>
      </c>
      <c r="B24" s="76"/>
      <c r="C24" s="76"/>
      <c r="D24" s="76"/>
      <c r="E24" s="76"/>
      <c r="F24" s="62"/>
      <c r="G24" s="44" t="s">
        <v>24</v>
      </c>
      <c r="H24" s="37">
        <v>1</v>
      </c>
      <c r="I24" s="93">
        <v>2210000</v>
      </c>
      <c r="J24" s="90">
        <f>H24*I24</f>
        <v>2210000</v>
      </c>
      <c r="K24" s="90"/>
    </row>
    <row r="25" spans="1:11" ht="15" customHeight="1" x14ac:dyDescent="0.3">
      <c r="A25" s="76"/>
      <c r="B25" s="76"/>
      <c r="C25" s="76"/>
      <c r="D25" s="76"/>
      <c r="E25" s="76"/>
      <c r="F25" s="62"/>
      <c r="G25" s="39"/>
      <c r="H25" s="37"/>
      <c r="I25" s="60"/>
      <c r="J25" s="90"/>
      <c r="K25" s="91"/>
    </row>
    <row r="26" spans="1:11" x14ac:dyDescent="0.3">
      <c r="A26" s="66" t="s">
        <v>25</v>
      </c>
      <c r="B26" s="66"/>
      <c r="C26" s="66"/>
      <c r="D26" s="66"/>
      <c r="E26" s="66"/>
      <c r="F26" s="66"/>
      <c r="G26" s="66"/>
      <c r="H26" s="66"/>
      <c r="I26" s="66"/>
      <c r="J26" s="92">
        <f>SUM(J24:K25)</f>
        <v>2210000</v>
      </c>
      <c r="K26" s="92"/>
    </row>
    <row r="27" spans="1:11" x14ac:dyDescent="0.3">
      <c r="A27" s="77"/>
      <c r="B27" s="78"/>
      <c r="C27" s="78"/>
      <c r="D27" s="78"/>
      <c r="E27" s="78"/>
      <c r="F27" s="78"/>
      <c r="G27" s="78"/>
      <c r="H27" s="78"/>
      <c r="I27" s="78"/>
      <c r="J27" s="78"/>
      <c r="K27" s="79"/>
    </row>
    <row r="28" spans="1:11" x14ac:dyDescent="0.3">
      <c r="A28" s="74" t="s">
        <v>26</v>
      </c>
      <c r="B28" s="74"/>
      <c r="C28" s="74"/>
      <c r="D28" s="74"/>
      <c r="E28" s="74"/>
      <c r="F28" s="74"/>
      <c r="G28" s="74"/>
      <c r="H28" s="74"/>
      <c r="I28" s="74"/>
      <c r="J28" s="94">
        <f>+J26+K21</f>
        <v>42007739.520000011</v>
      </c>
      <c r="K28" s="94"/>
    </row>
    <row r="29" spans="1:11" x14ac:dyDescent="0.3">
      <c r="A29" s="74" t="s">
        <v>27</v>
      </c>
      <c r="B29" s="74"/>
      <c r="C29" s="74"/>
      <c r="D29" s="74"/>
      <c r="E29" s="74"/>
      <c r="F29" s="74"/>
      <c r="G29" s="74"/>
      <c r="H29" s="74"/>
      <c r="I29" s="74"/>
      <c r="J29" s="94">
        <f>J28*0.19</f>
        <v>7981470.5088000018</v>
      </c>
      <c r="K29" s="94"/>
    </row>
    <row r="30" spans="1:11" x14ac:dyDescent="0.3">
      <c r="A30" s="74" t="s">
        <v>28</v>
      </c>
      <c r="B30" s="74"/>
      <c r="C30" s="74"/>
      <c r="D30" s="74"/>
      <c r="E30" s="74"/>
      <c r="F30" s="74"/>
      <c r="G30" s="74"/>
      <c r="H30" s="74"/>
      <c r="I30" s="74"/>
      <c r="J30" s="94">
        <f>SUM(J28:K29)</f>
        <v>49989210.028800011</v>
      </c>
      <c r="K30" s="94"/>
    </row>
    <row r="31" spans="1:11" x14ac:dyDescent="0.3">
      <c r="J31" s="48"/>
      <c r="K31" s="48"/>
    </row>
    <row r="32" spans="1:11" x14ac:dyDescent="0.3">
      <c r="J32" s="48"/>
      <c r="K32" s="84">
        <v>50000000</v>
      </c>
    </row>
    <row r="33" spans="1:11" x14ac:dyDescent="0.3">
      <c r="J33" s="48"/>
      <c r="K33" s="84">
        <f>K32-J30</f>
        <v>10789.971199989319</v>
      </c>
    </row>
    <row r="34" spans="1:11" x14ac:dyDescent="0.3">
      <c r="J34" s="48"/>
      <c r="K34" s="48"/>
    </row>
    <row r="35" spans="1:11" x14ac:dyDescent="0.3">
      <c r="J35" s="48"/>
      <c r="K35" s="48"/>
    </row>
    <row r="36" spans="1:11" x14ac:dyDescent="0.3">
      <c r="J36" s="48"/>
      <c r="K36" s="48"/>
    </row>
    <row r="37" spans="1:11" x14ac:dyDescent="0.3">
      <c r="J37" s="48"/>
      <c r="K37" s="48"/>
    </row>
    <row r="39" spans="1:11" ht="18" x14ac:dyDescent="0.35">
      <c r="A39" s="64" t="s">
        <v>88</v>
      </c>
      <c r="E39" s="53"/>
      <c r="F39" s="53"/>
      <c r="K39" s="47"/>
    </row>
    <row r="40" spans="1:11" ht="18" x14ac:dyDescent="0.35">
      <c r="A40" s="64"/>
      <c r="E40" s="53"/>
      <c r="F40" s="53"/>
    </row>
    <row r="41" spans="1:11" x14ac:dyDescent="0.3">
      <c r="E41" s="53"/>
      <c r="F41" s="53"/>
    </row>
    <row r="42" spans="1:11" x14ac:dyDescent="0.3">
      <c r="B42" s="54"/>
      <c r="C42" s="54"/>
      <c r="D42" s="54"/>
      <c r="G42" s="47"/>
    </row>
  </sheetData>
  <mergeCells count="24">
    <mergeCell ref="A30:I30"/>
    <mergeCell ref="J30:K30"/>
    <mergeCell ref="A22:K22"/>
    <mergeCell ref="J29:K29"/>
    <mergeCell ref="J28:K28"/>
    <mergeCell ref="A29:I29"/>
    <mergeCell ref="A26:I26"/>
    <mergeCell ref="J26:K26"/>
    <mergeCell ref="A28:I28"/>
    <mergeCell ref="J25:K25"/>
    <mergeCell ref="A24:E24"/>
    <mergeCell ref="A25:E25"/>
    <mergeCell ref="J24:K24"/>
    <mergeCell ref="J23:K23"/>
    <mergeCell ref="A23:E23"/>
    <mergeCell ref="A27:K27"/>
    <mergeCell ref="A21:J21"/>
    <mergeCell ref="A12:K12"/>
    <mergeCell ref="A6:K6"/>
    <mergeCell ref="A7:K7"/>
    <mergeCell ref="A8:K8"/>
    <mergeCell ref="A10:K10"/>
    <mergeCell ref="A9:K9"/>
    <mergeCell ref="C14:E14"/>
  </mergeCells>
  <phoneticPr fontId="2" type="noConversion"/>
  <printOptions horizontalCentered="1" verticalCentered="1"/>
  <pageMargins left="0" right="0" top="0" bottom="0" header="0" footer="0"/>
  <pageSetup scale="63" orientation="landscape" horizontalDpi="300" r:id="rId1"/>
  <headerFooter alignWithMargins="0"/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0"/>
  <sheetViews>
    <sheetView topLeftCell="A24" zoomScale="119" zoomScaleNormal="100" zoomScaleSheetLayoutView="100" workbookViewId="0">
      <selection activeCell="C39" sqref="C39"/>
    </sheetView>
  </sheetViews>
  <sheetFormatPr baseColWidth="10" defaultColWidth="11.44140625" defaultRowHeight="12" x14ac:dyDescent="0.25"/>
  <cols>
    <col min="1" max="1" width="8.109375" style="1" customWidth="1"/>
    <col min="2" max="2" width="66" style="1" customWidth="1"/>
    <col min="3" max="3" width="14.44140625" style="2" customWidth="1"/>
    <col min="4" max="19" width="11.44140625" style="55"/>
    <col min="20" max="16384" width="11.44140625" style="1"/>
  </cols>
  <sheetData>
    <row r="1" spans="1:5" s="55" customFormat="1" x14ac:dyDescent="0.25">
      <c r="C1" s="56"/>
    </row>
    <row r="2" spans="1:5" s="55" customFormat="1" x14ac:dyDescent="0.25">
      <c r="C2" s="56"/>
    </row>
    <row r="3" spans="1:5" s="55" customFormat="1" ht="31.95" customHeight="1" x14ac:dyDescent="0.25">
      <c r="C3" s="56"/>
    </row>
    <row r="4" spans="1:5" x14ac:dyDescent="0.25">
      <c r="A4" s="81" t="s">
        <v>0</v>
      </c>
      <c r="B4" s="81"/>
      <c r="C4" s="81"/>
      <c r="D4" s="57"/>
      <c r="E4" s="57"/>
    </row>
    <row r="5" spans="1:5" ht="15" customHeight="1" x14ac:dyDescent="0.25">
      <c r="A5" s="81" t="s">
        <v>1</v>
      </c>
      <c r="B5" s="81"/>
      <c r="C5" s="81"/>
      <c r="D5" s="57"/>
      <c r="E5" s="57"/>
    </row>
    <row r="6" spans="1:5" ht="11.55" customHeight="1" x14ac:dyDescent="0.25">
      <c r="A6" s="81" t="s">
        <v>29</v>
      </c>
      <c r="B6" s="81"/>
      <c r="C6" s="81"/>
      <c r="D6" s="57"/>
      <c r="E6" s="57"/>
    </row>
    <row r="7" spans="1:5" ht="7.05" customHeight="1" x14ac:dyDescent="0.25">
      <c r="A7" s="81"/>
      <c r="B7" s="81"/>
      <c r="C7" s="81"/>
      <c r="D7" s="58"/>
      <c r="E7" s="58"/>
    </row>
    <row r="8" spans="1:5" ht="15" customHeight="1" x14ac:dyDescent="0.25">
      <c r="A8" s="80" t="s">
        <v>30</v>
      </c>
      <c r="B8" s="80"/>
      <c r="C8" s="80"/>
      <c r="D8" s="59"/>
      <c r="E8" s="59"/>
    </row>
    <row r="9" spans="1:5" ht="4.05" customHeight="1" x14ac:dyDescent="0.25">
      <c r="C9" s="3"/>
    </row>
    <row r="10" spans="1:5" ht="11.55" customHeight="1" x14ac:dyDescent="0.25">
      <c r="A10" s="4">
        <v>1</v>
      </c>
      <c r="B10" s="5" t="s">
        <v>31</v>
      </c>
      <c r="C10" s="6">
        <f>+ROUND((100%),2)</f>
        <v>1</v>
      </c>
    </row>
    <row r="11" spans="1:5" ht="11.55" customHeight="1" x14ac:dyDescent="0.25">
      <c r="A11" s="4">
        <v>2</v>
      </c>
      <c r="B11" s="5" t="s">
        <v>32</v>
      </c>
      <c r="C11" s="7"/>
    </row>
    <row r="12" spans="1:5" ht="15" customHeight="1" x14ac:dyDescent="0.25">
      <c r="A12" s="8" t="s">
        <v>33</v>
      </c>
      <c r="B12" s="9" t="s">
        <v>34</v>
      </c>
      <c r="C12" s="10">
        <v>8.3299999999999999E-2</v>
      </c>
    </row>
    <row r="13" spans="1:5" ht="15" customHeight="1" x14ac:dyDescent="0.25">
      <c r="A13" s="8" t="s">
        <v>35</v>
      </c>
      <c r="B13" s="9" t="s">
        <v>36</v>
      </c>
      <c r="C13" s="10">
        <v>8.3299999999999999E-2</v>
      </c>
    </row>
    <row r="14" spans="1:5" ht="15" customHeight="1" x14ac:dyDescent="0.25">
      <c r="A14" s="8" t="s">
        <v>37</v>
      </c>
      <c r="B14" s="9" t="s">
        <v>38</v>
      </c>
      <c r="C14" s="10">
        <v>1.2E-2</v>
      </c>
    </row>
    <row r="15" spans="1:5" ht="15" customHeight="1" x14ac:dyDescent="0.25">
      <c r="A15" s="8" t="s">
        <v>39</v>
      </c>
      <c r="B15" s="9" t="s">
        <v>40</v>
      </c>
      <c r="C15" s="10">
        <v>8.5000000000000006E-2</v>
      </c>
    </row>
    <row r="16" spans="1:5" ht="15" customHeight="1" x14ac:dyDescent="0.25">
      <c r="A16" s="8" t="s">
        <v>41</v>
      </c>
      <c r="B16" s="9" t="s">
        <v>42</v>
      </c>
      <c r="C16" s="10">
        <v>0.12</v>
      </c>
    </row>
    <row r="17" spans="1:3" ht="15" customHeight="1" x14ac:dyDescent="0.25">
      <c r="A17" s="8" t="s">
        <v>43</v>
      </c>
      <c r="B17" s="9" t="s">
        <v>76</v>
      </c>
      <c r="C17" s="10">
        <f>2.44%</f>
        <v>2.4399999999999998E-2</v>
      </c>
    </row>
    <row r="18" spans="1:3" ht="15" customHeight="1" x14ac:dyDescent="0.25">
      <c r="A18" s="8">
        <v>2.7</v>
      </c>
      <c r="B18" s="9" t="s">
        <v>44</v>
      </c>
      <c r="C18" s="10"/>
    </row>
    <row r="19" spans="1:3" ht="15" customHeight="1" x14ac:dyDescent="0.25">
      <c r="A19" s="8">
        <v>2.8</v>
      </c>
      <c r="B19" s="9" t="s">
        <v>45</v>
      </c>
      <c r="C19" s="10"/>
    </row>
    <row r="20" spans="1:3" ht="15" customHeight="1" x14ac:dyDescent="0.25">
      <c r="A20" s="8">
        <v>2.9</v>
      </c>
      <c r="B20" s="9" t="s">
        <v>77</v>
      </c>
      <c r="C20" s="10">
        <v>0.02</v>
      </c>
    </row>
    <row r="21" spans="1:3" ht="15" customHeight="1" x14ac:dyDescent="0.25">
      <c r="A21" s="65">
        <v>2.1</v>
      </c>
      <c r="B21" s="9" t="s">
        <v>46</v>
      </c>
      <c r="C21" s="10">
        <f>4%</f>
        <v>0.04</v>
      </c>
    </row>
    <row r="22" spans="1:3" ht="15" customHeight="1" x14ac:dyDescent="0.25">
      <c r="A22" s="8">
        <v>2.11</v>
      </c>
      <c r="B22" s="9" t="s">
        <v>47</v>
      </c>
      <c r="C22" s="10">
        <v>4.1700000000000001E-2</v>
      </c>
    </row>
    <row r="23" spans="1:3" ht="15" customHeight="1" x14ac:dyDescent="0.25">
      <c r="A23" s="8">
        <v>2.12</v>
      </c>
      <c r="B23" s="9" t="s">
        <v>48</v>
      </c>
      <c r="C23" s="10">
        <v>0.05</v>
      </c>
    </row>
    <row r="24" spans="1:3" x14ac:dyDescent="0.25">
      <c r="A24" s="11"/>
      <c r="B24" s="12" t="s">
        <v>49</v>
      </c>
      <c r="C24" s="13">
        <f>ROUND((SUM(C12:C23)),3)</f>
        <v>0.56000000000000005</v>
      </c>
    </row>
    <row r="25" spans="1:3" ht="12" customHeight="1" x14ac:dyDescent="0.25">
      <c r="A25" s="14">
        <v>3</v>
      </c>
      <c r="B25" s="15" t="s">
        <v>50</v>
      </c>
      <c r="C25" s="16"/>
    </row>
    <row r="26" spans="1:3" ht="15" customHeight="1" x14ac:dyDescent="0.25">
      <c r="A26" s="17"/>
      <c r="B26" s="18" t="s">
        <v>51</v>
      </c>
      <c r="C26" s="19"/>
    </row>
    <row r="27" spans="1:3" ht="15" customHeight="1" x14ac:dyDescent="0.25">
      <c r="A27" s="8" t="s">
        <v>52</v>
      </c>
      <c r="B27" s="9" t="s">
        <v>78</v>
      </c>
      <c r="C27" s="10">
        <v>0.04</v>
      </c>
    </row>
    <row r="28" spans="1:3" ht="15" customHeight="1" x14ac:dyDescent="0.25">
      <c r="A28" s="8" t="s">
        <v>53</v>
      </c>
      <c r="B28" s="9" t="s">
        <v>54</v>
      </c>
      <c r="C28" s="10">
        <v>0.03</v>
      </c>
    </row>
    <row r="29" spans="1:3" ht="15" customHeight="1" x14ac:dyDescent="0.25">
      <c r="A29" s="8" t="s">
        <v>55</v>
      </c>
      <c r="B29" s="9" t="s">
        <v>56</v>
      </c>
      <c r="C29" s="10">
        <v>0.02</v>
      </c>
    </row>
    <row r="30" spans="1:3" ht="15" customHeight="1" x14ac:dyDescent="0.25">
      <c r="A30" s="8" t="s">
        <v>57</v>
      </c>
      <c r="B30" s="9" t="s">
        <v>58</v>
      </c>
      <c r="C30" s="10">
        <v>0.02</v>
      </c>
    </row>
    <row r="31" spans="1:3" ht="15" customHeight="1" x14ac:dyDescent="0.25">
      <c r="A31" s="8" t="s">
        <v>59</v>
      </c>
      <c r="B31" s="9" t="s">
        <v>60</v>
      </c>
      <c r="C31" s="10">
        <v>0.02</v>
      </c>
    </row>
    <row r="32" spans="1:3" ht="15" customHeight="1" x14ac:dyDescent="0.25">
      <c r="A32" s="8" t="s">
        <v>61</v>
      </c>
      <c r="B32" s="9" t="s">
        <v>79</v>
      </c>
      <c r="C32" s="10">
        <v>0.02</v>
      </c>
    </row>
    <row r="33" spans="1:3" ht="15" customHeight="1" x14ac:dyDescent="0.25">
      <c r="A33" s="8" t="s">
        <v>63</v>
      </c>
      <c r="B33" s="9" t="s">
        <v>62</v>
      </c>
      <c r="C33" s="10">
        <v>0.02</v>
      </c>
    </row>
    <row r="34" spans="1:3" ht="15" customHeight="1" x14ac:dyDescent="0.25">
      <c r="A34" s="8" t="s">
        <v>64</v>
      </c>
      <c r="B34" s="9" t="s">
        <v>80</v>
      </c>
      <c r="C34" s="10">
        <v>0.03</v>
      </c>
    </row>
    <row r="35" spans="1:3" ht="15" customHeight="1" x14ac:dyDescent="0.25">
      <c r="A35" s="8" t="s">
        <v>66</v>
      </c>
      <c r="B35" s="20" t="s">
        <v>65</v>
      </c>
      <c r="C35" s="21">
        <v>0.03</v>
      </c>
    </row>
    <row r="36" spans="1:3" ht="15" customHeight="1" x14ac:dyDescent="0.25">
      <c r="A36" s="65">
        <v>3.1</v>
      </c>
      <c r="B36" s="22" t="s">
        <v>81</v>
      </c>
      <c r="C36" s="23">
        <v>0.02</v>
      </c>
    </row>
    <row r="37" spans="1:3" ht="15" customHeight="1" x14ac:dyDescent="0.25">
      <c r="A37" s="8">
        <v>3.11</v>
      </c>
      <c r="B37" s="9" t="s">
        <v>67</v>
      </c>
      <c r="C37" s="10">
        <v>0.02</v>
      </c>
    </row>
    <row r="38" spans="1:3" ht="15" customHeight="1" x14ac:dyDescent="0.25">
      <c r="A38" s="8">
        <v>3.12</v>
      </c>
      <c r="B38" s="9" t="s">
        <v>82</v>
      </c>
      <c r="C38" s="10">
        <v>0.02</v>
      </c>
    </row>
    <row r="39" spans="1:3" x14ac:dyDescent="0.25">
      <c r="A39" s="24"/>
      <c r="B39" s="12" t="s">
        <v>68</v>
      </c>
      <c r="C39" s="13">
        <f>ROUND((SUM(C27:C38)),3)</f>
        <v>0.28999999999999998</v>
      </c>
    </row>
    <row r="40" spans="1:3" ht="13.5" customHeight="1" x14ac:dyDescent="0.25">
      <c r="A40" s="25">
        <v>4</v>
      </c>
      <c r="B40" s="15" t="s">
        <v>69</v>
      </c>
      <c r="C40" s="16">
        <v>0.35</v>
      </c>
    </row>
    <row r="41" spans="1:3" x14ac:dyDescent="0.25">
      <c r="A41" s="24"/>
      <c r="B41" s="12" t="s">
        <v>70</v>
      </c>
      <c r="C41" s="13">
        <f>ROUND((SUM(C40)),3)</f>
        <v>0.35</v>
      </c>
    </row>
    <row r="42" spans="1:3" ht="7.5" customHeight="1" x14ac:dyDescent="0.25">
      <c r="A42" s="26"/>
      <c r="C42" s="27"/>
    </row>
    <row r="43" spans="1:3" ht="14.55" customHeight="1" x14ac:dyDescent="0.25">
      <c r="A43" s="34">
        <v>5</v>
      </c>
      <c r="B43" s="28" t="s">
        <v>71</v>
      </c>
      <c r="C43" s="35">
        <f>ROUND((C10+C24+C39+C41),2)</f>
        <v>2.2000000000000002</v>
      </c>
    </row>
    <row r="44" spans="1:3" ht="18" customHeight="1" x14ac:dyDescent="0.25">
      <c r="A44" s="26"/>
      <c r="B44" s="29"/>
      <c r="C44" s="33"/>
    </row>
    <row r="45" spans="1:3" ht="18" customHeight="1" x14ac:dyDescent="0.25">
      <c r="B45" s="30"/>
      <c r="C45" s="3"/>
    </row>
    <row r="46" spans="1:3" ht="18" customHeight="1" x14ac:dyDescent="0.25">
      <c r="B46" s="31"/>
    </row>
    <row r="47" spans="1:3" ht="18" customHeight="1" x14ac:dyDescent="0.25">
      <c r="B47" s="31"/>
      <c r="C47" s="32"/>
    </row>
    <row r="48" spans="1:3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</sheetData>
  <mergeCells count="5">
    <mergeCell ref="A8:C8"/>
    <mergeCell ref="A6:C6"/>
    <mergeCell ref="A5:C5"/>
    <mergeCell ref="A4:C4"/>
    <mergeCell ref="A7:C7"/>
  </mergeCells>
  <phoneticPr fontId="2" type="noConversion"/>
  <printOptions horizontalCentered="1" verticalCentered="1"/>
  <pageMargins left="0" right="0" top="0" bottom="0" header="0" footer="0"/>
  <pageSetup scale="90"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ECONOMICA</vt:lpstr>
      <vt:lpstr>FM</vt:lpstr>
      <vt:lpstr>ECONOMICA!Área_de_impresión</vt:lpstr>
      <vt:lpstr>FM!Área_de_impresión</vt:lpstr>
    </vt:vector>
  </TitlesOfParts>
  <Manager/>
  <Company>ALEJANDRO ORJUELA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ORJUELA</dc:creator>
  <cp:keywords/>
  <dc:description/>
  <cp:lastModifiedBy>Miguel Ariza</cp:lastModifiedBy>
  <cp:revision/>
  <cp:lastPrinted>2023-06-20T19:37:25Z</cp:lastPrinted>
  <dcterms:created xsi:type="dcterms:W3CDTF">2011-02-09T22:36:53Z</dcterms:created>
  <dcterms:modified xsi:type="dcterms:W3CDTF">2024-04-23T20:56:30Z</dcterms:modified>
  <cp:category/>
  <cp:contentStatus/>
</cp:coreProperties>
</file>