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.espana\Desktop\"/>
    </mc:Choice>
  </mc:AlternateContent>
  <bookViews>
    <workbookView xWindow="-120" yWindow="-120" windowWidth="24240" windowHeight="13140"/>
  </bookViews>
  <sheets>
    <sheet name="ESTUDIO DE MERCADO (2)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6" l="1"/>
  <c r="E26" i="6"/>
  <c r="E25" i="6"/>
  <c r="E24" i="6"/>
  <c r="E23" i="6"/>
  <c r="E22" i="6"/>
  <c r="F21" i="6"/>
  <c r="E20" i="6"/>
  <c r="K20" i="6" s="1"/>
  <c r="L20" i="6" s="1"/>
  <c r="E19" i="6"/>
  <c r="E18" i="6"/>
  <c r="E17" i="6"/>
  <c r="F17" i="6" s="1"/>
  <c r="E16" i="6"/>
  <c r="E15" i="6"/>
  <c r="F15" i="6" s="1"/>
  <c r="E14" i="6"/>
  <c r="F14" i="6" s="1"/>
  <c r="E13" i="6"/>
  <c r="F13" i="6" s="1"/>
  <c r="F25" i="6"/>
  <c r="K19" i="6"/>
  <c r="L19" i="6" s="1"/>
  <c r="F18" i="6"/>
  <c r="F16" i="6"/>
  <c r="J26" i="6"/>
  <c r="H26" i="6"/>
  <c r="K26" i="6"/>
  <c r="L26" i="6" s="1"/>
  <c r="J25" i="6"/>
  <c r="H25" i="6"/>
  <c r="J24" i="6"/>
  <c r="H24" i="6"/>
  <c r="K24" i="6"/>
  <c r="L24" i="6" s="1"/>
  <c r="J23" i="6"/>
  <c r="H23" i="6"/>
  <c r="F23" i="6"/>
  <c r="J22" i="6"/>
  <c r="H22" i="6"/>
  <c r="K22" i="6"/>
  <c r="L22" i="6" s="1"/>
  <c r="J21" i="6"/>
  <c r="H21" i="6"/>
  <c r="J20" i="6"/>
  <c r="H20" i="6"/>
  <c r="J19" i="6"/>
  <c r="H19" i="6"/>
  <c r="J18" i="6"/>
  <c r="H18" i="6"/>
  <c r="J17" i="6"/>
  <c r="H17" i="6"/>
  <c r="J16" i="6"/>
  <c r="H16" i="6"/>
  <c r="J15" i="6"/>
  <c r="H15" i="6"/>
  <c r="J14" i="6"/>
  <c r="H14" i="6"/>
  <c r="J13" i="6"/>
  <c r="H13" i="6"/>
  <c r="F19" i="6" l="1"/>
  <c r="J27" i="6"/>
  <c r="H27" i="6"/>
  <c r="F20" i="6"/>
  <c r="F22" i="6"/>
  <c r="F24" i="6"/>
  <c r="F26" i="6"/>
  <c r="K13" i="6"/>
  <c r="L13" i="6" s="1"/>
  <c r="K15" i="6"/>
  <c r="L15" i="6" s="1"/>
  <c r="K17" i="6"/>
  <c r="L17" i="6" s="1"/>
  <c r="K21" i="6"/>
  <c r="L21" i="6" s="1"/>
  <c r="K23" i="6"/>
  <c r="L23" i="6" s="1"/>
  <c r="K25" i="6"/>
  <c r="L25" i="6" s="1"/>
  <c r="K14" i="6"/>
  <c r="L14" i="6" s="1"/>
  <c r="K16" i="6"/>
  <c r="L16" i="6" s="1"/>
  <c r="K18" i="6"/>
  <c r="L18" i="6" s="1"/>
  <c r="F27" i="6" l="1"/>
  <c r="L27" i="6"/>
</calcChain>
</file>

<file path=xl/sharedStrings.xml><?xml version="1.0" encoding="utf-8"?>
<sst xmlns="http://schemas.openxmlformats.org/spreadsheetml/2006/main" count="36" uniqueCount="33">
  <si>
    <t>ITEM</t>
  </si>
  <si>
    <t>DESCRIPCION</t>
  </si>
  <si>
    <t>VL. UNITARIO</t>
  </si>
  <si>
    <t>VL. TOTAL</t>
  </si>
  <si>
    <t>VALOR TOTAL PROMEDIO POR SERVICIO</t>
  </si>
  <si>
    <t>Coprológico</t>
  </si>
  <si>
    <t>Electrocardiograma</t>
  </si>
  <si>
    <t>Glicemia</t>
  </si>
  <si>
    <t xml:space="preserve">KOH de uñas </t>
  </si>
  <si>
    <t>Frotis de Garganta (Faringeo)</t>
  </si>
  <si>
    <t>VL.UNITARIO</t>
  </si>
  <si>
    <t>VALOR UNITARIO PROMEDIO</t>
  </si>
  <si>
    <t>VL TOTAL PR</t>
  </si>
  <si>
    <t xml:space="preserve">    “Trabajamos con orgullo para los Héroes de Colombia”    </t>
  </si>
  <si>
    <t xml:space="preserve">  Calle 1° con carrera 1°</t>
  </si>
  <si>
    <t xml:space="preserve"> NIT. 8999-99-162-4</t>
  </si>
  <si>
    <t>Línea Gratuita Nacional 018000126537</t>
  </si>
  <si>
    <t>www.agencialogistica.gov.co</t>
  </si>
  <si>
    <t>CANTIDADES</t>
  </si>
  <si>
    <t>EXAMEN MEDICO DE INGRESO (Examen médico con énfasis osteomuscular de ingreso, optometría, perfil lipídico).</t>
  </si>
  <si>
    <t>EXAMEN MEDICO DE EGRESO: Examen médico con énfasis osteomuscular de Egreso.</t>
  </si>
  <si>
    <t>3144111378-3124362288</t>
  </si>
  <si>
    <t>VL. UNITARIO PR</t>
  </si>
  <si>
    <t>DIAGNOSTICOS E.U. NIT: 846.001.425-0</t>
  </si>
  <si>
    <t>Exámen Médico Ocupacional Optometría</t>
  </si>
  <si>
    <t>Perfil Lipídico</t>
  </si>
  <si>
    <t>Espirometría</t>
  </si>
  <si>
    <t>Audiometría</t>
  </si>
  <si>
    <t>Exámen Médico Ocupacional con énfasis Osteo muscular y Neurológico</t>
  </si>
  <si>
    <t>Exámen Médico con enfasis en Riesgo Cardiovascular</t>
  </si>
  <si>
    <t>Exámen Médico Ocupacional con énfasis Osteo muscular</t>
  </si>
  <si>
    <t>CLINICA SALUD CENTER: 900310876-1</t>
  </si>
  <si>
    <t>CONTRATO 013-001-2023 + IPC 7,36% AÑO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</si>
</sst>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\ _€_-;\-* #,##0\ _€_-;_-* &quot;-&quot;??\ _€_-;_-@_-"/>
    <numFmt numFmtId="166" formatCode="_-* #,##0_-;\-* #,##0_-;_-* &quot;-&quot;??_-;_-@_-"/>
    <numFmt numFmtId="167" formatCode="_(&quot;$&quot;\ * #,##0_);_(&quot;$&quot;\ * \(#,##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12"/>
      <color rgb="FF00000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b/>
      <sz val="10"/>
      <name val="Arial"/>
      <family val="2"/>
    </font>
    <font>
      <sz val="7"/>
      <color theme="1"/>
      <name val="Arial"/>
      <family val="2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left"/>
    </xf>
    <xf numFmtId="0" fontId="8" fillId="0" borderId="0" xfId="2"/>
    <xf numFmtId="0" fontId="9" fillId="0" borderId="0" xfId="0" applyFont="1"/>
    <xf numFmtId="0" fontId="9" fillId="0" borderId="0" xfId="0" applyFont="1" applyAlignment="1">
      <alignment horizontal="center" vertical="center"/>
    </xf>
    <xf numFmtId="166" fontId="9" fillId="0" borderId="0" xfId="1" applyNumberFormat="1" applyFont="1"/>
    <xf numFmtId="167" fontId="5" fillId="0" borderId="1" xfId="3" applyNumberFormat="1" applyFont="1" applyFill="1" applyBorder="1" applyAlignment="1">
      <alignment vertical="center"/>
    </xf>
    <xf numFmtId="165" fontId="0" fillId="0" borderId="0" xfId="0" applyNumberFormat="1" applyAlignment="1">
      <alignment horizontal="right"/>
    </xf>
    <xf numFmtId="167" fontId="0" fillId="0" borderId="0" xfId="0" applyNumberFormat="1"/>
    <xf numFmtId="0" fontId="5" fillId="0" borderId="0" xfId="0" applyFont="1"/>
    <xf numFmtId="0" fontId="2" fillId="0" borderId="3" xfId="0" applyFont="1" applyBorder="1" applyAlignment="1">
      <alignment horizontal="center" vertical="center" wrapText="1"/>
    </xf>
    <xf numFmtId="167" fontId="5" fillId="0" borderId="3" xfId="3" applyNumberFormat="1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justify" vertical="justify" wrapText="1"/>
    </xf>
    <xf numFmtId="0" fontId="4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3" fillId="2" borderId="4" xfId="0" applyFont="1" applyFill="1" applyBorder="1" applyAlignment="1">
      <alignment horizontal="center" vertical="center" wrapText="1"/>
    </xf>
    <xf numFmtId="167" fontId="5" fillId="2" borderId="3" xfId="3" applyNumberFormat="1" applyFont="1" applyFill="1" applyBorder="1" applyAlignment="1">
      <alignment vertical="center" wrapText="1"/>
    </xf>
    <xf numFmtId="167" fontId="5" fillId="2" borderId="3" xfId="3" applyNumberFormat="1" applyFont="1" applyFill="1" applyBorder="1" applyAlignment="1">
      <alignment horizontal="right" vertical="center"/>
    </xf>
    <xf numFmtId="0" fontId="5" fillId="2" borderId="0" xfId="0" applyFont="1" applyFill="1"/>
    <xf numFmtId="167" fontId="5" fillId="2" borderId="6" xfId="3" applyNumberFormat="1" applyFont="1" applyFill="1" applyBorder="1" applyAlignment="1">
      <alignment vertical="center"/>
    </xf>
    <xf numFmtId="167" fontId="10" fillId="0" borderId="6" xfId="3" applyNumberFormat="1" applyFont="1" applyFill="1" applyBorder="1" applyAlignment="1">
      <alignment vertical="center"/>
    </xf>
    <xf numFmtId="167" fontId="5" fillId="0" borderId="12" xfId="3" applyNumberFormat="1" applyFont="1" applyFill="1" applyBorder="1" applyAlignment="1">
      <alignment vertical="center"/>
    </xf>
    <xf numFmtId="167" fontId="5" fillId="0" borderId="13" xfId="3" applyNumberFormat="1" applyFont="1" applyFill="1" applyBorder="1" applyAlignment="1">
      <alignment vertical="center"/>
    </xf>
    <xf numFmtId="0" fontId="2" fillId="0" borderId="14" xfId="0" applyFont="1" applyBorder="1" applyAlignment="1">
      <alignment horizontal="center" vertical="center" wrapText="1"/>
    </xf>
    <xf numFmtId="167" fontId="5" fillId="2" borderId="15" xfId="3" applyNumberFormat="1" applyFont="1" applyFill="1" applyBorder="1" applyAlignment="1">
      <alignment vertical="center" wrapText="1"/>
    </xf>
    <xf numFmtId="167" fontId="5" fillId="2" borderId="15" xfId="3" applyNumberFormat="1" applyFont="1" applyFill="1" applyBorder="1" applyAlignment="1">
      <alignment horizontal="right" vertical="center"/>
    </xf>
    <xf numFmtId="167" fontId="5" fillId="0" borderId="14" xfId="3" applyNumberFormat="1" applyFont="1" applyFill="1" applyBorder="1" applyAlignment="1">
      <alignment vertical="center"/>
    </xf>
    <xf numFmtId="167" fontId="5" fillId="0" borderId="16" xfId="3" applyNumberFormat="1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7" fontId="5" fillId="3" borderId="10" xfId="3" applyNumberFormat="1" applyFont="1" applyFill="1" applyBorder="1" applyAlignment="1">
      <alignment vertical="center" wrapText="1"/>
    </xf>
    <xf numFmtId="167" fontId="5" fillId="3" borderId="3" xfId="3" applyNumberFormat="1" applyFont="1" applyFill="1" applyBorder="1" applyAlignment="1">
      <alignment vertical="center" wrapText="1"/>
    </xf>
    <xf numFmtId="167" fontId="5" fillId="3" borderId="1" xfId="3" applyNumberFormat="1" applyFont="1" applyFill="1" applyBorder="1" applyAlignment="1">
      <alignment vertical="center" wrapText="1"/>
    </xf>
    <xf numFmtId="167" fontId="5" fillId="3" borderId="14" xfId="3" applyNumberFormat="1" applyFont="1" applyFill="1" applyBorder="1" applyAlignment="1">
      <alignment vertical="center" wrapText="1"/>
    </xf>
    <xf numFmtId="167" fontId="5" fillId="3" borderId="15" xfId="3" applyNumberFormat="1" applyFont="1" applyFill="1" applyBorder="1" applyAlignment="1">
      <alignment vertical="center" wrapText="1"/>
    </xf>
    <xf numFmtId="0" fontId="5" fillId="3" borderId="0" xfId="0" applyFont="1" applyFill="1"/>
    <xf numFmtId="167" fontId="5" fillId="3" borderId="6" xfId="3" applyNumberFormat="1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 wrapText="1"/>
    </xf>
    <xf numFmtId="167" fontId="5" fillId="4" borderId="9" xfId="3" applyNumberFormat="1" applyFont="1" applyFill="1" applyBorder="1" applyAlignment="1">
      <alignment vertical="center" wrapText="1"/>
    </xf>
    <xf numFmtId="167" fontId="5" fillId="4" borderId="3" xfId="3" applyNumberFormat="1" applyFont="1" applyFill="1" applyBorder="1" applyAlignment="1">
      <alignment vertical="center" wrapText="1"/>
    </xf>
    <xf numFmtId="167" fontId="5" fillId="4" borderId="15" xfId="3" applyNumberFormat="1" applyFont="1" applyFill="1" applyBorder="1" applyAlignment="1">
      <alignment vertical="center" wrapText="1"/>
    </xf>
    <xf numFmtId="3" fontId="12" fillId="4" borderId="0" xfId="0" applyNumberFormat="1" applyFont="1" applyFill="1"/>
    <xf numFmtId="167" fontId="5" fillId="4" borderId="6" xfId="3" applyNumberFormat="1" applyFont="1" applyFill="1" applyBorder="1" applyAlignment="1">
      <alignment vertical="center"/>
    </xf>
    <xf numFmtId="167" fontId="14" fillId="0" borderId="0" xfId="0" applyNumberFormat="1" applyFont="1"/>
    <xf numFmtId="0" fontId="13" fillId="0" borderId="0" xfId="0" applyFont="1"/>
    <xf numFmtId="167" fontId="15" fillId="0" borderId="0" xfId="0" applyNumberFormat="1" applyFont="1"/>
    <xf numFmtId="0" fontId="4" fillId="0" borderId="19" xfId="0" applyFont="1" applyBorder="1" applyAlignment="1">
      <alignment horizontal="left" vertical="center" wrapText="1"/>
    </xf>
    <xf numFmtId="9" fontId="0" fillId="0" borderId="0" xfId="4" applyFont="1"/>
    <xf numFmtId="0" fontId="12" fillId="0" borderId="1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5">
    <cellStyle name="Hipervínculo" xfId="2" builtinId="8"/>
    <cellStyle name="Millares" xfId="1" builtinId="3"/>
    <cellStyle name="Moneda" xfId="3" builtinId="4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402184</xdr:colOff>
      <xdr:row>31</xdr:row>
      <xdr:rowOff>57907</xdr:rowOff>
    </xdr:from>
    <xdr:to>
      <xdr:col>6</xdr:col>
      <xdr:colOff>403242</xdr:colOff>
      <xdr:row>36</xdr:row>
      <xdr:rowOff>135468</xdr:rowOff>
    </xdr:to>
    <xdr:pic>
      <xdr:nvPicPr>
        <xdr:cNvPr id="2" name="Picture 1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88534" y="8306557"/>
          <a:ext cx="2039408" cy="1030061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32</xdr:row>
      <xdr:rowOff>1150</xdr:rowOff>
    </xdr:from>
    <xdr:to>
      <xdr:col>1</xdr:col>
      <xdr:colOff>342900</xdr:colOff>
      <xdr:row>36</xdr:row>
      <xdr:rowOff>76199</xdr:rowOff>
    </xdr:to>
    <xdr:pic>
      <xdr:nvPicPr>
        <xdr:cNvPr id="3" name="Picture 1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375" y="8440300"/>
          <a:ext cx="847725" cy="837049"/>
        </a:xfrm>
        <a:prstGeom prst="rect">
          <a:avLst/>
        </a:prstGeom>
        <a:effectLst>
          <a:softEdge rad="12700"/>
        </a:effectLst>
      </xdr:spPr>
    </xdr:pic>
    <xdr:clientData/>
  </xdr:twoCellAnchor>
  <xdr:twoCellAnchor>
    <xdr:from>
      <xdr:col>2</xdr:col>
      <xdr:colOff>1574811</xdr:colOff>
      <xdr:row>1</xdr:row>
      <xdr:rowOff>44601</xdr:rowOff>
    </xdr:from>
    <xdr:to>
      <xdr:col>9</xdr:col>
      <xdr:colOff>793761</xdr:colOff>
      <xdr:row>8</xdr:row>
      <xdr:rowOff>31750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927361" y="235101"/>
          <a:ext cx="7953375" cy="1377799"/>
        </a:xfrm>
        <a:prstGeom prst="roundRect">
          <a:avLst/>
        </a:prstGeom>
        <a:solidFill>
          <a:schemeClr val="bg1">
            <a:lumMod val="85000"/>
          </a:schemeClr>
        </a:soli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9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MINISTERIO</a:t>
          </a:r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DE DEFENSA NACIONAL</a:t>
          </a:r>
        </a:p>
        <a:p>
          <a:pPr algn="ctr"/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AGENCIA LOGISTICA DE LAS FUERZAS MILITARES</a:t>
          </a:r>
          <a:endParaRPr lang="es-CO" sz="9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REGIONAL SUR</a:t>
          </a:r>
          <a:endParaRPr lang="es-CO" sz="900" b="1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NIT: 899999162-4</a:t>
          </a:r>
          <a:endParaRPr lang="es-CO" sz="9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ESTUDIO DE MERCADO. OBJETO</a:t>
          </a:r>
          <a:r>
            <a:rPr lang="es-CO" sz="9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: </a:t>
          </a:r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SERVICIO DE EXAMENES MEDICOS OCUPACIONALES PARA EL PERSONAL INTEGRANTE DE LA AGENCIA LOGÍSTICA DE LAS FUERZAS MILITARES REGIONAL SUR</a:t>
          </a:r>
          <a:r>
            <a:rPr lang="es-CO" sz="9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 VIGENCIA 2024 </a:t>
          </a:r>
          <a:endParaRPr lang="es-CO" sz="900" b="0"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endParaRPr lang="es-CO" sz="1100"/>
        </a:p>
        <a:p>
          <a:pPr algn="l"/>
          <a:endParaRPr lang="es-CO" sz="1100"/>
        </a:p>
      </xdr:txBody>
    </xdr:sp>
    <xdr:clientData/>
  </xdr:twoCellAnchor>
  <xdr:twoCellAnchor>
    <xdr:from>
      <xdr:col>10</xdr:col>
      <xdr:colOff>250825</xdr:colOff>
      <xdr:row>1</xdr:row>
      <xdr:rowOff>134407</xdr:rowOff>
    </xdr:from>
    <xdr:to>
      <xdr:col>11</xdr:col>
      <xdr:colOff>517525</xdr:colOff>
      <xdr:row>5</xdr:row>
      <xdr:rowOff>176588</xdr:rowOff>
    </xdr:to>
    <xdr:pic>
      <xdr:nvPicPr>
        <xdr:cNvPr id="5" name="Picture 1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18875" y="324907"/>
          <a:ext cx="1133475" cy="8422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638023</xdr:colOff>
      <xdr:row>2</xdr:row>
      <xdr:rowOff>158750</xdr:rowOff>
    </xdr:from>
    <xdr:to>
      <xdr:col>2</xdr:col>
      <xdr:colOff>1262592</xdr:colOff>
      <xdr:row>5</xdr:row>
      <xdr:rowOff>81492</xdr:rowOff>
    </xdr:to>
    <xdr:pic>
      <xdr:nvPicPr>
        <xdr:cNvPr id="6" name="Pictur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023" y="549275"/>
          <a:ext cx="1977119" cy="5228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gencialogistica.gov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8"/>
  <sheetViews>
    <sheetView tabSelected="1" zoomScale="90" zoomScaleNormal="90" workbookViewId="0">
      <selection activeCell="N16" sqref="N16"/>
    </sheetView>
  </sheetViews>
  <sheetFormatPr baseColWidth="10" defaultRowHeight="15" x14ac:dyDescent="0.25"/>
  <cols>
    <col min="2" max="2" width="6.7109375" customWidth="1"/>
    <col min="3" max="3" width="48.140625" customWidth="1"/>
    <col min="4" max="4" width="12" customWidth="1"/>
    <col min="5" max="8" width="13.42578125" bestFit="1" customWidth="1"/>
    <col min="9" max="9" width="12.140625" customWidth="1"/>
    <col min="10" max="10" width="12.85546875" customWidth="1"/>
    <col min="11" max="11" width="11.42578125" customWidth="1"/>
    <col min="12" max="12" width="13.5703125" customWidth="1"/>
    <col min="14" max="14" width="17.42578125" customWidth="1"/>
    <col min="17" max="17" width="42" customWidth="1"/>
  </cols>
  <sheetData>
    <row r="2" spans="2:14" ht="15.75" x14ac:dyDescent="0.25">
      <c r="B2" s="7"/>
      <c r="C2" s="7"/>
      <c r="D2" s="7"/>
      <c r="E2" s="7"/>
      <c r="F2" s="7"/>
      <c r="G2" s="7"/>
      <c r="H2" s="7"/>
      <c r="I2" s="7"/>
      <c r="J2" s="7"/>
      <c r="K2" s="7"/>
    </row>
    <row r="3" spans="2:14" ht="15.75" x14ac:dyDescent="0.25">
      <c r="B3" s="7"/>
      <c r="C3" s="7"/>
      <c r="D3" s="7"/>
      <c r="E3" s="7"/>
      <c r="F3" s="7"/>
      <c r="G3" s="7"/>
      <c r="H3" s="7"/>
      <c r="I3" s="7"/>
      <c r="J3" s="7"/>
      <c r="K3" s="7"/>
    </row>
    <row r="4" spans="2:14" ht="15.75" x14ac:dyDescent="0.25">
      <c r="B4" s="7"/>
      <c r="C4" s="8"/>
      <c r="D4" s="8"/>
      <c r="E4" s="7"/>
      <c r="F4" s="7"/>
      <c r="G4" s="7"/>
      <c r="H4" s="7"/>
      <c r="I4" s="7"/>
      <c r="J4" s="7"/>
      <c r="K4" s="7"/>
    </row>
    <row r="5" spans="2:14" ht="15.75" x14ac:dyDescent="0.25">
      <c r="B5" s="7"/>
      <c r="C5" s="8"/>
      <c r="D5" s="8"/>
      <c r="E5" s="7"/>
      <c r="F5" s="7"/>
      <c r="G5" s="7"/>
      <c r="H5" s="7"/>
      <c r="I5" s="7"/>
      <c r="J5" s="7"/>
      <c r="K5" s="7"/>
    </row>
    <row r="6" spans="2:14" ht="15.75" x14ac:dyDescent="0.25">
      <c r="B6" s="7"/>
      <c r="C6" s="8"/>
      <c r="D6" s="7"/>
      <c r="E6" s="7"/>
      <c r="F6" s="7"/>
      <c r="G6" s="7"/>
      <c r="H6" s="7"/>
      <c r="I6" s="7"/>
      <c r="J6" s="7"/>
      <c r="K6" s="7"/>
    </row>
    <row r="7" spans="2:14" ht="15.75" x14ac:dyDescent="0.25">
      <c r="B7" s="7"/>
      <c r="C7" s="7"/>
      <c r="D7" s="7"/>
      <c r="E7" s="9"/>
      <c r="F7" s="9"/>
      <c r="G7" s="7"/>
      <c r="H7" s="7"/>
      <c r="I7" s="7"/>
      <c r="J7" s="7"/>
      <c r="K7" s="7"/>
    </row>
    <row r="10" spans="2:14" ht="15.75" thickBot="1" x14ac:dyDescent="0.3"/>
    <row r="11" spans="2:14" ht="36" customHeight="1" thickBot="1" x14ac:dyDescent="0.3">
      <c r="B11" s="58" t="s">
        <v>0</v>
      </c>
      <c r="C11" s="60" t="s">
        <v>1</v>
      </c>
      <c r="D11" s="62" t="s">
        <v>18</v>
      </c>
      <c r="E11" s="64" t="s">
        <v>32</v>
      </c>
      <c r="F11" s="65"/>
      <c r="G11" s="66" t="s">
        <v>23</v>
      </c>
      <c r="H11" s="67"/>
      <c r="I11" s="68" t="s">
        <v>31</v>
      </c>
      <c r="J11" s="69"/>
      <c r="K11" s="16" t="s">
        <v>11</v>
      </c>
      <c r="L11" s="16" t="s">
        <v>4</v>
      </c>
    </row>
    <row r="12" spans="2:14" ht="24.75" thickBot="1" x14ac:dyDescent="0.3">
      <c r="B12" s="59"/>
      <c r="C12" s="61"/>
      <c r="D12" s="63"/>
      <c r="E12" s="43" t="s">
        <v>2</v>
      </c>
      <c r="F12" s="43" t="s">
        <v>3</v>
      </c>
      <c r="G12" s="35" t="s">
        <v>10</v>
      </c>
      <c r="H12" s="35" t="s">
        <v>3</v>
      </c>
      <c r="I12" s="21" t="s">
        <v>2</v>
      </c>
      <c r="J12" s="21" t="s">
        <v>3</v>
      </c>
      <c r="K12" s="16" t="s">
        <v>22</v>
      </c>
      <c r="L12" s="34" t="s">
        <v>12</v>
      </c>
    </row>
    <row r="13" spans="2:14" ht="30" customHeight="1" x14ac:dyDescent="0.25">
      <c r="B13" s="54">
        <v>1</v>
      </c>
      <c r="C13" s="17" t="s">
        <v>29</v>
      </c>
      <c r="D13" s="14">
        <v>1</v>
      </c>
      <c r="E13" s="44">
        <f>(145000*9.28%)+145000</f>
        <v>158456</v>
      </c>
      <c r="F13" s="45">
        <f>+D13*E13</f>
        <v>158456</v>
      </c>
      <c r="G13" s="36">
        <v>190000</v>
      </c>
      <c r="H13" s="37">
        <f t="shared" ref="H13:H26" si="0">+D13*G13</f>
        <v>190000</v>
      </c>
      <c r="I13" s="22">
        <v>235000</v>
      </c>
      <c r="J13" s="23">
        <f>+D13*I13</f>
        <v>235000</v>
      </c>
      <c r="K13" s="15">
        <f>(E13+G13+I13)/3</f>
        <v>194485.33333333334</v>
      </c>
      <c r="L13" s="27">
        <f>+D13*K13</f>
        <v>194485.33333333334</v>
      </c>
      <c r="M13" s="11"/>
      <c r="N13" s="12"/>
    </row>
    <row r="14" spans="2:14" ht="33" customHeight="1" x14ac:dyDescent="0.25">
      <c r="B14" s="55">
        <v>2</v>
      </c>
      <c r="C14" s="18" t="s">
        <v>28</v>
      </c>
      <c r="D14" s="1">
        <v>1</v>
      </c>
      <c r="E14" s="44">
        <f>(190000*9.28%)+190000</f>
        <v>207632</v>
      </c>
      <c r="F14" s="45">
        <f t="shared" ref="F14:F26" si="1">+D14*E14</f>
        <v>207632</v>
      </c>
      <c r="G14" s="38">
        <v>234000</v>
      </c>
      <c r="H14" s="37">
        <f t="shared" si="0"/>
        <v>234000</v>
      </c>
      <c r="I14" s="22">
        <v>255000</v>
      </c>
      <c r="J14" s="23">
        <f t="shared" ref="J14:J26" si="2">+D14*I14</f>
        <v>255000</v>
      </c>
      <c r="K14" s="10">
        <f t="shared" ref="K14:K26" si="3">(E14+G14+I14)/3</f>
        <v>232210.66666666666</v>
      </c>
      <c r="L14" s="28">
        <f t="shared" ref="L14:L26" si="4">+D14*K14</f>
        <v>232210.66666666666</v>
      </c>
      <c r="M14" s="11"/>
      <c r="N14" s="12"/>
    </row>
    <row r="15" spans="2:14" ht="17.25" customHeight="1" x14ac:dyDescent="0.25">
      <c r="B15" s="54">
        <v>3</v>
      </c>
      <c r="C15" s="18" t="s">
        <v>24</v>
      </c>
      <c r="D15" s="1">
        <v>1</v>
      </c>
      <c r="E15" s="44">
        <f>(116000*9.28%)+116000</f>
        <v>126764.8</v>
      </c>
      <c r="F15" s="45">
        <f t="shared" si="1"/>
        <v>126764.8</v>
      </c>
      <c r="G15" s="38">
        <v>160000</v>
      </c>
      <c r="H15" s="37">
        <f t="shared" si="0"/>
        <v>160000</v>
      </c>
      <c r="I15" s="22">
        <v>151000</v>
      </c>
      <c r="J15" s="23">
        <f t="shared" si="2"/>
        <v>151000</v>
      </c>
      <c r="K15" s="10">
        <f t="shared" si="3"/>
        <v>145921.60000000001</v>
      </c>
      <c r="L15" s="28">
        <f t="shared" si="4"/>
        <v>145921.60000000001</v>
      </c>
      <c r="M15" s="11"/>
      <c r="N15" s="12"/>
    </row>
    <row r="16" spans="2:14" ht="18" customHeight="1" x14ac:dyDescent="0.25">
      <c r="B16" s="55">
        <v>4</v>
      </c>
      <c r="C16" s="18" t="s">
        <v>25</v>
      </c>
      <c r="D16" s="1">
        <v>1</v>
      </c>
      <c r="E16" s="44">
        <f>(107000*9.28%)+107000</f>
        <v>116929.60000000001</v>
      </c>
      <c r="F16" s="45">
        <f t="shared" si="1"/>
        <v>116929.60000000001</v>
      </c>
      <c r="G16" s="38">
        <v>132000</v>
      </c>
      <c r="H16" s="37">
        <f t="shared" si="0"/>
        <v>132000</v>
      </c>
      <c r="I16" s="22">
        <v>153000</v>
      </c>
      <c r="J16" s="23">
        <f t="shared" si="2"/>
        <v>153000</v>
      </c>
      <c r="K16" s="10">
        <f t="shared" si="3"/>
        <v>133976.53333333333</v>
      </c>
      <c r="L16" s="28">
        <f t="shared" si="4"/>
        <v>133976.53333333333</v>
      </c>
      <c r="M16" s="11"/>
      <c r="N16" s="12"/>
    </row>
    <row r="17" spans="1:16" ht="17.25" customHeight="1" x14ac:dyDescent="0.25">
      <c r="B17" s="54">
        <v>5</v>
      </c>
      <c r="C17" s="18" t="s">
        <v>7</v>
      </c>
      <c r="D17" s="1">
        <v>1</v>
      </c>
      <c r="E17" s="44">
        <f>(31000*9.28%)+31000</f>
        <v>33876.800000000003</v>
      </c>
      <c r="F17" s="45">
        <f t="shared" si="1"/>
        <v>33876.800000000003</v>
      </c>
      <c r="G17" s="38">
        <v>45000</v>
      </c>
      <c r="H17" s="37">
        <f t="shared" si="0"/>
        <v>45000</v>
      </c>
      <c r="I17" s="22">
        <v>49500</v>
      </c>
      <c r="J17" s="23">
        <f t="shared" si="2"/>
        <v>49500</v>
      </c>
      <c r="K17" s="10">
        <f>(E17+G17+I17)/3</f>
        <v>42792.26666666667</v>
      </c>
      <c r="L17" s="28">
        <f t="shared" si="4"/>
        <v>42792.26666666667</v>
      </c>
      <c r="M17" s="11"/>
      <c r="N17" s="12"/>
    </row>
    <row r="18" spans="1:16" ht="15.75" customHeight="1" x14ac:dyDescent="0.25">
      <c r="B18" s="55">
        <v>6</v>
      </c>
      <c r="C18" s="18" t="s">
        <v>6</v>
      </c>
      <c r="D18" s="1">
        <v>1</v>
      </c>
      <c r="E18" s="44">
        <f>(76000*9.28%)+76000</f>
        <v>83052.800000000003</v>
      </c>
      <c r="F18" s="45">
        <f t="shared" si="1"/>
        <v>83052.800000000003</v>
      </c>
      <c r="G18" s="38">
        <v>160000</v>
      </c>
      <c r="H18" s="37">
        <f t="shared" si="0"/>
        <v>160000</v>
      </c>
      <c r="I18" s="22">
        <v>130000</v>
      </c>
      <c r="J18" s="23">
        <f t="shared" si="2"/>
        <v>130000</v>
      </c>
      <c r="K18" s="10">
        <f t="shared" si="3"/>
        <v>124350.93333333333</v>
      </c>
      <c r="L18" s="28">
        <f t="shared" si="4"/>
        <v>124350.93333333333</v>
      </c>
      <c r="M18" s="11"/>
      <c r="N18" s="12"/>
    </row>
    <row r="19" spans="1:16" ht="18" customHeight="1" x14ac:dyDescent="0.25">
      <c r="B19" s="54">
        <v>7</v>
      </c>
      <c r="C19" s="18" t="s">
        <v>26</v>
      </c>
      <c r="D19" s="1">
        <v>1</v>
      </c>
      <c r="E19" s="44">
        <f>(57000*9.28%)+57000</f>
        <v>62289.599999999999</v>
      </c>
      <c r="F19" s="45">
        <f t="shared" si="1"/>
        <v>62289.599999999999</v>
      </c>
      <c r="G19" s="38">
        <v>69000</v>
      </c>
      <c r="H19" s="37">
        <f t="shared" si="0"/>
        <v>69000</v>
      </c>
      <c r="I19" s="22">
        <v>90000</v>
      </c>
      <c r="J19" s="23">
        <f t="shared" si="2"/>
        <v>90000</v>
      </c>
      <c r="K19" s="10">
        <f t="shared" si="3"/>
        <v>73763.199999999997</v>
      </c>
      <c r="L19" s="28">
        <f t="shared" si="4"/>
        <v>73763.199999999997</v>
      </c>
      <c r="M19" s="11"/>
      <c r="N19" s="12"/>
    </row>
    <row r="20" spans="1:16" x14ac:dyDescent="0.25">
      <c r="B20" s="55">
        <v>8</v>
      </c>
      <c r="C20" s="18" t="s">
        <v>27</v>
      </c>
      <c r="D20" s="1">
        <v>1</v>
      </c>
      <c r="E20" s="44">
        <f>(115000*9.28%)+115000</f>
        <v>125672</v>
      </c>
      <c r="F20" s="45">
        <f t="shared" si="1"/>
        <v>125672</v>
      </c>
      <c r="G20" s="38">
        <v>144000</v>
      </c>
      <c r="H20" s="37">
        <f t="shared" si="0"/>
        <v>144000</v>
      </c>
      <c r="I20" s="22">
        <v>140000</v>
      </c>
      <c r="J20" s="23">
        <f t="shared" si="2"/>
        <v>140000</v>
      </c>
      <c r="K20" s="10">
        <f t="shared" si="3"/>
        <v>136557.33333333334</v>
      </c>
      <c r="L20" s="28">
        <f t="shared" si="4"/>
        <v>136557.33333333334</v>
      </c>
      <c r="M20" s="11"/>
      <c r="N20" s="12"/>
    </row>
    <row r="21" spans="1:16" ht="18.75" customHeight="1" x14ac:dyDescent="0.25">
      <c r="B21" s="54">
        <v>9</v>
      </c>
      <c r="C21" s="18" t="s">
        <v>9</v>
      </c>
      <c r="D21" s="1">
        <v>1</v>
      </c>
      <c r="E21" s="44">
        <f>(37000*9.28%)+37000</f>
        <v>40433.599999999999</v>
      </c>
      <c r="F21" s="45">
        <f t="shared" si="1"/>
        <v>40433.599999999999</v>
      </c>
      <c r="G21" s="38">
        <v>48000</v>
      </c>
      <c r="H21" s="37">
        <f t="shared" si="0"/>
        <v>48000</v>
      </c>
      <c r="I21" s="22">
        <v>59500</v>
      </c>
      <c r="J21" s="23">
        <f>+D21*I21</f>
        <v>59500</v>
      </c>
      <c r="K21" s="10">
        <f t="shared" si="3"/>
        <v>49311.200000000004</v>
      </c>
      <c r="L21" s="28">
        <f t="shared" si="4"/>
        <v>49311.200000000004</v>
      </c>
      <c r="M21" s="11"/>
      <c r="N21" s="12"/>
    </row>
    <row r="22" spans="1:16" ht="16.5" customHeight="1" x14ac:dyDescent="0.25">
      <c r="B22" s="55">
        <v>10</v>
      </c>
      <c r="C22" s="18" t="s">
        <v>8</v>
      </c>
      <c r="D22" s="1">
        <v>1</v>
      </c>
      <c r="E22" s="44">
        <f>(29000*9.28%)+29000</f>
        <v>31691.200000000001</v>
      </c>
      <c r="F22" s="45">
        <f t="shared" si="1"/>
        <v>31691.200000000001</v>
      </c>
      <c r="G22" s="38">
        <v>40000</v>
      </c>
      <c r="H22" s="37">
        <f t="shared" si="0"/>
        <v>40000</v>
      </c>
      <c r="I22" s="22">
        <v>49000</v>
      </c>
      <c r="J22" s="23">
        <f t="shared" si="2"/>
        <v>49000</v>
      </c>
      <c r="K22" s="10">
        <f t="shared" si="3"/>
        <v>40230.400000000001</v>
      </c>
      <c r="L22" s="28">
        <f t="shared" si="4"/>
        <v>40230.400000000001</v>
      </c>
      <c r="M22" s="11"/>
      <c r="N22" s="12"/>
    </row>
    <row r="23" spans="1:16" ht="17.25" customHeight="1" x14ac:dyDescent="0.25">
      <c r="B23" s="54">
        <v>11</v>
      </c>
      <c r="C23" s="18" t="s">
        <v>5</v>
      </c>
      <c r="D23" s="1">
        <v>1</v>
      </c>
      <c r="E23" s="44">
        <f>(42000*9.28%)+42000</f>
        <v>45897.599999999999</v>
      </c>
      <c r="F23" s="45">
        <f t="shared" si="1"/>
        <v>45897.599999999999</v>
      </c>
      <c r="G23" s="38">
        <v>48000</v>
      </c>
      <c r="H23" s="37">
        <f t="shared" si="0"/>
        <v>48000</v>
      </c>
      <c r="I23" s="22">
        <v>50000</v>
      </c>
      <c r="J23" s="23">
        <f t="shared" si="2"/>
        <v>50000</v>
      </c>
      <c r="K23" s="10">
        <f t="shared" si="3"/>
        <v>47965.866666666669</v>
      </c>
      <c r="L23" s="28">
        <f t="shared" si="4"/>
        <v>47965.866666666669</v>
      </c>
      <c r="M23" s="11"/>
      <c r="N23" s="12"/>
    </row>
    <row r="24" spans="1:16" ht="30.75" customHeight="1" x14ac:dyDescent="0.25">
      <c r="B24" s="55">
        <v>12</v>
      </c>
      <c r="C24" s="18" t="s">
        <v>30</v>
      </c>
      <c r="D24" s="1">
        <v>1</v>
      </c>
      <c r="E24" s="44">
        <f>(180000*9.28%)+180000</f>
        <v>196704</v>
      </c>
      <c r="F24" s="45">
        <f t="shared" si="1"/>
        <v>196704</v>
      </c>
      <c r="G24" s="38">
        <v>228000</v>
      </c>
      <c r="H24" s="37">
        <f t="shared" si="0"/>
        <v>228000</v>
      </c>
      <c r="I24" s="22">
        <v>225000</v>
      </c>
      <c r="J24" s="23">
        <f t="shared" si="2"/>
        <v>225000</v>
      </c>
      <c r="K24" s="10">
        <f t="shared" si="3"/>
        <v>216568</v>
      </c>
      <c r="L24" s="28">
        <f t="shared" si="4"/>
        <v>216568</v>
      </c>
      <c r="M24" s="11"/>
      <c r="N24" s="12"/>
    </row>
    <row r="25" spans="1:16" ht="64.5" customHeight="1" x14ac:dyDescent="0.25">
      <c r="B25" s="54">
        <v>13</v>
      </c>
      <c r="C25" s="19" t="s">
        <v>19</v>
      </c>
      <c r="D25" s="1">
        <v>1</v>
      </c>
      <c r="E25" s="44">
        <f>(270000*9.28%)+270000</f>
        <v>295056</v>
      </c>
      <c r="F25" s="45">
        <f t="shared" si="1"/>
        <v>295056</v>
      </c>
      <c r="G25" s="38">
        <v>360000</v>
      </c>
      <c r="H25" s="37">
        <f t="shared" si="0"/>
        <v>360000</v>
      </c>
      <c r="I25" s="22">
        <v>225000</v>
      </c>
      <c r="J25" s="23">
        <f t="shared" si="2"/>
        <v>225000</v>
      </c>
      <c r="K25" s="10">
        <f t="shared" si="3"/>
        <v>293352</v>
      </c>
      <c r="L25" s="28">
        <f t="shared" si="4"/>
        <v>293352</v>
      </c>
      <c r="M25" s="11"/>
      <c r="N25" s="12"/>
    </row>
    <row r="26" spans="1:16" ht="45.75" customHeight="1" thickBot="1" x14ac:dyDescent="0.3">
      <c r="B26" s="55">
        <v>14</v>
      </c>
      <c r="C26" s="52" t="s">
        <v>20</v>
      </c>
      <c r="D26" s="29">
        <v>1</v>
      </c>
      <c r="E26" s="44">
        <f>(180000*9.28%)+180000</f>
        <v>196704</v>
      </c>
      <c r="F26" s="46">
        <f t="shared" si="1"/>
        <v>196704</v>
      </c>
      <c r="G26" s="39">
        <v>228000</v>
      </c>
      <c r="H26" s="40">
        <f t="shared" si="0"/>
        <v>228000</v>
      </c>
      <c r="I26" s="30">
        <v>225000</v>
      </c>
      <c r="J26" s="31">
        <f t="shared" si="2"/>
        <v>225000</v>
      </c>
      <c r="K26" s="32">
        <f t="shared" si="3"/>
        <v>216568</v>
      </c>
      <c r="L26" s="33">
        <f t="shared" si="4"/>
        <v>216568</v>
      </c>
      <c r="M26" s="11"/>
      <c r="N26" s="12"/>
    </row>
    <row r="27" spans="1:16" ht="15.75" thickBot="1" x14ac:dyDescent="0.3">
      <c r="D27" s="2"/>
      <c r="E27" s="47"/>
      <c r="F27" s="48">
        <f>SUM(F13:F26)</f>
        <v>1721160</v>
      </c>
      <c r="G27" s="41"/>
      <c r="H27" s="42">
        <f>SUM(H13:H26)</f>
        <v>2086000</v>
      </c>
      <c r="I27" s="24"/>
      <c r="J27" s="25">
        <f>SUM(J13:J26)</f>
        <v>2037000</v>
      </c>
      <c r="K27" s="13"/>
      <c r="L27" s="26">
        <f>SUM(L13:L26)</f>
        <v>1948053.3333333333</v>
      </c>
      <c r="N27" s="49"/>
    </row>
    <row r="28" spans="1:16" x14ac:dyDescent="0.25">
      <c r="E28" s="12"/>
      <c r="N28" s="51"/>
      <c r="O28" s="50"/>
      <c r="P28" s="50"/>
    </row>
    <row r="29" spans="1:16" ht="15" customHeight="1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N29" s="53"/>
    </row>
    <row r="30" spans="1:16" x14ac:dyDescent="0.25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</row>
    <row r="31" spans="1:16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</row>
    <row r="32" spans="1:16" x14ac:dyDescent="0.25">
      <c r="B32" s="3"/>
      <c r="C32" s="4" t="s">
        <v>13</v>
      </c>
      <c r="D32" s="4"/>
      <c r="E32" s="4"/>
      <c r="F32" s="3"/>
      <c r="G32" s="3"/>
      <c r="H32" s="3"/>
    </row>
    <row r="33" spans="2:12" x14ac:dyDescent="0.25">
      <c r="B33" s="3"/>
      <c r="C33" s="3" t="s">
        <v>14</v>
      </c>
      <c r="D33" s="3"/>
      <c r="E33" s="3"/>
      <c r="F33" s="3"/>
      <c r="G33" s="3"/>
      <c r="H33" s="3"/>
    </row>
    <row r="34" spans="2:12" x14ac:dyDescent="0.25">
      <c r="B34" s="3"/>
      <c r="C34" s="5" t="s">
        <v>15</v>
      </c>
      <c r="D34" s="3"/>
      <c r="E34" s="3"/>
      <c r="F34" s="3"/>
      <c r="G34" s="3"/>
      <c r="H34" s="57"/>
      <c r="J34" s="57"/>
      <c r="L34" s="57"/>
    </row>
    <row r="35" spans="2:12" x14ac:dyDescent="0.25">
      <c r="B35" s="3"/>
      <c r="C35" s="3" t="s">
        <v>21</v>
      </c>
      <c r="D35" s="3"/>
      <c r="E35" s="3"/>
      <c r="F35" s="3"/>
      <c r="G35" s="3"/>
      <c r="H35" s="57"/>
      <c r="J35" s="57"/>
      <c r="L35" s="57"/>
    </row>
    <row r="36" spans="2:12" x14ac:dyDescent="0.25">
      <c r="B36" s="3"/>
      <c r="C36" s="3" t="s">
        <v>16</v>
      </c>
      <c r="D36" s="3"/>
      <c r="E36" s="3"/>
      <c r="F36" s="3"/>
      <c r="G36" s="3"/>
      <c r="H36" s="3"/>
    </row>
    <row r="37" spans="2:12" x14ac:dyDescent="0.25">
      <c r="B37" s="3"/>
      <c r="C37" s="6" t="s">
        <v>17</v>
      </c>
      <c r="D37" s="3"/>
      <c r="E37" s="3"/>
      <c r="F37" s="3"/>
      <c r="G37" s="3"/>
      <c r="H37" s="3"/>
    </row>
    <row r="38" spans="2:12" x14ac:dyDescent="0.25">
      <c r="B38" s="3"/>
      <c r="F38" s="4"/>
      <c r="G38" s="4"/>
      <c r="H38" s="4"/>
    </row>
  </sheetData>
  <mergeCells count="10">
    <mergeCell ref="A29:L30"/>
    <mergeCell ref="H34:H35"/>
    <mergeCell ref="J34:J35"/>
    <mergeCell ref="L34:L35"/>
    <mergeCell ref="B11:B12"/>
    <mergeCell ref="C11:C12"/>
    <mergeCell ref="D11:D12"/>
    <mergeCell ref="E11:F11"/>
    <mergeCell ref="G11:H11"/>
    <mergeCell ref="I11:J11"/>
  </mergeCells>
  <hyperlinks>
    <hyperlink ref="C37" r:id="rId1"/>
  </hyperlinks>
  <pageMargins left="0.70866141732283472" right="0.70866141732283472" top="0.35433070866141736" bottom="0.74803149606299213" header="0.31496062992125984" footer="0.31496062992125984"/>
  <pageSetup paperSize="9" scale="7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Daris Yaneth Padilla Díaz</dc:creator>
  <cp:lastModifiedBy>Alex Jackson España Lopez</cp:lastModifiedBy>
  <cp:lastPrinted>2023-02-01T20:00:26Z</cp:lastPrinted>
  <dcterms:created xsi:type="dcterms:W3CDTF">2016-02-16T16:42:03Z</dcterms:created>
  <dcterms:modified xsi:type="dcterms:W3CDTF">2024-04-25T14:47:35Z</dcterms:modified>
</cp:coreProperties>
</file>