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f38c7d9be485aec/Documentos/2024/01 SIM/05 Contratos/2023/4230 Ruta fase IV lote 1/2024-04-15 M1/INP 1/"/>
    </mc:Choice>
  </mc:AlternateContent>
  <xr:revisionPtr revIDLastSave="2" documentId="11_D0E0017A5EA85EF2777F4998F55B989A8ED4462C" xr6:coauthVersionLast="47" xr6:coauthVersionMax="47" xr10:uidLastSave="{187E91EB-7DB8-43AA-9217-038F33AC9AA2}"/>
  <bookViews>
    <workbookView xWindow="-108" yWindow="-108" windowWidth="23256" windowHeight="12456" tabRatio="862" firstSheet="1" activeTab="7" xr2:uid="{00000000-000D-0000-FFFF-FFFF00000000}"/>
  </bookViews>
  <sheets>
    <sheet name="DEMOLICION DE CUNETA" sheetId="6" state="hidden" r:id="rId1"/>
    <sheet name="FILTRO" sheetId="11" r:id="rId2"/>
    <sheet name="GEOMALLA" sheetId="12" r:id="rId3"/>
    <sheet name="RECALCE DE SUMIDEROS" sheetId="13" r:id="rId4"/>
    <sheet name="CUNETA" sheetId="7" r:id="rId5"/>
    <sheet name="TUBERIA NOVAFORT 12&quot;" sheetId="9" r:id="rId6"/>
    <sheet name="ESTABILIZACION DE SUBRASANTE" sheetId="10" r:id="rId7"/>
    <sheet name="GEOTEXTIL T3000" sheetId="14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4" l="1"/>
  <c r="E32" i="14" s="1"/>
  <c r="G32" i="14" s="1"/>
  <c r="G28" i="14"/>
  <c r="G19" i="14"/>
  <c r="G23" i="14" s="1"/>
  <c r="G33" i="14"/>
  <c r="G35" i="14" l="1"/>
  <c r="G15" i="14"/>
  <c r="G37" i="14" l="1"/>
  <c r="G41" i="14" s="1"/>
  <c r="G42" i="14" l="1"/>
  <c r="G40" i="14"/>
  <c r="G43" i="14" s="1"/>
  <c r="G45" i="14" s="1"/>
  <c r="G13" i="12" l="1"/>
  <c r="G33" i="7"/>
  <c r="C32" i="7"/>
  <c r="E32" i="7" s="1"/>
  <c r="G32" i="7" s="1"/>
  <c r="G35" i="7" s="1"/>
  <c r="G20" i="7"/>
  <c r="G19" i="7"/>
  <c r="G23" i="7" s="1"/>
  <c r="G13" i="7"/>
  <c r="G12" i="7"/>
  <c r="G15" i="7" l="1"/>
  <c r="G37" i="7" s="1"/>
  <c r="G14" i="7"/>
  <c r="G27" i="10"/>
  <c r="E31" i="12"/>
  <c r="C31" i="12"/>
  <c r="G42" i="7" l="1"/>
  <c r="G40" i="7"/>
  <c r="G41" i="7"/>
  <c r="F34" i="13"/>
  <c r="G34" i="13" s="1"/>
  <c r="G33" i="13"/>
  <c r="G32" i="12"/>
  <c r="G13" i="13"/>
  <c r="G12" i="13"/>
  <c r="G29" i="13"/>
  <c r="G21" i="13"/>
  <c r="G22" i="13"/>
  <c r="G23" i="13"/>
  <c r="G20" i="13"/>
  <c r="G24" i="13" s="1"/>
  <c r="G27" i="12"/>
  <c r="G19" i="12"/>
  <c r="G22" i="12" s="1"/>
  <c r="G31" i="12"/>
  <c r="G27" i="11"/>
  <c r="G32" i="11"/>
  <c r="G31" i="11"/>
  <c r="G19" i="11"/>
  <c r="G20" i="11"/>
  <c r="G21" i="11"/>
  <c r="G18" i="11"/>
  <c r="G22" i="11" l="1"/>
  <c r="G43" i="7"/>
  <c r="G45" i="7" s="1"/>
  <c r="G36" i="13"/>
  <c r="G16" i="13" s="1"/>
  <c r="G38" i="13" s="1"/>
  <c r="G46" i="13" s="1"/>
  <c r="G34" i="12"/>
  <c r="G14" i="12" s="1"/>
  <c r="G34" i="11"/>
  <c r="G13" i="11" s="1"/>
  <c r="G14" i="11" s="1"/>
  <c r="G36" i="11" s="1"/>
  <c r="G40" i="11" l="1"/>
  <c r="G41" i="11"/>
  <c r="G39" i="11"/>
  <c r="G36" i="12"/>
  <c r="G41" i="12" s="1"/>
  <c r="G42" i="11"/>
  <c r="G44" i="11" s="1"/>
  <c r="G39" i="12" l="1"/>
  <c r="G40" i="12"/>
  <c r="G42" i="12" l="1"/>
  <c r="G44" i="12" s="1"/>
  <c r="G33" i="10" l="1"/>
  <c r="G13" i="10"/>
  <c r="G14" i="10"/>
  <c r="G12" i="10"/>
  <c r="G32" i="9"/>
  <c r="G31" i="9"/>
  <c r="G28" i="10" l="1"/>
  <c r="E32" i="10"/>
  <c r="G15" i="10"/>
  <c r="G23" i="10"/>
  <c r="G32" i="10" l="1"/>
  <c r="G35" i="10" s="1"/>
  <c r="G37" i="10" s="1"/>
  <c r="G41" i="10" s="1"/>
  <c r="G42" i="10" l="1"/>
  <c r="G40" i="10"/>
  <c r="G43" i="10" l="1"/>
  <c r="G45" i="10" s="1"/>
  <c r="G18" i="9"/>
  <c r="G22" i="9" s="1"/>
  <c r="G12" i="6"/>
  <c r="G15" i="6" s="1"/>
  <c r="G12" i="9"/>
  <c r="G29" i="6"/>
  <c r="G30" i="6"/>
  <c r="G13" i="6"/>
  <c r="G14" i="6" s="1"/>
  <c r="G34" i="9" l="1"/>
  <c r="G13" i="9" s="1"/>
  <c r="G14" i="9" s="1"/>
  <c r="G32" i="6"/>
  <c r="G34" i="6" s="1"/>
  <c r="G36" i="9" l="1"/>
  <c r="G41" i="9" s="1"/>
  <c r="G38" i="6"/>
  <c r="G39" i="9" l="1"/>
  <c r="G40" i="9"/>
  <c r="G37" i="6"/>
  <c r="G39" i="6"/>
  <c r="G40" i="6" s="1"/>
  <c r="G42" i="6" s="1"/>
  <c r="G42" i="9" l="1"/>
  <c r="G44" i="9" s="1"/>
</calcChain>
</file>

<file path=xl/sharedStrings.xml><?xml version="1.0" encoding="utf-8"?>
<sst xmlns="http://schemas.openxmlformats.org/spreadsheetml/2006/main" count="556" uniqueCount="155">
  <si>
    <r>
      <rPr>
        <b/>
        <i/>
        <sz val="7.5"/>
        <rFont val="Arial"/>
        <family val="2"/>
      </rPr>
      <t>SECRETARIA DE INFRAESTRUCTURA MUNICIPAL</t>
    </r>
  </si>
  <si>
    <r>
      <rPr>
        <b/>
        <i/>
        <sz val="7.5"/>
        <rFont val="Arial"/>
        <family val="2"/>
      </rPr>
      <t>CONTRATO DE OBRA</t>
    </r>
  </si>
  <si>
    <r>
      <rPr>
        <b/>
        <sz val="7.5"/>
        <rFont val="Arial"/>
        <family val="2"/>
      </rPr>
      <t>OBJETO:</t>
    </r>
  </si>
  <si>
    <r>
      <rPr>
        <b/>
        <sz val="6"/>
        <rFont val="Arial"/>
        <family val="2"/>
      </rPr>
      <t>“DIAGNOSTICO, CONSTRUCCION Y/O REHABILITACION Y/O MEJORAMIENTO DE LA MALLA VIAL URBANA DEL MUNICIPIO DE SAN JOSE DE CUCUTA FASE IV."</t>
    </r>
  </si>
  <si>
    <r>
      <rPr>
        <b/>
        <sz val="6"/>
        <rFont val="Arial"/>
        <family val="2"/>
      </rPr>
      <t>ANALISIS  DE  PRECIOS  UNITARIOS</t>
    </r>
  </si>
  <si>
    <r>
      <rPr>
        <sz val="6"/>
        <rFont val="Arial MT"/>
        <family val="2"/>
      </rPr>
      <t>FECHA :</t>
    </r>
  </si>
  <si>
    <r>
      <rPr>
        <sz val="6"/>
        <rFont val="Arial MT"/>
        <family val="2"/>
      </rPr>
      <t>ITEM :</t>
    </r>
  </si>
  <si>
    <r>
      <rPr>
        <sz val="6"/>
        <rFont val="Arial MT"/>
        <family val="2"/>
      </rPr>
      <t>UNIDAD:</t>
    </r>
  </si>
  <si>
    <r>
      <rPr>
        <b/>
        <sz val="6"/>
        <rFont val="Arial"/>
        <family val="2"/>
      </rPr>
      <t>ml</t>
    </r>
  </si>
  <si>
    <r>
      <rPr>
        <sz val="6"/>
        <rFont val="Arial MT"/>
        <family val="2"/>
      </rPr>
      <t>ACTIVIDAD :</t>
    </r>
  </si>
  <si>
    <r>
      <rPr>
        <b/>
        <sz val="6"/>
        <rFont val="Arial"/>
        <family val="2"/>
      </rPr>
      <t>EQUIPO</t>
    </r>
  </si>
  <si>
    <r>
      <rPr>
        <sz val="6"/>
        <rFont val="Arial MT"/>
        <family val="2"/>
      </rPr>
      <t>DESCRIPCION</t>
    </r>
  </si>
  <si>
    <r>
      <rPr>
        <sz val="6"/>
        <rFont val="Arial MT"/>
        <family val="2"/>
      </rPr>
      <t>UNIDAD</t>
    </r>
  </si>
  <si>
    <r>
      <rPr>
        <sz val="6"/>
        <rFont val="Arial MT"/>
        <family val="2"/>
      </rPr>
      <t>RENDIMEINTO</t>
    </r>
  </si>
  <si>
    <r>
      <rPr>
        <sz val="6"/>
        <rFont val="Arial MT"/>
        <family val="2"/>
      </rPr>
      <t>VALOR TOTAL</t>
    </r>
  </si>
  <si>
    <r>
      <rPr>
        <sz val="6"/>
        <rFont val="Arial MT"/>
        <family val="2"/>
      </rPr>
      <t>HERRAMIENTA MENOR</t>
    </r>
  </si>
  <si>
    <r>
      <rPr>
        <b/>
        <sz val="6"/>
        <rFont val="Arial"/>
        <family val="2"/>
      </rPr>
      <t>SUBTOTAL</t>
    </r>
  </si>
  <si>
    <r>
      <rPr>
        <b/>
        <sz val="6"/>
        <rFont val="Arial"/>
        <family val="2"/>
      </rPr>
      <t>MATERIALES</t>
    </r>
  </si>
  <si>
    <r>
      <rPr>
        <sz val="6"/>
        <rFont val="Arial MT"/>
        <family val="2"/>
      </rPr>
      <t>VR UNITARIO</t>
    </r>
  </si>
  <si>
    <r>
      <rPr>
        <sz val="6"/>
        <rFont val="Arial MT"/>
        <family val="2"/>
      </rPr>
      <t>REND</t>
    </r>
  </si>
  <si>
    <r>
      <rPr>
        <b/>
        <sz val="6"/>
        <rFont val="Arial"/>
        <family val="2"/>
      </rPr>
      <t>TRANSPORTE</t>
    </r>
  </si>
  <si>
    <r>
      <rPr>
        <sz val="6"/>
        <rFont val="Arial MT"/>
        <family val="2"/>
      </rPr>
      <t>TARIFA</t>
    </r>
  </si>
  <si>
    <r>
      <rPr>
        <sz val="6"/>
        <rFont val="Arial MT"/>
        <family val="2"/>
      </rPr>
      <t>Vol-peso ó Cant.</t>
    </r>
  </si>
  <si>
    <r>
      <rPr>
        <sz val="6"/>
        <rFont val="Arial MT"/>
        <family val="2"/>
      </rPr>
      <t>Distancia</t>
    </r>
  </si>
  <si>
    <r>
      <rPr>
        <sz val="6"/>
        <rFont val="Arial MT"/>
        <family val="2"/>
      </rPr>
      <t>M3-Km</t>
    </r>
  </si>
  <si>
    <r>
      <rPr>
        <b/>
        <sz val="6"/>
        <rFont val="Arial"/>
        <family val="2"/>
      </rPr>
      <t>MANO DE OBRA</t>
    </r>
  </si>
  <si>
    <r>
      <rPr>
        <sz val="6"/>
        <rFont val="Arial MT"/>
        <family val="2"/>
      </rPr>
      <t>JORNAL</t>
    </r>
  </si>
  <si>
    <r>
      <rPr>
        <sz val="6"/>
        <rFont val="Arial MT"/>
        <family val="2"/>
      </rPr>
      <t>PRESTACIONES</t>
    </r>
  </si>
  <si>
    <r>
      <rPr>
        <sz val="6"/>
        <rFont val="Arial MT"/>
        <family val="2"/>
      </rPr>
      <t>JORNAL TOTAL</t>
    </r>
  </si>
  <si>
    <r>
      <rPr>
        <sz val="6"/>
        <rFont val="Arial MT"/>
        <family val="2"/>
      </rPr>
      <t>1.  Ayudante de construcción</t>
    </r>
  </si>
  <si>
    <r>
      <rPr>
        <sz val="6"/>
        <rFont val="Arial MT"/>
        <family val="2"/>
      </rPr>
      <t>DIA</t>
    </r>
  </si>
  <si>
    <r>
      <rPr>
        <sz val="6"/>
        <rFont val="Arial MT"/>
        <family val="2"/>
      </rPr>
      <t>Oficial de construcción</t>
    </r>
  </si>
  <si>
    <r>
      <rPr>
        <b/>
        <sz val="6"/>
        <rFont val="Arial"/>
        <family val="2"/>
      </rPr>
      <t>TOTAL COSTO DIRECTO</t>
    </r>
  </si>
  <si>
    <r>
      <rPr>
        <b/>
        <sz val="6"/>
        <rFont val="Arial"/>
        <family val="2"/>
      </rPr>
      <t>COSTOS INDIRECTOS</t>
    </r>
  </si>
  <si>
    <r>
      <rPr>
        <sz val="6"/>
        <rFont val="Arial MT"/>
        <family val="2"/>
      </rPr>
      <t>DESCRIPCIÓN</t>
    </r>
  </si>
  <si>
    <r>
      <rPr>
        <sz val="6"/>
        <rFont val="Arial MT"/>
        <family val="2"/>
      </rPr>
      <t>PORCENTAJE</t>
    </r>
  </si>
  <si>
    <r>
      <rPr>
        <sz val="6"/>
        <rFont val="Arial MT"/>
        <family val="2"/>
      </rPr>
      <t>ADMINISTRACION</t>
    </r>
  </si>
  <si>
    <r>
      <rPr>
        <sz val="6"/>
        <rFont val="Arial MT"/>
        <family val="2"/>
      </rPr>
      <t>IMPREVISTOS</t>
    </r>
  </si>
  <si>
    <r>
      <rPr>
        <sz val="6"/>
        <rFont val="Arial MT"/>
        <family val="2"/>
      </rPr>
      <t>UTILIDAD</t>
    </r>
  </si>
  <si>
    <r>
      <rPr>
        <b/>
        <sz val="6"/>
        <rFont val="Arial"/>
        <family val="2"/>
      </rPr>
      <t>TOTAL COSTO INDIRECTO</t>
    </r>
  </si>
  <si>
    <r>
      <rPr>
        <b/>
        <sz val="6"/>
        <rFont val="Arial"/>
        <family val="2"/>
      </rPr>
      <t>PRECIO UNITARIO TOTAL APROXIMADO AL PESO</t>
    </r>
  </si>
  <si>
    <r>
      <rPr>
        <sz val="6"/>
        <rFont val="Arial MT"/>
        <family val="2"/>
      </rPr>
      <t>Firma</t>
    </r>
  </si>
  <si>
    <r>
      <rPr>
        <sz val="7.5"/>
        <rFont val="Arial MT"/>
        <family val="2"/>
      </rPr>
      <t>Nombre</t>
    </r>
  </si>
  <si>
    <t>Demolicion de cuneta e=0,15m</t>
  </si>
  <si>
    <t>Día</t>
  </si>
  <si>
    <t>VR UNITARIO</t>
  </si>
  <si>
    <t>MARTILLO DEMOLEDOR</t>
  </si>
  <si>
    <t>DIA</t>
  </si>
  <si>
    <t>Construcción de cuneta</t>
  </si>
  <si>
    <t>M3</t>
  </si>
  <si>
    <t>5.  Ayudante de construcción</t>
  </si>
  <si>
    <t>TUBO NOVAFORT 12"</t>
  </si>
  <si>
    <t>7.04</t>
  </si>
  <si>
    <t>PLANTA ELECTRICA</t>
  </si>
  <si>
    <t>Dia</t>
  </si>
  <si>
    <t>Suministro e instalacion de tuberia novafort 12"</t>
  </si>
  <si>
    <t>VIBROCOMPACTADOR DE 8 TON</t>
  </si>
  <si>
    <t>HORA</t>
  </si>
  <si>
    <t>CARROTANQUE 10000 LTS INCLUYE AGUA</t>
  </si>
  <si>
    <t>ACARREO INTERNO DE MATERIAL SELECCIONADO DE OBRA</t>
  </si>
  <si>
    <t>VL</t>
  </si>
  <si>
    <t>3.  Ayudante de construcción</t>
  </si>
  <si>
    <t>m3</t>
  </si>
  <si>
    <t>MALLA ELECTROSOLDADA CAL 8 15CMX15CM (6X2,35M)</t>
  </si>
  <si>
    <t>RETROEXCAVADORA DE ORUGA 330</t>
  </si>
  <si>
    <t>RETROCARGADOR 310</t>
  </si>
  <si>
    <t>Hora</t>
  </si>
  <si>
    <r>
      <rPr>
        <b/>
        <sz val="6"/>
        <rFont val="Arial"/>
        <family val="2"/>
      </rPr>
      <t>Construcción de filtro</t>
    </r>
  </si>
  <si>
    <r>
      <rPr>
        <sz val="6"/>
        <rFont val="Arial MT"/>
        <family val="2"/>
      </rPr>
      <t>CANTIDAD</t>
    </r>
  </si>
  <si>
    <r>
      <rPr>
        <sz val="6"/>
        <rFont val="Arial MT"/>
        <family val="2"/>
      </rPr>
      <t>M2</t>
    </r>
  </si>
  <si>
    <r>
      <rPr>
        <sz val="6"/>
        <rFont val="Arial MT"/>
        <family val="2"/>
      </rPr>
      <t>Piedra de rio, incluye transporte</t>
    </r>
  </si>
  <si>
    <r>
      <rPr>
        <sz val="6"/>
        <rFont val="Arial MT"/>
        <family val="2"/>
      </rPr>
      <t>m3</t>
    </r>
  </si>
  <si>
    <r>
      <rPr>
        <sz val="6"/>
        <rFont val="Arial MT"/>
        <family val="2"/>
      </rPr>
      <t>tubería drenaje 4"- 30 metros</t>
    </r>
  </si>
  <si>
    <r>
      <rPr>
        <sz val="6"/>
        <rFont val="Arial MT"/>
        <family val="2"/>
      </rPr>
      <t>ml</t>
    </r>
  </si>
  <si>
    <r>
      <rPr>
        <sz val="6"/>
        <rFont val="Arial MT"/>
        <family val="2"/>
      </rPr>
      <t>grapas de sello</t>
    </r>
  </si>
  <si>
    <r>
      <rPr>
        <sz val="6"/>
        <rFont val="Arial MT"/>
        <family val="2"/>
      </rPr>
      <t>un</t>
    </r>
  </si>
  <si>
    <r>
      <rPr>
        <sz val="6"/>
        <rFont val="Arial MT"/>
        <family val="2"/>
      </rPr>
      <t>hH</t>
    </r>
  </si>
  <si>
    <r>
      <rPr>
        <b/>
        <sz val="6"/>
        <rFont val="Arial"/>
        <family val="2"/>
      </rPr>
      <t>und</t>
    </r>
  </si>
  <si>
    <r>
      <rPr>
        <b/>
        <sz val="6"/>
        <rFont val="Arial"/>
        <family val="2"/>
      </rPr>
      <t>Recalce de sumideros en concreto de 3000 psi (incluye demolición de concreto y refuerzo)</t>
    </r>
  </si>
  <si>
    <r>
      <rPr>
        <sz val="6"/>
        <rFont val="Arial MT"/>
        <family val="2"/>
      </rPr>
      <t>MARTILLO DEMOLEDOR</t>
    </r>
  </si>
  <si>
    <r>
      <rPr>
        <sz val="6"/>
        <rFont val="Arial MT"/>
        <family val="2"/>
      </rPr>
      <t>VIBRADOR DE CONCRETO</t>
    </r>
  </si>
  <si>
    <r>
      <rPr>
        <sz val="6"/>
        <rFont val="Arial MT"/>
        <family val="2"/>
      </rPr>
      <t>ACERO DE REFUERZO FY= 420 MPA</t>
    </r>
  </si>
  <si>
    <r>
      <rPr>
        <sz val="6"/>
        <rFont val="Arial MT"/>
        <family val="2"/>
      </rPr>
      <t>KG</t>
    </r>
  </si>
  <si>
    <r>
      <rPr>
        <sz val="6"/>
        <rFont val="Arial MT"/>
        <family val="2"/>
      </rPr>
      <t>ALAMBRE NEGRO PARA AMARRE</t>
    </r>
  </si>
  <si>
    <r>
      <rPr>
        <sz val="6"/>
        <rFont val="Arial MT"/>
        <family val="2"/>
      </rPr>
      <t>Aceite desmoldante</t>
    </r>
  </si>
  <si>
    <r>
      <rPr>
        <sz val="6"/>
        <rFont val="Arial MT"/>
        <family val="2"/>
      </rPr>
      <t>Gl</t>
    </r>
  </si>
  <si>
    <r>
      <rPr>
        <sz val="6"/>
        <rFont val="Arial MT"/>
        <family val="2"/>
      </rPr>
      <t>Concreto de 3.000 PSI - TM 3/4" - Hecho en obra (solo materiales y transporte)</t>
    </r>
  </si>
  <si>
    <r>
      <rPr>
        <sz val="6"/>
        <rFont val="Arial MT"/>
        <family val="2"/>
      </rPr>
      <t>M3</t>
    </r>
  </si>
  <si>
    <r>
      <rPr>
        <sz val="6"/>
        <rFont val="Arial MT"/>
        <family val="2"/>
      </rPr>
      <t>4.  Ayudante de construcción</t>
    </r>
  </si>
  <si>
    <t xml:space="preserve">Subrasante estabilizada ( incluye trasnporte ) </t>
  </si>
  <si>
    <t>NP06</t>
  </si>
  <si>
    <t>GEOTEXTIL NT 2400</t>
  </si>
  <si>
    <t>NP01</t>
  </si>
  <si>
    <t xml:space="preserve">CONTRATO DE OBRA: No 4230 </t>
  </si>
  <si>
    <t>NP02</t>
  </si>
  <si>
    <t>NP03</t>
  </si>
  <si>
    <t xml:space="preserve">VIBRADOR DDE CONCRETO </t>
  </si>
  <si>
    <t xml:space="preserve">FORMALETA </t>
  </si>
  <si>
    <t xml:space="preserve">Dia </t>
  </si>
  <si>
    <t xml:space="preserve">M2 </t>
  </si>
  <si>
    <t xml:space="preserve">CONCRETO DE 3000 PSI </t>
  </si>
  <si>
    <t>NP04</t>
  </si>
  <si>
    <t>MARZ-24</t>
  </si>
  <si>
    <t>NP05</t>
  </si>
  <si>
    <t xml:space="preserve">OBJETO: </t>
  </si>
  <si>
    <t>Firma</t>
  </si>
  <si>
    <t>Nombre:</t>
  </si>
  <si>
    <t>Juan Diego Gutiérrez Barrera</t>
  </si>
  <si>
    <t xml:space="preserve">Cargo : </t>
  </si>
  <si>
    <t>Representante Legal</t>
  </si>
  <si>
    <t>SECRETARIA DE INFRAESTRUCTURA MUNICIPAL</t>
  </si>
  <si>
    <t>“DIAGNOSTICO, CONSTRUCCION Y/O REHABILITACION Y/O MEJORAMIENTO DE LA MALLA VIAL URBANA DEL MUNICIPIO DE SAN JOSE DE CUCUTA FASE IV."</t>
  </si>
  <si>
    <t>ANALISIS  DE  PRECIOS  UNITARIOS</t>
  </si>
  <si>
    <t>FECHA :</t>
  </si>
  <si>
    <t>ITEM :</t>
  </si>
  <si>
    <t>UNIDAD:</t>
  </si>
  <si>
    <t>m2</t>
  </si>
  <si>
    <t>ACTIVIDAD :</t>
  </si>
  <si>
    <t>Geomalla Fort asphalt 160 -Ancho= 3,80 L= 70. entre capas asfalticas-Resistente al corte en la interface de capas asfálticas reforzadas  biaxial</t>
  </si>
  <si>
    <t>EQUIPO</t>
  </si>
  <si>
    <t>DESCRIPCION</t>
  </si>
  <si>
    <t>UNIDAD</t>
  </si>
  <si>
    <t>CANTIDAD</t>
  </si>
  <si>
    <t>RENDIMEINTO</t>
  </si>
  <si>
    <t>VALOR TOTAL</t>
  </si>
  <si>
    <t>HERRAMIENTA MENOR</t>
  </si>
  <si>
    <t>SUBTOTAL</t>
  </si>
  <si>
    <t>MATERIALES</t>
  </si>
  <si>
    <t>REND</t>
  </si>
  <si>
    <r>
      <rPr>
        <sz val="6"/>
        <rFont val="Arial"/>
        <family val="2"/>
      </rPr>
      <t>GEO MALLA PARA ENTRE CAPAS
ASFALTICAS</t>
    </r>
  </si>
  <si>
    <t>M2</t>
  </si>
  <si>
    <t>TRANSPORTE</t>
  </si>
  <si>
    <t>TARIFA</t>
  </si>
  <si>
    <t>Vol-peso ó Cant.</t>
  </si>
  <si>
    <t>Distancia</t>
  </si>
  <si>
    <t>M3-Km</t>
  </si>
  <si>
    <t>MANO DE OBRA</t>
  </si>
  <si>
    <t>JORNAL</t>
  </si>
  <si>
    <t>PRESTACIONES</t>
  </si>
  <si>
    <t>JORNAL TOTAL</t>
  </si>
  <si>
    <t>1.  Ayudante de construcción</t>
  </si>
  <si>
    <t>Oficial de construcción</t>
  </si>
  <si>
    <t>hH</t>
  </si>
  <si>
    <t>TOTAL COSTO DIRECTO</t>
  </si>
  <si>
    <t>COSTOS INDIRECTOS</t>
  </si>
  <si>
    <t>DESCRIPCIÓN</t>
  </si>
  <si>
    <t>PORCENTAJE</t>
  </si>
  <si>
    <t>ADMINISTRACION</t>
  </si>
  <si>
    <t>IMPREVISTOS</t>
  </si>
  <si>
    <t>UTILIDAD</t>
  </si>
  <si>
    <t>TOTAL COSTO INDIRECTO</t>
  </si>
  <si>
    <t>PRECIO UNITARIO TOTAL APROXIMADO AL PESO</t>
  </si>
  <si>
    <t>NP07</t>
  </si>
  <si>
    <t>GEOTEXTIL T 3000</t>
  </si>
  <si>
    <t>2.  Ayudante de construcción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</si>
</sst>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&quot;€&quot;_-;\-* #,##0.00\ &quot;€&quot;_-;_-* &quot;-&quot;??\ &quot;€&quot;_-;_-@_-"/>
    <numFmt numFmtId="165" formatCode="\$\ #,##0.00"/>
    <numFmt numFmtId="166" formatCode="0.0000"/>
    <numFmt numFmtId="167" formatCode="\$\ 0.00"/>
    <numFmt numFmtId="168" formatCode="0.000"/>
    <numFmt numFmtId="169" formatCode="_-[$$-409]* #,##0.00_ ;_-[$$-409]* \-#,##0.00\ ;_-[$$-409]* &quot;-&quot;??_ ;_-@_ "/>
    <numFmt numFmtId="170" formatCode="0.0"/>
    <numFmt numFmtId="171" formatCode="\$\ #,##0"/>
    <numFmt numFmtId="172" formatCode="0.000000000"/>
  </numFmts>
  <fonts count="20">
    <font>
      <sz val="10"/>
      <color rgb="FF000000"/>
      <name val="Times New Roman"/>
      <charset val="204"/>
    </font>
    <font>
      <b/>
      <i/>
      <sz val="7.5"/>
      <name val="Arial"/>
      <family val="2"/>
    </font>
    <font>
      <b/>
      <sz val="7.5"/>
      <name val="Arial"/>
      <family val="2"/>
    </font>
    <font>
      <b/>
      <sz val="6"/>
      <name val="Arial"/>
      <family val="2"/>
    </font>
    <font>
      <sz val="6"/>
      <name val="Arial MT"/>
    </font>
    <font>
      <sz val="6"/>
      <color rgb="FF000000"/>
      <name val="Arial MT"/>
      <family val="2"/>
    </font>
    <font>
      <sz val="7.5"/>
      <name val="Arial MT"/>
    </font>
    <font>
      <b/>
      <sz val="6"/>
      <name val="Arial"/>
      <family val="2"/>
    </font>
    <font>
      <sz val="6"/>
      <name val="Arial MT"/>
      <family val="2"/>
    </font>
    <font>
      <sz val="7.5"/>
      <name val="Arial MT"/>
      <family val="2"/>
    </font>
    <font>
      <sz val="10"/>
      <color rgb="FF000000"/>
      <name val="Times New Roman"/>
      <family val="1"/>
    </font>
    <font>
      <sz val="6"/>
      <color rgb="FF000000"/>
      <name val="Arial MT"/>
    </font>
    <font>
      <sz val="6"/>
      <color rgb="FF000000"/>
      <name val="Times New Roman"/>
      <family val="1"/>
    </font>
    <font>
      <sz val="8"/>
      <color rgb="FF000000"/>
      <name val="Times New Roman"/>
      <family val="1"/>
    </font>
    <font>
      <sz val="6"/>
      <color rgb="FF000000"/>
      <name val="Arail mt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6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BE3D5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386">
    <xf numFmtId="0" fontId="0" fillId="0" borderId="0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4" fillId="0" borderId="12" xfId="0" applyFont="1" applyFill="1" applyBorder="1" applyAlignment="1">
      <alignment horizontal="right" vertical="top" wrapText="1"/>
    </xf>
    <xf numFmtId="0" fontId="4" fillId="0" borderId="5" xfId="0" applyFont="1" applyFill="1" applyBorder="1" applyAlignment="1">
      <alignment horizontal="right" vertical="top" wrapText="1"/>
    </xf>
    <xf numFmtId="0" fontId="4" fillId="0" borderId="5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horizontal="left" vertical="center" wrapText="1"/>
    </xf>
    <xf numFmtId="165" fontId="5" fillId="0" borderId="5" xfId="0" applyNumberFormat="1" applyFont="1" applyFill="1" applyBorder="1" applyAlignment="1">
      <alignment horizontal="left" vertical="top" shrinkToFit="1"/>
    </xf>
    <xf numFmtId="0" fontId="4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center" wrapText="1"/>
    </xf>
    <xf numFmtId="166" fontId="5" fillId="0" borderId="5" xfId="0" applyNumberFormat="1" applyFont="1" applyFill="1" applyBorder="1" applyAlignment="1">
      <alignment horizontal="right" vertical="top" shrinkToFit="1"/>
    </xf>
    <xf numFmtId="167" fontId="5" fillId="0" borderId="5" xfId="0" applyNumberFormat="1" applyFont="1" applyFill="1" applyBorder="1" applyAlignment="1">
      <alignment horizontal="left" vertical="top" shrinkToFi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top" wrapText="1" indent="3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165" fontId="5" fillId="0" borderId="5" xfId="0" applyNumberFormat="1" applyFont="1" applyFill="1" applyBorder="1" applyAlignment="1">
      <alignment horizontal="right" vertical="top" shrinkToFit="1"/>
    </xf>
    <xf numFmtId="168" fontId="5" fillId="0" borderId="5" xfId="0" applyNumberFormat="1" applyFont="1" applyFill="1" applyBorder="1" applyAlignment="1">
      <alignment horizontal="right" vertical="top" shrinkToFit="1"/>
    </xf>
    <xf numFmtId="166" fontId="5" fillId="0" borderId="5" xfId="0" applyNumberFormat="1" applyFont="1" applyFill="1" applyBorder="1" applyAlignment="1">
      <alignment horizontal="center" vertical="top" shrinkToFit="1"/>
    </xf>
    <xf numFmtId="165" fontId="5" fillId="3" borderId="5" xfId="0" applyNumberFormat="1" applyFont="1" applyFill="1" applyBorder="1" applyAlignment="1">
      <alignment horizontal="left" vertical="top" shrinkToFit="1"/>
    </xf>
    <xf numFmtId="0" fontId="4" fillId="0" borderId="5" xfId="0" applyFont="1" applyFill="1" applyBorder="1" applyAlignment="1">
      <alignment horizontal="left" vertical="top" wrapText="1" indent="1"/>
    </xf>
    <xf numFmtId="9" fontId="5" fillId="0" borderId="5" xfId="0" applyNumberFormat="1" applyFont="1" applyFill="1" applyBorder="1" applyAlignment="1">
      <alignment horizontal="right" vertical="top" shrinkToFit="1"/>
    </xf>
    <xf numFmtId="0" fontId="4" fillId="0" borderId="6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top" wrapText="1"/>
    </xf>
    <xf numFmtId="9" fontId="11" fillId="0" borderId="11" xfId="0" applyNumberFormat="1" applyFont="1" applyFill="1" applyBorder="1" applyAlignment="1">
      <alignment horizontal="center" vertical="center" wrapText="1"/>
    </xf>
    <xf numFmtId="169" fontId="5" fillId="0" borderId="11" xfId="1" applyNumberFormat="1" applyFont="1" applyFill="1" applyBorder="1" applyAlignment="1">
      <alignment horizontal="right" vertical="center" wrapText="1" shrinkToFit="1"/>
    </xf>
    <xf numFmtId="165" fontId="5" fillId="0" borderId="5" xfId="0" applyNumberFormat="1" applyFont="1" applyFill="1" applyBorder="1" applyAlignment="1">
      <alignment horizontal="right" vertical="center" shrinkToFit="1"/>
    </xf>
    <xf numFmtId="169" fontId="5" fillId="3" borderId="5" xfId="1" applyNumberFormat="1" applyFont="1" applyFill="1" applyBorder="1" applyAlignment="1">
      <alignment horizontal="left" vertical="top" shrinkToFit="1"/>
    </xf>
    <xf numFmtId="0" fontId="12" fillId="0" borderId="0" xfId="0" applyFont="1" applyFill="1" applyBorder="1" applyAlignment="1">
      <alignment horizontal="left" vertical="top"/>
    </xf>
    <xf numFmtId="0" fontId="8" fillId="0" borderId="5" xfId="0" applyFont="1" applyFill="1" applyBorder="1" applyAlignment="1">
      <alignment horizontal="left" vertical="top" wrapText="1"/>
    </xf>
    <xf numFmtId="169" fontId="12" fillId="0" borderId="0" xfId="0" applyNumberFormat="1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 indent="1"/>
    </xf>
    <xf numFmtId="0" fontId="0" fillId="0" borderId="16" xfId="0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 indent="1"/>
    </xf>
    <xf numFmtId="0" fontId="0" fillId="0" borderId="17" xfId="0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center" vertical="center" wrapText="1"/>
    </xf>
    <xf numFmtId="169" fontId="4" fillId="0" borderId="18" xfId="0" applyNumberFormat="1" applyFont="1" applyFill="1" applyBorder="1" applyAlignment="1">
      <alignment horizontal="right" vertical="center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left" vertical="top" wrapText="1"/>
    </xf>
    <xf numFmtId="169" fontId="4" fillId="0" borderId="20" xfId="0" applyNumberFormat="1" applyFont="1" applyFill="1" applyBorder="1" applyAlignment="1">
      <alignment horizontal="left" vertical="top" wrapText="1" indent="1"/>
    </xf>
    <xf numFmtId="0" fontId="0" fillId="0" borderId="19" xfId="0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left" vertical="center" wrapText="1"/>
    </xf>
    <xf numFmtId="169" fontId="0" fillId="0" borderId="0" xfId="0" applyNumberFormat="1" applyFill="1" applyBorder="1" applyAlignment="1">
      <alignment horizontal="left" vertical="top"/>
    </xf>
    <xf numFmtId="14" fontId="4" fillId="0" borderId="14" xfId="0" applyNumberFormat="1" applyFont="1" applyFill="1" applyBorder="1" applyAlignment="1">
      <alignment horizontal="left" vertical="top" wrapText="1" indent="2"/>
    </xf>
    <xf numFmtId="0" fontId="0" fillId="0" borderId="20" xfId="0" applyFill="1" applyBorder="1" applyAlignment="1">
      <alignment horizontal="left" vertical="top" wrapText="1"/>
    </xf>
    <xf numFmtId="0" fontId="0" fillId="0" borderId="23" xfId="0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center" wrapText="1"/>
    </xf>
    <xf numFmtId="169" fontId="8" fillId="0" borderId="20" xfId="0" applyNumberFormat="1" applyFont="1" applyFill="1" applyBorder="1" applyAlignment="1">
      <alignment horizontal="left" vertical="top" wrapText="1" indent="1"/>
    </xf>
    <xf numFmtId="169" fontId="4" fillId="0" borderId="18" xfId="0" applyNumberFormat="1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top" wrapText="1"/>
    </xf>
    <xf numFmtId="169" fontId="11" fillId="0" borderId="5" xfId="0" applyNumberFormat="1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center" wrapText="1"/>
    </xf>
    <xf numFmtId="169" fontId="4" fillId="0" borderId="19" xfId="0" applyNumberFormat="1" applyFont="1" applyFill="1" applyBorder="1" applyAlignment="1">
      <alignment horizontal="left" vertical="top" wrapText="1" indent="1"/>
    </xf>
    <xf numFmtId="169" fontId="8" fillId="0" borderId="23" xfId="0" applyNumberFormat="1" applyFont="1" applyFill="1" applyBorder="1" applyAlignment="1">
      <alignment horizontal="left" vertical="top" wrapText="1" indent="1"/>
    </xf>
    <xf numFmtId="169" fontId="11" fillId="0" borderId="11" xfId="0" applyNumberFormat="1" applyFont="1" applyFill="1" applyBorder="1" applyAlignment="1">
      <alignment horizontal="left" vertical="center" wrapText="1"/>
    </xf>
    <xf numFmtId="2" fontId="5" fillId="0" borderId="5" xfId="0" applyNumberFormat="1" applyFont="1" applyFill="1" applyBorder="1" applyAlignment="1">
      <alignment horizontal="center" vertical="top" shrinkToFit="1"/>
    </xf>
    <xf numFmtId="2" fontId="5" fillId="0" borderId="5" xfId="0" applyNumberFormat="1" applyFont="1" applyFill="1" applyBorder="1" applyAlignment="1">
      <alignment horizontal="right" vertical="top" shrinkToFit="1"/>
    </xf>
    <xf numFmtId="170" fontId="5" fillId="0" borderId="5" xfId="0" applyNumberFormat="1" applyFont="1" applyFill="1" applyBorder="1" applyAlignment="1">
      <alignment horizontal="right" vertical="top" shrinkToFit="1"/>
    </xf>
    <xf numFmtId="0" fontId="12" fillId="0" borderId="0" xfId="0" applyNumberFormat="1" applyFont="1" applyFill="1" applyBorder="1" applyAlignment="1">
      <alignment horizontal="left" vertical="top"/>
    </xf>
    <xf numFmtId="169" fontId="13" fillId="0" borderId="0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 indent="1"/>
    </xf>
    <xf numFmtId="0" fontId="4" fillId="0" borderId="15" xfId="0" applyFont="1" applyFill="1" applyBorder="1" applyAlignment="1">
      <alignment horizontal="left" vertical="top" wrapText="1" indent="1"/>
    </xf>
    <xf numFmtId="171" fontId="5" fillId="0" borderId="15" xfId="0" applyNumberFormat="1" applyFont="1" applyFill="1" applyBorder="1" applyAlignment="1">
      <alignment horizontal="left" vertical="top" shrinkToFit="1"/>
    </xf>
    <xf numFmtId="9" fontId="14" fillId="0" borderId="11" xfId="0" applyNumberFormat="1" applyFont="1" applyFill="1" applyBorder="1" applyAlignment="1">
      <alignment horizontal="center" vertical="center" wrapText="1"/>
    </xf>
    <xf numFmtId="172" fontId="0" fillId="0" borderId="0" xfId="0" applyNumberFormat="1" applyFill="1" applyBorder="1" applyAlignment="1">
      <alignment horizontal="left" vertical="top"/>
    </xf>
    <xf numFmtId="170" fontId="5" fillId="0" borderId="5" xfId="0" applyNumberFormat="1" applyFont="1" applyFill="1" applyBorder="1" applyAlignment="1">
      <alignment horizontal="center" vertical="top" shrinkToFit="1"/>
    </xf>
    <xf numFmtId="170" fontId="5" fillId="0" borderId="15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17" fontId="4" fillId="0" borderId="14" xfId="0" applyNumberFormat="1" applyFont="1" applyFill="1" applyBorder="1" applyAlignment="1">
      <alignment horizontal="left" vertical="top" wrapText="1" indent="2"/>
    </xf>
    <xf numFmtId="0" fontId="8" fillId="0" borderId="20" xfId="0" applyFont="1" applyFill="1" applyBorder="1" applyAlignment="1">
      <alignment horizontal="left" vertical="top" wrapText="1" indent="1"/>
    </xf>
    <xf numFmtId="0" fontId="0" fillId="0" borderId="24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center" wrapText="1"/>
    </xf>
    <xf numFmtId="9" fontId="11" fillId="0" borderId="2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wrapText="1"/>
    </xf>
    <xf numFmtId="2" fontId="5" fillId="5" borderId="5" xfId="0" applyNumberFormat="1" applyFont="1" applyFill="1" applyBorder="1" applyAlignment="1">
      <alignment horizontal="right" vertical="top" shrinkToFit="1"/>
    </xf>
    <xf numFmtId="49" fontId="4" fillId="0" borderId="14" xfId="0" applyNumberFormat="1" applyFont="1" applyFill="1" applyBorder="1" applyAlignment="1">
      <alignment horizontal="left" vertical="top" wrapText="1" indent="2"/>
    </xf>
    <xf numFmtId="0" fontId="1" fillId="0" borderId="30" xfId="0" applyFont="1" applyFill="1" applyBorder="1" applyAlignment="1">
      <alignment horizontal="left" vertical="top" wrapText="1"/>
    </xf>
    <xf numFmtId="0" fontId="2" fillId="0" borderId="32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center" vertical="top" wrapText="1"/>
    </xf>
    <xf numFmtId="0" fontId="4" fillId="0" borderId="38" xfId="0" applyFont="1" applyFill="1" applyBorder="1" applyAlignment="1">
      <alignment horizontal="left" vertical="top" wrapText="1"/>
    </xf>
    <xf numFmtId="0" fontId="4" fillId="0" borderId="39" xfId="0" applyFont="1" applyFill="1" applyBorder="1" applyAlignment="1">
      <alignment horizontal="left" vertical="top" wrapText="1"/>
    </xf>
    <xf numFmtId="0" fontId="4" fillId="0" borderId="41" xfId="0" applyFont="1" applyFill="1" applyBorder="1" applyAlignment="1">
      <alignment horizontal="left" vertical="center" wrapText="1"/>
    </xf>
    <xf numFmtId="167" fontId="5" fillId="0" borderId="42" xfId="0" applyNumberFormat="1" applyFont="1" applyFill="1" applyBorder="1" applyAlignment="1">
      <alignment horizontal="left" vertical="center" shrinkToFit="1"/>
    </xf>
    <xf numFmtId="167" fontId="5" fillId="0" borderId="43" xfId="0" applyNumberFormat="1" applyFont="1" applyFill="1" applyBorder="1" applyAlignment="1">
      <alignment horizontal="left" vertical="top" shrinkToFit="1"/>
    </xf>
    <xf numFmtId="0" fontId="4" fillId="0" borderId="36" xfId="0" applyFont="1" applyFill="1" applyBorder="1" applyAlignment="1">
      <alignment horizontal="left" vertical="top" wrapText="1"/>
    </xf>
    <xf numFmtId="0" fontId="4" fillId="0" borderId="43" xfId="0" applyFont="1" applyFill="1" applyBorder="1" applyAlignment="1">
      <alignment horizontal="left" vertical="top" wrapText="1"/>
    </xf>
    <xf numFmtId="0" fontId="0" fillId="0" borderId="36" xfId="0" applyFill="1" applyBorder="1" applyAlignment="1">
      <alignment horizontal="left" vertical="top" wrapText="1"/>
    </xf>
    <xf numFmtId="165" fontId="5" fillId="0" borderId="43" xfId="0" applyNumberFormat="1" applyFont="1" applyFill="1" applyBorder="1" applyAlignment="1">
      <alignment horizontal="left" vertical="top" shrinkToFit="1"/>
    </xf>
    <xf numFmtId="0" fontId="0" fillId="0" borderId="43" xfId="0" applyFill="1" applyBorder="1" applyAlignment="1">
      <alignment horizontal="left" vertical="top" wrapText="1"/>
    </xf>
    <xf numFmtId="169" fontId="5" fillId="3" borderId="43" xfId="0" applyNumberFormat="1" applyFont="1" applyFill="1" applyBorder="1" applyAlignment="1">
      <alignment horizontal="left" vertical="top" shrinkToFit="1"/>
    </xf>
    <xf numFmtId="165" fontId="5" fillId="3" borderId="43" xfId="0" applyNumberFormat="1" applyFont="1" applyFill="1" applyBorder="1" applyAlignment="1">
      <alignment horizontal="left" vertical="top" shrinkToFit="1"/>
    </xf>
    <xf numFmtId="0" fontId="15" fillId="0" borderId="40" xfId="0" applyFont="1" applyBorder="1"/>
    <xf numFmtId="0" fontId="15" fillId="0" borderId="0" xfId="0" applyFont="1" applyBorder="1" applyAlignment="1">
      <alignment horizontal="center" vertical="center"/>
    </xf>
    <xf numFmtId="0" fontId="0" fillId="0" borderId="37" xfId="0" applyFill="1" applyBorder="1" applyAlignment="1">
      <alignment horizontal="left" vertical="top" wrapText="1"/>
    </xf>
    <xf numFmtId="0" fontId="0" fillId="0" borderId="31" xfId="0" applyFill="1" applyBorder="1" applyAlignment="1">
      <alignment horizontal="left" vertical="center" wrapText="1"/>
    </xf>
    <xf numFmtId="0" fontId="0" fillId="0" borderId="31" xfId="0" applyFill="1" applyBorder="1" applyAlignment="1">
      <alignment horizontal="left" vertical="top"/>
    </xf>
    <xf numFmtId="0" fontId="0" fillId="0" borderId="46" xfId="0" applyFill="1" applyBorder="1" applyAlignment="1">
      <alignment horizontal="left" vertical="top"/>
    </xf>
    <xf numFmtId="0" fontId="0" fillId="0" borderId="47" xfId="0" applyFill="1" applyBorder="1" applyAlignment="1">
      <alignment horizontal="left" vertical="top"/>
    </xf>
    <xf numFmtId="0" fontId="16" fillId="0" borderId="9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wrapText="1"/>
    </xf>
    <xf numFmtId="0" fontId="16" fillId="0" borderId="4" xfId="0" applyFont="1" applyFill="1" applyBorder="1" applyAlignment="1">
      <alignment horizontal="left" wrapText="1"/>
    </xf>
    <xf numFmtId="0" fontId="17" fillId="0" borderId="12" xfId="0" applyFont="1" applyFill="1" applyBorder="1" applyAlignment="1">
      <alignment horizontal="right" vertical="top" wrapText="1"/>
    </xf>
    <xf numFmtId="17" fontId="17" fillId="0" borderId="14" xfId="0" applyNumberFormat="1" applyFont="1" applyFill="1" applyBorder="1" applyAlignment="1">
      <alignment horizontal="left" vertical="top" wrapText="1" indent="2"/>
    </xf>
    <xf numFmtId="0" fontId="17" fillId="0" borderId="5" xfId="0" applyFont="1" applyFill="1" applyBorder="1" applyAlignment="1">
      <alignment horizontal="right" vertical="top" wrapText="1"/>
    </xf>
    <xf numFmtId="0" fontId="17" fillId="0" borderId="36" xfId="0" applyFont="1" applyFill="1" applyBorder="1" applyAlignment="1">
      <alignment horizontal="center" vertical="top" wrapText="1"/>
    </xf>
    <xf numFmtId="0" fontId="17" fillId="0" borderId="38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 indent="1"/>
    </xf>
    <xf numFmtId="0" fontId="16" fillId="0" borderId="1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left" vertical="top" wrapText="1"/>
    </xf>
    <xf numFmtId="0" fontId="17" fillId="0" borderId="41" xfId="0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horizontal="left" vertical="center" wrapText="1"/>
    </xf>
    <xf numFmtId="168" fontId="18" fillId="0" borderId="11" xfId="0" applyNumberFormat="1" applyFont="1" applyFill="1" applyBorder="1" applyAlignment="1">
      <alignment horizontal="center" vertical="center" wrapText="1"/>
    </xf>
    <xf numFmtId="167" fontId="18" fillId="0" borderId="42" xfId="0" applyNumberFormat="1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wrapText="1"/>
    </xf>
    <xf numFmtId="167" fontId="18" fillId="0" borderId="43" xfId="0" applyNumberFormat="1" applyFont="1" applyFill="1" applyBorder="1" applyAlignment="1">
      <alignment horizontal="left" vertical="top" shrinkToFit="1"/>
    </xf>
    <xf numFmtId="0" fontId="17" fillId="0" borderId="36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43" xfId="0" applyFont="1" applyFill="1" applyBorder="1" applyAlignment="1">
      <alignment horizontal="left" vertical="top" wrapText="1"/>
    </xf>
    <xf numFmtId="0" fontId="16" fillId="0" borderId="36" xfId="0" applyFont="1" applyFill="1" applyBorder="1" applyAlignment="1">
      <alignment horizontal="left" wrapText="1"/>
    </xf>
    <xf numFmtId="0" fontId="16" fillId="0" borderId="43" xfId="0" applyFont="1" applyFill="1" applyBorder="1" applyAlignment="1">
      <alignment horizontal="left" wrapText="1"/>
    </xf>
    <xf numFmtId="0" fontId="16" fillId="0" borderId="36" xfId="0" applyFont="1" applyFill="1" applyBorder="1" applyAlignment="1">
      <alignment horizontal="left" vertical="top" wrapText="1"/>
    </xf>
    <xf numFmtId="165" fontId="18" fillId="0" borderId="5" xfId="0" applyNumberFormat="1" applyFont="1" applyFill="1" applyBorder="1" applyAlignment="1">
      <alignment horizontal="left" vertical="top" shrinkToFit="1"/>
    </xf>
    <xf numFmtId="2" fontId="18" fillId="0" borderId="5" xfId="0" applyNumberFormat="1" applyFont="1" applyFill="1" applyBorder="1" applyAlignment="1">
      <alignment horizontal="right" vertical="top" shrinkToFit="1"/>
    </xf>
    <xf numFmtId="165" fontId="18" fillId="0" borderId="43" xfId="0" applyNumberFormat="1" applyFont="1" applyFill="1" applyBorder="1" applyAlignment="1">
      <alignment horizontal="left" vertical="top" shrinkToFit="1"/>
    </xf>
    <xf numFmtId="0" fontId="16" fillId="0" borderId="36" xfId="0" applyFont="1" applyFill="1" applyBorder="1" applyAlignment="1">
      <alignment horizontal="left" vertical="center" wrapText="1"/>
    </xf>
    <xf numFmtId="0" fontId="16" fillId="0" borderId="43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right" vertical="center" wrapText="1"/>
    </xf>
    <xf numFmtId="0" fontId="17" fillId="0" borderId="5" xfId="0" applyFont="1" applyFill="1" applyBorder="1" applyAlignment="1">
      <alignment horizontal="left" vertical="top" wrapText="1" indent="3"/>
    </xf>
    <xf numFmtId="0" fontId="17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43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center" wrapText="1" indent="1"/>
    </xf>
    <xf numFmtId="165" fontId="18" fillId="0" borderId="5" xfId="0" applyNumberFormat="1" applyFont="1" applyFill="1" applyBorder="1" applyAlignment="1">
      <alignment horizontal="right" vertical="top" shrinkToFit="1"/>
    </xf>
    <xf numFmtId="168" fontId="18" fillId="0" borderId="5" xfId="0" applyNumberFormat="1" applyFont="1" applyFill="1" applyBorder="1" applyAlignment="1">
      <alignment horizontal="right" vertical="top" shrinkToFit="1"/>
    </xf>
    <xf numFmtId="2" fontId="18" fillId="0" borderId="5" xfId="0" applyNumberFormat="1" applyFont="1" applyFill="1" applyBorder="1" applyAlignment="1">
      <alignment horizontal="center" vertical="top" shrinkToFit="1"/>
    </xf>
    <xf numFmtId="169" fontId="18" fillId="3" borderId="43" xfId="0" applyNumberFormat="1" applyFont="1" applyFill="1" applyBorder="1" applyAlignment="1">
      <alignment horizontal="left" vertical="top" shrinkToFit="1"/>
    </xf>
    <xf numFmtId="0" fontId="17" fillId="0" borderId="5" xfId="0" applyFont="1" applyFill="1" applyBorder="1" applyAlignment="1">
      <alignment horizontal="left" vertical="top" wrapText="1" indent="1"/>
    </xf>
    <xf numFmtId="9" fontId="18" fillId="0" borderId="5" xfId="0" applyNumberFormat="1" applyFont="1" applyFill="1" applyBorder="1" applyAlignment="1">
      <alignment horizontal="right" vertical="top" shrinkToFit="1"/>
    </xf>
    <xf numFmtId="0" fontId="16" fillId="0" borderId="0" xfId="0" applyFont="1" applyFill="1" applyBorder="1" applyAlignment="1">
      <alignment horizontal="left" vertical="top" wrapText="1"/>
    </xf>
    <xf numFmtId="0" fontId="16" fillId="0" borderId="37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center" wrapText="1"/>
    </xf>
    <xf numFmtId="0" fontId="16" fillId="0" borderId="3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31" xfId="0" applyFont="1" applyFill="1" applyBorder="1" applyAlignment="1">
      <alignment horizontal="left" vertical="top"/>
    </xf>
    <xf numFmtId="0" fontId="16" fillId="0" borderId="46" xfId="0" applyFont="1" applyFill="1" applyBorder="1" applyAlignment="1">
      <alignment horizontal="left" vertical="top"/>
    </xf>
    <xf numFmtId="0" fontId="16" fillId="0" borderId="47" xfId="0" applyFont="1" applyFill="1" applyBorder="1" applyAlignment="1">
      <alignment horizontal="left" vertical="top"/>
    </xf>
    <xf numFmtId="0" fontId="19" fillId="6" borderId="30" xfId="0" applyFont="1" applyFill="1" applyBorder="1"/>
    <xf numFmtId="0" fontId="19" fillId="6" borderId="9" xfId="0" applyFont="1" applyFill="1" applyBorder="1"/>
    <xf numFmtId="0" fontId="19" fillId="6" borderId="9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top"/>
    </xf>
    <xf numFmtId="0" fontId="19" fillId="6" borderId="44" xfId="0" applyFont="1" applyFill="1" applyBorder="1"/>
    <xf numFmtId="0" fontId="19" fillId="6" borderId="45" xfId="0" applyFont="1" applyFill="1" applyBorder="1"/>
    <xf numFmtId="0" fontId="19" fillId="6" borderId="45" xfId="0" applyFont="1" applyFill="1" applyBorder="1" applyAlignment="1">
      <alignment horizontal="center"/>
    </xf>
    <xf numFmtId="0" fontId="18" fillId="0" borderId="46" xfId="0" applyFont="1" applyFill="1" applyBorder="1" applyAlignment="1">
      <alignment horizontal="left" vertical="top"/>
    </xf>
    <xf numFmtId="165" fontId="5" fillId="0" borderId="42" xfId="0" applyNumberFormat="1" applyFont="1" applyFill="1" applyBorder="1" applyAlignment="1">
      <alignment horizontal="left" vertical="center" shrinkToFit="1"/>
    </xf>
    <xf numFmtId="0" fontId="8" fillId="0" borderId="36" xfId="0" applyFont="1" applyFill="1" applyBorder="1" applyAlignment="1">
      <alignment horizontal="left" vertical="top" wrapText="1"/>
    </xf>
    <xf numFmtId="0" fontId="4" fillId="0" borderId="48" xfId="0" applyFont="1" applyFill="1" applyBorder="1" applyAlignment="1">
      <alignment horizontal="left" vertical="top" wrapText="1"/>
    </xf>
    <xf numFmtId="165" fontId="5" fillId="0" borderId="49" xfId="0" applyNumberFormat="1" applyFont="1" applyFill="1" applyBorder="1" applyAlignment="1">
      <alignment horizontal="left" vertical="top" shrinkToFit="1"/>
    </xf>
    <xf numFmtId="0" fontId="4" fillId="0" borderId="50" xfId="0" applyFont="1" applyFill="1" applyBorder="1" applyAlignment="1">
      <alignment horizontal="left" vertical="top" wrapText="1"/>
    </xf>
    <xf numFmtId="0" fontId="4" fillId="0" borderId="51" xfId="0" applyFont="1" applyFill="1" applyBorder="1" applyAlignment="1">
      <alignment horizontal="left" vertical="top" wrapText="1"/>
    </xf>
    <xf numFmtId="169" fontId="4" fillId="0" borderId="52" xfId="0" applyNumberFormat="1" applyFont="1" applyFill="1" applyBorder="1" applyAlignment="1">
      <alignment horizontal="right" vertical="center" wrapText="1"/>
    </xf>
    <xf numFmtId="0" fontId="4" fillId="0" borderId="50" xfId="0" applyFont="1" applyFill="1" applyBorder="1" applyAlignment="1">
      <alignment horizontal="left" vertical="center" wrapText="1"/>
    </xf>
    <xf numFmtId="169" fontId="5" fillId="0" borderId="33" xfId="1" applyNumberFormat="1" applyFont="1" applyFill="1" applyBorder="1" applyAlignment="1">
      <alignment horizontal="right" vertical="center" wrapText="1" shrinkToFit="1"/>
    </xf>
    <xf numFmtId="165" fontId="5" fillId="4" borderId="43" xfId="0" applyNumberFormat="1" applyFont="1" applyFill="1" applyBorder="1" applyAlignment="1">
      <alignment horizontal="right" vertical="center" shrinkToFit="1"/>
    </xf>
    <xf numFmtId="165" fontId="5" fillId="4" borderId="43" xfId="0" applyNumberFormat="1" applyFont="1" applyFill="1" applyBorder="1" applyAlignment="1">
      <alignment horizontal="left" vertical="top" shrinkToFit="1"/>
    </xf>
    <xf numFmtId="169" fontId="5" fillId="3" borderId="43" xfId="1" applyNumberFormat="1" applyFont="1" applyFill="1" applyBorder="1" applyAlignment="1">
      <alignment horizontal="left" vertical="top" shrinkToFit="1"/>
    </xf>
    <xf numFmtId="165" fontId="5" fillId="3" borderId="20" xfId="0" applyNumberFormat="1" applyFont="1" applyFill="1" applyBorder="1" applyAlignment="1">
      <alignment horizontal="left" vertical="top" shrinkToFit="1"/>
    </xf>
    <xf numFmtId="169" fontId="5" fillId="3" borderId="39" xfId="1" applyNumberFormat="1" applyFont="1" applyFill="1" applyBorder="1" applyAlignment="1">
      <alignment horizontal="left" vertical="top" shrinkToFit="1"/>
    </xf>
    <xf numFmtId="0" fontId="4" fillId="0" borderId="20" xfId="0" applyFont="1" applyFill="1" applyBorder="1" applyAlignment="1">
      <alignment horizontal="left" vertical="top" wrapText="1" indent="1"/>
    </xf>
    <xf numFmtId="9" fontId="5" fillId="0" borderId="20" xfId="0" applyNumberFormat="1" applyFont="1" applyFill="1" applyBorder="1" applyAlignment="1">
      <alignment horizontal="right" vertical="top" shrinkToFit="1"/>
    </xf>
    <xf numFmtId="165" fontId="5" fillId="0" borderId="20" xfId="0" applyNumberFormat="1" applyFont="1" applyFill="1" applyBorder="1" applyAlignment="1">
      <alignment horizontal="left" vertical="top" shrinkToFit="1"/>
    </xf>
    <xf numFmtId="0" fontId="4" fillId="0" borderId="53" xfId="0" applyFont="1" applyFill="1" applyBorder="1" applyAlignment="1">
      <alignment horizontal="left" vertical="top" wrapText="1"/>
    </xf>
    <xf numFmtId="165" fontId="5" fillId="0" borderId="53" xfId="0" applyNumberFormat="1" applyFont="1" applyFill="1" applyBorder="1" applyAlignment="1">
      <alignment horizontal="left" vertical="top" shrinkToFit="1"/>
    </xf>
    <xf numFmtId="165" fontId="5" fillId="3" borderId="53" xfId="0" applyNumberFormat="1" applyFont="1" applyFill="1" applyBorder="1" applyAlignment="1">
      <alignment horizontal="left" vertical="top" shrinkToFit="1"/>
    </xf>
    <xf numFmtId="0" fontId="4" fillId="0" borderId="54" xfId="0" applyFont="1" applyFill="1" applyBorder="1" applyAlignment="1">
      <alignment horizontal="left" vertical="top" wrapText="1"/>
    </xf>
    <xf numFmtId="0" fontId="4" fillId="0" borderId="55" xfId="0" applyFont="1" applyFill="1" applyBorder="1" applyAlignment="1">
      <alignment horizontal="left" vertical="top" wrapText="1"/>
    </xf>
    <xf numFmtId="169" fontId="4" fillId="0" borderId="53" xfId="0" applyNumberFormat="1" applyFont="1" applyFill="1" applyBorder="1" applyAlignment="1">
      <alignment horizontal="right" vertical="center" wrapText="1"/>
    </xf>
    <xf numFmtId="169" fontId="5" fillId="0" borderId="42" xfId="1" applyNumberFormat="1" applyFont="1" applyFill="1" applyBorder="1" applyAlignment="1">
      <alignment horizontal="right" vertical="center" wrapText="1" shrinkToFit="1"/>
    </xf>
    <xf numFmtId="165" fontId="5" fillId="0" borderId="43" xfId="0" applyNumberFormat="1" applyFont="1" applyFill="1" applyBorder="1" applyAlignment="1">
      <alignment horizontal="right" vertical="center" shrinkToFit="1"/>
    </xf>
    <xf numFmtId="0" fontId="4" fillId="0" borderId="56" xfId="0" applyFont="1" applyFill="1" applyBorder="1" applyAlignment="1">
      <alignment horizontal="left" vertical="top" wrapText="1"/>
    </xf>
    <xf numFmtId="169" fontId="4" fillId="0" borderId="53" xfId="0" applyNumberFormat="1" applyFont="1" applyFill="1" applyBorder="1" applyAlignment="1">
      <alignment horizontal="left" vertical="top" wrapText="1"/>
    </xf>
    <xf numFmtId="0" fontId="8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top" wrapText="1"/>
    </xf>
    <xf numFmtId="169" fontId="11" fillId="0" borderId="43" xfId="0" applyNumberFormat="1" applyFont="1" applyFill="1" applyBorder="1" applyAlignment="1">
      <alignment horizontal="left" vertical="top" wrapText="1"/>
    </xf>
    <xf numFmtId="169" fontId="4" fillId="0" borderId="43" xfId="0" applyNumberFormat="1" applyFont="1" applyFill="1" applyBorder="1" applyAlignment="1">
      <alignment horizontal="left" vertical="top" wrapText="1"/>
    </xf>
    <xf numFmtId="0" fontId="0" fillId="0" borderId="31" xfId="0" applyFill="1" applyBorder="1" applyAlignment="1">
      <alignment horizontal="left" vertical="top" wrapText="1"/>
    </xf>
    <xf numFmtId="9" fontId="5" fillId="0" borderId="1" xfId="0" applyNumberFormat="1" applyFont="1" applyFill="1" applyBorder="1" applyAlignment="1">
      <alignment horizontal="right" vertical="top" shrinkToFit="1"/>
    </xf>
    <xf numFmtId="165" fontId="5" fillId="0" borderId="39" xfId="0" applyNumberFormat="1" applyFont="1" applyFill="1" applyBorder="1" applyAlignment="1">
      <alignment horizontal="left" vertical="top" shrinkToFit="1"/>
    </xf>
    <xf numFmtId="165" fontId="5" fillId="0" borderId="35" xfId="0" applyNumberFormat="1" applyFont="1" applyFill="1" applyBorder="1" applyAlignment="1">
      <alignment horizontal="left" vertical="top" shrinkToFit="1"/>
    </xf>
    <xf numFmtId="165" fontId="18" fillId="3" borderId="35" xfId="0" applyNumberFormat="1" applyFont="1" applyFill="1" applyBorder="1" applyAlignment="1">
      <alignment horizontal="left" vertical="top" shrinkToFit="1"/>
    </xf>
    <xf numFmtId="165" fontId="18" fillId="0" borderId="35" xfId="0" applyNumberFormat="1" applyFont="1" applyFill="1" applyBorder="1" applyAlignment="1">
      <alignment horizontal="left" vertical="top" shrinkToFit="1"/>
    </xf>
    <xf numFmtId="9" fontId="18" fillId="0" borderId="1" xfId="0" applyNumberFormat="1" applyFont="1" applyFill="1" applyBorder="1" applyAlignment="1">
      <alignment horizontal="right" vertical="top" shrinkToFit="1"/>
    </xf>
    <xf numFmtId="165" fontId="5" fillId="3" borderId="35" xfId="0" applyNumberFormat="1" applyFont="1" applyFill="1" applyBorder="1" applyAlignment="1">
      <alignment horizontal="left" vertical="top" shrinkToFit="1"/>
    </xf>
    <xf numFmtId="0" fontId="0" fillId="0" borderId="0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31" xfId="0" applyFill="1" applyBorder="1" applyAlignment="1">
      <alignment horizontal="left" vertical="top" wrapText="1"/>
    </xf>
    <xf numFmtId="0" fontId="0" fillId="0" borderId="31" xfId="0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right" vertical="top" wrapText="1" indent="3"/>
    </xf>
    <xf numFmtId="0" fontId="3" fillId="0" borderId="3" xfId="0" applyFont="1" applyFill="1" applyBorder="1" applyAlignment="1">
      <alignment horizontal="right" vertical="top" wrapText="1" indent="3"/>
    </xf>
    <xf numFmtId="0" fontId="3" fillId="0" borderId="4" xfId="0" applyFont="1" applyFill="1" applyBorder="1" applyAlignment="1">
      <alignment horizontal="right" vertical="top" wrapText="1" indent="3"/>
    </xf>
    <xf numFmtId="0" fontId="0" fillId="0" borderId="6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top" wrapText="1" indent="30"/>
    </xf>
    <xf numFmtId="0" fontId="3" fillId="0" borderId="0" xfId="0" applyFont="1" applyFill="1" applyBorder="1" applyAlignment="1">
      <alignment horizontal="left" vertical="top" wrapText="1" indent="30"/>
    </xf>
    <xf numFmtId="0" fontId="3" fillId="0" borderId="7" xfId="0" applyFont="1" applyFill="1" applyBorder="1" applyAlignment="1">
      <alignment horizontal="left" vertical="top" wrapText="1" indent="30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14" xfId="0" applyFill="1" applyBorder="1" applyAlignment="1">
      <alignment horizontal="left" wrapText="1"/>
    </xf>
    <xf numFmtId="0" fontId="7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5"/>
    </xf>
    <xf numFmtId="0" fontId="1" fillId="0" borderId="3" xfId="0" applyFont="1" applyFill="1" applyBorder="1" applyAlignment="1">
      <alignment horizontal="left" vertical="top" wrapText="1" indent="5"/>
    </xf>
    <xf numFmtId="0" fontId="1" fillId="0" borderId="4" xfId="0" applyFont="1" applyFill="1" applyBorder="1" applyAlignment="1">
      <alignment horizontal="left" vertical="top" wrapText="1" indent="5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 indent="3"/>
    </xf>
    <xf numFmtId="0" fontId="3" fillId="0" borderId="14" xfId="0" applyFont="1" applyFill="1" applyBorder="1" applyAlignment="1">
      <alignment horizontal="left" vertical="top" wrapText="1" indent="3"/>
    </xf>
    <xf numFmtId="0" fontId="7" fillId="0" borderId="12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right" vertical="top" wrapText="1" indent="3"/>
    </xf>
    <xf numFmtId="0" fontId="0" fillId="0" borderId="40" xfId="0" applyFill="1" applyBorder="1" applyAlignment="1">
      <alignment horizontal="left" vertical="center" wrapText="1"/>
    </xf>
    <xf numFmtId="0" fontId="0" fillId="0" borderId="31" xfId="0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top" wrapText="1" indent="30"/>
    </xf>
    <xf numFmtId="0" fontId="3" fillId="0" borderId="40" xfId="0" applyFont="1" applyFill="1" applyBorder="1" applyAlignment="1">
      <alignment horizontal="left" vertical="top" wrapText="1" indent="30"/>
    </xf>
    <xf numFmtId="0" fontId="3" fillId="0" borderId="30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center" vertical="top" wrapText="1"/>
    </xf>
    <xf numFmtId="0" fontId="4" fillId="0" borderId="34" xfId="0" applyFont="1" applyFill="1" applyBorder="1" applyAlignment="1">
      <alignment horizontal="left" vertical="top" wrapText="1"/>
    </xf>
    <xf numFmtId="0" fontId="4" fillId="0" borderId="3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0" fillId="0" borderId="40" xfId="0" applyFill="1" applyBorder="1" applyAlignment="1">
      <alignment horizontal="left" wrapText="1"/>
    </xf>
    <xf numFmtId="0" fontId="0" fillId="0" borderId="31" xfId="0" applyFill="1" applyBorder="1" applyAlignment="1">
      <alignment horizontal="left" wrapText="1"/>
    </xf>
    <xf numFmtId="0" fontId="0" fillId="0" borderId="32" xfId="0" applyFill="1" applyBorder="1" applyAlignment="1">
      <alignment horizontal="left" wrapText="1"/>
    </xf>
    <xf numFmtId="0" fontId="3" fillId="0" borderId="34" xfId="0" applyFont="1" applyFill="1" applyBorder="1" applyAlignment="1">
      <alignment horizontal="left" vertical="top" wrapText="1"/>
    </xf>
    <xf numFmtId="0" fontId="0" fillId="0" borderId="33" xfId="0" applyFill="1" applyBorder="1" applyAlignment="1">
      <alignment horizontal="left" wrapText="1"/>
    </xf>
    <xf numFmtId="0" fontId="0" fillId="0" borderId="34" xfId="0" applyFill="1" applyBorder="1" applyAlignment="1">
      <alignment horizontal="left" wrapText="1"/>
    </xf>
    <xf numFmtId="0" fontId="3" fillId="0" borderId="35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2" borderId="35" xfId="0" applyFont="1" applyFill="1" applyBorder="1" applyAlignment="1">
      <alignment horizontal="left" vertical="top" wrapText="1"/>
    </xf>
    <xf numFmtId="0" fontId="0" fillId="0" borderId="37" xfId="0" applyFill="1" applyBorder="1" applyAlignment="1">
      <alignment horizontal="left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left" vertical="top" wrapText="1"/>
    </xf>
    <xf numFmtId="0" fontId="0" fillId="0" borderId="26" xfId="0" applyFill="1" applyBorder="1" applyAlignment="1">
      <alignment horizontal="left" vertical="top" wrapText="1"/>
    </xf>
    <xf numFmtId="0" fontId="0" fillId="0" borderId="29" xfId="0" applyFill="1" applyBorder="1" applyAlignment="1">
      <alignment horizontal="left" vertical="top" wrapText="1"/>
    </xf>
    <xf numFmtId="0" fontId="0" fillId="0" borderId="31" xfId="0" applyFill="1" applyBorder="1" applyAlignment="1">
      <alignment horizontal="left" vertical="top" wrapText="1"/>
    </xf>
    <xf numFmtId="0" fontId="0" fillId="0" borderId="33" xfId="0" applyFill="1" applyBorder="1" applyAlignment="1">
      <alignment horizontal="left" vertical="top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left" wrapText="1"/>
    </xf>
    <xf numFmtId="0" fontId="3" fillId="0" borderId="34" xfId="0" applyFont="1" applyFill="1" applyBorder="1" applyAlignment="1">
      <alignment horizontal="left" vertical="top" wrapText="1" indent="3"/>
    </xf>
    <xf numFmtId="0" fontId="16" fillId="0" borderId="4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6" fillId="0" borderId="31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13" xfId="0" applyFont="1" applyFill="1" applyBorder="1" applyAlignment="1">
      <alignment horizontal="center" vertical="top" wrapText="1"/>
    </xf>
    <xf numFmtId="0" fontId="17" fillId="0" borderId="14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15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horizontal="left" vertical="top" wrapText="1"/>
    </xf>
    <xf numFmtId="0" fontId="17" fillId="0" borderId="14" xfId="0" applyFont="1" applyFill="1" applyBorder="1" applyAlignment="1">
      <alignment horizontal="left" vertical="top" wrapText="1"/>
    </xf>
    <xf numFmtId="0" fontId="17" fillId="0" borderId="3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6" fillId="0" borderId="40" xfId="0" applyFont="1" applyFill="1" applyBorder="1" applyAlignment="1">
      <alignment horizontal="left" wrapText="1"/>
    </xf>
    <xf numFmtId="0" fontId="16" fillId="0" borderId="0" xfId="0" applyFont="1" applyFill="1" applyBorder="1" applyAlignment="1">
      <alignment horizontal="left" wrapText="1"/>
    </xf>
    <xf numFmtId="0" fontId="16" fillId="0" borderId="31" xfId="0" applyFont="1" applyFill="1" applyBorder="1" applyAlignment="1">
      <alignment horizontal="left" wrapText="1"/>
    </xf>
    <xf numFmtId="0" fontId="16" fillId="0" borderId="32" xfId="0" applyFont="1" applyFill="1" applyBorder="1" applyAlignment="1">
      <alignment horizontal="left" wrapText="1"/>
    </xf>
    <xf numFmtId="0" fontId="16" fillId="0" borderId="3" xfId="0" applyFont="1" applyFill="1" applyBorder="1" applyAlignment="1">
      <alignment horizontal="left" wrapText="1"/>
    </xf>
    <xf numFmtId="0" fontId="16" fillId="0" borderId="4" xfId="0" applyFont="1" applyFill="1" applyBorder="1" applyAlignment="1">
      <alignment horizontal="left" wrapText="1"/>
    </xf>
    <xf numFmtId="0" fontId="16" fillId="0" borderId="8" xfId="0" applyFont="1" applyFill="1" applyBorder="1" applyAlignment="1">
      <alignment horizontal="left" wrapText="1"/>
    </xf>
    <xf numFmtId="0" fontId="16" fillId="0" borderId="9" xfId="0" applyFont="1" applyFill="1" applyBorder="1" applyAlignment="1">
      <alignment horizontal="left" wrapText="1"/>
    </xf>
    <xf numFmtId="0" fontId="16" fillId="0" borderId="33" xfId="0" applyFont="1" applyFill="1" applyBorder="1" applyAlignment="1">
      <alignment horizontal="left" wrapText="1"/>
    </xf>
    <xf numFmtId="0" fontId="16" fillId="0" borderId="34" xfId="0" applyFont="1" applyFill="1" applyBorder="1" applyAlignment="1">
      <alignment horizontal="left" wrapText="1"/>
    </xf>
    <xf numFmtId="0" fontId="16" fillId="0" borderId="13" xfId="0" applyFont="1" applyFill="1" applyBorder="1" applyAlignment="1">
      <alignment horizontal="left" wrapText="1"/>
    </xf>
    <xf numFmtId="0" fontId="16" fillId="0" borderId="14" xfId="0" applyFont="1" applyFill="1" applyBorder="1" applyAlignment="1">
      <alignment horizontal="left" wrapText="1"/>
    </xf>
    <xf numFmtId="0" fontId="16" fillId="0" borderId="37" xfId="0" applyFont="1" applyFill="1" applyBorder="1" applyAlignment="1">
      <alignment horizontal="left" wrapText="1"/>
    </xf>
    <xf numFmtId="0" fontId="1" fillId="0" borderId="25" xfId="0" applyFont="1" applyFill="1" applyBorder="1" applyAlignment="1">
      <alignment horizontal="left" vertical="top" wrapText="1" indent="5"/>
    </xf>
    <xf numFmtId="0" fontId="1" fillId="0" borderId="26" xfId="0" applyFont="1" applyFill="1" applyBorder="1" applyAlignment="1">
      <alignment horizontal="left" vertical="top" wrapText="1" indent="5"/>
    </xf>
    <xf numFmtId="0" fontId="1" fillId="0" borderId="27" xfId="0" applyFont="1" applyFill="1" applyBorder="1" applyAlignment="1">
      <alignment horizontal="left" vertical="top" wrapText="1" indent="5"/>
    </xf>
    <xf numFmtId="0" fontId="16" fillId="0" borderId="28" xfId="0" applyFont="1" applyFill="1" applyBorder="1" applyAlignment="1">
      <alignment horizontal="left" vertical="top" wrapText="1"/>
    </xf>
    <xf numFmtId="0" fontId="16" fillId="0" borderId="26" xfId="0" applyFont="1" applyFill="1" applyBorder="1" applyAlignment="1">
      <alignment horizontal="left" vertical="top" wrapText="1"/>
    </xf>
    <xf numFmtId="0" fontId="16" fillId="0" borderId="29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16" fillId="0" borderId="31" xfId="0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top" wrapText="1"/>
    </xf>
    <xf numFmtId="0" fontId="16" fillId="0" borderId="33" xfId="0" applyFont="1" applyFill="1" applyBorder="1" applyAlignment="1">
      <alignment horizontal="left" vertical="top" wrapText="1"/>
    </xf>
    <xf numFmtId="0" fontId="3" fillId="0" borderId="30" xfId="0" applyFont="1" applyFill="1" applyBorder="1" applyAlignment="1">
      <alignment horizontal="left" vertical="top" wrapText="1"/>
    </xf>
    <xf numFmtId="0" fontId="16" fillId="0" borderId="35" xfId="0" applyFont="1" applyFill="1" applyBorder="1" applyAlignment="1">
      <alignment horizontal="left" wrapText="1"/>
    </xf>
    <xf numFmtId="165" fontId="5" fillId="0" borderId="8" xfId="0" applyNumberFormat="1" applyFont="1" applyFill="1" applyBorder="1" applyAlignment="1">
      <alignment horizontal="right" vertical="top" shrinkToFit="1"/>
    </xf>
    <xf numFmtId="165" fontId="5" fillId="0" borderId="9" xfId="0" applyNumberFormat="1" applyFont="1" applyFill="1" applyBorder="1" applyAlignment="1">
      <alignment horizontal="right" vertical="top" shrinkToFit="1"/>
    </xf>
    <xf numFmtId="165" fontId="5" fillId="0" borderId="33" xfId="0" applyNumberFormat="1" applyFont="1" applyFill="1" applyBorder="1" applyAlignment="1">
      <alignment horizontal="right" vertical="top" shrinkToFit="1"/>
    </xf>
    <xf numFmtId="0" fontId="3" fillId="0" borderId="50" xfId="0" applyFont="1" applyFill="1" applyBorder="1" applyAlignment="1">
      <alignment horizontal="left" vertical="top" wrapText="1" indent="30"/>
    </xf>
    <xf numFmtId="0" fontId="4" fillId="0" borderId="50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50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3" fillId="0" borderId="50" xfId="0" applyFont="1" applyFill="1" applyBorder="1" applyAlignment="1">
      <alignment horizontal="right" vertical="top" wrapText="1" indent="3"/>
    </xf>
    <xf numFmtId="0" fontId="3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5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53" xfId="0" applyFont="1" applyFill="1" applyBorder="1" applyAlignment="1">
      <alignment horizontal="left" vertical="center" wrapText="1"/>
    </xf>
    <xf numFmtId="0" fontId="3" fillId="0" borderId="3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1667382</xdr:colOff>
      <xdr:row>41</xdr:row>
      <xdr:rowOff>51536</xdr:rowOff>
    </xdr:from>
    <xdr:ext cx="2487930" cy="58420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667382" y="6540826"/>
          <a:ext cx="2487930" cy="584200"/>
          <a:chOff x="0" y="0"/>
          <a:chExt cx="2487930" cy="58420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429869"/>
            <a:ext cx="2487930" cy="7620"/>
          </a:xfrm>
          <a:custGeom>
            <a:avLst/>
            <a:gdLst/>
            <a:ahLst/>
            <a:cxnLst/>
            <a:rect l="0" t="0" r="0" b="0"/>
            <a:pathLst>
              <a:path w="2487930" h="7620">
                <a:moveTo>
                  <a:pt x="2487422" y="0"/>
                </a:moveTo>
                <a:lnTo>
                  <a:pt x="0" y="0"/>
                </a:lnTo>
                <a:lnTo>
                  <a:pt x="0" y="7620"/>
                </a:lnTo>
                <a:lnTo>
                  <a:pt x="2487422" y="7620"/>
                </a:lnTo>
                <a:lnTo>
                  <a:pt x="2487422" y="0"/>
                </a:lnTo>
                <a:close/>
              </a:path>
            </a:pathLst>
          </a:custGeom>
          <a:solidFill>
            <a:srgbClr val="000000">
              <a:alpha val="50000"/>
            </a:srgbClr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4276" y="0"/>
            <a:ext cx="1059649" cy="583868"/>
          </a:xfrm>
          <a:prstGeom prst="rect">
            <a:avLst/>
          </a:prstGeom>
        </xdr:spPr>
      </xdr:pic>
    </xdr:grpSp>
    <xdr:clientData/>
  </xdr:oneCellAnchor>
  <xdr:oneCellAnchor>
    <xdr:from>
      <xdr:col>4</xdr:col>
      <xdr:colOff>463423</xdr:colOff>
      <xdr:row>0</xdr:row>
      <xdr:rowOff>0</xdr:rowOff>
    </xdr:from>
    <xdr:ext cx="1607798" cy="778482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898" y="0"/>
          <a:ext cx="1607798" cy="77848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652446</xdr:colOff>
      <xdr:row>0</xdr:row>
      <xdr:rowOff>0</xdr:rowOff>
    </xdr:from>
    <xdr:ext cx="1607798" cy="741611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0074" y="0"/>
          <a:ext cx="1607798" cy="741611"/>
        </a:xfrm>
        <a:prstGeom prst="rect">
          <a:avLst/>
        </a:prstGeom>
      </xdr:spPr>
    </xdr:pic>
    <xdr:clientData/>
  </xdr:oneCellAnchor>
  <xdr:twoCellAnchor editAs="oneCell">
    <xdr:from>
      <xdr:col>0</xdr:col>
      <xdr:colOff>1985005</xdr:colOff>
      <xdr:row>44</xdr:row>
      <xdr:rowOff>79562</xdr:rowOff>
    </xdr:from>
    <xdr:to>
      <xdr:col>3</xdr:col>
      <xdr:colOff>144068</xdr:colOff>
      <xdr:row>44</xdr:row>
      <xdr:rowOff>317639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B0EF4F-220F-4CE0-A6B7-80B6DCEDED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1985005" y="7356957"/>
          <a:ext cx="1461063" cy="238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463423</xdr:colOff>
      <xdr:row>0</xdr:row>
      <xdr:rowOff>0</xdr:rowOff>
    </xdr:from>
    <xdr:ext cx="1607798" cy="778482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898" y="0"/>
          <a:ext cx="1607798" cy="778482"/>
        </a:xfrm>
        <a:prstGeom prst="rect">
          <a:avLst/>
        </a:prstGeom>
      </xdr:spPr>
    </xdr:pic>
    <xdr:clientData/>
  </xdr:oneCellAnchor>
  <xdr:twoCellAnchor editAs="oneCell">
    <xdr:from>
      <xdr:col>0</xdr:col>
      <xdr:colOff>2049982</xdr:colOff>
      <xdr:row>44</xdr:row>
      <xdr:rowOff>343604</xdr:rowOff>
    </xdr:from>
    <xdr:to>
      <xdr:col>3</xdr:col>
      <xdr:colOff>209045</xdr:colOff>
      <xdr:row>45</xdr:row>
      <xdr:rowOff>225609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FF97A93-A4CE-4673-B509-4BD6A2BD48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049982" y="8347976"/>
          <a:ext cx="1470054" cy="2394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463423</xdr:colOff>
      <xdr:row>0</xdr:row>
      <xdr:rowOff>0</xdr:rowOff>
    </xdr:from>
    <xdr:ext cx="1607798" cy="778482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898" y="0"/>
          <a:ext cx="1607798" cy="778482"/>
        </a:xfrm>
        <a:prstGeom prst="rect">
          <a:avLst/>
        </a:prstGeom>
      </xdr:spPr>
    </xdr:pic>
    <xdr:clientData/>
  </xdr:oneCellAnchor>
  <xdr:twoCellAnchor editAs="oneCell">
    <xdr:from>
      <xdr:col>0</xdr:col>
      <xdr:colOff>2042927</xdr:colOff>
      <xdr:row>46</xdr:row>
      <xdr:rowOff>93839</xdr:rowOff>
    </xdr:from>
    <xdr:to>
      <xdr:col>3</xdr:col>
      <xdr:colOff>201990</xdr:colOff>
      <xdr:row>46</xdr:row>
      <xdr:rowOff>332572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C093A63-5CE4-43F1-82DC-CF1BFE2E47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042927" y="8024283"/>
          <a:ext cx="1468119" cy="2387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1667382</xdr:colOff>
      <xdr:row>45</xdr:row>
      <xdr:rowOff>10576</xdr:rowOff>
    </xdr:from>
    <xdr:ext cx="2487930" cy="762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667382" y="7079210"/>
          <a:ext cx="2487930" cy="7620"/>
        </a:xfrm>
        <a:custGeom>
          <a:avLst/>
          <a:gdLst/>
          <a:ahLst/>
          <a:cxnLst/>
          <a:rect l="0" t="0" r="0" b="0"/>
          <a:pathLst>
            <a:path w="2487930" h="7620">
              <a:moveTo>
                <a:pt x="2487422" y="0"/>
              </a:moveTo>
              <a:lnTo>
                <a:pt x="0" y="0"/>
              </a:lnTo>
              <a:lnTo>
                <a:pt x="0" y="7620"/>
              </a:lnTo>
              <a:lnTo>
                <a:pt x="2487422" y="7620"/>
              </a:lnTo>
              <a:lnTo>
                <a:pt x="248742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4</xdr:col>
      <xdr:colOff>463423</xdr:colOff>
      <xdr:row>0</xdr:row>
      <xdr:rowOff>0</xdr:rowOff>
    </xdr:from>
    <xdr:ext cx="1607798" cy="778482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898" y="0"/>
          <a:ext cx="1607798" cy="778482"/>
        </a:xfrm>
        <a:prstGeom prst="rect">
          <a:avLst/>
        </a:prstGeom>
      </xdr:spPr>
    </xdr:pic>
    <xdr:clientData/>
  </xdr:oneCellAnchor>
  <xdr:twoCellAnchor editAs="oneCell">
    <xdr:from>
      <xdr:col>0</xdr:col>
      <xdr:colOff>1907494</xdr:colOff>
      <xdr:row>45</xdr:row>
      <xdr:rowOff>182531</xdr:rowOff>
    </xdr:from>
    <xdr:to>
      <xdr:col>3</xdr:col>
      <xdr:colOff>51317</xdr:colOff>
      <xdr:row>45</xdr:row>
      <xdr:rowOff>423853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0CCF752-DB1C-4B5E-9CD2-F7AE45EB36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1907494" y="7251165"/>
          <a:ext cx="1464408" cy="24132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463423</xdr:colOff>
      <xdr:row>0</xdr:row>
      <xdr:rowOff>0</xdr:rowOff>
    </xdr:from>
    <xdr:ext cx="1607798" cy="778482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898" y="0"/>
          <a:ext cx="1607798" cy="778482"/>
        </a:xfrm>
        <a:prstGeom prst="rect">
          <a:avLst/>
        </a:prstGeom>
      </xdr:spPr>
    </xdr:pic>
    <xdr:clientData/>
  </xdr:oneCellAnchor>
  <xdr:twoCellAnchor editAs="oneCell">
    <xdr:from>
      <xdr:col>0</xdr:col>
      <xdr:colOff>1903932</xdr:colOff>
      <xdr:row>44</xdr:row>
      <xdr:rowOff>95954</xdr:rowOff>
    </xdr:from>
    <xdr:to>
      <xdr:col>3</xdr:col>
      <xdr:colOff>62995</xdr:colOff>
      <xdr:row>44</xdr:row>
      <xdr:rowOff>336099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33DBCA-0AEE-4A70-8AB2-5624B60EE9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1903932" y="6852354"/>
          <a:ext cx="1467413" cy="24014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511097</xdr:colOff>
      <xdr:row>0</xdr:row>
      <xdr:rowOff>23084</xdr:rowOff>
    </xdr:from>
    <xdr:ext cx="1560123" cy="755398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6158" y="23084"/>
          <a:ext cx="1560123" cy="755398"/>
        </a:xfrm>
        <a:prstGeom prst="rect">
          <a:avLst/>
        </a:prstGeom>
      </xdr:spPr>
    </xdr:pic>
    <xdr:clientData/>
  </xdr:oneCellAnchor>
  <xdr:twoCellAnchor editAs="oneCell">
    <xdr:from>
      <xdr:col>0</xdr:col>
      <xdr:colOff>1976240</xdr:colOff>
      <xdr:row>45</xdr:row>
      <xdr:rowOff>102714</xdr:rowOff>
    </xdr:from>
    <xdr:to>
      <xdr:col>3</xdr:col>
      <xdr:colOff>135303</xdr:colOff>
      <xdr:row>45</xdr:row>
      <xdr:rowOff>345317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E6A2FEB-798F-4C9E-8274-521A4ADB5E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1976240" y="7138924"/>
          <a:ext cx="1465160" cy="24260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511097</xdr:colOff>
      <xdr:row>0</xdr:row>
      <xdr:rowOff>23084</xdr:rowOff>
    </xdr:from>
    <xdr:ext cx="1560123" cy="755398"/>
    <xdr:pic>
      <xdr:nvPicPr>
        <xdr:cNvPr id="2" name="image2.png">
          <a:extLst>
            <a:ext uri="{FF2B5EF4-FFF2-40B4-BE49-F238E27FC236}">
              <a16:creationId xmlns:a16="http://schemas.microsoft.com/office/drawing/2014/main" id="{A6BEC5DE-E634-45E6-823A-A54F0E634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3037" y="23084"/>
          <a:ext cx="1560123" cy="755398"/>
        </a:xfrm>
        <a:prstGeom prst="rect">
          <a:avLst/>
        </a:prstGeom>
      </xdr:spPr>
    </xdr:pic>
    <xdr:clientData/>
  </xdr:oneCellAnchor>
  <xdr:twoCellAnchor editAs="oneCell">
    <xdr:from>
      <xdr:col>0</xdr:col>
      <xdr:colOff>1976240</xdr:colOff>
      <xdr:row>45</xdr:row>
      <xdr:rowOff>102714</xdr:rowOff>
    </xdr:from>
    <xdr:to>
      <xdr:col>3</xdr:col>
      <xdr:colOff>135303</xdr:colOff>
      <xdr:row>45</xdr:row>
      <xdr:rowOff>345317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717145-D39B-43B6-AF9E-B5B29578BC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1976240" y="7090254"/>
          <a:ext cx="1466143" cy="242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/>
  <dimension ref="A1:J44"/>
  <sheetViews>
    <sheetView topLeftCell="A30" zoomScale="124" workbookViewId="0">
      <selection activeCell="J20" sqref="J20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  <col min="10" max="10" width="10" bestFit="1" customWidth="1"/>
  </cols>
  <sheetData>
    <row r="1" spans="1:7" ht="14.4" customHeight="1">
      <c r="A1" s="274" t="s">
        <v>0</v>
      </c>
      <c r="B1" s="275"/>
      <c r="C1" s="275"/>
      <c r="D1" s="276"/>
      <c r="E1" s="277"/>
      <c r="F1" s="278"/>
      <c r="G1" s="279"/>
    </row>
    <row r="2" spans="1:7" ht="24" customHeight="1">
      <c r="A2" s="4" t="s">
        <v>1</v>
      </c>
      <c r="B2" s="5"/>
      <c r="C2" s="5"/>
      <c r="D2" s="6"/>
      <c r="E2" s="280"/>
      <c r="F2" s="281"/>
      <c r="G2" s="282"/>
    </row>
    <row r="3" spans="1:7" ht="9.75" customHeight="1">
      <c r="A3" s="7" t="s">
        <v>2</v>
      </c>
      <c r="B3" s="8"/>
      <c r="C3" s="8"/>
      <c r="D3" s="9"/>
      <c r="E3" s="280"/>
      <c r="F3" s="281"/>
      <c r="G3" s="282"/>
    </row>
    <row r="4" spans="1:7" ht="17.850000000000001" customHeight="1">
      <c r="A4" s="286" t="s">
        <v>3</v>
      </c>
      <c r="B4" s="287"/>
      <c r="C4" s="287"/>
      <c r="D4" s="288"/>
      <c r="E4" s="283"/>
      <c r="F4" s="284"/>
      <c r="G4" s="285"/>
    </row>
    <row r="5" spans="1:7" ht="9.6" customHeight="1">
      <c r="A5" s="268"/>
      <c r="B5" s="269"/>
      <c r="C5" s="269"/>
      <c r="D5" s="269"/>
      <c r="E5" s="269"/>
      <c r="F5" s="269"/>
      <c r="G5" s="270"/>
    </row>
    <row r="6" spans="1:7" ht="9" customHeight="1">
      <c r="A6" s="289" t="s">
        <v>4</v>
      </c>
      <c r="B6" s="290"/>
      <c r="C6" s="11" t="s">
        <v>5</v>
      </c>
      <c r="D6" s="54">
        <v>45351</v>
      </c>
      <c r="E6" s="12" t="s">
        <v>6</v>
      </c>
      <c r="F6" s="291" t="s">
        <v>52</v>
      </c>
      <c r="G6" s="261"/>
    </row>
    <row r="7" spans="1:7" ht="9" customHeight="1">
      <c r="A7" s="268"/>
      <c r="B7" s="269"/>
      <c r="C7" s="269"/>
      <c r="D7" s="270"/>
      <c r="E7" s="12" t="s">
        <v>7</v>
      </c>
      <c r="F7" s="260" t="s">
        <v>8</v>
      </c>
      <c r="G7" s="261"/>
    </row>
    <row r="8" spans="1:7" ht="18" customHeight="1">
      <c r="A8" s="13" t="s">
        <v>9</v>
      </c>
      <c r="B8" s="271" t="s">
        <v>43</v>
      </c>
      <c r="C8" s="272"/>
      <c r="D8" s="272"/>
      <c r="E8" s="272"/>
      <c r="F8" s="272"/>
      <c r="G8" s="273"/>
    </row>
    <row r="9" spans="1:7" ht="9" customHeight="1">
      <c r="A9" s="257"/>
      <c r="B9" s="258"/>
      <c r="C9" s="258"/>
      <c r="D9" s="258"/>
      <c r="E9" s="258"/>
      <c r="F9" s="258"/>
      <c r="G9" s="259"/>
    </row>
    <row r="10" spans="1:7" ht="9" customHeight="1">
      <c r="A10" s="262" t="s">
        <v>10</v>
      </c>
      <c r="B10" s="263"/>
      <c r="C10" s="264"/>
      <c r="D10" s="265"/>
      <c r="E10" s="266"/>
      <c r="F10" s="266"/>
      <c r="G10" s="267"/>
    </row>
    <row r="11" spans="1:7" ht="11.25" customHeight="1">
      <c r="A11" s="51" t="s">
        <v>11</v>
      </c>
      <c r="B11" s="40" t="s">
        <v>12</v>
      </c>
      <c r="C11" s="41" t="s">
        <v>45</v>
      </c>
      <c r="D11" s="42"/>
      <c r="E11" s="42"/>
      <c r="F11" s="43" t="s">
        <v>13</v>
      </c>
      <c r="G11" s="40" t="s">
        <v>14</v>
      </c>
    </row>
    <row r="12" spans="1:7" ht="11.25" customHeight="1">
      <c r="A12" s="48" t="s">
        <v>53</v>
      </c>
      <c r="B12" s="47" t="s">
        <v>54</v>
      </c>
      <c r="C12" s="58">
        <v>125000</v>
      </c>
      <c r="D12" s="56"/>
      <c r="E12" s="50"/>
      <c r="F12" s="57">
        <v>0.08</v>
      </c>
      <c r="G12" s="59">
        <f>C12*F12</f>
        <v>10000</v>
      </c>
    </row>
    <row r="13" spans="1:7" ht="10.5" customHeight="1">
      <c r="A13" s="47" t="s">
        <v>46</v>
      </c>
      <c r="B13" s="48" t="s">
        <v>44</v>
      </c>
      <c r="C13" s="49">
        <v>115000</v>
      </c>
      <c r="D13" s="44"/>
      <c r="E13" s="55"/>
      <c r="F13" s="45">
        <v>0.08</v>
      </c>
      <c r="G13" s="46">
        <f>C13*F13</f>
        <v>9200</v>
      </c>
    </row>
    <row r="14" spans="1:7" ht="13.5" customHeight="1">
      <c r="A14" s="52" t="s">
        <v>15</v>
      </c>
      <c r="B14" s="14"/>
      <c r="C14" s="14"/>
      <c r="D14" s="14"/>
      <c r="E14" s="14"/>
      <c r="F14" s="33">
        <v>0.05</v>
      </c>
      <c r="G14" s="34">
        <f>G13*0.05</f>
        <v>460</v>
      </c>
    </row>
    <row r="15" spans="1:7" ht="9" customHeight="1">
      <c r="A15" s="257"/>
      <c r="B15" s="258"/>
      <c r="C15" s="259"/>
      <c r="D15" s="260" t="s">
        <v>16</v>
      </c>
      <c r="E15" s="261"/>
      <c r="F15" s="10"/>
      <c r="G15" s="35">
        <f>SUM(G12:G14)</f>
        <v>19660</v>
      </c>
    </row>
    <row r="16" spans="1:7" ht="9" customHeight="1">
      <c r="A16" s="254"/>
      <c r="B16" s="255"/>
      <c r="C16" s="255"/>
      <c r="D16" s="255"/>
      <c r="E16" s="255"/>
      <c r="F16" s="255"/>
      <c r="G16" s="256"/>
    </row>
    <row r="17" spans="1:8" ht="9" customHeight="1">
      <c r="A17" s="262" t="s">
        <v>17</v>
      </c>
      <c r="B17" s="263"/>
      <c r="C17" s="264"/>
      <c r="D17" s="265"/>
      <c r="E17" s="266"/>
      <c r="F17" s="266"/>
      <c r="G17" s="267"/>
    </row>
    <row r="18" spans="1:8" ht="15.6" customHeight="1">
      <c r="A18" s="16" t="s">
        <v>11</v>
      </c>
      <c r="B18" s="16" t="s">
        <v>12</v>
      </c>
      <c r="C18" s="16" t="s">
        <v>18</v>
      </c>
      <c r="D18" s="17"/>
      <c r="E18" s="17"/>
      <c r="F18" s="13" t="s">
        <v>19</v>
      </c>
      <c r="G18" s="16" t="s">
        <v>14</v>
      </c>
    </row>
    <row r="19" spans="1:8" ht="10.5" customHeight="1">
      <c r="A19" s="16"/>
      <c r="B19" s="16"/>
      <c r="C19" s="19"/>
      <c r="D19" s="17"/>
      <c r="E19" s="17"/>
      <c r="F19" s="18"/>
      <c r="G19" s="15"/>
    </row>
    <row r="20" spans="1:8" ht="9" customHeight="1">
      <c r="A20" s="257"/>
      <c r="B20" s="258"/>
      <c r="C20" s="259"/>
      <c r="D20" s="260" t="s">
        <v>16</v>
      </c>
      <c r="E20" s="261"/>
      <c r="F20" s="10"/>
      <c r="G20" s="15"/>
    </row>
    <row r="21" spans="1:8" ht="9" customHeight="1">
      <c r="A21" s="254"/>
      <c r="B21" s="255"/>
      <c r="C21" s="255"/>
      <c r="D21" s="255"/>
      <c r="E21" s="255"/>
      <c r="F21" s="255"/>
      <c r="G21" s="256"/>
    </row>
    <row r="22" spans="1:8" ht="9" customHeight="1">
      <c r="A22" s="262" t="s">
        <v>20</v>
      </c>
      <c r="B22" s="263"/>
      <c r="C22" s="264"/>
      <c r="D22" s="265"/>
      <c r="E22" s="266"/>
      <c r="F22" s="266"/>
      <c r="G22" s="267"/>
    </row>
    <row r="23" spans="1:8" ht="16.5" customHeight="1">
      <c r="A23" s="16" t="s">
        <v>11</v>
      </c>
      <c r="B23" s="16" t="s">
        <v>12</v>
      </c>
      <c r="C23" s="20" t="s">
        <v>21</v>
      </c>
      <c r="D23" s="21" t="s">
        <v>22</v>
      </c>
      <c r="E23" s="22" t="s">
        <v>23</v>
      </c>
      <c r="F23" s="23" t="s">
        <v>24</v>
      </c>
      <c r="G23" s="16" t="s">
        <v>14</v>
      </c>
    </row>
    <row r="24" spans="1:8" ht="13.5" customHeight="1">
      <c r="A24" s="1"/>
      <c r="B24" s="1"/>
      <c r="C24" s="1"/>
      <c r="D24" s="1"/>
      <c r="E24" s="1"/>
      <c r="F24" s="1"/>
      <c r="G24" s="1"/>
    </row>
    <row r="25" spans="1:8" ht="9" customHeight="1">
      <c r="A25" s="257"/>
      <c r="B25" s="258"/>
      <c r="C25" s="259"/>
      <c r="D25" s="260" t="s">
        <v>16</v>
      </c>
      <c r="E25" s="261"/>
      <c r="F25" s="10"/>
      <c r="G25" s="16"/>
    </row>
    <row r="26" spans="1:8" ht="9" customHeight="1">
      <c r="A26" s="254"/>
      <c r="B26" s="255"/>
      <c r="C26" s="255"/>
      <c r="D26" s="255"/>
      <c r="E26" s="255"/>
      <c r="F26" s="255"/>
      <c r="G26" s="256"/>
    </row>
    <row r="27" spans="1:8" ht="9" customHeight="1">
      <c r="A27" s="262" t="s">
        <v>25</v>
      </c>
      <c r="B27" s="263"/>
      <c r="C27" s="264"/>
      <c r="D27" s="265"/>
      <c r="E27" s="266"/>
      <c r="F27" s="266"/>
      <c r="G27" s="267"/>
    </row>
    <row r="28" spans="1:8" ht="16.5" customHeight="1">
      <c r="A28" s="16" t="s">
        <v>11</v>
      </c>
      <c r="B28" s="20" t="s">
        <v>12</v>
      </c>
      <c r="C28" s="24" t="s">
        <v>26</v>
      </c>
      <c r="D28" s="21" t="s">
        <v>27</v>
      </c>
      <c r="E28" s="24" t="s">
        <v>28</v>
      </c>
      <c r="F28" s="24" t="s">
        <v>13</v>
      </c>
      <c r="G28" s="16" t="s">
        <v>14</v>
      </c>
    </row>
    <row r="29" spans="1:8" ht="9" customHeight="1">
      <c r="A29" s="16" t="s">
        <v>29</v>
      </c>
      <c r="B29" s="16" t="s">
        <v>30</v>
      </c>
      <c r="C29" s="25">
        <v>38666.67</v>
      </c>
      <c r="D29" s="26">
        <v>2.0099999999999998</v>
      </c>
      <c r="E29" s="25">
        <v>77720.009999999995</v>
      </c>
      <c r="F29" s="27">
        <v>0.06</v>
      </c>
      <c r="G29" s="15">
        <f>E29*F29</f>
        <v>4663.2005999999992</v>
      </c>
      <c r="H29" s="37"/>
    </row>
    <row r="30" spans="1:8" ht="9" customHeight="1">
      <c r="A30" s="16" t="s">
        <v>31</v>
      </c>
      <c r="B30" s="38" t="s">
        <v>47</v>
      </c>
      <c r="C30" s="25">
        <v>58000</v>
      </c>
      <c r="D30" s="26">
        <v>2.0099999999999998</v>
      </c>
      <c r="E30" s="25">
        <v>116580</v>
      </c>
      <c r="F30" s="27">
        <v>0.06</v>
      </c>
      <c r="G30" s="15">
        <f>E30*F30</f>
        <v>6994.8</v>
      </c>
    </row>
    <row r="31" spans="1:8" ht="27" customHeight="1">
      <c r="A31" s="1"/>
      <c r="B31" s="1"/>
      <c r="C31" s="1"/>
      <c r="D31" s="1"/>
      <c r="E31" s="1"/>
      <c r="F31" s="1"/>
      <c r="G31" s="1"/>
    </row>
    <row r="32" spans="1:8" ht="9" customHeight="1">
      <c r="A32" s="257"/>
      <c r="B32" s="258"/>
      <c r="C32" s="259"/>
      <c r="D32" s="260" t="s">
        <v>16</v>
      </c>
      <c r="E32" s="261"/>
      <c r="F32" s="10"/>
      <c r="G32" s="15">
        <f>G29+G30</f>
        <v>11658.000599999999</v>
      </c>
    </row>
    <row r="33" spans="1:10" ht="9.15" customHeight="1">
      <c r="A33" s="254"/>
      <c r="B33" s="255"/>
      <c r="C33" s="255"/>
      <c r="D33" s="255"/>
      <c r="E33" s="255"/>
      <c r="F33" s="255"/>
      <c r="G33" s="256"/>
    </row>
    <row r="34" spans="1:10" ht="9.15" customHeight="1">
      <c r="A34" s="239" t="s">
        <v>32</v>
      </c>
      <c r="B34" s="240"/>
      <c r="C34" s="240"/>
      <c r="D34" s="240"/>
      <c r="E34" s="240"/>
      <c r="F34" s="241"/>
      <c r="G34" s="36">
        <f>G32+G25+G20+G15</f>
        <v>31318.000599999999</v>
      </c>
    </row>
    <row r="35" spans="1:10" ht="27" customHeight="1">
      <c r="A35" s="242" t="s">
        <v>33</v>
      </c>
      <c r="B35" s="243"/>
      <c r="C35" s="243"/>
      <c r="D35" s="243"/>
      <c r="E35" s="243"/>
      <c r="F35" s="243"/>
      <c r="G35" s="244"/>
    </row>
    <row r="36" spans="1:10" ht="15.6" customHeight="1">
      <c r="A36" s="245" t="s">
        <v>34</v>
      </c>
      <c r="B36" s="246"/>
      <c r="C36" s="246"/>
      <c r="D36" s="247"/>
      <c r="E36" s="248"/>
      <c r="F36" s="29" t="s">
        <v>35</v>
      </c>
      <c r="G36" s="16" t="s">
        <v>14</v>
      </c>
    </row>
    <row r="37" spans="1:10" ht="15.6" customHeight="1">
      <c r="A37" s="251" t="s">
        <v>36</v>
      </c>
      <c r="B37" s="252"/>
      <c r="C37" s="252"/>
      <c r="D37" s="253"/>
      <c r="E37" s="249"/>
      <c r="F37" s="30">
        <v>0.24</v>
      </c>
      <c r="G37" s="15">
        <f>G34*F37</f>
        <v>7516.3201439999993</v>
      </c>
    </row>
    <row r="38" spans="1:10" ht="15.6" customHeight="1">
      <c r="A38" s="251" t="s">
        <v>37</v>
      </c>
      <c r="B38" s="252"/>
      <c r="C38" s="252"/>
      <c r="D38" s="253"/>
      <c r="E38" s="249"/>
      <c r="F38" s="30">
        <v>0.01</v>
      </c>
      <c r="G38" s="15">
        <f>G34*F38</f>
        <v>313.18000599999999</v>
      </c>
    </row>
    <row r="39" spans="1:10" ht="9.15" customHeight="1">
      <c r="A39" s="251" t="s">
        <v>38</v>
      </c>
      <c r="B39" s="252"/>
      <c r="C39" s="252"/>
      <c r="D39" s="253"/>
      <c r="E39" s="250"/>
      <c r="F39" s="30">
        <v>0.05</v>
      </c>
      <c r="G39" s="15">
        <f>G34*F39</f>
        <v>1565.90003</v>
      </c>
    </row>
    <row r="40" spans="1:10" ht="9.15" customHeight="1">
      <c r="A40" s="233" t="s">
        <v>39</v>
      </c>
      <c r="B40" s="234"/>
      <c r="C40" s="234"/>
      <c r="D40" s="234"/>
      <c r="E40" s="234"/>
      <c r="F40" s="235"/>
      <c r="G40" s="15">
        <f>SUM(G37:G39)</f>
        <v>9395.4001799999987</v>
      </c>
    </row>
    <row r="41" spans="1:10" ht="18.149999999999999" customHeight="1">
      <c r="A41" s="236"/>
      <c r="B41" s="237"/>
      <c r="C41" s="237"/>
      <c r="D41" s="237"/>
      <c r="E41" s="237"/>
      <c r="F41" s="237"/>
      <c r="G41" s="238"/>
    </row>
    <row r="42" spans="1:10" ht="9.15" customHeight="1">
      <c r="A42" s="239" t="s">
        <v>40</v>
      </c>
      <c r="B42" s="240"/>
      <c r="C42" s="240"/>
      <c r="D42" s="240"/>
      <c r="E42" s="240"/>
      <c r="F42" s="241"/>
      <c r="G42" s="28">
        <f>G34+G40</f>
        <v>40713.400779999996</v>
      </c>
      <c r="J42" s="39"/>
    </row>
    <row r="43" spans="1:10" ht="28.35" customHeight="1">
      <c r="A43" s="31" t="s">
        <v>41</v>
      </c>
      <c r="B43" s="3"/>
      <c r="C43" s="3"/>
      <c r="D43" s="3"/>
      <c r="E43" s="3"/>
      <c r="F43" s="3"/>
      <c r="G43" s="2"/>
    </row>
    <row r="44" spans="1:10" ht="20.100000000000001" customHeight="1">
      <c r="A44" s="32" t="s">
        <v>42</v>
      </c>
      <c r="B44" s="5"/>
      <c r="C44" s="5"/>
      <c r="D44" s="5"/>
      <c r="E44" s="5"/>
      <c r="F44" s="5"/>
      <c r="G44" s="6"/>
    </row>
  </sheetData>
  <mergeCells count="40">
    <mergeCell ref="A1:D1"/>
    <mergeCell ref="E1:G4"/>
    <mergeCell ref="A4:D4"/>
    <mergeCell ref="A5:G5"/>
    <mergeCell ref="A6:B6"/>
    <mergeCell ref="F6:G6"/>
    <mergeCell ref="A7:D7"/>
    <mergeCell ref="F7:G7"/>
    <mergeCell ref="B8:G8"/>
    <mergeCell ref="A9:G9"/>
    <mergeCell ref="A10:C10"/>
    <mergeCell ref="D10:G10"/>
    <mergeCell ref="A15:C15"/>
    <mergeCell ref="D15:E15"/>
    <mergeCell ref="A16:G16"/>
    <mergeCell ref="A17:C17"/>
    <mergeCell ref="D17:G17"/>
    <mergeCell ref="A33:G33"/>
    <mergeCell ref="A20:C20"/>
    <mergeCell ref="D20:E20"/>
    <mergeCell ref="A21:G21"/>
    <mergeCell ref="A22:C22"/>
    <mergeCell ref="D22:G22"/>
    <mergeCell ref="A25:C25"/>
    <mergeCell ref="D25:E25"/>
    <mergeCell ref="A26:G26"/>
    <mergeCell ref="A27:C27"/>
    <mergeCell ref="D27:G27"/>
    <mergeCell ref="A32:C32"/>
    <mergeCell ref="D32:E32"/>
    <mergeCell ref="A40:F40"/>
    <mergeCell ref="A41:G41"/>
    <mergeCell ref="A42:F42"/>
    <mergeCell ref="A34:F34"/>
    <mergeCell ref="A35:G35"/>
    <mergeCell ref="A36:D36"/>
    <mergeCell ref="E36:E39"/>
    <mergeCell ref="A37:D37"/>
    <mergeCell ref="A38:D38"/>
    <mergeCell ref="A39:D39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view="pageBreakPreview" topLeftCell="A31" zoomScale="129" zoomScaleNormal="124" workbookViewId="0">
      <selection activeCell="C31" sqref="C31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</cols>
  <sheetData>
    <row r="1" spans="1:7" ht="14.4" customHeight="1">
      <c r="A1" s="314" t="s">
        <v>0</v>
      </c>
      <c r="B1" s="315"/>
      <c r="C1" s="315"/>
      <c r="D1" s="316"/>
      <c r="E1" s="317"/>
      <c r="F1" s="318"/>
      <c r="G1" s="319"/>
    </row>
    <row r="2" spans="1:7" ht="24" customHeight="1">
      <c r="A2" s="228" t="s">
        <v>93</v>
      </c>
      <c r="B2" s="226"/>
      <c r="C2" s="226"/>
      <c r="D2" s="227"/>
      <c r="E2" s="280"/>
      <c r="F2" s="281"/>
      <c r="G2" s="320"/>
    </row>
    <row r="3" spans="1:7" ht="9.75" customHeight="1">
      <c r="A3" s="229" t="s">
        <v>2</v>
      </c>
      <c r="B3" s="230"/>
      <c r="C3" s="230"/>
      <c r="D3" s="231"/>
      <c r="E3" s="280"/>
      <c r="F3" s="281"/>
      <c r="G3" s="320"/>
    </row>
    <row r="4" spans="1:7" ht="17.850000000000001" customHeight="1">
      <c r="A4" s="322" t="s">
        <v>3</v>
      </c>
      <c r="B4" s="323"/>
      <c r="C4" s="323"/>
      <c r="D4" s="324"/>
      <c r="E4" s="283"/>
      <c r="F4" s="284"/>
      <c r="G4" s="321"/>
    </row>
    <row r="5" spans="1:7" ht="9.6" customHeight="1">
      <c r="A5" s="309"/>
      <c r="B5" s="269"/>
      <c r="C5" s="269"/>
      <c r="D5" s="269"/>
      <c r="E5" s="269"/>
      <c r="F5" s="269"/>
      <c r="G5" s="325"/>
    </row>
    <row r="6" spans="1:7" ht="9" customHeight="1">
      <c r="A6" s="326" t="s">
        <v>4</v>
      </c>
      <c r="B6" s="290"/>
      <c r="C6" s="11" t="s">
        <v>5</v>
      </c>
      <c r="D6" s="87">
        <v>45352</v>
      </c>
      <c r="E6" s="12" t="s">
        <v>6</v>
      </c>
      <c r="F6" s="260" t="s">
        <v>92</v>
      </c>
      <c r="G6" s="310"/>
    </row>
    <row r="7" spans="1:7" ht="9" customHeight="1">
      <c r="A7" s="309"/>
      <c r="B7" s="269"/>
      <c r="C7" s="269"/>
      <c r="D7" s="270"/>
      <c r="E7" s="12" t="s">
        <v>7</v>
      </c>
      <c r="F7" s="260" t="s">
        <v>8</v>
      </c>
      <c r="G7" s="310"/>
    </row>
    <row r="8" spans="1:7" ht="18" customHeight="1">
      <c r="A8" s="97" t="s">
        <v>9</v>
      </c>
      <c r="B8" s="311" t="s">
        <v>67</v>
      </c>
      <c r="C8" s="272"/>
      <c r="D8" s="272"/>
      <c r="E8" s="272"/>
      <c r="F8" s="272"/>
      <c r="G8" s="312"/>
    </row>
    <row r="9" spans="1:7" ht="9" customHeight="1">
      <c r="A9" s="306"/>
      <c r="B9" s="258"/>
      <c r="C9" s="258"/>
      <c r="D9" s="258"/>
      <c r="E9" s="258"/>
      <c r="F9" s="258"/>
      <c r="G9" s="313"/>
    </row>
    <row r="10" spans="1:7" ht="9" customHeight="1">
      <c r="A10" s="307" t="s">
        <v>10</v>
      </c>
      <c r="B10" s="263"/>
      <c r="C10" s="264"/>
      <c r="D10" s="265"/>
      <c r="E10" s="266"/>
      <c r="F10" s="266"/>
      <c r="G10" s="308"/>
    </row>
    <row r="11" spans="1:7" ht="14.25" customHeight="1">
      <c r="A11" s="98" t="s">
        <v>11</v>
      </c>
      <c r="B11" s="74" t="s">
        <v>12</v>
      </c>
      <c r="C11" s="75" t="s">
        <v>68</v>
      </c>
      <c r="D11" s="86"/>
      <c r="E11" s="86"/>
      <c r="F11" s="75" t="s">
        <v>13</v>
      </c>
      <c r="G11" s="99" t="s">
        <v>14</v>
      </c>
    </row>
    <row r="12" spans="1:7" ht="8.85" customHeight="1">
      <c r="A12" s="304"/>
      <c r="B12" s="255"/>
      <c r="C12" s="255"/>
      <c r="D12" s="255"/>
      <c r="E12" s="255"/>
      <c r="F12" s="255"/>
      <c r="G12" s="305"/>
    </row>
    <row r="13" spans="1:7" ht="23.4" customHeight="1">
      <c r="A13" s="100" t="s">
        <v>15</v>
      </c>
      <c r="B13" s="14"/>
      <c r="C13" s="14"/>
      <c r="D13" s="14"/>
      <c r="E13" s="14"/>
      <c r="F13" s="78">
        <v>0.05</v>
      </c>
      <c r="G13" s="179">
        <f>ROUND(G34*F13,0)</f>
        <v>810</v>
      </c>
    </row>
    <row r="14" spans="1:7" ht="9" customHeight="1">
      <c r="A14" s="306"/>
      <c r="B14" s="258"/>
      <c r="C14" s="259"/>
      <c r="D14" s="260" t="s">
        <v>16</v>
      </c>
      <c r="E14" s="261"/>
      <c r="F14" s="10"/>
      <c r="G14" s="106">
        <f>G13</f>
        <v>810</v>
      </c>
    </row>
    <row r="15" spans="1:7" ht="9" customHeight="1">
      <c r="A15" s="304"/>
      <c r="B15" s="255"/>
      <c r="C15" s="255"/>
      <c r="D15" s="255"/>
      <c r="E15" s="255"/>
      <c r="F15" s="255"/>
      <c r="G15" s="305"/>
    </row>
    <row r="16" spans="1:7" ht="9" customHeight="1">
      <c r="A16" s="307" t="s">
        <v>17</v>
      </c>
      <c r="B16" s="263"/>
      <c r="C16" s="264"/>
      <c r="D16" s="265"/>
      <c r="E16" s="266"/>
      <c r="F16" s="266"/>
      <c r="G16" s="308"/>
    </row>
    <row r="17" spans="1:8" ht="15.6" customHeight="1">
      <c r="A17" s="103" t="s">
        <v>11</v>
      </c>
      <c r="B17" s="16" t="s">
        <v>12</v>
      </c>
      <c r="C17" s="16" t="s">
        <v>18</v>
      </c>
      <c r="D17" s="17"/>
      <c r="E17" s="17"/>
      <c r="F17" s="13" t="s">
        <v>19</v>
      </c>
      <c r="G17" s="104" t="s">
        <v>14</v>
      </c>
    </row>
    <row r="18" spans="1:8" ht="9" customHeight="1">
      <c r="A18" s="180" t="s">
        <v>91</v>
      </c>
      <c r="B18" s="16" t="s">
        <v>69</v>
      </c>
      <c r="C18" s="15">
        <v>13000</v>
      </c>
      <c r="D18" s="10"/>
      <c r="E18" s="10"/>
      <c r="F18" s="70">
        <v>2.75</v>
      </c>
      <c r="G18" s="106">
        <f>C18*F18</f>
        <v>35750</v>
      </c>
    </row>
    <row r="19" spans="1:8" ht="9" customHeight="1">
      <c r="A19" s="103" t="s">
        <v>70</v>
      </c>
      <c r="B19" s="16" t="s">
        <v>71</v>
      </c>
      <c r="C19" s="15">
        <v>58000</v>
      </c>
      <c r="D19" s="10"/>
      <c r="E19" s="10"/>
      <c r="F19" s="70">
        <v>0.37398021428571426</v>
      </c>
      <c r="G19" s="106">
        <f t="shared" ref="G19:G21" si="0">C19*F19</f>
        <v>21690.852428571427</v>
      </c>
    </row>
    <row r="20" spans="1:8" ht="9" customHeight="1">
      <c r="A20" s="103" t="s">
        <v>72</v>
      </c>
      <c r="B20" s="16" t="s">
        <v>73</v>
      </c>
      <c r="C20" s="15">
        <v>15000</v>
      </c>
      <c r="D20" s="10"/>
      <c r="E20" s="10"/>
      <c r="F20" s="70">
        <v>1.1000000000000001</v>
      </c>
      <c r="G20" s="106">
        <f t="shared" si="0"/>
        <v>16500</v>
      </c>
    </row>
    <row r="21" spans="1:8" ht="18" customHeight="1">
      <c r="A21" s="103" t="s">
        <v>74</v>
      </c>
      <c r="B21" s="16" t="s">
        <v>75</v>
      </c>
      <c r="C21" s="19">
        <v>900</v>
      </c>
      <c r="D21" s="17"/>
      <c r="E21" s="17"/>
      <c r="F21" s="70">
        <v>4</v>
      </c>
      <c r="G21" s="106">
        <f t="shared" si="0"/>
        <v>3600</v>
      </c>
    </row>
    <row r="22" spans="1:8" ht="9" customHeight="1">
      <c r="A22" s="306"/>
      <c r="B22" s="258"/>
      <c r="C22" s="259"/>
      <c r="D22" s="260" t="s">
        <v>16</v>
      </c>
      <c r="E22" s="261"/>
      <c r="F22" s="10"/>
      <c r="G22" s="106">
        <f>SUM(G18:G21)</f>
        <v>77540.852428571423</v>
      </c>
    </row>
    <row r="23" spans="1:8" ht="9" customHeight="1">
      <c r="A23" s="304"/>
      <c r="B23" s="255"/>
      <c r="C23" s="255"/>
      <c r="D23" s="255"/>
      <c r="E23" s="255"/>
      <c r="F23" s="255"/>
      <c r="G23" s="305"/>
    </row>
    <row r="24" spans="1:8" ht="9" customHeight="1">
      <c r="A24" s="307" t="s">
        <v>20</v>
      </c>
      <c r="B24" s="263"/>
      <c r="C24" s="264"/>
      <c r="D24" s="265"/>
      <c r="E24" s="266"/>
      <c r="F24" s="266"/>
      <c r="G24" s="308"/>
    </row>
    <row r="25" spans="1:8" ht="16.5" customHeight="1">
      <c r="A25" s="103" t="s">
        <v>11</v>
      </c>
      <c r="B25" s="16" t="s">
        <v>12</v>
      </c>
      <c r="C25" s="20" t="s">
        <v>21</v>
      </c>
      <c r="D25" s="21" t="s">
        <v>22</v>
      </c>
      <c r="E25" s="22" t="s">
        <v>23</v>
      </c>
      <c r="F25" s="23" t="s">
        <v>24</v>
      </c>
      <c r="G25" s="104" t="s">
        <v>14</v>
      </c>
    </row>
    <row r="26" spans="1:8" ht="36" customHeight="1">
      <c r="A26" s="105"/>
      <c r="B26" s="1"/>
      <c r="C26" s="1"/>
      <c r="D26" s="1"/>
      <c r="E26" s="1"/>
      <c r="F26" s="1"/>
      <c r="G26" s="107"/>
    </row>
    <row r="27" spans="1:8" ht="9" customHeight="1">
      <c r="A27" s="306"/>
      <c r="B27" s="258"/>
      <c r="C27" s="259"/>
      <c r="D27" s="260" t="s">
        <v>16</v>
      </c>
      <c r="E27" s="261"/>
      <c r="F27" s="10"/>
      <c r="G27" s="104">
        <f>G26</f>
        <v>0</v>
      </c>
    </row>
    <row r="28" spans="1:8" ht="9" customHeight="1">
      <c r="A28" s="304"/>
      <c r="B28" s="255"/>
      <c r="C28" s="255"/>
      <c r="D28" s="255"/>
      <c r="E28" s="255"/>
      <c r="F28" s="255"/>
      <c r="G28" s="305"/>
    </row>
    <row r="29" spans="1:8" ht="9" customHeight="1">
      <c r="A29" s="307" t="s">
        <v>25</v>
      </c>
      <c r="B29" s="263"/>
      <c r="C29" s="264"/>
      <c r="D29" s="265"/>
      <c r="E29" s="266"/>
      <c r="F29" s="266"/>
      <c r="G29" s="308"/>
    </row>
    <row r="30" spans="1:8" ht="16.5" customHeight="1">
      <c r="A30" s="103" t="s">
        <v>11</v>
      </c>
      <c r="B30" s="20" t="s">
        <v>12</v>
      </c>
      <c r="C30" s="24" t="s">
        <v>26</v>
      </c>
      <c r="D30" s="21" t="s">
        <v>27</v>
      </c>
      <c r="E30" s="24" t="s">
        <v>28</v>
      </c>
      <c r="F30" s="24" t="s">
        <v>13</v>
      </c>
      <c r="G30" s="104" t="s">
        <v>14</v>
      </c>
    </row>
    <row r="31" spans="1:8" ht="9" customHeight="1">
      <c r="A31" s="103" t="s">
        <v>29</v>
      </c>
      <c r="B31" s="16" t="s">
        <v>30</v>
      </c>
      <c r="C31" s="25">
        <v>38666.67</v>
      </c>
      <c r="D31" s="26">
        <v>2.0099999999999998</v>
      </c>
      <c r="E31" s="25">
        <v>77720.009999999995</v>
      </c>
      <c r="F31" s="69">
        <v>12</v>
      </c>
      <c r="G31" s="106">
        <f>E31/F31</f>
        <v>6476.6674999999996</v>
      </c>
      <c r="H31" s="37"/>
    </row>
    <row r="32" spans="1:8" ht="9" customHeight="1">
      <c r="A32" s="103" t="s">
        <v>31</v>
      </c>
      <c r="B32" s="16" t="s">
        <v>76</v>
      </c>
      <c r="C32" s="25">
        <v>58000</v>
      </c>
      <c r="D32" s="26">
        <v>2.0099999999999998</v>
      </c>
      <c r="E32" s="25">
        <v>116580</v>
      </c>
      <c r="F32" s="69">
        <v>12</v>
      </c>
      <c r="G32" s="106">
        <f>E32/F32</f>
        <v>9715</v>
      </c>
    </row>
    <row r="33" spans="1:7" ht="27" customHeight="1">
      <c r="A33" s="105"/>
      <c r="B33" s="1"/>
      <c r="C33" s="1"/>
      <c r="D33" s="1"/>
      <c r="E33" s="1"/>
      <c r="F33" s="1"/>
      <c r="G33" s="107"/>
    </row>
    <row r="34" spans="1:7" ht="9" customHeight="1">
      <c r="A34" s="306"/>
      <c r="B34" s="258"/>
      <c r="C34" s="259"/>
      <c r="D34" s="260" t="s">
        <v>16</v>
      </c>
      <c r="E34" s="261"/>
      <c r="F34" s="10"/>
      <c r="G34" s="106">
        <f>SUM(G31:G32)</f>
        <v>16191.6675</v>
      </c>
    </row>
    <row r="35" spans="1:7" ht="9.15" customHeight="1">
      <c r="A35" s="304"/>
      <c r="B35" s="255"/>
      <c r="C35" s="255"/>
      <c r="D35" s="255"/>
      <c r="E35" s="255"/>
      <c r="F35" s="255"/>
      <c r="G35" s="305"/>
    </row>
    <row r="36" spans="1:7" ht="9.15" customHeight="1">
      <c r="A36" s="296" t="s">
        <v>32</v>
      </c>
      <c r="B36" s="240"/>
      <c r="C36" s="240"/>
      <c r="D36" s="240"/>
      <c r="E36" s="240"/>
      <c r="F36" s="241"/>
      <c r="G36" s="108">
        <f>ROUND(G34+G27+G22+G14,0)</f>
        <v>94543</v>
      </c>
    </row>
    <row r="37" spans="1:7" ht="27" customHeight="1">
      <c r="A37" s="297" t="s">
        <v>33</v>
      </c>
      <c r="B37" s="243"/>
      <c r="C37" s="243"/>
      <c r="D37" s="243"/>
      <c r="E37" s="243"/>
      <c r="F37" s="243"/>
      <c r="G37" s="298"/>
    </row>
    <row r="38" spans="1:7" ht="15.6" customHeight="1">
      <c r="A38" s="299" t="s">
        <v>34</v>
      </c>
      <c r="B38" s="246"/>
      <c r="C38" s="246"/>
      <c r="D38" s="247"/>
      <c r="E38" s="248"/>
      <c r="F38" s="29" t="s">
        <v>35</v>
      </c>
      <c r="G38" s="104" t="s">
        <v>14</v>
      </c>
    </row>
    <row r="39" spans="1:7" ht="15.6" customHeight="1">
      <c r="A39" s="300" t="s">
        <v>36</v>
      </c>
      <c r="B39" s="252"/>
      <c r="C39" s="252"/>
      <c r="D39" s="253"/>
      <c r="E39" s="249"/>
      <c r="F39" s="30">
        <v>0.24</v>
      </c>
      <c r="G39" s="106">
        <f>G36*F39</f>
        <v>22690.32</v>
      </c>
    </row>
    <row r="40" spans="1:7" ht="15.6" customHeight="1">
      <c r="A40" s="300" t="s">
        <v>37</v>
      </c>
      <c r="B40" s="252"/>
      <c r="C40" s="252"/>
      <c r="D40" s="253"/>
      <c r="E40" s="249"/>
      <c r="F40" s="30">
        <v>0.01</v>
      </c>
      <c r="G40" s="102">
        <f>G36*F40</f>
        <v>945.43000000000006</v>
      </c>
    </row>
    <row r="41" spans="1:7" ht="9.15" customHeight="1">
      <c r="A41" s="301" t="s">
        <v>38</v>
      </c>
      <c r="B41" s="302"/>
      <c r="C41" s="302"/>
      <c r="D41" s="303"/>
      <c r="E41" s="249"/>
      <c r="F41" s="211">
        <v>0.05</v>
      </c>
      <c r="G41" s="106">
        <f>G36*F41</f>
        <v>4727.1500000000005</v>
      </c>
    </row>
    <row r="42" spans="1:7" ht="9.15" customHeight="1">
      <c r="A42" s="292" t="s">
        <v>39</v>
      </c>
      <c r="B42" s="292"/>
      <c r="C42" s="292"/>
      <c r="D42" s="292"/>
      <c r="E42" s="292"/>
      <c r="F42" s="292"/>
      <c r="G42" s="213">
        <f>G39+G40+G41</f>
        <v>28362.9</v>
      </c>
    </row>
    <row r="43" spans="1:7" ht="18.149999999999999" customHeight="1">
      <c r="A43" s="293"/>
      <c r="B43" s="237"/>
      <c r="C43" s="237"/>
      <c r="D43" s="237"/>
      <c r="E43" s="237"/>
      <c r="F43" s="237"/>
      <c r="G43" s="294"/>
    </row>
    <row r="44" spans="1:7" ht="9.15" customHeight="1">
      <c r="A44" s="295" t="s">
        <v>40</v>
      </c>
      <c r="B44" s="295"/>
      <c r="C44" s="295"/>
      <c r="D44" s="295"/>
      <c r="E44" s="295"/>
      <c r="F44" s="295"/>
      <c r="G44" s="217">
        <f>ROUND(G36+G42,0)</f>
        <v>122906</v>
      </c>
    </row>
    <row r="45" spans="1:7" ht="28.35" customHeight="1">
      <c r="A45" s="170" t="s">
        <v>105</v>
      </c>
      <c r="B45" s="171"/>
      <c r="C45" s="171"/>
      <c r="D45" s="172"/>
      <c r="E45" s="173"/>
      <c r="F45" s="82"/>
      <c r="G45" s="112"/>
    </row>
    <row r="46" spans="1:7" ht="20.100000000000001" customHeight="1">
      <c r="A46" s="170" t="s">
        <v>106</v>
      </c>
      <c r="B46" s="171" t="s">
        <v>107</v>
      </c>
      <c r="C46" s="171"/>
      <c r="D46" s="172"/>
      <c r="E46" s="174"/>
      <c r="F46" s="85"/>
      <c r="G46" s="113"/>
    </row>
    <row r="47" spans="1:7" ht="13.8" thickBot="1">
      <c r="A47" s="175" t="s">
        <v>108</v>
      </c>
      <c r="B47" s="176" t="s">
        <v>109</v>
      </c>
      <c r="C47" s="176"/>
      <c r="D47" s="177"/>
      <c r="E47" s="178"/>
      <c r="F47" s="115"/>
      <c r="G47" s="116"/>
    </row>
  </sheetData>
  <mergeCells count="41">
    <mergeCell ref="A1:D1"/>
    <mergeCell ref="E1:G4"/>
    <mergeCell ref="A4:D4"/>
    <mergeCell ref="A5:G5"/>
    <mergeCell ref="A6:B6"/>
    <mergeCell ref="F6:G6"/>
    <mergeCell ref="A7:D7"/>
    <mergeCell ref="F7:G7"/>
    <mergeCell ref="B8:G8"/>
    <mergeCell ref="A9:G9"/>
    <mergeCell ref="A10:C10"/>
    <mergeCell ref="D10:G10"/>
    <mergeCell ref="A12:G12"/>
    <mergeCell ref="A14:C14"/>
    <mergeCell ref="D14:E14"/>
    <mergeCell ref="A15:G15"/>
    <mergeCell ref="A16:C16"/>
    <mergeCell ref="D16:G16"/>
    <mergeCell ref="A35:G35"/>
    <mergeCell ref="A22:C22"/>
    <mergeCell ref="D22:E22"/>
    <mergeCell ref="A23:G23"/>
    <mergeCell ref="A24:C24"/>
    <mergeCell ref="D24:G24"/>
    <mergeCell ref="A27:C27"/>
    <mergeCell ref="D27:E27"/>
    <mergeCell ref="A28:G28"/>
    <mergeCell ref="A29:C29"/>
    <mergeCell ref="D29:G29"/>
    <mergeCell ref="A34:C34"/>
    <mergeCell ref="D34:E34"/>
    <mergeCell ref="A42:F42"/>
    <mergeCell ref="A43:G43"/>
    <mergeCell ref="A44:F44"/>
    <mergeCell ref="A36:F36"/>
    <mergeCell ref="A37:G37"/>
    <mergeCell ref="A38:D38"/>
    <mergeCell ref="E38:E41"/>
    <mergeCell ref="A39:D39"/>
    <mergeCell ref="A40:D40"/>
    <mergeCell ref="A41:D41"/>
  </mergeCells>
  <pageMargins left="0.7" right="0.7" top="0.75" bottom="0.75" header="0.3" footer="0.3"/>
  <pageSetup scale="94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"/>
  <sheetViews>
    <sheetView view="pageBreakPreview" topLeftCell="A27" zoomScale="113" zoomScaleNormal="123" workbookViewId="0">
      <selection activeCell="A42" sqref="A42:F42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  <col min="8" max="8" width="16" bestFit="1" customWidth="1"/>
  </cols>
  <sheetData>
    <row r="1" spans="1:7" ht="14.4" customHeight="1">
      <c r="A1" s="354" t="s">
        <v>110</v>
      </c>
      <c r="B1" s="355"/>
      <c r="C1" s="355"/>
      <c r="D1" s="356"/>
      <c r="E1" s="357"/>
      <c r="F1" s="358"/>
      <c r="G1" s="359"/>
    </row>
    <row r="2" spans="1:7" ht="24" customHeight="1">
      <c r="A2" s="95" t="s">
        <v>93</v>
      </c>
      <c r="B2" s="117"/>
      <c r="C2" s="117"/>
      <c r="D2" s="118"/>
      <c r="E2" s="360"/>
      <c r="F2" s="361"/>
      <c r="G2" s="362"/>
    </row>
    <row r="3" spans="1:7" ht="9.75" customHeight="1">
      <c r="A3" s="96" t="s">
        <v>104</v>
      </c>
      <c r="B3" s="119"/>
      <c r="C3" s="119"/>
      <c r="D3" s="120"/>
      <c r="E3" s="360"/>
      <c r="F3" s="361"/>
      <c r="G3" s="362"/>
    </row>
    <row r="4" spans="1:7" ht="17.850000000000001" customHeight="1">
      <c r="A4" s="366" t="s">
        <v>111</v>
      </c>
      <c r="B4" s="287"/>
      <c r="C4" s="287"/>
      <c r="D4" s="288"/>
      <c r="E4" s="363"/>
      <c r="F4" s="364"/>
      <c r="G4" s="365"/>
    </row>
    <row r="5" spans="1:7" ht="9.6" customHeight="1">
      <c r="A5" s="350"/>
      <c r="B5" s="351"/>
      <c r="C5" s="351"/>
      <c r="D5" s="351"/>
      <c r="E5" s="351"/>
      <c r="F5" s="351"/>
      <c r="G5" s="367"/>
    </row>
    <row r="6" spans="1:7" ht="9" customHeight="1">
      <c r="A6" s="326" t="s">
        <v>112</v>
      </c>
      <c r="B6" s="290"/>
      <c r="C6" s="121" t="s">
        <v>113</v>
      </c>
      <c r="D6" s="122">
        <v>45352</v>
      </c>
      <c r="E6" s="123" t="s">
        <v>114</v>
      </c>
      <c r="F6" s="260" t="s">
        <v>94</v>
      </c>
      <c r="G6" s="310"/>
    </row>
    <row r="7" spans="1:7" ht="9" customHeight="1">
      <c r="A7" s="350"/>
      <c r="B7" s="351"/>
      <c r="C7" s="351"/>
      <c r="D7" s="352"/>
      <c r="E7" s="123" t="s">
        <v>115</v>
      </c>
      <c r="F7" s="260" t="s">
        <v>116</v>
      </c>
      <c r="G7" s="310"/>
    </row>
    <row r="8" spans="1:7" ht="18" customHeight="1">
      <c r="A8" s="124" t="s">
        <v>117</v>
      </c>
      <c r="B8" s="311" t="s">
        <v>118</v>
      </c>
      <c r="C8" s="272"/>
      <c r="D8" s="272"/>
      <c r="E8" s="272"/>
      <c r="F8" s="272"/>
      <c r="G8" s="312"/>
    </row>
    <row r="9" spans="1:7" ht="9" customHeight="1">
      <c r="A9" s="344"/>
      <c r="B9" s="345"/>
      <c r="C9" s="345"/>
      <c r="D9" s="345"/>
      <c r="E9" s="345"/>
      <c r="F9" s="345"/>
      <c r="G9" s="353"/>
    </row>
    <row r="10" spans="1:7" ht="9" customHeight="1">
      <c r="A10" s="307" t="s">
        <v>119</v>
      </c>
      <c r="B10" s="263"/>
      <c r="C10" s="264"/>
      <c r="D10" s="347"/>
      <c r="E10" s="348"/>
      <c r="F10" s="348"/>
      <c r="G10" s="349"/>
    </row>
    <row r="11" spans="1:7" ht="60.6" customHeight="1">
      <c r="A11" s="125" t="s">
        <v>120</v>
      </c>
      <c r="B11" s="126" t="s">
        <v>121</v>
      </c>
      <c r="C11" s="127" t="s">
        <v>122</v>
      </c>
      <c r="D11" s="128"/>
      <c r="E11" s="128"/>
      <c r="F11" s="127" t="s">
        <v>123</v>
      </c>
      <c r="G11" s="129" t="s">
        <v>124</v>
      </c>
    </row>
    <row r="12" spans="1:7" ht="8.85" customHeight="1">
      <c r="A12" s="341"/>
      <c r="B12" s="342"/>
      <c r="C12" s="342"/>
      <c r="D12" s="342"/>
      <c r="E12" s="342"/>
      <c r="F12" s="342"/>
      <c r="G12" s="343"/>
    </row>
    <row r="13" spans="1:7" ht="23.4" customHeight="1">
      <c r="A13" s="130" t="s">
        <v>125</v>
      </c>
      <c r="B13" s="131"/>
      <c r="C13" s="131"/>
      <c r="D13" s="131"/>
      <c r="E13" s="131"/>
      <c r="F13" s="132"/>
      <c r="G13" s="133">
        <f>G34*5%</f>
        <v>302.25</v>
      </c>
    </row>
    <row r="14" spans="1:7" ht="9" customHeight="1">
      <c r="A14" s="344"/>
      <c r="B14" s="345"/>
      <c r="C14" s="346"/>
      <c r="D14" s="260" t="s">
        <v>126</v>
      </c>
      <c r="E14" s="261"/>
      <c r="F14" s="134"/>
      <c r="G14" s="135">
        <f>G13</f>
        <v>302.25</v>
      </c>
    </row>
    <row r="15" spans="1:7" ht="9" customHeight="1">
      <c r="A15" s="341"/>
      <c r="B15" s="342"/>
      <c r="C15" s="342"/>
      <c r="D15" s="342"/>
      <c r="E15" s="342"/>
      <c r="F15" s="342"/>
      <c r="G15" s="343"/>
    </row>
    <row r="16" spans="1:7" ht="9" customHeight="1">
      <c r="A16" s="307" t="s">
        <v>127</v>
      </c>
      <c r="B16" s="263"/>
      <c r="C16" s="264"/>
      <c r="D16" s="347"/>
      <c r="E16" s="348"/>
      <c r="F16" s="348"/>
      <c r="G16" s="349"/>
    </row>
    <row r="17" spans="1:8" ht="15.6" customHeight="1">
      <c r="A17" s="136" t="s">
        <v>120</v>
      </c>
      <c r="B17" s="137" t="s">
        <v>121</v>
      </c>
      <c r="C17" s="137" t="s">
        <v>45</v>
      </c>
      <c r="D17" s="138"/>
      <c r="E17" s="138"/>
      <c r="F17" s="139" t="s">
        <v>128</v>
      </c>
      <c r="G17" s="140" t="s">
        <v>124</v>
      </c>
    </row>
    <row r="18" spans="1:8" ht="9" customHeight="1">
      <c r="A18" s="141"/>
      <c r="B18" s="134"/>
      <c r="C18" s="134"/>
      <c r="D18" s="134"/>
      <c r="E18" s="134"/>
      <c r="F18" s="134"/>
      <c r="G18" s="142"/>
    </row>
    <row r="19" spans="1:8" ht="16.5" customHeight="1">
      <c r="A19" s="143" t="s">
        <v>129</v>
      </c>
      <c r="B19" s="137" t="s">
        <v>130</v>
      </c>
      <c r="C19" s="144">
        <v>15125</v>
      </c>
      <c r="D19" s="138"/>
      <c r="E19" s="138"/>
      <c r="F19" s="145">
        <v>1</v>
      </c>
      <c r="G19" s="146">
        <f>C19*F19</f>
        <v>15125</v>
      </c>
      <c r="H19" s="79"/>
    </row>
    <row r="20" spans="1:8" ht="9" customHeight="1">
      <c r="A20" s="141"/>
      <c r="B20" s="134"/>
      <c r="C20" s="134"/>
      <c r="D20" s="134"/>
      <c r="E20" s="134"/>
      <c r="F20" s="134"/>
      <c r="G20" s="142"/>
    </row>
    <row r="21" spans="1:8" ht="18" customHeight="1">
      <c r="A21" s="147"/>
      <c r="B21" s="138"/>
      <c r="C21" s="138"/>
      <c r="D21" s="138"/>
      <c r="E21" s="138"/>
      <c r="F21" s="138"/>
      <c r="G21" s="148"/>
    </row>
    <row r="22" spans="1:8" ht="9" customHeight="1">
      <c r="A22" s="344"/>
      <c r="B22" s="345"/>
      <c r="C22" s="346"/>
      <c r="D22" s="260" t="s">
        <v>126</v>
      </c>
      <c r="E22" s="261"/>
      <c r="F22" s="134"/>
      <c r="G22" s="146">
        <f>G19</f>
        <v>15125</v>
      </c>
    </row>
    <row r="23" spans="1:8" ht="9" customHeight="1">
      <c r="A23" s="341"/>
      <c r="B23" s="342"/>
      <c r="C23" s="342"/>
      <c r="D23" s="342"/>
      <c r="E23" s="342"/>
      <c r="F23" s="342"/>
      <c r="G23" s="343"/>
    </row>
    <row r="24" spans="1:8" ht="9" customHeight="1">
      <c r="A24" s="307" t="s">
        <v>131</v>
      </c>
      <c r="B24" s="263"/>
      <c r="C24" s="264"/>
      <c r="D24" s="347"/>
      <c r="E24" s="348"/>
      <c r="F24" s="348"/>
      <c r="G24" s="349"/>
    </row>
    <row r="25" spans="1:8" ht="16.5" customHeight="1">
      <c r="A25" s="136" t="s">
        <v>120</v>
      </c>
      <c r="B25" s="137" t="s">
        <v>121</v>
      </c>
      <c r="C25" s="149" t="s">
        <v>132</v>
      </c>
      <c r="D25" s="150" t="s">
        <v>133</v>
      </c>
      <c r="E25" s="151" t="s">
        <v>134</v>
      </c>
      <c r="F25" s="152" t="s">
        <v>135</v>
      </c>
      <c r="G25" s="140" t="s">
        <v>124</v>
      </c>
    </row>
    <row r="26" spans="1:8" ht="36" customHeight="1">
      <c r="A26" s="143"/>
      <c r="B26" s="153"/>
      <c r="C26" s="153"/>
      <c r="D26" s="153"/>
      <c r="E26" s="153"/>
      <c r="F26" s="153"/>
      <c r="G26" s="154"/>
    </row>
    <row r="27" spans="1:8" ht="9" customHeight="1">
      <c r="A27" s="344"/>
      <c r="B27" s="345"/>
      <c r="C27" s="346"/>
      <c r="D27" s="260" t="s">
        <v>126</v>
      </c>
      <c r="E27" s="261"/>
      <c r="F27" s="134"/>
      <c r="G27" s="140">
        <f>G26</f>
        <v>0</v>
      </c>
    </row>
    <row r="28" spans="1:8" ht="9" customHeight="1">
      <c r="A28" s="341"/>
      <c r="B28" s="342"/>
      <c r="C28" s="342"/>
      <c r="D28" s="342"/>
      <c r="E28" s="342"/>
      <c r="F28" s="342"/>
      <c r="G28" s="343"/>
    </row>
    <row r="29" spans="1:8" ht="9" customHeight="1">
      <c r="A29" s="307" t="s">
        <v>136</v>
      </c>
      <c r="B29" s="263"/>
      <c r="C29" s="264"/>
      <c r="D29" s="347"/>
      <c r="E29" s="348"/>
      <c r="F29" s="348"/>
      <c r="G29" s="349"/>
    </row>
    <row r="30" spans="1:8" ht="16.5" customHeight="1">
      <c r="A30" s="136" t="s">
        <v>120</v>
      </c>
      <c r="B30" s="149" t="s">
        <v>121</v>
      </c>
      <c r="C30" s="155" t="s">
        <v>137</v>
      </c>
      <c r="D30" s="150" t="s">
        <v>138</v>
      </c>
      <c r="E30" s="155" t="s">
        <v>139</v>
      </c>
      <c r="F30" s="155" t="s">
        <v>123</v>
      </c>
      <c r="G30" s="140" t="s">
        <v>124</v>
      </c>
    </row>
    <row r="31" spans="1:8" ht="9" customHeight="1">
      <c r="A31" s="136" t="s">
        <v>140</v>
      </c>
      <c r="B31" s="137" t="s">
        <v>47</v>
      </c>
      <c r="C31" s="156">
        <f>38666.67*2</f>
        <v>77333.34</v>
      </c>
      <c r="D31" s="157">
        <v>2.0099999999999998</v>
      </c>
      <c r="E31" s="156">
        <f>C31*D31</f>
        <v>155440.01339999997</v>
      </c>
      <c r="F31" s="158">
        <v>45</v>
      </c>
      <c r="G31" s="146">
        <f>E31/F31</f>
        <v>3454.2225199999993</v>
      </c>
      <c r="H31" s="37"/>
    </row>
    <row r="32" spans="1:8" ht="9" customHeight="1">
      <c r="A32" s="136" t="s">
        <v>141</v>
      </c>
      <c r="B32" s="137" t="s">
        <v>142</v>
      </c>
      <c r="C32" s="156">
        <v>58000</v>
      </c>
      <c r="D32" s="157">
        <v>2.0099999999999998</v>
      </c>
      <c r="E32" s="156">
        <v>116580</v>
      </c>
      <c r="F32" s="158">
        <v>45</v>
      </c>
      <c r="G32" s="146">
        <f>E32/F32</f>
        <v>2590.6666666666665</v>
      </c>
    </row>
    <row r="33" spans="1:7" ht="27" customHeight="1">
      <c r="A33" s="143"/>
      <c r="B33" s="153"/>
      <c r="C33" s="153"/>
      <c r="D33" s="153"/>
      <c r="E33" s="153"/>
      <c r="F33" s="153"/>
      <c r="G33" s="154"/>
    </row>
    <row r="34" spans="1:7" ht="9" customHeight="1">
      <c r="A34" s="344"/>
      <c r="B34" s="345"/>
      <c r="C34" s="346"/>
      <c r="D34" s="260" t="s">
        <v>126</v>
      </c>
      <c r="E34" s="261"/>
      <c r="F34" s="134"/>
      <c r="G34" s="146">
        <f>ROUND(SUM(G31:G32),0)</f>
        <v>6045</v>
      </c>
    </row>
    <row r="35" spans="1:7" ht="9.15" customHeight="1">
      <c r="A35" s="341"/>
      <c r="B35" s="342"/>
      <c r="C35" s="342"/>
      <c r="D35" s="342"/>
      <c r="E35" s="342"/>
      <c r="F35" s="342"/>
      <c r="G35" s="343"/>
    </row>
    <row r="36" spans="1:7" ht="9.15" customHeight="1">
      <c r="A36" s="296" t="s">
        <v>143</v>
      </c>
      <c r="B36" s="240"/>
      <c r="C36" s="240"/>
      <c r="D36" s="240"/>
      <c r="E36" s="240"/>
      <c r="F36" s="241"/>
      <c r="G36" s="159">
        <f>ROUND(G34+G27+G22+G14,0)</f>
        <v>21472</v>
      </c>
    </row>
    <row r="37" spans="1:7" ht="27" customHeight="1">
      <c r="A37" s="297" t="s">
        <v>144</v>
      </c>
      <c r="B37" s="243"/>
      <c r="C37" s="243"/>
      <c r="D37" s="243"/>
      <c r="E37" s="243"/>
      <c r="F37" s="243"/>
      <c r="G37" s="298"/>
    </row>
    <row r="38" spans="1:7" ht="15.6" customHeight="1">
      <c r="A38" s="330" t="s">
        <v>145</v>
      </c>
      <c r="B38" s="331"/>
      <c r="C38" s="331"/>
      <c r="D38" s="332"/>
      <c r="E38" s="333"/>
      <c r="F38" s="160" t="s">
        <v>146</v>
      </c>
      <c r="G38" s="140" t="s">
        <v>124</v>
      </c>
    </row>
    <row r="39" spans="1:7" ht="15.6" customHeight="1">
      <c r="A39" s="335" t="s">
        <v>147</v>
      </c>
      <c r="B39" s="336"/>
      <c r="C39" s="336"/>
      <c r="D39" s="337"/>
      <c r="E39" s="334"/>
      <c r="F39" s="161">
        <v>0.24</v>
      </c>
      <c r="G39" s="146">
        <f>G36*F39</f>
        <v>5153.28</v>
      </c>
    </row>
    <row r="40" spans="1:7" ht="15.6" customHeight="1">
      <c r="A40" s="335" t="s">
        <v>148</v>
      </c>
      <c r="B40" s="336"/>
      <c r="C40" s="336"/>
      <c r="D40" s="337"/>
      <c r="E40" s="334"/>
      <c r="F40" s="161">
        <v>0.01</v>
      </c>
      <c r="G40" s="135">
        <f>G36*F40</f>
        <v>214.72</v>
      </c>
    </row>
    <row r="41" spans="1:7" ht="9.15" customHeight="1">
      <c r="A41" s="338" t="s">
        <v>149</v>
      </c>
      <c r="B41" s="339"/>
      <c r="C41" s="339"/>
      <c r="D41" s="340"/>
      <c r="E41" s="334"/>
      <c r="F41" s="216">
        <v>0.05</v>
      </c>
      <c r="G41" s="135">
        <f>G36*F41</f>
        <v>1073.6000000000001</v>
      </c>
    </row>
    <row r="42" spans="1:7" ht="9.15" customHeight="1">
      <c r="A42" s="292" t="s">
        <v>150</v>
      </c>
      <c r="B42" s="292"/>
      <c r="C42" s="292"/>
      <c r="D42" s="292"/>
      <c r="E42" s="292"/>
      <c r="F42" s="292"/>
      <c r="G42" s="215">
        <f>ROUND(SUM(G39:G41),0)</f>
        <v>6442</v>
      </c>
    </row>
    <row r="43" spans="1:7" ht="18.149999999999999" customHeight="1">
      <c r="A43" s="327"/>
      <c r="B43" s="328"/>
      <c r="C43" s="328"/>
      <c r="D43" s="328"/>
      <c r="E43" s="328"/>
      <c r="F43" s="328"/>
      <c r="G43" s="329"/>
    </row>
    <row r="44" spans="1:7" ht="9.15" customHeight="1">
      <c r="A44" s="295" t="s">
        <v>151</v>
      </c>
      <c r="B44" s="295"/>
      <c r="C44" s="295"/>
      <c r="D44" s="295"/>
      <c r="E44" s="295"/>
      <c r="F44" s="295"/>
      <c r="G44" s="214">
        <f>G42+G36</f>
        <v>27914</v>
      </c>
    </row>
    <row r="45" spans="1:7" ht="28.35" customHeight="1">
      <c r="A45" s="110"/>
      <c r="B45" s="111"/>
      <c r="C45" s="111"/>
      <c r="D45" s="111"/>
      <c r="E45" s="162"/>
      <c r="F45" s="162"/>
      <c r="G45" s="163"/>
    </row>
    <row r="46" spans="1:7" ht="20.100000000000001" customHeight="1">
      <c r="A46" s="170" t="s">
        <v>105</v>
      </c>
      <c r="B46" s="171"/>
      <c r="C46" s="171"/>
      <c r="D46" s="172"/>
      <c r="E46" s="173"/>
      <c r="F46" s="164"/>
      <c r="G46" s="165"/>
    </row>
    <row r="47" spans="1:7">
      <c r="A47" s="170" t="s">
        <v>106</v>
      </c>
      <c r="B47" s="171" t="s">
        <v>107</v>
      </c>
      <c r="C47" s="171"/>
      <c r="D47" s="172"/>
      <c r="E47" s="174"/>
      <c r="F47" s="166"/>
      <c r="G47" s="167"/>
    </row>
    <row r="48" spans="1:7" ht="13.8" thickBot="1">
      <c r="A48" s="175" t="s">
        <v>108</v>
      </c>
      <c r="B48" s="176" t="s">
        <v>109</v>
      </c>
      <c r="C48" s="176"/>
      <c r="D48" s="177"/>
      <c r="E48" s="178"/>
      <c r="F48" s="168"/>
      <c r="G48" s="169"/>
    </row>
  </sheetData>
  <mergeCells count="41">
    <mergeCell ref="A1:D1"/>
    <mergeCell ref="E1:G4"/>
    <mergeCell ref="A4:D4"/>
    <mergeCell ref="A5:G5"/>
    <mergeCell ref="A6:B6"/>
    <mergeCell ref="F6:G6"/>
    <mergeCell ref="A7:D7"/>
    <mergeCell ref="F7:G7"/>
    <mergeCell ref="B8:G8"/>
    <mergeCell ref="A9:G9"/>
    <mergeCell ref="A10:C10"/>
    <mergeCell ref="D10:G10"/>
    <mergeCell ref="A12:G12"/>
    <mergeCell ref="A14:C14"/>
    <mergeCell ref="D14:E14"/>
    <mergeCell ref="A15:G15"/>
    <mergeCell ref="A16:C16"/>
    <mergeCell ref="D16:G16"/>
    <mergeCell ref="A35:G35"/>
    <mergeCell ref="A22:C22"/>
    <mergeCell ref="D22:E22"/>
    <mergeCell ref="A23:G23"/>
    <mergeCell ref="A24:C24"/>
    <mergeCell ref="D24:G24"/>
    <mergeCell ref="A27:C27"/>
    <mergeCell ref="D27:E27"/>
    <mergeCell ref="A28:G28"/>
    <mergeCell ref="A29:C29"/>
    <mergeCell ref="D29:G29"/>
    <mergeCell ref="A34:C34"/>
    <mergeCell ref="D34:E34"/>
    <mergeCell ref="A42:F42"/>
    <mergeCell ref="A43:G43"/>
    <mergeCell ref="A44:F44"/>
    <mergeCell ref="A36:F36"/>
    <mergeCell ref="A37:G37"/>
    <mergeCell ref="A38:D38"/>
    <mergeCell ref="E38:E41"/>
    <mergeCell ref="A39:D39"/>
    <mergeCell ref="A40:D40"/>
    <mergeCell ref="A41:D41"/>
  </mergeCells>
  <pageMargins left="0.7" right="0.7" top="0.75" bottom="0.75" header="0.3" footer="0.3"/>
  <pageSetup scale="94" orientation="portrait" horizontalDpi="429496729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9"/>
  <sheetViews>
    <sheetView view="pageBreakPreview" topLeftCell="A24" zoomScale="108" zoomScaleNormal="117" workbookViewId="0">
      <selection activeCell="D28" sqref="D28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</cols>
  <sheetData>
    <row r="1" spans="1:7" ht="14.4" customHeight="1">
      <c r="A1" s="354" t="s">
        <v>0</v>
      </c>
      <c r="B1" s="355"/>
      <c r="C1" s="355"/>
      <c r="D1" s="356"/>
      <c r="E1" s="317"/>
      <c r="F1" s="318"/>
      <c r="G1" s="319"/>
    </row>
    <row r="2" spans="1:7" ht="24" customHeight="1">
      <c r="A2" s="95" t="s">
        <v>93</v>
      </c>
      <c r="B2" s="5"/>
      <c r="C2" s="5"/>
      <c r="D2" s="6"/>
      <c r="E2" s="280"/>
      <c r="F2" s="281"/>
      <c r="G2" s="320"/>
    </row>
    <row r="3" spans="1:7" ht="9.75" customHeight="1">
      <c r="A3" s="96" t="s">
        <v>104</v>
      </c>
      <c r="B3" s="83"/>
      <c r="C3" s="83"/>
      <c r="D3" s="84"/>
      <c r="E3" s="280"/>
      <c r="F3" s="281"/>
      <c r="G3" s="320"/>
    </row>
    <row r="4" spans="1:7" ht="17.850000000000001" customHeight="1">
      <c r="A4" s="366" t="s">
        <v>3</v>
      </c>
      <c r="B4" s="287"/>
      <c r="C4" s="287"/>
      <c r="D4" s="288"/>
      <c r="E4" s="283"/>
      <c r="F4" s="284"/>
      <c r="G4" s="321"/>
    </row>
    <row r="5" spans="1:7" ht="9.6" customHeight="1">
      <c r="A5" s="309"/>
      <c r="B5" s="269"/>
      <c r="C5" s="269"/>
      <c r="D5" s="269"/>
      <c r="E5" s="269"/>
      <c r="F5" s="269"/>
      <c r="G5" s="325"/>
    </row>
    <row r="6" spans="1:7" ht="9" customHeight="1">
      <c r="A6" s="326" t="s">
        <v>4</v>
      </c>
      <c r="B6" s="290"/>
      <c r="C6" s="11" t="s">
        <v>5</v>
      </c>
      <c r="D6" s="87">
        <v>45352</v>
      </c>
      <c r="E6" s="12" t="s">
        <v>6</v>
      </c>
      <c r="F6" s="260" t="s">
        <v>95</v>
      </c>
      <c r="G6" s="310"/>
    </row>
    <row r="7" spans="1:7" ht="9" customHeight="1">
      <c r="A7" s="309"/>
      <c r="B7" s="269"/>
      <c r="C7" s="269"/>
      <c r="D7" s="270"/>
      <c r="E7" s="12" t="s">
        <v>7</v>
      </c>
      <c r="F7" s="260" t="s">
        <v>77</v>
      </c>
      <c r="G7" s="310"/>
    </row>
    <row r="8" spans="1:7" ht="18" customHeight="1">
      <c r="A8" s="97" t="s">
        <v>9</v>
      </c>
      <c r="B8" s="311" t="s">
        <v>78</v>
      </c>
      <c r="C8" s="272"/>
      <c r="D8" s="272"/>
      <c r="E8" s="272"/>
      <c r="F8" s="272"/>
      <c r="G8" s="312"/>
    </row>
    <row r="9" spans="1:7" ht="9" customHeight="1">
      <c r="A9" s="306"/>
      <c r="B9" s="258"/>
      <c r="C9" s="258"/>
      <c r="D9" s="258"/>
      <c r="E9" s="258"/>
      <c r="F9" s="258"/>
      <c r="G9" s="313"/>
    </row>
    <row r="10" spans="1:7" ht="9" customHeight="1">
      <c r="A10" s="307" t="s">
        <v>10</v>
      </c>
      <c r="B10" s="263"/>
      <c r="C10" s="264"/>
      <c r="D10" s="265"/>
      <c r="E10" s="266"/>
      <c r="F10" s="266"/>
      <c r="G10" s="308"/>
    </row>
    <row r="11" spans="1:7" ht="14.1" customHeight="1">
      <c r="A11" s="98" t="s">
        <v>11</v>
      </c>
      <c r="B11" s="74" t="s">
        <v>12</v>
      </c>
      <c r="C11" s="75" t="s">
        <v>68</v>
      </c>
      <c r="D11" s="248"/>
      <c r="E11" s="248"/>
      <c r="F11" s="75" t="s">
        <v>13</v>
      </c>
      <c r="G11" s="99" t="s">
        <v>14</v>
      </c>
    </row>
    <row r="12" spans="1:7" ht="10.5" customHeight="1">
      <c r="A12" s="181" t="s">
        <v>79</v>
      </c>
      <c r="B12" s="76" t="s">
        <v>30</v>
      </c>
      <c r="C12" s="77">
        <v>114920</v>
      </c>
      <c r="D12" s="249"/>
      <c r="E12" s="249"/>
      <c r="F12" s="81">
        <v>4.0536383979321817</v>
      </c>
      <c r="G12" s="182">
        <f>C12/F12</f>
        <v>28349.840000189044</v>
      </c>
    </row>
    <row r="13" spans="1:7" ht="36" customHeight="1">
      <c r="A13" s="181" t="s">
        <v>80</v>
      </c>
      <c r="B13" s="76" t="s">
        <v>30</v>
      </c>
      <c r="C13" s="77">
        <v>54230</v>
      </c>
      <c r="D13" s="249"/>
      <c r="E13" s="249"/>
      <c r="F13" s="81">
        <v>4</v>
      </c>
      <c r="G13" s="182">
        <f>C13/F13</f>
        <v>13557.5</v>
      </c>
    </row>
    <row r="14" spans="1:7" ht="8.85" customHeight="1">
      <c r="A14" s="304"/>
      <c r="B14" s="255"/>
      <c r="C14" s="255"/>
      <c r="D14" s="255"/>
      <c r="E14" s="255"/>
      <c r="F14" s="255"/>
      <c r="G14" s="305"/>
    </row>
    <row r="15" spans="1:7" ht="23.4" customHeight="1">
      <c r="A15" s="100" t="s">
        <v>15</v>
      </c>
      <c r="B15" s="14"/>
      <c r="C15" s="14"/>
      <c r="D15" s="14"/>
      <c r="E15" s="14"/>
      <c r="F15" s="78">
        <v>0.05</v>
      </c>
      <c r="G15" s="101">
        <v>608.19000000000005</v>
      </c>
    </row>
    <row r="16" spans="1:7" ht="9" customHeight="1">
      <c r="A16" s="306"/>
      <c r="B16" s="258"/>
      <c r="C16" s="259"/>
      <c r="D16" s="260" t="s">
        <v>16</v>
      </c>
      <c r="E16" s="261"/>
      <c r="F16" s="10"/>
      <c r="G16" s="106">
        <f>SUM(G12:G15)</f>
        <v>42515.530000189043</v>
      </c>
    </row>
    <row r="17" spans="1:7" ht="9" customHeight="1">
      <c r="A17" s="304"/>
      <c r="B17" s="255"/>
      <c r="C17" s="255"/>
      <c r="D17" s="255"/>
      <c r="E17" s="255"/>
      <c r="F17" s="255"/>
      <c r="G17" s="305"/>
    </row>
    <row r="18" spans="1:7" ht="9" customHeight="1">
      <c r="A18" s="307" t="s">
        <v>17</v>
      </c>
      <c r="B18" s="263"/>
      <c r="C18" s="264"/>
      <c r="D18" s="265"/>
      <c r="E18" s="266"/>
      <c r="F18" s="266"/>
      <c r="G18" s="308"/>
    </row>
    <row r="19" spans="1:7" ht="15.6" customHeight="1">
      <c r="A19" s="103" t="s">
        <v>11</v>
      </c>
      <c r="B19" s="16" t="s">
        <v>12</v>
      </c>
      <c r="C19" s="16" t="s">
        <v>18</v>
      </c>
      <c r="D19" s="17"/>
      <c r="E19" s="17"/>
      <c r="F19" s="13" t="s">
        <v>19</v>
      </c>
      <c r="G19" s="104" t="s">
        <v>14</v>
      </c>
    </row>
    <row r="20" spans="1:7" ht="9" customHeight="1">
      <c r="A20" s="103" t="s">
        <v>81</v>
      </c>
      <c r="B20" s="16" t="s">
        <v>82</v>
      </c>
      <c r="C20" s="15">
        <v>6180</v>
      </c>
      <c r="D20" s="10"/>
      <c r="E20" s="10"/>
      <c r="F20" s="70">
        <v>7</v>
      </c>
      <c r="G20" s="106">
        <f>C20*F20</f>
        <v>43260</v>
      </c>
    </row>
    <row r="21" spans="1:7" ht="9" customHeight="1">
      <c r="A21" s="103" t="s">
        <v>83</v>
      </c>
      <c r="B21" s="16" t="s">
        <v>82</v>
      </c>
      <c r="C21" s="15">
        <v>7680</v>
      </c>
      <c r="D21" s="10"/>
      <c r="E21" s="10"/>
      <c r="F21" s="70">
        <v>2</v>
      </c>
      <c r="G21" s="106">
        <f t="shared" ref="G21:G23" si="0">C21*F21</f>
        <v>15360</v>
      </c>
    </row>
    <row r="22" spans="1:7" ht="9" customHeight="1">
      <c r="A22" s="103" t="s">
        <v>84</v>
      </c>
      <c r="B22" s="16" t="s">
        <v>85</v>
      </c>
      <c r="C22" s="15">
        <v>7000</v>
      </c>
      <c r="D22" s="10"/>
      <c r="E22" s="10"/>
      <c r="F22" s="70">
        <v>0.4</v>
      </c>
      <c r="G22" s="106">
        <f t="shared" si="0"/>
        <v>2800</v>
      </c>
    </row>
    <row r="23" spans="1:7" ht="24.6" customHeight="1">
      <c r="A23" s="103" t="s">
        <v>86</v>
      </c>
      <c r="B23" s="16" t="s">
        <v>87</v>
      </c>
      <c r="C23" s="15">
        <v>391000</v>
      </c>
      <c r="D23" s="17"/>
      <c r="E23" s="17"/>
      <c r="F23" s="70">
        <v>0.20799999999999999</v>
      </c>
      <c r="G23" s="106">
        <f t="shared" si="0"/>
        <v>81328</v>
      </c>
    </row>
    <row r="24" spans="1:7" ht="9" customHeight="1">
      <c r="A24" s="306"/>
      <c r="B24" s="258"/>
      <c r="C24" s="259"/>
      <c r="D24" s="260" t="s">
        <v>16</v>
      </c>
      <c r="E24" s="261"/>
      <c r="F24" s="10"/>
      <c r="G24" s="106">
        <f>SUM(G20:G23)</f>
        <v>142748</v>
      </c>
    </row>
    <row r="25" spans="1:7" ht="9" customHeight="1">
      <c r="A25" s="304"/>
      <c r="B25" s="255"/>
      <c r="C25" s="255"/>
      <c r="D25" s="255"/>
      <c r="E25" s="255"/>
      <c r="F25" s="255"/>
      <c r="G25" s="305"/>
    </row>
    <row r="26" spans="1:7" ht="9" customHeight="1">
      <c r="A26" s="307" t="s">
        <v>20</v>
      </c>
      <c r="B26" s="263"/>
      <c r="C26" s="264"/>
      <c r="D26" s="265"/>
      <c r="E26" s="266"/>
      <c r="F26" s="266"/>
      <c r="G26" s="308"/>
    </row>
    <row r="27" spans="1:7" ht="16.5" customHeight="1">
      <c r="A27" s="103" t="s">
        <v>11</v>
      </c>
      <c r="B27" s="16" t="s">
        <v>12</v>
      </c>
      <c r="C27" s="20" t="s">
        <v>21</v>
      </c>
      <c r="D27" s="21" t="s">
        <v>22</v>
      </c>
      <c r="E27" s="22" t="s">
        <v>23</v>
      </c>
      <c r="F27" s="23" t="s">
        <v>24</v>
      </c>
      <c r="G27" s="104" t="s">
        <v>14</v>
      </c>
    </row>
    <row r="28" spans="1:7" ht="36" customHeight="1">
      <c r="A28" s="105"/>
      <c r="B28" s="1"/>
      <c r="C28" s="1"/>
      <c r="D28" s="1"/>
      <c r="E28" s="1"/>
      <c r="F28" s="1"/>
      <c r="G28" s="107"/>
    </row>
    <row r="29" spans="1:7" ht="9" customHeight="1">
      <c r="A29" s="306"/>
      <c r="B29" s="258"/>
      <c r="C29" s="259"/>
      <c r="D29" s="260" t="s">
        <v>16</v>
      </c>
      <c r="E29" s="261"/>
      <c r="F29" s="10"/>
      <c r="G29" s="104">
        <f>G28</f>
        <v>0</v>
      </c>
    </row>
    <row r="30" spans="1:7" ht="9" customHeight="1">
      <c r="A30" s="304"/>
      <c r="B30" s="255"/>
      <c r="C30" s="255"/>
      <c r="D30" s="255"/>
      <c r="E30" s="255"/>
      <c r="F30" s="255"/>
      <c r="G30" s="305"/>
    </row>
    <row r="31" spans="1:7" ht="9" customHeight="1">
      <c r="A31" s="307" t="s">
        <v>25</v>
      </c>
      <c r="B31" s="263"/>
      <c r="C31" s="264"/>
      <c r="D31" s="368"/>
      <c r="E31" s="369"/>
      <c r="F31" s="369"/>
      <c r="G31" s="370"/>
    </row>
    <row r="32" spans="1:7" ht="16.5" customHeight="1">
      <c r="A32" s="103" t="s">
        <v>11</v>
      </c>
      <c r="B32" s="20" t="s">
        <v>12</v>
      </c>
      <c r="C32" s="24" t="s">
        <v>26</v>
      </c>
      <c r="D32" s="21" t="s">
        <v>27</v>
      </c>
      <c r="E32" s="24" t="s">
        <v>28</v>
      </c>
      <c r="F32" s="24" t="s">
        <v>13</v>
      </c>
      <c r="G32" s="104" t="s">
        <v>14</v>
      </c>
    </row>
    <row r="33" spans="1:7" ht="9" customHeight="1">
      <c r="A33" s="103" t="s">
        <v>88</v>
      </c>
      <c r="B33" s="16" t="s">
        <v>30</v>
      </c>
      <c r="C33" s="25">
        <v>154666.68</v>
      </c>
      <c r="D33" s="26">
        <v>2.0099999999999998</v>
      </c>
      <c r="E33" s="25">
        <v>310880.03000000003</v>
      </c>
      <c r="F33" s="80">
        <v>3.055555769974192</v>
      </c>
      <c r="G33" s="106">
        <f>E33/F33</f>
        <v>101742.54813310961</v>
      </c>
    </row>
    <row r="34" spans="1:7" ht="9" customHeight="1">
      <c r="A34" s="103" t="s">
        <v>31</v>
      </c>
      <c r="B34" s="16" t="s">
        <v>76</v>
      </c>
      <c r="C34" s="25">
        <v>58000</v>
      </c>
      <c r="D34" s="26">
        <v>2.0099999999999998</v>
      </c>
      <c r="E34" s="25">
        <v>116580</v>
      </c>
      <c r="F34" s="80">
        <f>F33</f>
        <v>3.055555769974192</v>
      </c>
      <c r="G34" s="106">
        <f>E34/F34</f>
        <v>38153.451868098178</v>
      </c>
    </row>
    <row r="35" spans="1:7" ht="27" customHeight="1">
      <c r="A35" s="105"/>
      <c r="B35" s="1"/>
      <c r="C35" s="1"/>
      <c r="D35" s="1"/>
      <c r="E35" s="1"/>
      <c r="F35" s="1"/>
      <c r="G35" s="107"/>
    </row>
    <row r="36" spans="1:7" ht="9" customHeight="1">
      <c r="A36" s="306"/>
      <c r="B36" s="258"/>
      <c r="C36" s="259"/>
      <c r="D36" s="260" t="s">
        <v>16</v>
      </c>
      <c r="E36" s="261"/>
      <c r="F36" s="10"/>
      <c r="G36" s="106">
        <f>G33+G34</f>
        <v>139896.00000120778</v>
      </c>
    </row>
    <row r="37" spans="1:7" ht="9.15" customHeight="1">
      <c r="A37" s="304"/>
      <c r="B37" s="255"/>
      <c r="C37" s="255"/>
      <c r="D37" s="255"/>
      <c r="E37" s="255"/>
      <c r="F37" s="255"/>
      <c r="G37" s="305"/>
    </row>
    <row r="38" spans="1:7" ht="9.15" customHeight="1">
      <c r="A38" s="296" t="s">
        <v>32</v>
      </c>
      <c r="B38" s="240"/>
      <c r="C38" s="240"/>
      <c r="D38" s="240"/>
      <c r="E38" s="240"/>
      <c r="F38" s="241"/>
      <c r="G38" s="109">
        <f>G36+G29+G24+G16</f>
        <v>325159.53000139684</v>
      </c>
    </row>
    <row r="39" spans="1:7" ht="27" customHeight="1">
      <c r="A39" s="297" t="s">
        <v>33</v>
      </c>
      <c r="B39" s="243"/>
      <c r="C39" s="243"/>
      <c r="D39" s="243"/>
      <c r="E39" s="243"/>
      <c r="F39" s="243"/>
      <c r="G39" s="298"/>
    </row>
    <row r="40" spans="1:7" ht="15.6" customHeight="1">
      <c r="A40" s="299" t="s">
        <v>34</v>
      </c>
      <c r="B40" s="246"/>
      <c r="C40" s="246"/>
      <c r="D40" s="247"/>
      <c r="E40" s="248"/>
      <c r="F40" s="29" t="s">
        <v>35</v>
      </c>
      <c r="G40" s="104" t="s">
        <v>14</v>
      </c>
    </row>
    <row r="41" spans="1:7" ht="15.6" customHeight="1">
      <c r="A41" s="300" t="s">
        <v>36</v>
      </c>
      <c r="B41" s="252"/>
      <c r="C41" s="252"/>
      <c r="D41" s="253"/>
      <c r="E41" s="249"/>
      <c r="F41" s="30">
        <v>0.24</v>
      </c>
      <c r="G41" s="106">
        <v>76856</v>
      </c>
    </row>
    <row r="42" spans="1:7" ht="15.6" customHeight="1">
      <c r="A42" s="300" t="s">
        <v>37</v>
      </c>
      <c r="B42" s="252"/>
      <c r="C42" s="252"/>
      <c r="D42" s="253"/>
      <c r="E42" s="249"/>
      <c r="F42" s="30">
        <v>0.01</v>
      </c>
      <c r="G42" s="106">
        <v>3251.6</v>
      </c>
    </row>
    <row r="43" spans="1:7" ht="9.15" customHeight="1">
      <c r="A43" s="301" t="s">
        <v>38</v>
      </c>
      <c r="B43" s="302"/>
      <c r="C43" s="302"/>
      <c r="D43" s="303"/>
      <c r="E43" s="249"/>
      <c r="F43" s="211">
        <v>0.05</v>
      </c>
      <c r="G43" s="106">
        <v>16258</v>
      </c>
    </row>
    <row r="44" spans="1:7" ht="9.15" customHeight="1">
      <c r="A44" s="292" t="s">
        <v>39</v>
      </c>
      <c r="B44" s="292"/>
      <c r="C44" s="292"/>
      <c r="D44" s="292"/>
      <c r="E44" s="292"/>
      <c r="F44" s="292"/>
      <c r="G44" s="213">
        <v>96366</v>
      </c>
    </row>
    <row r="45" spans="1:7" ht="18.149999999999999" customHeight="1">
      <c r="A45" s="293"/>
      <c r="B45" s="237"/>
      <c r="C45" s="237"/>
      <c r="D45" s="237"/>
      <c r="E45" s="237"/>
      <c r="F45" s="237"/>
      <c r="G45" s="294"/>
    </row>
    <row r="46" spans="1:7" ht="9.15" customHeight="1">
      <c r="A46" s="295" t="s">
        <v>40</v>
      </c>
      <c r="B46" s="295"/>
      <c r="C46" s="295"/>
      <c r="D46" s="295"/>
      <c r="E46" s="295"/>
      <c r="F46" s="295"/>
      <c r="G46" s="191">
        <f>ROUND(G44+G38,0)</f>
        <v>421526</v>
      </c>
    </row>
    <row r="47" spans="1:7" ht="28.35" customHeight="1">
      <c r="A47" s="170" t="s">
        <v>105</v>
      </c>
      <c r="B47" s="171"/>
      <c r="C47" s="171"/>
      <c r="D47" s="172"/>
      <c r="E47" s="173"/>
      <c r="F47" s="82"/>
      <c r="G47" s="210"/>
    </row>
    <row r="48" spans="1:7" ht="20.100000000000001" customHeight="1">
      <c r="A48" s="170" t="s">
        <v>106</v>
      </c>
      <c r="B48" s="171" t="s">
        <v>107</v>
      </c>
      <c r="C48" s="171"/>
      <c r="D48" s="172"/>
      <c r="E48" s="174"/>
      <c r="F48" s="85"/>
      <c r="G48" s="113"/>
    </row>
    <row r="49" spans="1:7" ht="13.8" thickBot="1">
      <c r="A49" s="175" t="s">
        <v>108</v>
      </c>
      <c r="B49" s="176" t="s">
        <v>109</v>
      </c>
      <c r="C49" s="176"/>
      <c r="D49" s="177"/>
      <c r="E49" s="178"/>
      <c r="F49" s="115"/>
      <c r="G49" s="116"/>
    </row>
  </sheetData>
  <mergeCells count="43">
    <mergeCell ref="A1:D1"/>
    <mergeCell ref="E1:G4"/>
    <mergeCell ref="A4:D4"/>
    <mergeCell ref="A5:G5"/>
    <mergeCell ref="A6:B6"/>
    <mergeCell ref="F6:G6"/>
    <mergeCell ref="A17:G17"/>
    <mergeCell ref="A7:D7"/>
    <mergeCell ref="F7:G7"/>
    <mergeCell ref="B8:G8"/>
    <mergeCell ref="A9:G9"/>
    <mergeCell ref="A10:C10"/>
    <mergeCell ref="D10:G10"/>
    <mergeCell ref="D11:D13"/>
    <mergeCell ref="E11:E13"/>
    <mergeCell ref="A14:G14"/>
    <mergeCell ref="A16:C16"/>
    <mergeCell ref="D16:E16"/>
    <mergeCell ref="A36:C36"/>
    <mergeCell ref="D36:E36"/>
    <mergeCell ref="A18:C18"/>
    <mergeCell ref="D18:G18"/>
    <mergeCell ref="A24:C24"/>
    <mergeCell ref="D24:E24"/>
    <mergeCell ref="A25:G25"/>
    <mergeCell ref="A26:C26"/>
    <mergeCell ref="D26:G26"/>
    <mergeCell ref="A29:C29"/>
    <mergeCell ref="D29:E29"/>
    <mergeCell ref="A30:G30"/>
    <mergeCell ref="A31:C31"/>
    <mergeCell ref="D31:G31"/>
    <mergeCell ref="A44:F44"/>
    <mergeCell ref="A45:G45"/>
    <mergeCell ref="A46:F46"/>
    <mergeCell ref="A37:G37"/>
    <mergeCell ref="A38:F38"/>
    <mergeCell ref="A39:G39"/>
    <mergeCell ref="A40:D40"/>
    <mergeCell ref="E40:E43"/>
    <mergeCell ref="A41:D41"/>
    <mergeCell ref="A42:D42"/>
    <mergeCell ref="A43:D43"/>
  </mergeCells>
  <pageMargins left="0.7" right="0.7" top="0.75" bottom="0.75" header="0.3" footer="0.3"/>
  <pageSetup scale="94"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7"/>
  <dimension ref="A1:K48"/>
  <sheetViews>
    <sheetView view="pageBreakPreview" topLeftCell="A29" zoomScale="123" zoomScaleNormal="124" workbookViewId="0">
      <selection activeCell="A45" sqref="A45:F45"/>
    </sheetView>
  </sheetViews>
  <sheetFormatPr baseColWidth="10" defaultColWidth="9.33203125" defaultRowHeight="13.2"/>
  <cols>
    <col min="1" max="1" width="30.66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  <col min="9" max="9" width="13.6640625" customWidth="1"/>
    <col min="10" max="11" width="13.33203125" bestFit="1" customWidth="1"/>
  </cols>
  <sheetData>
    <row r="1" spans="1:11" ht="14.4" customHeight="1">
      <c r="A1" s="354" t="s">
        <v>0</v>
      </c>
      <c r="B1" s="355"/>
      <c r="C1" s="355"/>
      <c r="D1" s="356"/>
      <c r="E1" s="317"/>
      <c r="F1" s="318"/>
      <c r="G1" s="319"/>
    </row>
    <row r="2" spans="1:11" ht="24" customHeight="1">
      <c r="A2" s="95" t="s">
        <v>93</v>
      </c>
      <c r="B2" s="5"/>
      <c r="C2" s="5"/>
      <c r="D2" s="6"/>
      <c r="E2" s="280"/>
      <c r="F2" s="281"/>
      <c r="G2" s="320"/>
    </row>
    <row r="3" spans="1:11" ht="9.75" customHeight="1">
      <c r="A3" s="96" t="s">
        <v>104</v>
      </c>
      <c r="B3" s="83"/>
      <c r="C3" s="83"/>
      <c r="D3" s="84"/>
      <c r="E3" s="280"/>
      <c r="F3" s="281"/>
      <c r="G3" s="320"/>
    </row>
    <row r="4" spans="1:11" ht="17.850000000000001" customHeight="1">
      <c r="A4" s="366" t="s">
        <v>3</v>
      </c>
      <c r="B4" s="287"/>
      <c r="C4" s="287"/>
      <c r="D4" s="288"/>
      <c r="E4" s="283"/>
      <c r="F4" s="284"/>
      <c r="G4" s="321"/>
    </row>
    <row r="5" spans="1:11" ht="9.6" customHeight="1">
      <c r="A5" s="309"/>
      <c r="B5" s="269"/>
      <c r="C5" s="269"/>
      <c r="D5" s="269"/>
      <c r="E5" s="269"/>
      <c r="F5" s="269"/>
      <c r="G5" s="325"/>
    </row>
    <row r="6" spans="1:11" ht="9" customHeight="1">
      <c r="A6" s="326" t="s">
        <v>4</v>
      </c>
      <c r="B6" s="290"/>
      <c r="C6" s="11" t="s">
        <v>5</v>
      </c>
      <c r="D6" s="94" t="s">
        <v>102</v>
      </c>
      <c r="E6" s="12" t="s">
        <v>6</v>
      </c>
      <c r="F6" s="260" t="s">
        <v>101</v>
      </c>
      <c r="G6" s="310"/>
    </row>
    <row r="7" spans="1:11" ht="9" customHeight="1">
      <c r="A7" s="309"/>
      <c r="B7" s="269"/>
      <c r="C7" s="269"/>
      <c r="D7" s="270"/>
      <c r="E7" s="12" t="s">
        <v>7</v>
      </c>
      <c r="F7" s="260" t="s">
        <v>8</v>
      </c>
      <c r="G7" s="310"/>
    </row>
    <row r="8" spans="1:11" ht="18" customHeight="1">
      <c r="A8" s="97" t="s">
        <v>9</v>
      </c>
      <c r="B8" s="271" t="s">
        <v>48</v>
      </c>
      <c r="C8" s="272"/>
      <c r="D8" s="272"/>
      <c r="E8" s="272"/>
      <c r="F8" s="272"/>
      <c r="G8" s="312"/>
    </row>
    <row r="9" spans="1:11" ht="9" customHeight="1">
      <c r="A9" s="306"/>
      <c r="B9" s="258"/>
      <c r="C9" s="258"/>
      <c r="D9" s="258"/>
      <c r="E9" s="258"/>
      <c r="F9" s="258"/>
      <c r="G9" s="313"/>
    </row>
    <row r="10" spans="1:11" ht="9" customHeight="1">
      <c r="A10" s="383" t="s">
        <v>10</v>
      </c>
      <c r="B10" s="384"/>
      <c r="C10" s="385"/>
      <c r="D10" s="265"/>
      <c r="E10" s="266"/>
      <c r="F10" s="266"/>
      <c r="G10" s="308"/>
    </row>
    <row r="11" spans="1:11" ht="11.25" customHeight="1">
      <c r="A11" s="183" t="s">
        <v>11</v>
      </c>
      <c r="B11" s="48" t="s">
        <v>12</v>
      </c>
      <c r="C11" s="88" t="s">
        <v>45</v>
      </c>
      <c r="D11" s="89"/>
      <c r="E11" s="42"/>
      <c r="F11" s="43" t="s">
        <v>13</v>
      </c>
      <c r="G11" s="184" t="s">
        <v>14</v>
      </c>
    </row>
    <row r="12" spans="1:11" ht="10.5" customHeight="1">
      <c r="A12" s="183" t="s">
        <v>96</v>
      </c>
      <c r="B12" s="48" t="s">
        <v>44</v>
      </c>
      <c r="C12" s="49">
        <v>54230</v>
      </c>
      <c r="D12" s="55"/>
      <c r="E12" s="55"/>
      <c r="F12" s="60">
        <v>10</v>
      </c>
      <c r="G12" s="185">
        <f>C12/F12</f>
        <v>5423</v>
      </c>
      <c r="I12" s="37"/>
      <c r="J12" s="53"/>
    </row>
    <row r="13" spans="1:11" ht="13.5" customHeight="1">
      <c r="A13" s="183" t="s">
        <v>97</v>
      </c>
      <c r="B13" s="48" t="s">
        <v>98</v>
      </c>
      <c r="C13" s="49">
        <v>600</v>
      </c>
      <c r="D13" s="55"/>
      <c r="E13" s="55"/>
      <c r="F13" s="60">
        <v>1</v>
      </c>
      <c r="G13" s="185">
        <f>C13/F13</f>
        <v>600</v>
      </c>
      <c r="I13" s="72"/>
    </row>
    <row r="14" spans="1:11" ht="9" customHeight="1">
      <c r="A14" s="186" t="s">
        <v>15</v>
      </c>
      <c r="B14" s="90"/>
      <c r="C14" s="90"/>
      <c r="D14" s="90"/>
      <c r="E14" s="90"/>
      <c r="F14" s="91">
        <v>0.05</v>
      </c>
      <c r="G14" s="187">
        <f>G12*0.05</f>
        <v>271.15000000000003</v>
      </c>
      <c r="I14" s="39"/>
    </row>
    <row r="15" spans="1:11" ht="9" customHeight="1">
      <c r="A15" s="304"/>
      <c r="B15" s="255"/>
      <c r="C15" s="256"/>
      <c r="D15" s="378" t="s">
        <v>16</v>
      </c>
      <c r="E15" s="379"/>
      <c r="F15" s="92"/>
      <c r="G15" s="188">
        <f>SUM(G12:G14)</f>
        <v>6294.15</v>
      </c>
      <c r="I15" s="39"/>
    </row>
    <row r="16" spans="1:11" ht="9" customHeight="1">
      <c r="A16" s="304"/>
      <c r="B16" s="255"/>
      <c r="C16" s="255"/>
      <c r="D16" s="255"/>
      <c r="E16" s="255"/>
      <c r="F16" s="255"/>
      <c r="G16" s="305"/>
      <c r="I16" s="73"/>
      <c r="J16" s="37"/>
      <c r="K16" s="37"/>
    </row>
    <row r="17" spans="1:11" ht="15.6" customHeight="1">
      <c r="A17" s="307" t="s">
        <v>17</v>
      </c>
      <c r="B17" s="263"/>
      <c r="C17" s="264"/>
      <c r="D17" s="265"/>
      <c r="E17" s="266"/>
      <c r="F17" s="266"/>
      <c r="G17" s="308"/>
    </row>
    <row r="18" spans="1:11" ht="9" customHeight="1">
      <c r="A18" s="103" t="s">
        <v>11</v>
      </c>
      <c r="B18" s="16" t="s">
        <v>12</v>
      </c>
      <c r="C18" s="16" t="s">
        <v>18</v>
      </c>
      <c r="D18" s="17"/>
      <c r="E18" s="17"/>
      <c r="F18" s="13" t="s">
        <v>19</v>
      </c>
      <c r="G18" s="104" t="s">
        <v>14</v>
      </c>
      <c r="H18" s="37"/>
      <c r="I18" s="39"/>
    </row>
    <row r="19" spans="1:11" ht="9" customHeight="1">
      <c r="A19" s="103" t="s">
        <v>63</v>
      </c>
      <c r="B19" s="16" t="s">
        <v>99</v>
      </c>
      <c r="C19" s="15">
        <v>29210</v>
      </c>
      <c r="D19" s="10"/>
      <c r="E19" s="10"/>
      <c r="F19" s="70">
        <v>1.2</v>
      </c>
      <c r="G19" s="106">
        <f>C19*F19</f>
        <v>35052</v>
      </c>
      <c r="H19" s="37"/>
      <c r="I19" s="39"/>
      <c r="J19" s="39"/>
      <c r="K19" s="39"/>
    </row>
    <row r="20" spans="1:11" ht="9" customHeight="1">
      <c r="A20" s="103" t="s">
        <v>100</v>
      </c>
      <c r="B20" s="16" t="s">
        <v>49</v>
      </c>
      <c r="C20" s="15">
        <v>390967</v>
      </c>
      <c r="D20" s="10"/>
      <c r="E20" s="10"/>
      <c r="F20" s="93">
        <v>0.06</v>
      </c>
      <c r="G20" s="106">
        <f>C20*F20</f>
        <v>23458.02</v>
      </c>
      <c r="H20" s="37"/>
      <c r="I20" s="39"/>
      <c r="J20" s="39"/>
      <c r="K20" s="39"/>
    </row>
    <row r="21" spans="1:11" ht="10.5" customHeight="1">
      <c r="A21" s="103"/>
      <c r="B21" s="16"/>
      <c r="C21" s="15"/>
      <c r="D21" s="10"/>
      <c r="E21" s="10"/>
      <c r="F21" s="70"/>
      <c r="G21" s="106"/>
      <c r="H21" s="37"/>
      <c r="I21" s="39"/>
      <c r="J21" s="39"/>
    </row>
    <row r="22" spans="1:11" ht="9" customHeight="1">
      <c r="A22" s="103"/>
      <c r="B22" s="16"/>
      <c r="C22" s="19"/>
      <c r="D22" s="17"/>
      <c r="E22" s="17"/>
      <c r="F22" s="70"/>
      <c r="G22" s="106"/>
      <c r="J22" s="39"/>
    </row>
    <row r="23" spans="1:11" ht="9" customHeight="1">
      <c r="A23" s="306"/>
      <c r="B23" s="258"/>
      <c r="C23" s="259"/>
      <c r="D23" s="260" t="s">
        <v>16</v>
      </c>
      <c r="E23" s="261"/>
      <c r="F23" s="10"/>
      <c r="G23" s="189">
        <f>SUM(G19:G22)</f>
        <v>58510.020000000004</v>
      </c>
    </row>
    <row r="24" spans="1:11" ht="9" customHeight="1">
      <c r="A24" s="304"/>
      <c r="B24" s="255"/>
      <c r="C24" s="255"/>
      <c r="D24" s="255"/>
      <c r="E24" s="255"/>
      <c r="F24" s="255"/>
      <c r="G24" s="305"/>
    </row>
    <row r="25" spans="1:11" ht="16.5" customHeight="1">
      <c r="A25" s="307" t="s">
        <v>20</v>
      </c>
      <c r="B25" s="263"/>
      <c r="C25" s="264"/>
      <c r="D25" s="265"/>
      <c r="E25" s="266"/>
      <c r="F25" s="266"/>
      <c r="G25" s="308"/>
    </row>
    <row r="26" spans="1:11" ht="13.5" customHeight="1">
      <c r="A26" s="103" t="s">
        <v>11</v>
      </c>
      <c r="B26" s="16" t="s">
        <v>12</v>
      </c>
      <c r="C26" s="20" t="s">
        <v>21</v>
      </c>
      <c r="D26" s="21" t="s">
        <v>22</v>
      </c>
      <c r="E26" s="22" t="s">
        <v>23</v>
      </c>
      <c r="F26" s="23" t="s">
        <v>24</v>
      </c>
      <c r="G26" s="104" t="s">
        <v>14</v>
      </c>
    </row>
    <row r="27" spans="1:11" ht="9" customHeight="1">
      <c r="A27" s="105"/>
      <c r="B27" s="1"/>
      <c r="C27" s="1"/>
      <c r="D27" s="1"/>
      <c r="E27" s="1"/>
      <c r="F27" s="1"/>
      <c r="G27" s="107"/>
    </row>
    <row r="28" spans="1:11" ht="9" customHeight="1">
      <c r="A28" s="306"/>
      <c r="B28" s="258"/>
      <c r="C28" s="259"/>
      <c r="D28" s="260" t="s">
        <v>16</v>
      </c>
      <c r="E28" s="261"/>
      <c r="F28" s="10"/>
      <c r="G28" s="104"/>
    </row>
    <row r="29" spans="1:11" ht="9" customHeight="1">
      <c r="A29" s="304"/>
      <c r="B29" s="255"/>
      <c r="C29" s="255"/>
      <c r="D29" s="255"/>
      <c r="E29" s="255"/>
      <c r="F29" s="255"/>
      <c r="G29" s="305"/>
    </row>
    <row r="30" spans="1:11" ht="16.5" customHeight="1">
      <c r="A30" s="307" t="s">
        <v>25</v>
      </c>
      <c r="B30" s="263"/>
      <c r="C30" s="264"/>
      <c r="D30" s="265"/>
      <c r="E30" s="266"/>
      <c r="F30" s="266"/>
      <c r="G30" s="308"/>
    </row>
    <row r="31" spans="1:11" ht="9" customHeight="1">
      <c r="A31" s="103" t="s">
        <v>11</v>
      </c>
      <c r="B31" s="20" t="s">
        <v>12</v>
      </c>
      <c r="C31" s="24" t="s">
        <v>26</v>
      </c>
      <c r="D31" s="21" t="s">
        <v>27</v>
      </c>
      <c r="E31" s="24" t="s">
        <v>28</v>
      </c>
      <c r="F31" s="24" t="s">
        <v>13</v>
      </c>
      <c r="G31" s="104" t="s">
        <v>14</v>
      </c>
      <c r="H31" s="37"/>
      <c r="J31" s="37"/>
    </row>
    <row r="32" spans="1:11" ht="9" customHeight="1">
      <c r="A32" s="180" t="s">
        <v>50</v>
      </c>
      <c r="B32" s="16" t="s">
        <v>30</v>
      </c>
      <c r="C32" s="25">
        <f>38666.67*5</f>
        <v>193333.34999999998</v>
      </c>
      <c r="D32" s="26">
        <v>2.0099999999999998</v>
      </c>
      <c r="E32" s="25">
        <f>C32*D32</f>
        <v>388600.0334999999</v>
      </c>
      <c r="F32" s="69">
        <v>10</v>
      </c>
      <c r="G32" s="106">
        <f>E32/F32</f>
        <v>38860.003349999992</v>
      </c>
    </row>
    <row r="33" spans="1:10" ht="27" customHeight="1">
      <c r="A33" s="103" t="s">
        <v>31</v>
      </c>
      <c r="B33" s="38" t="s">
        <v>47</v>
      </c>
      <c r="C33" s="25">
        <v>58000</v>
      </c>
      <c r="D33" s="26">
        <v>2.0099999999999998</v>
      </c>
      <c r="E33" s="25">
        <v>116580</v>
      </c>
      <c r="F33" s="69">
        <v>10</v>
      </c>
      <c r="G33" s="106">
        <f>E33/F33</f>
        <v>11658</v>
      </c>
      <c r="I33" s="39"/>
    </row>
    <row r="34" spans="1:10" ht="9" customHeight="1">
      <c r="A34" s="105"/>
      <c r="B34" s="1"/>
      <c r="C34" s="1"/>
      <c r="D34" s="1"/>
      <c r="E34" s="1"/>
      <c r="F34" s="1"/>
      <c r="G34" s="107"/>
    </row>
    <row r="35" spans="1:10" ht="9.15" customHeight="1">
      <c r="A35" s="306"/>
      <c r="B35" s="258"/>
      <c r="C35" s="259"/>
      <c r="D35" s="260" t="s">
        <v>16</v>
      </c>
      <c r="E35" s="261"/>
      <c r="F35" s="10"/>
      <c r="G35" s="106">
        <f>G32+G33</f>
        <v>50518.003349999992</v>
      </c>
    </row>
    <row r="36" spans="1:10" ht="9.15" customHeight="1">
      <c r="A36" s="304"/>
      <c r="B36" s="255"/>
      <c r="C36" s="255"/>
      <c r="D36" s="255"/>
      <c r="E36" s="255"/>
      <c r="F36" s="255"/>
      <c r="G36" s="305"/>
    </row>
    <row r="37" spans="1:10" ht="27" customHeight="1">
      <c r="A37" s="296" t="s">
        <v>32</v>
      </c>
      <c r="B37" s="240"/>
      <c r="C37" s="240"/>
      <c r="D37" s="240"/>
      <c r="E37" s="240"/>
      <c r="F37" s="241"/>
      <c r="G37" s="192">
        <f>G35+G28+G23+G15</f>
        <v>115322.17335</v>
      </c>
    </row>
    <row r="38" spans="1:10" ht="15.6" customHeight="1">
      <c r="A38" s="380" t="s">
        <v>33</v>
      </c>
      <c r="B38" s="381"/>
      <c r="C38" s="381"/>
      <c r="D38" s="381"/>
      <c r="E38" s="381"/>
      <c r="F38" s="381"/>
      <c r="G38" s="382"/>
    </row>
    <row r="39" spans="1:10" ht="15.6" customHeight="1">
      <c r="A39" s="372" t="s">
        <v>34</v>
      </c>
      <c r="B39" s="373"/>
      <c r="C39" s="373"/>
      <c r="D39" s="373"/>
      <c r="E39" s="376"/>
      <c r="F39" s="193" t="s">
        <v>35</v>
      </c>
      <c r="G39" s="196" t="s">
        <v>14</v>
      </c>
    </row>
    <row r="40" spans="1:10" ht="15.6" customHeight="1">
      <c r="A40" s="374" t="s">
        <v>36</v>
      </c>
      <c r="B40" s="375"/>
      <c r="C40" s="375"/>
      <c r="D40" s="375"/>
      <c r="E40" s="376"/>
      <c r="F40" s="194">
        <v>0.24</v>
      </c>
      <c r="G40" s="197">
        <f>G37*F40</f>
        <v>27677.321603999997</v>
      </c>
    </row>
    <row r="41" spans="1:10" ht="9.15" customHeight="1">
      <c r="A41" s="374" t="s">
        <v>37</v>
      </c>
      <c r="B41" s="375"/>
      <c r="C41" s="375"/>
      <c r="D41" s="375"/>
      <c r="E41" s="376"/>
      <c r="F41" s="194">
        <v>0.01</v>
      </c>
      <c r="G41" s="197">
        <f>G37*F41</f>
        <v>1153.2217335</v>
      </c>
    </row>
    <row r="42" spans="1:10" ht="9.15" customHeight="1">
      <c r="A42" s="374" t="s">
        <v>38</v>
      </c>
      <c r="B42" s="375"/>
      <c r="C42" s="375"/>
      <c r="D42" s="375"/>
      <c r="E42" s="376"/>
      <c r="F42" s="194">
        <v>0.05</v>
      </c>
      <c r="G42" s="197">
        <f>G37*F42</f>
        <v>5766.1086675000006</v>
      </c>
    </row>
    <row r="43" spans="1:10" ht="18.149999999999999" customHeight="1">
      <c r="A43" s="377" t="s">
        <v>39</v>
      </c>
      <c r="B43" s="292"/>
      <c r="C43" s="292"/>
      <c r="D43" s="292"/>
      <c r="E43" s="292"/>
      <c r="F43" s="292"/>
      <c r="G43" s="197">
        <f>SUM(G40:G42)</f>
        <v>34596.652004999996</v>
      </c>
    </row>
    <row r="44" spans="1:10" ht="9.15" customHeight="1">
      <c r="A44" s="293"/>
      <c r="B44" s="237"/>
      <c r="C44" s="237"/>
      <c r="D44" s="237"/>
      <c r="E44" s="237"/>
      <c r="F44" s="237"/>
      <c r="G44" s="294"/>
      <c r="J44" s="39"/>
    </row>
    <row r="45" spans="1:10" ht="28.35" customHeight="1">
      <c r="A45" s="371" t="s">
        <v>40</v>
      </c>
      <c r="B45" s="295"/>
      <c r="C45" s="295"/>
      <c r="D45" s="295"/>
      <c r="E45" s="295"/>
      <c r="F45" s="295"/>
      <c r="G45" s="198">
        <f>G37+G43</f>
        <v>149918.82535499998</v>
      </c>
    </row>
    <row r="46" spans="1:10" ht="43.2" customHeight="1">
      <c r="A46" s="170" t="s">
        <v>105</v>
      </c>
      <c r="B46" s="171"/>
      <c r="C46" s="171"/>
      <c r="D46" s="172"/>
      <c r="E46" s="173"/>
      <c r="F46" s="85"/>
      <c r="G46" s="113"/>
    </row>
    <row r="47" spans="1:10">
      <c r="A47" s="170" t="s">
        <v>106</v>
      </c>
      <c r="B47" s="171" t="s">
        <v>107</v>
      </c>
      <c r="C47" s="171"/>
      <c r="D47" s="172"/>
      <c r="E47" s="174"/>
      <c r="G47" s="114"/>
    </row>
    <row r="48" spans="1:10" ht="13.8" thickBot="1">
      <c r="A48" s="175" t="s">
        <v>108</v>
      </c>
      <c r="B48" s="176" t="s">
        <v>109</v>
      </c>
      <c r="C48" s="176"/>
      <c r="D48" s="177"/>
      <c r="E48" s="178"/>
      <c r="F48" s="115"/>
      <c r="G48" s="116"/>
    </row>
  </sheetData>
  <mergeCells count="40">
    <mergeCell ref="A1:D1"/>
    <mergeCell ref="E1:G4"/>
    <mergeCell ref="A4:D4"/>
    <mergeCell ref="A5:G5"/>
    <mergeCell ref="A6:B6"/>
    <mergeCell ref="F6:G6"/>
    <mergeCell ref="A7:D7"/>
    <mergeCell ref="F7:G7"/>
    <mergeCell ref="B8:G8"/>
    <mergeCell ref="A9:G9"/>
    <mergeCell ref="A10:C10"/>
    <mergeCell ref="D10:G10"/>
    <mergeCell ref="A28:C28"/>
    <mergeCell ref="D28:E28"/>
    <mergeCell ref="A29:G29"/>
    <mergeCell ref="A30:C30"/>
    <mergeCell ref="A38:G38"/>
    <mergeCell ref="A23:C23"/>
    <mergeCell ref="D23:E23"/>
    <mergeCell ref="A24:G24"/>
    <mergeCell ref="A25:C25"/>
    <mergeCell ref="D25:G25"/>
    <mergeCell ref="A15:C15"/>
    <mergeCell ref="D15:E15"/>
    <mergeCell ref="A16:G16"/>
    <mergeCell ref="A17:C17"/>
    <mergeCell ref="D17:G17"/>
    <mergeCell ref="A45:F45"/>
    <mergeCell ref="D30:G30"/>
    <mergeCell ref="A35:C35"/>
    <mergeCell ref="D35:E35"/>
    <mergeCell ref="A36:G36"/>
    <mergeCell ref="A37:F37"/>
    <mergeCell ref="A39:D39"/>
    <mergeCell ref="A40:D40"/>
    <mergeCell ref="A41:D41"/>
    <mergeCell ref="A42:D42"/>
    <mergeCell ref="E39:E42"/>
    <mergeCell ref="A43:F43"/>
    <mergeCell ref="A44:G44"/>
  </mergeCells>
  <pageMargins left="0.7" right="0.7" top="0.75" bottom="0.75" header="0.3" footer="0.3"/>
  <pageSetup scale="94" orientation="portrait" horizontalDpi="4294967292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8"/>
  <dimension ref="A1:J47"/>
  <sheetViews>
    <sheetView view="pageBreakPreview" topLeftCell="A28" zoomScale="120" zoomScaleNormal="124" workbookViewId="0">
      <selection activeCell="F30" sqref="F30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  <col min="10" max="10" width="10" bestFit="1" customWidth="1"/>
  </cols>
  <sheetData>
    <row r="1" spans="1:7" ht="14.4" customHeight="1">
      <c r="A1" s="354" t="s">
        <v>0</v>
      </c>
      <c r="B1" s="355"/>
      <c r="C1" s="355"/>
      <c r="D1" s="356"/>
      <c r="E1" s="317"/>
      <c r="F1" s="318"/>
      <c r="G1" s="319"/>
    </row>
    <row r="2" spans="1:7" ht="24" customHeight="1">
      <c r="A2" s="95" t="s">
        <v>93</v>
      </c>
      <c r="B2" s="5"/>
      <c r="C2" s="5"/>
      <c r="D2" s="6"/>
      <c r="E2" s="280"/>
      <c r="F2" s="281"/>
      <c r="G2" s="320"/>
    </row>
    <row r="3" spans="1:7" ht="9.75" customHeight="1">
      <c r="A3" s="96" t="s">
        <v>104</v>
      </c>
      <c r="B3" s="83"/>
      <c r="C3" s="83"/>
      <c r="D3" s="84"/>
      <c r="E3" s="280"/>
      <c r="F3" s="281"/>
      <c r="G3" s="320"/>
    </row>
    <row r="4" spans="1:7" ht="17.850000000000001" customHeight="1">
      <c r="A4" s="366" t="s">
        <v>3</v>
      </c>
      <c r="B4" s="287"/>
      <c r="C4" s="287"/>
      <c r="D4" s="288"/>
      <c r="E4" s="283"/>
      <c r="F4" s="284"/>
      <c r="G4" s="321"/>
    </row>
    <row r="5" spans="1:7" ht="9.6" customHeight="1">
      <c r="A5" s="309"/>
      <c r="B5" s="269"/>
      <c r="C5" s="269"/>
      <c r="D5" s="269"/>
      <c r="E5" s="269"/>
      <c r="F5" s="269"/>
      <c r="G5" s="325"/>
    </row>
    <row r="6" spans="1:7" ht="9" customHeight="1">
      <c r="A6" s="326" t="s">
        <v>4</v>
      </c>
      <c r="B6" s="290"/>
      <c r="C6" s="11" t="s">
        <v>5</v>
      </c>
      <c r="D6" s="94" t="s">
        <v>102</v>
      </c>
      <c r="E6" s="12" t="s">
        <v>6</v>
      </c>
      <c r="F6" s="260" t="s">
        <v>103</v>
      </c>
      <c r="G6" s="310"/>
    </row>
    <row r="7" spans="1:7" ht="9" customHeight="1">
      <c r="A7" s="309"/>
      <c r="B7" s="269"/>
      <c r="C7" s="269"/>
      <c r="D7" s="270"/>
      <c r="E7" s="12" t="s">
        <v>7</v>
      </c>
      <c r="F7" s="260" t="s">
        <v>8</v>
      </c>
      <c r="G7" s="310"/>
    </row>
    <row r="8" spans="1:7" ht="18" customHeight="1">
      <c r="A8" s="97" t="s">
        <v>9</v>
      </c>
      <c r="B8" s="271" t="s">
        <v>55</v>
      </c>
      <c r="C8" s="272"/>
      <c r="D8" s="272"/>
      <c r="E8" s="272"/>
      <c r="F8" s="272"/>
      <c r="G8" s="312"/>
    </row>
    <row r="9" spans="1:7" ht="9" customHeight="1">
      <c r="A9" s="306"/>
      <c r="B9" s="258"/>
      <c r="C9" s="258"/>
      <c r="D9" s="258"/>
      <c r="E9" s="258"/>
      <c r="F9" s="258"/>
      <c r="G9" s="313"/>
    </row>
    <row r="10" spans="1:7" ht="9" customHeight="1">
      <c r="A10" s="307" t="s">
        <v>10</v>
      </c>
      <c r="B10" s="263"/>
      <c r="C10" s="264"/>
      <c r="D10" s="265"/>
      <c r="E10" s="266"/>
      <c r="F10" s="266"/>
      <c r="G10" s="308"/>
    </row>
    <row r="11" spans="1:7" ht="11.25" customHeight="1">
      <c r="A11" s="199" t="s">
        <v>11</v>
      </c>
      <c r="B11" s="40" t="s">
        <v>12</v>
      </c>
      <c r="C11" s="41" t="s">
        <v>45</v>
      </c>
      <c r="D11" s="42"/>
      <c r="E11" s="42"/>
      <c r="F11" s="43" t="s">
        <v>13</v>
      </c>
      <c r="G11" s="184" t="s">
        <v>14</v>
      </c>
    </row>
    <row r="12" spans="1:7" ht="10.5" customHeight="1">
      <c r="A12" s="200" t="s">
        <v>65</v>
      </c>
      <c r="B12" s="48" t="s">
        <v>66</v>
      </c>
      <c r="C12" s="49">
        <v>160000</v>
      </c>
      <c r="D12" s="44"/>
      <c r="E12" s="55"/>
      <c r="F12" s="45">
        <v>0.12</v>
      </c>
      <c r="G12" s="201">
        <f>C12*F12</f>
        <v>19200</v>
      </c>
    </row>
    <row r="13" spans="1:7" ht="13.5" customHeight="1">
      <c r="A13" s="100" t="s">
        <v>15</v>
      </c>
      <c r="B13" s="14"/>
      <c r="C13" s="14"/>
      <c r="D13" s="14"/>
      <c r="E13" s="14"/>
      <c r="F13" s="33">
        <v>0.05</v>
      </c>
      <c r="G13" s="202">
        <f>G34*F13</f>
        <v>607.18753125000001</v>
      </c>
    </row>
    <row r="14" spans="1:7" ht="9" customHeight="1">
      <c r="A14" s="306"/>
      <c r="B14" s="258"/>
      <c r="C14" s="259"/>
      <c r="D14" s="260" t="s">
        <v>16</v>
      </c>
      <c r="E14" s="261"/>
      <c r="F14" s="10"/>
      <c r="G14" s="203">
        <f>SUM(G12:G13)</f>
        <v>19807.187531250001</v>
      </c>
    </row>
    <row r="15" spans="1:7" ht="9" customHeight="1">
      <c r="A15" s="304"/>
      <c r="B15" s="255"/>
      <c r="C15" s="255"/>
      <c r="D15" s="255"/>
      <c r="E15" s="255"/>
      <c r="F15" s="255"/>
      <c r="G15" s="305"/>
    </row>
    <row r="16" spans="1:7" ht="9" customHeight="1">
      <c r="A16" s="307" t="s">
        <v>17</v>
      </c>
      <c r="B16" s="263"/>
      <c r="C16" s="264"/>
      <c r="D16" s="265"/>
      <c r="E16" s="266"/>
      <c r="F16" s="266"/>
      <c r="G16" s="308"/>
    </row>
    <row r="17" spans="1:9" ht="15.6" customHeight="1">
      <c r="A17" s="103" t="s">
        <v>11</v>
      </c>
      <c r="B17" s="16" t="s">
        <v>12</v>
      </c>
      <c r="C17" s="16" t="s">
        <v>18</v>
      </c>
      <c r="D17" s="17"/>
      <c r="E17" s="17"/>
      <c r="F17" s="13" t="s">
        <v>19</v>
      </c>
      <c r="G17" s="104" t="s">
        <v>14</v>
      </c>
    </row>
    <row r="18" spans="1:9" ht="9" customHeight="1">
      <c r="A18" s="103" t="s">
        <v>51</v>
      </c>
      <c r="B18" s="16"/>
      <c r="C18" s="15">
        <v>420000</v>
      </c>
      <c r="D18" s="10"/>
      <c r="E18" s="10"/>
      <c r="F18" s="71">
        <v>0.2</v>
      </c>
      <c r="G18" s="106">
        <f>C18*F18</f>
        <v>84000</v>
      </c>
      <c r="H18" s="39"/>
      <c r="I18" s="37"/>
    </row>
    <row r="19" spans="1:9" ht="9" customHeight="1">
      <c r="A19" s="103"/>
      <c r="B19" s="16"/>
      <c r="C19" s="15"/>
      <c r="D19" s="10"/>
      <c r="E19" s="10"/>
      <c r="F19" s="18"/>
      <c r="G19" s="106"/>
    </row>
    <row r="20" spans="1:9" ht="9" customHeight="1">
      <c r="A20" s="103"/>
      <c r="B20" s="16"/>
      <c r="C20" s="15"/>
      <c r="D20" s="10"/>
      <c r="E20" s="10"/>
      <c r="F20" s="18"/>
      <c r="G20" s="106"/>
    </row>
    <row r="21" spans="1:9" ht="10.5" customHeight="1">
      <c r="A21" s="103"/>
      <c r="B21" s="16"/>
      <c r="C21" s="19"/>
      <c r="D21" s="17"/>
      <c r="E21" s="17"/>
      <c r="F21" s="18"/>
      <c r="G21" s="106"/>
    </row>
    <row r="22" spans="1:9" ht="9" customHeight="1">
      <c r="A22" s="306"/>
      <c r="B22" s="258"/>
      <c r="C22" s="259"/>
      <c r="D22" s="260" t="s">
        <v>16</v>
      </c>
      <c r="E22" s="261"/>
      <c r="F22" s="10"/>
      <c r="G22" s="106">
        <f>G18</f>
        <v>84000</v>
      </c>
    </row>
    <row r="23" spans="1:9" ht="9" customHeight="1">
      <c r="A23" s="304"/>
      <c r="B23" s="255"/>
      <c r="C23" s="255"/>
      <c r="D23" s="255"/>
      <c r="E23" s="255"/>
      <c r="F23" s="255"/>
      <c r="G23" s="305"/>
    </row>
    <row r="24" spans="1:9" ht="9" customHeight="1">
      <c r="A24" s="307" t="s">
        <v>20</v>
      </c>
      <c r="B24" s="263"/>
      <c r="C24" s="264"/>
      <c r="D24" s="265"/>
      <c r="E24" s="266"/>
      <c r="F24" s="266"/>
      <c r="G24" s="308"/>
    </row>
    <row r="25" spans="1:9" ht="16.5" customHeight="1">
      <c r="A25" s="103" t="s">
        <v>11</v>
      </c>
      <c r="B25" s="16" t="s">
        <v>12</v>
      </c>
      <c r="C25" s="20" t="s">
        <v>21</v>
      </c>
      <c r="D25" s="21" t="s">
        <v>22</v>
      </c>
      <c r="E25" s="22" t="s">
        <v>23</v>
      </c>
      <c r="F25" s="23" t="s">
        <v>24</v>
      </c>
      <c r="G25" s="104" t="s">
        <v>14</v>
      </c>
    </row>
    <row r="26" spans="1:9" ht="13.5" customHeight="1">
      <c r="A26" s="105"/>
      <c r="B26" s="1"/>
      <c r="C26" s="1"/>
      <c r="D26" s="1"/>
      <c r="E26" s="1"/>
      <c r="F26" s="1"/>
      <c r="G26" s="107"/>
    </row>
    <row r="27" spans="1:9" ht="9" customHeight="1">
      <c r="A27" s="306"/>
      <c r="B27" s="258"/>
      <c r="C27" s="259"/>
      <c r="D27" s="260" t="s">
        <v>16</v>
      </c>
      <c r="E27" s="261"/>
      <c r="F27" s="10"/>
      <c r="G27" s="104"/>
    </row>
    <row r="28" spans="1:9" ht="9" customHeight="1">
      <c r="A28" s="304"/>
      <c r="B28" s="255"/>
      <c r="C28" s="255"/>
      <c r="D28" s="255"/>
      <c r="E28" s="255"/>
      <c r="F28" s="255"/>
      <c r="G28" s="305"/>
    </row>
    <row r="29" spans="1:9" ht="9" customHeight="1">
      <c r="A29" s="307" t="s">
        <v>25</v>
      </c>
      <c r="B29" s="263"/>
      <c r="C29" s="264"/>
      <c r="D29" s="265"/>
      <c r="E29" s="266"/>
      <c r="F29" s="266"/>
      <c r="G29" s="308"/>
    </row>
    <row r="30" spans="1:9" ht="16.5" customHeight="1">
      <c r="A30" s="103" t="s">
        <v>11</v>
      </c>
      <c r="B30" s="20" t="s">
        <v>12</v>
      </c>
      <c r="C30" s="24" t="s">
        <v>26</v>
      </c>
      <c r="D30" s="21" t="s">
        <v>27</v>
      </c>
      <c r="E30" s="24" t="s">
        <v>28</v>
      </c>
      <c r="F30" s="24" t="s">
        <v>13</v>
      </c>
      <c r="G30" s="104" t="s">
        <v>14</v>
      </c>
    </row>
    <row r="31" spans="1:9" ht="9" customHeight="1">
      <c r="A31" s="103" t="s">
        <v>29</v>
      </c>
      <c r="B31" s="16" t="s">
        <v>30</v>
      </c>
      <c r="C31" s="25">
        <v>38666.67</v>
      </c>
      <c r="D31" s="26">
        <v>2.0099999999999998</v>
      </c>
      <c r="E31" s="25">
        <v>77720.009999999995</v>
      </c>
      <c r="F31" s="69">
        <v>16</v>
      </c>
      <c r="G31" s="106">
        <f>E31/F31</f>
        <v>4857.5006249999997</v>
      </c>
      <c r="H31" s="37"/>
    </row>
    <row r="32" spans="1:9" ht="9" customHeight="1">
      <c r="A32" s="103" t="s">
        <v>31</v>
      </c>
      <c r="B32" s="38" t="s">
        <v>47</v>
      </c>
      <c r="C32" s="25">
        <v>58000</v>
      </c>
      <c r="D32" s="26">
        <v>2.0099999999999998</v>
      </c>
      <c r="E32" s="25">
        <v>116580</v>
      </c>
      <c r="F32" s="69">
        <v>16</v>
      </c>
      <c r="G32" s="106">
        <f>E32/F32</f>
        <v>7286.25</v>
      </c>
    </row>
    <row r="33" spans="1:10" ht="27" customHeight="1">
      <c r="A33" s="105"/>
      <c r="B33" s="1"/>
      <c r="C33" s="1"/>
      <c r="D33" s="1"/>
      <c r="E33" s="1"/>
      <c r="F33" s="1"/>
      <c r="G33" s="107"/>
    </row>
    <row r="34" spans="1:10" ht="9" customHeight="1">
      <c r="A34" s="306"/>
      <c r="B34" s="258"/>
      <c r="C34" s="259"/>
      <c r="D34" s="260" t="s">
        <v>16</v>
      </c>
      <c r="E34" s="261"/>
      <c r="F34" s="10"/>
      <c r="G34" s="106">
        <f>G31+G32</f>
        <v>12143.750625000001</v>
      </c>
    </row>
    <row r="35" spans="1:10" ht="9.15" customHeight="1">
      <c r="A35" s="304"/>
      <c r="B35" s="255"/>
      <c r="C35" s="255"/>
      <c r="D35" s="255"/>
      <c r="E35" s="255"/>
      <c r="F35" s="255"/>
      <c r="G35" s="305"/>
    </row>
    <row r="36" spans="1:10" ht="9.15" customHeight="1">
      <c r="A36" s="296" t="s">
        <v>32</v>
      </c>
      <c r="B36" s="240"/>
      <c r="C36" s="240"/>
      <c r="D36" s="240"/>
      <c r="E36" s="240"/>
      <c r="F36" s="241"/>
      <c r="G36" s="190">
        <f>G34+G27+G22+G14</f>
        <v>115950.93815625001</v>
      </c>
    </row>
    <row r="37" spans="1:10" ht="27" customHeight="1">
      <c r="A37" s="297" t="s">
        <v>33</v>
      </c>
      <c r="B37" s="243"/>
      <c r="C37" s="243"/>
      <c r="D37" s="243"/>
      <c r="E37" s="243"/>
      <c r="F37" s="243"/>
      <c r="G37" s="298"/>
    </row>
    <row r="38" spans="1:10" ht="15.6" customHeight="1">
      <c r="A38" s="299" t="s">
        <v>34</v>
      </c>
      <c r="B38" s="246"/>
      <c r="C38" s="246"/>
      <c r="D38" s="247"/>
      <c r="E38" s="248"/>
      <c r="F38" s="29" t="s">
        <v>35</v>
      </c>
      <c r="G38" s="104" t="s">
        <v>14</v>
      </c>
    </row>
    <row r="39" spans="1:10" ht="15.6" customHeight="1">
      <c r="A39" s="300" t="s">
        <v>36</v>
      </c>
      <c r="B39" s="252"/>
      <c r="C39" s="252"/>
      <c r="D39" s="253"/>
      <c r="E39" s="249"/>
      <c r="F39" s="30">
        <v>0.24</v>
      </c>
      <c r="G39" s="106">
        <f>G36*F39</f>
        <v>27828.225157500001</v>
      </c>
    </row>
    <row r="40" spans="1:10" ht="15.6" customHeight="1">
      <c r="A40" s="300" t="s">
        <v>37</v>
      </c>
      <c r="B40" s="252"/>
      <c r="C40" s="252"/>
      <c r="D40" s="253"/>
      <c r="E40" s="249"/>
      <c r="F40" s="30">
        <v>0.01</v>
      </c>
      <c r="G40" s="106">
        <f>G36*F40</f>
        <v>1159.5093815625</v>
      </c>
    </row>
    <row r="41" spans="1:10" ht="9.15" customHeight="1">
      <c r="A41" s="301" t="s">
        <v>38</v>
      </c>
      <c r="B41" s="302"/>
      <c r="C41" s="302"/>
      <c r="D41" s="303"/>
      <c r="E41" s="249"/>
      <c r="F41" s="211">
        <v>0.05</v>
      </c>
      <c r="G41" s="106">
        <f>G36*F41</f>
        <v>5797.5469078125006</v>
      </c>
    </row>
    <row r="42" spans="1:10" ht="9.15" customHeight="1">
      <c r="A42" s="292" t="s">
        <v>39</v>
      </c>
      <c r="B42" s="292"/>
      <c r="C42" s="292"/>
      <c r="D42" s="292"/>
      <c r="E42" s="292"/>
      <c r="F42" s="292"/>
      <c r="G42" s="213">
        <f>SUM(G39:G41)</f>
        <v>34785.281446875</v>
      </c>
    </row>
    <row r="43" spans="1:10" ht="18.149999999999999" customHeight="1">
      <c r="A43" s="293"/>
      <c r="B43" s="237"/>
      <c r="C43" s="237"/>
      <c r="D43" s="237"/>
      <c r="E43" s="237"/>
      <c r="F43" s="237"/>
      <c r="G43" s="294"/>
    </row>
    <row r="44" spans="1:10" ht="9.15" customHeight="1">
      <c r="A44" s="295" t="s">
        <v>40</v>
      </c>
      <c r="B44" s="295"/>
      <c r="C44" s="295"/>
      <c r="D44" s="295"/>
      <c r="E44" s="295"/>
      <c r="F44" s="295"/>
      <c r="G44" s="191">
        <f>G36+G42</f>
        <v>150736.21960312501</v>
      </c>
      <c r="J44" s="39"/>
    </row>
    <row r="45" spans="1:10" ht="28.35" customHeight="1">
      <c r="A45" s="170" t="s">
        <v>105</v>
      </c>
      <c r="B45" s="171"/>
      <c r="C45" s="171"/>
      <c r="D45" s="172"/>
      <c r="E45" s="173"/>
      <c r="F45" s="82"/>
      <c r="G45" s="210"/>
    </row>
    <row r="46" spans="1:10" ht="20.100000000000001" customHeight="1">
      <c r="A46" s="170" t="s">
        <v>106</v>
      </c>
      <c r="B46" s="171" t="s">
        <v>107</v>
      </c>
      <c r="C46" s="171"/>
      <c r="D46" s="172"/>
      <c r="E46" s="174"/>
      <c r="F46" s="85"/>
      <c r="G46" s="113"/>
    </row>
    <row r="47" spans="1:10" ht="13.8" thickBot="1">
      <c r="A47" s="175" t="s">
        <v>108</v>
      </c>
      <c r="B47" s="176" t="s">
        <v>109</v>
      </c>
      <c r="C47" s="176"/>
      <c r="D47" s="177"/>
      <c r="E47" s="178"/>
      <c r="F47" s="115"/>
      <c r="G47" s="116"/>
    </row>
  </sheetData>
  <mergeCells count="40">
    <mergeCell ref="A1:D1"/>
    <mergeCell ref="E1:G4"/>
    <mergeCell ref="A4:D4"/>
    <mergeCell ref="A5:G5"/>
    <mergeCell ref="A6:B6"/>
    <mergeCell ref="F6:G6"/>
    <mergeCell ref="A22:C22"/>
    <mergeCell ref="D22:E22"/>
    <mergeCell ref="A7:D7"/>
    <mergeCell ref="F7:G7"/>
    <mergeCell ref="B8:G8"/>
    <mergeCell ref="A9:G9"/>
    <mergeCell ref="A10:C10"/>
    <mergeCell ref="D10:G10"/>
    <mergeCell ref="A14:C14"/>
    <mergeCell ref="D14:E14"/>
    <mergeCell ref="A15:G15"/>
    <mergeCell ref="A16:C16"/>
    <mergeCell ref="D16:G16"/>
    <mergeCell ref="A36:F36"/>
    <mergeCell ref="A23:G23"/>
    <mergeCell ref="A24:C24"/>
    <mergeCell ref="D24:G24"/>
    <mergeCell ref="A27:C27"/>
    <mergeCell ref="D27:E27"/>
    <mergeCell ref="A28:G28"/>
    <mergeCell ref="A29:C29"/>
    <mergeCell ref="D29:G29"/>
    <mergeCell ref="A34:C34"/>
    <mergeCell ref="D34:E34"/>
    <mergeCell ref="A35:G35"/>
    <mergeCell ref="A42:F42"/>
    <mergeCell ref="A43:G43"/>
    <mergeCell ref="A44:F44"/>
    <mergeCell ref="A37:G37"/>
    <mergeCell ref="A38:D38"/>
    <mergeCell ref="E38:E41"/>
    <mergeCell ref="A39:D39"/>
    <mergeCell ref="A40:D40"/>
    <mergeCell ref="A41:D41"/>
  </mergeCells>
  <pageMargins left="0.7" right="0.7" top="0.75" bottom="0.75" header="0.3" footer="0.3"/>
  <pageSetup scale="94" orientation="portrait" horizontalDpi="4294967292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9"/>
  <dimension ref="A1:J48"/>
  <sheetViews>
    <sheetView view="pageBreakPreview" topLeftCell="A27" zoomScale="124" zoomScaleNormal="124" zoomScaleSheetLayoutView="124" workbookViewId="0">
      <selection activeCell="E22" sqref="E22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  <col min="10" max="10" width="10" bestFit="1" customWidth="1"/>
  </cols>
  <sheetData>
    <row r="1" spans="1:7" ht="14.4" customHeight="1">
      <c r="A1" s="354" t="s">
        <v>0</v>
      </c>
      <c r="B1" s="355"/>
      <c r="C1" s="355"/>
      <c r="D1" s="356"/>
      <c r="E1" s="317"/>
      <c r="F1" s="318"/>
      <c r="G1" s="319"/>
    </row>
    <row r="2" spans="1:7" ht="24" customHeight="1">
      <c r="A2" s="95" t="s">
        <v>93</v>
      </c>
      <c r="B2" s="5"/>
      <c r="C2" s="5"/>
      <c r="D2" s="6"/>
      <c r="E2" s="280"/>
      <c r="F2" s="281"/>
      <c r="G2" s="320"/>
    </row>
    <row r="3" spans="1:7" ht="9.75" customHeight="1">
      <c r="A3" s="96" t="s">
        <v>104</v>
      </c>
      <c r="B3" s="83"/>
      <c r="C3" s="83"/>
      <c r="D3" s="84"/>
      <c r="E3" s="280"/>
      <c r="F3" s="281"/>
      <c r="G3" s="320"/>
    </row>
    <row r="4" spans="1:7" ht="17.850000000000001" customHeight="1">
      <c r="A4" s="366" t="s">
        <v>3</v>
      </c>
      <c r="B4" s="287"/>
      <c r="C4" s="287"/>
      <c r="D4" s="288"/>
      <c r="E4" s="283"/>
      <c r="F4" s="284"/>
      <c r="G4" s="321"/>
    </row>
    <row r="5" spans="1:7" ht="9.6" customHeight="1">
      <c r="A5" s="309"/>
      <c r="B5" s="269"/>
      <c r="C5" s="269"/>
      <c r="D5" s="269"/>
      <c r="E5" s="269"/>
      <c r="F5" s="269"/>
      <c r="G5" s="325"/>
    </row>
    <row r="6" spans="1:7" ht="9" customHeight="1">
      <c r="A6" s="326" t="s">
        <v>4</v>
      </c>
      <c r="B6" s="290"/>
      <c r="C6" s="11" t="s">
        <v>5</v>
      </c>
      <c r="D6" s="54">
        <v>45352</v>
      </c>
      <c r="E6" s="12" t="s">
        <v>6</v>
      </c>
      <c r="F6" s="260" t="s">
        <v>90</v>
      </c>
      <c r="G6" s="310"/>
    </row>
    <row r="7" spans="1:7" ht="9" customHeight="1">
      <c r="A7" s="309"/>
      <c r="B7" s="269"/>
      <c r="C7" s="269"/>
      <c r="D7" s="270"/>
      <c r="E7" s="12" t="s">
        <v>7</v>
      </c>
      <c r="F7" s="291" t="s">
        <v>62</v>
      </c>
      <c r="G7" s="310"/>
    </row>
    <row r="8" spans="1:7" ht="18" customHeight="1">
      <c r="A8" s="97" t="s">
        <v>9</v>
      </c>
      <c r="B8" s="311" t="s">
        <v>89</v>
      </c>
      <c r="C8" s="272"/>
      <c r="D8" s="272"/>
      <c r="E8" s="272"/>
      <c r="F8" s="272"/>
      <c r="G8" s="312"/>
    </row>
    <row r="9" spans="1:7" ht="9" customHeight="1">
      <c r="A9" s="306"/>
      <c r="B9" s="258"/>
      <c r="C9" s="258"/>
      <c r="D9" s="258"/>
      <c r="E9" s="258"/>
      <c r="F9" s="258"/>
      <c r="G9" s="313"/>
    </row>
    <row r="10" spans="1:7" ht="9" customHeight="1">
      <c r="A10" s="307" t="s">
        <v>10</v>
      </c>
      <c r="B10" s="263"/>
      <c r="C10" s="264"/>
      <c r="D10" s="265"/>
      <c r="E10" s="266"/>
      <c r="F10" s="266"/>
      <c r="G10" s="308"/>
    </row>
    <row r="11" spans="1:7" ht="11.25" customHeight="1">
      <c r="A11" s="199" t="s">
        <v>11</v>
      </c>
      <c r="B11" s="40" t="s">
        <v>12</v>
      </c>
      <c r="C11" s="41" t="s">
        <v>45</v>
      </c>
      <c r="D11" s="42"/>
      <c r="E11" s="42"/>
      <c r="F11" s="43" t="s">
        <v>13</v>
      </c>
      <c r="G11" s="184" t="s">
        <v>14</v>
      </c>
    </row>
    <row r="12" spans="1:7" ht="11.25" customHeight="1">
      <c r="A12" s="204" t="s">
        <v>56</v>
      </c>
      <c r="B12" s="48" t="s">
        <v>57</v>
      </c>
      <c r="C12" s="67">
        <v>171955</v>
      </c>
      <c r="D12" s="55"/>
      <c r="E12" s="55"/>
      <c r="F12" s="64">
        <v>30</v>
      </c>
      <c r="G12" s="205">
        <f>C12/F12</f>
        <v>5731.833333333333</v>
      </c>
    </row>
    <row r="13" spans="1:7" ht="10.5" customHeight="1">
      <c r="A13" s="200" t="s">
        <v>64</v>
      </c>
      <c r="B13" s="48" t="s">
        <v>57</v>
      </c>
      <c r="C13" s="66">
        <v>220000</v>
      </c>
      <c r="D13" s="55"/>
      <c r="E13" s="55"/>
      <c r="F13" s="45">
        <v>30</v>
      </c>
      <c r="G13" s="205">
        <f t="shared" ref="G13:G14" si="0">C13/F13</f>
        <v>7333.333333333333</v>
      </c>
    </row>
    <row r="14" spans="1:7" ht="13.5" customHeight="1">
      <c r="A14" s="206" t="s">
        <v>58</v>
      </c>
      <c r="B14" s="61" t="s">
        <v>57</v>
      </c>
      <c r="C14" s="68">
        <v>106080</v>
      </c>
      <c r="D14" s="14"/>
      <c r="E14" s="14"/>
      <c r="F14" s="65">
        <v>30</v>
      </c>
      <c r="G14" s="205">
        <f t="shared" si="0"/>
        <v>3536</v>
      </c>
    </row>
    <row r="15" spans="1:7" ht="9" customHeight="1">
      <c r="A15" s="306"/>
      <c r="B15" s="258"/>
      <c r="C15" s="259"/>
      <c r="D15" s="260" t="s">
        <v>16</v>
      </c>
      <c r="E15" s="261"/>
      <c r="F15" s="10"/>
      <c r="G15" s="203">
        <f>ROUND(SUM(G12:G14),0)</f>
        <v>16601</v>
      </c>
    </row>
    <row r="16" spans="1:7" ht="9" customHeight="1">
      <c r="A16" s="304"/>
      <c r="B16" s="255"/>
      <c r="C16" s="255"/>
      <c r="D16" s="255"/>
      <c r="E16" s="255"/>
      <c r="F16" s="255"/>
      <c r="G16" s="305"/>
    </row>
    <row r="17" spans="1:9" ht="9" customHeight="1">
      <c r="A17" s="307" t="s">
        <v>17</v>
      </c>
      <c r="B17" s="263"/>
      <c r="C17" s="264"/>
      <c r="D17" s="265"/>
      <c r="E17" s="266"/>
      <c r="F17" s="266"/>
      <c r="G17" s="308"/>
    </row>
    <row r="18" spans="1:9" ht="15.6" customHeight="1">
      <c r="A18" s="103" t="s">
        <v>11</v>
      </c>
      <c r="B18" s="16" t="s">
        <v>12</v>
      </c>
      <c r="C18" s="16" t="s">
        <v>18</v>
      </c>
      <c r="D18" s="17"/>
      <c r="E18" s="17"/>
      <c r="F18" s="13" t="s">
        <v>19</v>
      </c>
      <c r="G18" s="104" t="s">
        <v>14</v>
      </c>
    </row>
    <row r="19" spans="1:9" ht="9" customHeight="1">
      <c r="A19" s="103"/>
      <c r="B19" s="16"/>
      <c r="C19" s="15"/>
      <c r="D19" s="10"/>
      <c r="E19" s="10"/>
      <c r="F19" s="18"/>
      <c r="G19" s="106"/>
      <c r="I19" s="37"/>
    </row>
    <row r="20" spans="1:9" ht="9" customHeight="1">
      <c r="A20" s="103"/>
      <c r="B20" s="16"/>
      <c r="C20" s="15"/>
      <c r="D20" s="10"/>
      <c r="E20" s="10"/>
      <c r="F20" s="18"/>
      <c r="G20" s="106"/>
    </row>
    <row r="21" spans="1:9" ht="9" customHeight="1">
      <c r="A21" s="103"/>
      <c r="B21" s="16"/>
      <c r="C21" s="15"/>
      <c r="D21" s="10"/>
      <c r="E21" s="10"/>
      <c r="F21" s="18"/>
      <c r="G21" s="106"/>
    </row>
    <row r="22" spans="1:9" ht="10.5" customHeight="1">
      <c r="A22" s="103"/>
      <c r="B22" s="16"/>
      <c r="C22" s="19"/>
      <c r="D22" s="17"/>
      <c r="E22" s="17"/>
      <c r="F22" s="18"/>
      <c r="G22" s="106"/>
    </row>
    <row r="23" spans="1:9" ht="9" customHeight="1">
      <c r="A23" s="306"/>
      <c r="B23" s="258"/>
      <c r="C23" s="259"/>
      <c r="D23" s="260" t="s">
        <v>16</v>
      </c>
      <c r="E23" s="261"/>
      <c r="F23" s="10"/>
      <c r="G23" s="106">
        <f>G19</f>
        <v>0</v>
      </c>
    </row>
    <row r="24" spans="1:9" ht="9" customHeight="1">
      <c r="A24" s="304"/>
      <c r="B24" s="255"/>
      <c r="C24" s="255"/>
      <c r="D24" s="255"/>
      <c r="E24" s="255"/>
      <c r="F24" s="255"/>
      <c r="G24" s="305"/>
    </row>
    <row r="25" spans="1:9" ht="9" customHeight="1">
      <c r="A25" s="307" t="s">
        <v>20</v>
      </c>
      <c r="B25" s="263"/>
      <c r="C25" s="264"/>
      <c r="D25" s="265"/>
      <c r="E25" s="266"/>
      <c r="F25" s="266"/>
      <c r="G25" s="308"/>
    </row>
    <row r="26" spans="1:9" ht="16.5" customHeight="1">
      <c r="A26" s="103" t="s">
        <v>11</v>
      </c>
      <c r="B26" s="16" t="s">
        <v>12</v>
      </c>
      <c r="C26" s="20" t="s">
        <v>21</v>
      </c>
      <c r="D26" s="21" t="s">
        <v>22</v>
      </c>
      <c r="E26" s="22" t="s">
        <v>23</v>
      </c>
      <c r="F26" s="23" t="s">
        <v>24</v>
      </c>
      <c r="G26" s="104" t="s">
        <v>14</v>
      </c>
    </row>
    <row r="27" spans="1:9" ht="19.5" customHeight="1">
      <c r="A27" s="207" t="s">
        <v>59</v>
      </c>
      <c r="B27" s="62" t="s">
        <v>60</v>
      </c>
      <c r="C27" s="63">
        <v>21000</v>
      </c>
      <c r="D27" s="62">
        <v>1.1000000000000001</v>
      </c>
      <c r="E27" s="62"/>
      <c r="F27" s="62"/>
      <c r="G27" s="208">
        <f>ROUND(C27*D27,)</f>
        <v>23100</v>
      </c>
    </row>
    <row r="28" spans="1:9" ht="9" customHeight="1">
      <c r="A28" s="306"/>
      <c r="B28" s="258"/>
      <c r="C28" s="259"/>
      <c r="D28" s="260" t="s">
        <v>16</v>
      </c>
      <c r="E28" s="261"/>
      <c r="F28" s="10"/>
      <c r="G28" s="209">
        <f>G27</f>
        <v>23100</v>
      </c>
    </row>
    <row r="29" spans="1:9" ht="9" customHeight="1">
      <c r="A29" s="304"/>
      <c r="B29" s="255"/>
      <c r="C29" s="255"/>
      <c r="D29" s="255"/>
      <c r="E29" s="255"/>
      <c r="F29" s="255"/>
      <c r="G29" s="305"/>
    </row>
    <row r="30" spans="1:9" ht="9" customHeight="1">
      <c r="A30" s="307" t="s">
        <v>25</v>
      </c>
      <c r="B30" s="263"/>
      <c r="C30" s="264"/>
      <c r="D30" s="265"/>
      <c r="E30" s="266"/>
      <c r="F30" s="266"/>
      <c r="G30" s="308"/>
    </row>
    <row r="31" spans="1:9" ht="16.5" customHeight="1">
      <c r="A31" s="103" t="s">
        <v>11</v>
      </c>
      <c r="B31" s="20" t="s">
        <v>12</v>
      </c>
      <c r="C31" s="24" t="s">
        <v>26</v>
      </c>
      <c r="D31" s="21" t="s">
        <v>27</v>
      </c>
      <c r="E31" s="24" t="s">
        <v>28</v>
      </c>
      <c r="F31" s="24" t="s">
        <v>13</v>
      </c>
      <c r="G31" s="104" t="s">
        <v>14</v>
      </c>
    </row>
    <row r="32" spans="1:9" ht="9" customHeight="1">
      <c r="A32" s="180" t="s">
        <v>61</v>
      </c>
      <c r="B32" s="16" t="s">
        <v>30</v>
      </c>
      <c r="C32" s="25">
        <v>116001</v>
      </c>
      <c r="D32" s="26">
        <v>2.0099999999999998</v>
      </c>
      <c r="E32" s="25">
        <f>C32*D32</f>
        <v>233162.00999999998</v>
      </c>
      <c r="F32" s="69">
        <v>30</v>
      </c>
      <c r="G32" s="106">
        <f>E32/F32</f>
        <v>7772.0669999999991</v>
      </c>
      <c r="H32" s="37"/>
    </row>
    <row r="33" spans="1:10" ht="9" customHeight="1">
      <c r="A33" s="103" t="s">
        <v>31</v>
      </c>
      <c r="B33" s="38" t="s">
        <v>47</v>
      </c>
      <c r="C33" s="25">
        <v>58000</v>
      </c>
      <c r="D33" s="26">
        <v>2.0099999999999998</v>
      </c>
      <c r="E33" s="25">
        <v>116580</v>
      </c>
      <c r="F33" s="69">
        <v>30</v>
      </c>
      <c r="G33" s="106">
        <f>E33/F33</f>
        <v>3886</v>
      </c>
    </row>
    <row r="34" spans="1:10" ht="27" customHeight="1">
      <c r="A34" s="105"/>
      <c r="B34" s="1"/>
      <c r="C34" s="1"/>
      <c r="D34" s="1"/>
      <c r="E34" s="1"/>
      <c r="F34" s="1"/>
      <c r="G34" s="107"/>
    </row>
    <row r="35" spans="1:10" ht="9" customHeight="1">
      <c r="A35" s="306"/>
      <c r="B35" s="258"/>
      <c r="C35" s="259"/>
      <c r="D35" s="260" t="s">
        <v>16</v>
      </c>
      <c r="E35" s="261"/>
      <c r="F35" s="10"/>
      <c r="G35" s="106">
        <f>ROUND(G32+G33,0)</f>
        <v>11658</v>
      </c>
    </row>
    <row r="36" spans="1:10" ht="9.15" customHeight="1">
      <c r="A36" s="304"/>
      <c r="B36" s="255"/>
      <c r="C36" s="255"/>
      <c r="D36" s="255"/>
      <c r="E36" s="255"/>
      <c r="F36" s="255"/>
      <c r="G36" s="305"/>
    </row>
    <row r="37" spans="1:10" ht="9.15" customHeight="1">
      <c r="A37" s="296" t="s">
        <v>32</v>
      </c>
      <c r="B37" s="240"/>
      <c r="C37" s="240"/>
      <c r="D37" s="240"/>
      <c r="E37" s="240"/>
      <c r="F37" s="241"/>
      <c r="G37" s="190">
        <f>ROUND(G35+G28+G23+G15,0)</f>
        <v>51359</v>
      </c>
    </row>
    <row r="38" spans="1:10" ht="27" customHeight="1">
      <c r="A38" s="297" t="s">
        <v>33</v>
      </c>
      <c r="B38" s="243"/>
      <c r="C38" s="243"/>
      <c r="D38" s="243"/>
      <c r="E38" s="243"/>
      <c r="F38" s="243"/>
      <c r="G38" s="298"/>
    </row>
    <row r="39" spans="1:10" ht="15.6" customHeight="1">
      <c r="A39" s="299" t="s">
        <v>34</v>
      </c>
      <c r="B39" s="246"/>
      <c r="C39" s="246"/>
      <c r="D39" s="247"/>
      <c r="E39" s="248"/>
      <c r="F39" s="29" t="s">
        <v>35</v>
      </c>
      <c r="G39" s="104" t="s">
        <v>14</v>
      </c>
    </row>
    <row r="40" spans="1:10" ht="15.6" customHeight="1">
      <c r="A40" s="300" t="s">
        <v>36</v>
      </c>
      <c r="B40" s="252"/>
      <c r="C40" s="252"/>
      <c r="D40" s="253"/>
      <c r="E40" s="249"/>
      <c r="F40" s="30">
        <v>0.24</v>
      </c>
      <c r="G40" s="106">
        <f>G37*F40</f>
        <v>12326.16</v>
      </c>
    </row>
    <row r="41" spans="1:10" ht="15.6" customHeight="1">
      <c r="A41" s="300" t="s">
        <v>37</v>
      </c>
      <c r="B41" s="252"/>
      <c r="C41" s="252"/>
      <c r="D41" s="253"/>
      <c r="E41" s="249"/>
      <c r="F41" s="30">
        <v>0.01</v>
      </c>
      <c r="G41" s="106">
        <f>G37*F41</f>
        <v>513.59</v>
      </c>
    </row>
    <row r="42" spans="1:10" ht="9.15" customHeight="1">
      <c r="A42" s="301" t="s">
        <v>38</v>
      </c>
      <c r="B42" s="302"/>
      <c r="C42" s="302"/>
      <c r="D42" s="303"/>
      <c r="E42" s="249"/>
      <c r="F42" s="211">
        <v>0.05</v>
      </c>
      <c r="G42" s="212">
        <f>G37*F42</f>
        <v>2567.9500000000003</v>
      </c>
    </row>
    <row r="43" spans="1:10" ht="9.15" customHeight="1">
      <c r="A43" s="292" t="s">
        <v>39</v>
      </c>
      <c r="B43" s="292"/>
      <c r="C43" s="292"/>
      <c r="D43" s="292"/>
      <c r="E43" s="292"/>
      <c r="F43" s="292"/>
      <c r="G43" s="195">
        <f>ROUND(SUM(G40:G42),0)</f>
        <v>15408</v>
      </c>
    </row>
    <row r="44" spans="1:10" ht="18.149999999999999" customHeight="1">
      <c r="A44" s="293"/>
      <c r="B44" s="237"/>
      <c r="C44" s="237"/>
      <c r="D44" s="237"/>
      <c r="E44" s="237"/>
      <c r="F44" s="237"/>
      <c r="G44" s="294"/>
    </row>
    <row r="45" spans="1:10" ht="9.15" customHeight="1">
      <c r="A45" s="295" t="s">
        <v>40</v>
      </c>
      <c r="B45" s="295"/>
      <c r="C45" s="295"/>
      <c r="D45" s="295"/>
      <c r="E45" s="295"/>
      <c r="F45" s="295"/>
      <c r="G45" s="191">
        <f>G37+G43</f>
        <v>66767</v>
      </c>
      <c r="J45" s="39"/>
    </row>
    <row r="46" spans="1:10" ht="28.35" customHeight="1">
      <c r="A46" s="170" t="s">
        <v>105</v>
      </c>
      <c r="B46" s="171"/>
      <c r="C46" s="171"/>
      <c r="D46" s="172"/>
      <c r="E46" s="173"/>
      <c r="F46" s="82"/>
      <c r="G46" s="210"/>
    </row>
    <row r="47" spans="1:10" ht="20.100000000000001" customHeight="1">
      <c r="A47" s="170" t="s">
        <v>106</v>
      </c>
      <c r="B47" s="171" t="s">
        <v>107</v>
      </c>
      <c r="C47" s="171"/>
      <c r="D47" s="172"/>
      <c r="E47" s="174"/>
      <c r="F47" s="85"/>
      <c r="G47" s="113"/>
    </row>
    <row r="48" spans="1:10" ht="13.8" thickBot="1">
      <c r="A48" s="175" t="s">
        <v>108</v>
      </c>
      <c r="B48" s="176" t="s">
        <v>109</v>
      </c>
      <c r="C48" s="176"/>
      <c r="D48" s="177"/>
      <c r="E48" s="178"/>
      <c r="F48" s="115"/>
      <c r="G48" s="116"/>
    </row>
  </sheetData>
  <mergeCells count="40">
    <mergeCell ref="A1:D1"/>
    <mergeCell ref="E1:G4"/>
    <mergeCell ref="A4:D4"/>
    <mergeCell ref="A5:G5"/>
    <mergeCell ref="A6:B6"/>
    <mergeCell ref="F6:G6"/>
    <mergeCell ref="A23:C23"/>
    <mergeCell ref="D23:E23"/>
    <mergeCell ref="A7:D7"/>
    <mergeCell ref="F7:G7"/>
    <mergeCell ref="B8:G8"/>
    <mergeCell ref="A9:G9"/>
    <mergeCell ref="A10:C10"/>
    <mergeCell ref="D10:G10"/>
    <mergeCell ref="A15:C15"/>
    <mergeCell ref="D15:E15"/>
    <mergeCell ref="A16:G16"/>
    <mergeCell ref="A17:C17"/>
    <mergeCell ref="D17:G17"/>
    <mergeCell ref="A37:F37"/>
    <mergeCell ref="A24:G24"/>
    <mergeCell ref="A25:C25"/>
    <mergeCell ref="D25:G25"/>
    <mergeCell ref="A28:C28"/>
    <mergeCell ref="D28:E28"/>
    <mergeCell ref="A29:G29"/>
    <mergeCell ref="A30:C30"/>
    <mergeCell ref="D30:G30"/>
    <mergeCell ref="A35:C35"/>
    <mergeCell ref="D35:E35"/>
    <mergeCell ref="A36:G36"/>
    <mergeCell ref="A43:F43"/>
    <mergeCell ref="A44:G44"/>
    <mergeCell ref="A45:F45"/>
    <mergeCell ref="A38:G38"/>
    <mergeCell ref="A39:D39"/>
    <mergeCell ref="E39:E42"/>
    <mergeCell ref="A40:D40"/>
    <mergeCell ref="A41:D41"/>
    <mergeCell ref="A42:D42"/>
  </mergeCells>
  <pageMargins left="0.7" right="0.7" top="0.75" bottom="0.75" header="0.3" footer="0.3"/>
  <pageSetup scale="94" orientation="portrait" horizontalDpi="4294967292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8"/>
  <sheetViews>
    <sheetView tabSelected="1" view="pageBreakPreview" topLeftCell="A27" zoomScale="124" zoomScaleNormal="124" zoomScaleSheetLayoutView="124" workbookViewId="0">
      <selection activeCell="A19" sqref="A19"/>
    </sheetView>
  </sheetViews>
  <sheetFormatPr baseColWidth="10" defaultColWidth="9.33203125" defaultRowHeight="13.2"/>
  <cols>
    <col min="1" max="1" width="30.44140625" customWidth="1"/>
    <col min="2" max="2" width="6.6640625" customWidth="1"/>
    <col min="3" max="3" width="11.109375" customWidth="1"/>
    <col min="4" max="4" width="11.44140625" customWidth="1"/>
    <col min="5" max="5" width="16" customWidth="1"/>
    <col min="6" max="6" width="15.109375" customWidth="1"/>
    <col min="7" max="7" width="15.44140625" customWidth="1"/>
    <col min="10" max="10" width="10" bestFit="1" customWidth="1"/>
  </cols>
  <sheetData>
    <row r="1" spans="1:7" ht="14.4" customHeight="1">
      <c r="A1" s="354" t="s">
        <v>0</v>
      </c>
      <c r="B1" s="355"/>
      <c r="C1" s="355"/>
      <c r="D1" s="356"/>
      <c r="E1" s="317"/>
      <c r="F1" s="318"/>
      <c r="G1" s="319"/>
    </row>
    <row r="2" spans="1:7" ht="24" customHeight="1">
      <c r="A2" s="95" t="s">
        <v>93</v>
      </c>
      <c r="B2" s="5"/>
      <c r="C2" s="5"/>
      <c r="D2" s="6"/>
      <c r="E2" s="280"/>
      <c r="F2" s="281"/>
      <c r="G2" s="320"/>
    </row>
    <row r="3" spans="1:7" ht="9.75" customHeight="1">
      <c r="A3" s="96" t="s">
        <v>104</v>
      </c>
      <c r="B3" s="219"/>
      <c r="C3" s="219"/>
      <c r="D3" s="220"/>
      <c r="E3" s="280"/>
      <c r="F3" s="281"/>
      <c r="G3" s="320"/>
    </row>
    <row r="4" spans="1:7" ht="17.850000000000001" customHeight="1">
      <c r="A4" s="366" t="s">
        <v>3</v>
      </c>
      <c r="B4" s="287"/>
      <c r="C4" s="287"/>
      <c r="D4" s="288"/>
      <c r="E4" s="283"/>
      <c r="F4" s="284"/>
      <c r="G4" s="321"/>
    </row>
    <row r="5" spans="1:7" ht="9.6" customHeight="1">
      <c r="A5" s="309"/>
      <c r="B5" s="269"/>
      <c r="C5" s="269"/>
      <c r="D5" s="269"/>
      <c r="E5" s="269"/>
      <c r="F5" s="269"/>
      <c r="G5" s="325"/>
    </row>
    <row r="6" spans="1:7" ht="9" customHeight="1">
      <c r="A6" s="326" t="s">
        <v>4</v>
      </c>
      <c r="B6" s="290"/>
      <c r="C6" s="11" t="s">
        <v>5</v>
      </c>
      <c r="D6" s="54">
        <v>45352</v>
      </c>
      <c r="E6" s="12" t="s">
        <v>6</v>
      </c>
      <c r="F6" s="260" t="s">
        <v>152</v>
      </c>
      <c r="G6" s="310"/>
    </row>
    <row r="7" spans="1:7" ht="9" customHeight="1">
      <c r="A7" s="309"/>
      <c r="B7" s="269"/>
      <c r="C7" s="269"/>
      <c r="D7" s="270"/>
      <c r="E7" s="12" t="s">
        <v>7</v>
      </c>
      <c r="F7" s="260" t="s">
        <v>130</v>
      </c>
      <c r="G7" s="310"/>
    </row>
    <row r="8" spans="1:7" ht="18" customHeight="1">
      <c r="A8" s="97" t="s">
        <v>9</v>
      </c>
      <c r="B8" s="311" t="s">
        <v>153</v>
      </c>
      <c r="C8" s="272"/>
      <c r="D8" s="272"/>
      <c r="E8" s="272"/>
      <c r="F8" s="272"/>
      <c r="G8" s="312"/>
    </row>
    <row r="9" spans="1:7" ht="9" customHeight="1">
      <c r="A9" s="306"/>
      <c r="B9" s="258"/>
      <c r="C9" s="258"/>
      <c r="D9" s="258"/>
      <c r="E9" s="258"/>
      <c r="F9" s="258"/>
      <c r="G9" s="313"/>
    </row>
    <row r="10" spans="1:7" ht="9" customHeight="1">
      <c r="A10" s="307" t="s">
        <v>10</v>
      </c>
      <c r="B10" s="263"/>
      <c r="C10" s="264"/>
      <c r="D10" s="265"/>
      <c r="E10" s="266"/>
      <c r="F10" s="266"/>
      <c r="G10" s="308"/>
    </row>
    <row r="11" spans="1:7" ht="11.25" customHeight="1">
      <c r="A11" s="199" t="s">
        <v>11</v>
      </c>
      <c r="B11" s="40" t="s">
        <v>12</v>
      </c>
      <c r="C11" s="41" t="s">
        <v>45</v>
      </c>
      <c r="D11" s="42"/>
      <c r="E11" s="42"/>
      <c r="F11" s="43" t="s">
        <v>13</v>
      </c>
      <c r="G11" s="184" t="s">
        <v>14</v>
      </c>
    </row>
    <row r="12" spans="1:7" ht="11.25" customHeight="1">
      <c r="A12" s="204"/>
      <c r="B12" s="224"/>
      <c r="C12" s="67"/>
      <c r="D12" s="225"/>
      <c r="E12" s="225"/>
      <c r="F12" s="64"/>
      <c r="G12" s="205"/>
    </row>
    <row r="13" spans="1:7" ht="10.5" customHeight="1">
      <c r="A13" s="200"/>
      <c r="B13" s="224"/>
      <c r="C13" s="66"/>
      <c r="D13" s="225"/>
      <c r="E13" s="225"/>
      <c r="F13" s="45"/>
      <c r="G13" s="205"/>
    </row>
    <row r="14" spans="1:7" ht="13.5" customHeight="1">
      <c r="A14" s="206"/>
      <c r="B14" s="61"/>
      <c r="C14" s="68"/>
      <c r="D14" s="14"/>
      <c r="E14" s="14"/>
      <c r="F14" s="65"/>
      <c r="G14" s="205"/>
    </row>
    <row r="15" spans="1:7" ht="9" customHeight="1">
      <c r="A15" s="306"/>
      <c r="B15" s="258"/>
      <c r="C15" s="259"/>
      <c r="D15" s="260" t="s">
        <v>16</v>
      </c>
      <c r="E15" s="261"/>
      <c r="F15" s="10"/>
      <c r="G15" s="203">
        <f>ROUND(SUM(G12:G14),0)</f>
        <v>0</v>
      </c>
    </row>
    <row r="16" spans="1:7" ht="9" customHeight="1">
      <c r="A16" s="304"/>
      <c r="B16" s="255"/>
      <c r="C16" s="255"/>
      <c r="D16" s="255"/>
      <c r="E16" s="255"/>
      <c r="F16" s="255"/>
      <c r="G16" s="305"/>
    </row>
    <row r="17" spans="1:9" ht="9" customHeight="1">
      <c r="A17" s="307" t="s">
        <v>17</v>
      </c>
      <c r="B17" s="263"/>
      <c r="C17" s="264"/>
      <c r="D17" s="265"/>
      <c r="E17" s="266"/>
      <c r="F17" s="266"/>
      <c r="G17" s="308"/>
    </row>
    <row r="18" spans="1:9" ht="15.6" customHeight="1">
      <c r="A18" s="103" t="s">
        <v>11</v>
      </c>
      <c r="B18" s="16" t="s">
        <v>12</v>
      </c>
      <c r="C18" s="16" t="s">
        <v>18</v>
      </c>
      <c r="D18" s="17"/>
      <c r="E18" s="17"/>
      <c r="F18" s="232" t="s">
        <v>122</v>
      </c>
      <c r="G18" s="104" t="s">
        <v>14</v>
      </c>
    </row>
    <row r="19" spans="1:9" ht="9" customHeight="1">
      <c r="A19" s="103" t="s">
        <v>153</v>
      </c>
      <c r="B19" s="16" t="s">
        <v>130</v>
      </c>
      <c r="C19" s="15">
        <v>13000</v>
      </c>
      <c r="D19" s="10"/>
      <c r="E19" s="10"/>
      <c r="F19" s="18">
        <v>1.1000000000000001</v>
      </c>
      <c r="G19" s="106">
        <f>C19*F19</f>
        <v>14300.000000000002</v>
      </c>
      <c r="I19" s="37"/>
    </row>
    <row r="20" spans="1:9" ht="9" customHeight="1">
      <c r="A20" s="103"/>
      <c r="B20" s="16"/>
      <c r="C20" s="15"/>
      <c r="D20" s="10"/>
      <c r="E20" s="10"/>
      <c r="F20" s="18"/>
      <c r="G20" s="106"/>
    </row>
    <row r="21" spans="1:9" ht="9" customHeight="1">
      <c r="A21" s="103"/>
      <c r="B21" s="16"/>
      <c r="C21" s="15"/>
      <c r="D21" s="10"/>
      <c r="E21" s="10"/>
      <c r="F21" s="18"/>
      <c r="G21" s="106"/>
    </row>
    <row r="22" spans="1:9" ht="10.5" customHeight="1">
      <c r="A22" s="103"/>
      <c r="B22" s="16"/>
      <c r="C22" s="19"/>
      <c r="D22" s="17"/>
      <c r="E22" s="17"/>
      <c r="F22" s="18"/>
      <c r="G22" s="106"/>
    </row>
    <row r="23" spans="1:9" ht="9" customHeight="1">
      <c r="A23" s="306"/>
      <c r="B23" s="258"/>
      <c r="C23" s="259"/>
      <c r="D23" s="260" t="s">
        <v>16</v>
      </c>
      <c r="E23" s="261"/>
      <c r="F23" s="10"/>
      <c r="G23" s="106">
        <f>G19</f>
        <v>14300.000000000002</v>
      </c>
    </row>
    <row r="24" spans="1:9" ht="9" customHeight="1">
      <c r="A24" s="304"/>
      <c r="B24" s="255"/>
      <c r="C24" s="255"/>
      <c r="D24" s="255"/>
      <c r="E24" s="255"/>
      <c r="F24" s="255"/>
      <c r="G24" s="305"/>
    </row>
    <row r="25" spans="1:9" ht="9" customHeight="1">
      <c r="A25" s="307" t="s">
        <v>20</v>
      </c>
      <c r="B25" s="263"/>
      <c r="C25" s="264"/>
      <c r="D25" s="265"/>
      <c r="E25" s="266"/>
      <c r="F25" s="266"/>
      <c r="G25" s="308"/>
    </row>
    <row r="26" spans="1:9" ht="16.5" customHeight="1">
      <c r="A26" s="103" t="s">
        <v>11</v>
      </c>
      <c r="B26" s="16" t="s">
        <v>12</v>
      </c>
      <c r="C26" s="20" t="s">
        <v>21</v>
      </c>
      <c r="D26" s="21" t="s">
        <v>22</v>
      </c>
      <c r="E26" s="22" t="s">
        <v>23</v>
      </c>
      <c r="F26" s="23" t="s">
        <v>24</v>
      </c>
      <c r="G26" s="104" t="s">
        <v>14</v>
      </c>
    </row>
    <row r="27" spans="1:9" ht="19.5" customHeight="1">
      <c r="A27" s="207"/>
      <c r="B27" s="62"/>
      <c r="C27" s="63"/>
      <c r="D27" s="62"/>
      <c r="E27" s="62"/>
      <c r="F27" s="62"/>
      <c r="G27" s="208"/>
    </row>
    <row r="28" spans="1:9" ht="9" customHeight="1">
      <c r="A28" s="306"/>
      <c r="B28" s="258"/>
      <c r="C28" s="259"/>
      <c r="D28" s="260" t="s">
        <v>16</v>
      </c>
      <c r="E28" s="261"/>
      <c r="F28" s="10"/>
      <c r="G28" s="209">
        <f>G27</f>
        <v>0</v>
      </c>
    </row>
    <row r="29" spans="1:9" ht="9" customHeight="1">
      <c r="A29" s="304"/>
      <c r="B29" s="255"/>
      <c r="C29" s="255"/>
      <c r="D29" s="255"/>
      <c r="E29" s="255"/>
      <c r="F29" s="255"/>
      <c r="G29" s="305"/>
    </row>
    <row r="30" spans="1:9" ht="9" customHeight="1">
      <c r="A30" s="307" t="s">
        <v>25</v>
      </c>
      <c r="B30" s="263"/>
      <c r="C30" s="264"/>
      <c r="D30" s="265"/>
      <c r="E30" s="266"/>
      <c r="F30" s="266"/>
      <c r="G30" s="308"/>
    </row>
    <row r="31" spans="1:9" ht="16.5" customHeight="1">
      <c r="A31" s="103" t="s">
        <v>11</v>
      </c>
      <c r="B31" s="20" t="s">
        <v>12</v>
      </c>
      <c r="C31" s="24" t="s">
        <v>26</v>
      </c>
      <c r="D31" s="21" t="s">
        <v>27</v>
      </c>
      <c r="E31" s="24" t="s">
        <v>28</v>
      </c>
      <c r="F31" s="24" t="s">
        <v>13</v>
      </c>
      <c r="G31" s="104" t="s">
        <v>14</v>
      </c>
    </row>
    <row r="32" spans="1:9" ht="9" customHeight="1">
      <c r="A32" s="180" t="s">
        <v>154</v>
      </c>
      <c r="B32" s="16" t="s">
        <v>30</v>
      </c>
      <c r="C32" s="25">
        <f>38666.67*2</f>
        <v>77333.34</v>
      </c>
      <c r="D32" s="26">
        <v>2.0099999999999998</v>
      </c>
      <c r="E32" s="25">
        <f>C32*D32</f>
        <v>155440.01339999997</v>
      </c>
      <c r="F32" s="69">
        <v>50</v>
      </c>
      <c r="G32" s="106">
        <f>E32/F32</f>
        <v>3108.8002679999995</v>
      </c>
      <c r="H32" s="37"/>
    </row>
    <row r="33" spans="1:10" ht="9" customHeight="1">
      <c r="A33" s="103" t="s">
        <v>31</v>
      </c>
      <c r="B33" s="38" t="s">
        <v>47</v>
      </c>
      <c r="C33" s="25">
        <v>58000</v>
      </c>
      <c r="D33" s="26">
        <v>2.0099999999999998</v>
      </c>
      <c r="E33" s="25">
        <v>116580</v>
      </c>
      <c r="F33" s="69">
        <v>50</v>
      </c>
      <c r="G33" s="106">
        <f>E33/F33</f>
        <v>2331.6</v>
      </c>
    </row>
    <row r="34" spans="1:10" ht="27" customHeight="1">
      <c r="A34" s="105"/>
      <c r="B34" s="1"/>
      <c r="C34" s="1"/>
      <c r="D34" s="1"/>
      <c r="E34" s="1"/>
      <c r="F34" s="1"/>
      <c r="G34" s="107"/>
    </row>
    <row r="35" spans="1:10" ht="9" customHeight="1">
      <c r="A35" s="306"/>
      <c r="B35" s="258"/>
      <c r="C35" s="259"/>
      <c r="D35" s="260" t="s">
        <v>16</v>
      </c>
      <c r="E35" s="261"/>
      <c r="F35" s="10"/>
      <c r="G35" s="106">
        <f>ROUND(G32+G33,0)</f>
        <v>5440</v>
      </c>
    </row>
    <row r="36" spans="1:10" ht="9.15" customHeight="1">
      <c r="A36" s="304"/>
      <c r="B36" s="255"/>
      <c r="C36" s="255"/>
      <c r="D36" s="255"/>
      <c r="E36" s="255"/>
      <c r="F36" s="255"/>
      <c r="G36" s="305"/>
    </row>
    <row r="37" spans="1:10" ht="9.15" customHeight="1">
      <c r="A37" s="296" t="s">
        <v>32</v>
      </c>
      <c r="B37" s="240"/>
      <c r="C37" s="240"/>
      <c r="D37" s="240"/>
      <c r="E37" s="240"/>
      <c r="F37" s="241"/>
      <c r="G37" s="190">
        <f>ROUND(G35+G28+G23+G15,0)</f>
        <v>19740</v>
      </c>
    </row>
    <row r="38" spans="1:10" ht="27" customHeight="1">
      <c r="A38" s="297" t="s">
        <v>33</v>
      </c>
      <c r="B38" s="243"/>
      <c r="C38" s="243"/>
      <c r="D38" s="243"/>
      <c r="E38" s="243"/>
      <c r="F38" s="243"/>
      <c r="G38" s="298"/>
    </row>
    <row r="39" spans="1:10" ht="15.6" customHeight="1">
      <c r="A39" s="299" t="s">
        <v>34</v>
      </c>
      <c r="B39" s="246"/>
      <c r="C39" s="246"/>
      <c r="D39" s="247"/>
      <c r="E39" s="248"/>
      <c r="F39" s="29" t="s">
        <v>35</v>
      </c>
      <c r="G39" s="104" t="s">
        <v>14</v>
      </c>
    </row>
    <row r="40" spans="1:10" ht="15.6" customHeight="1">
      <c r="A40" s="300" t="s">
        <v>36</v>
      </c>
      <c r="B40" s="252"/>
      <c r="C40" s="252"/>
      <c r="D40" s="253"/>
      <c r="E40" s="249"/>
      <c r="F40" s="30">
        <v>0.24</v>
      </c>
      <c r="G40" s="106">
        <f>G37*F40</f>
        <v>4737.5999999999995</v>
      </c>
    </row>
    <row r="41" spans="1:10" ht="15.6" customHeight="1">
      <c r="A41" s="300" t="s">
        <v>37</v>
      </c>
      <c r="B41" s="252"/>
      <c r="C41" s="252"/>
      <c r="D41" s="253"/>
      <c r="E41" s="249"/>
      <c r="F41" s="30">
        <v>0.01</v>
      </c>
      <c r="G41" s="106">
        <f>G37*F41</f>
        <v>197.4</v>
      </c>
    </row>
    <row r="42" spans="1:10" ht="9.15" customHeight="1">
      <c r="A42" s="301" t="s">
        <v>38</v>
      </c>
      <c r="B42" s="302"/>
      <c r="C42" s="302"/>
      <c r="D42" s="303"/>
      <c r="E42" s="249"/>
      <c r="F42" s="211">
        <v>0.05</v>
      </c>
      <c r="G42" s="212">
        <f>G37*F42</f>
        <v>987</v>
      </c>
    </row>
    <row r="43" spans="1:10" ht="9.15" customHeight="1">
      <c r="A43" s="292" t="s">
        <v>39</v>
      </c>
      <c r="B43" s="292"/>
      <c r="C43" s="292"/>
      <c r="D43" s="292"/>
      <c r="E43" s="292"/>
      <c r="F43" s="292"/>
      <c r="G43" s="195">
        <f>ROUND(SUM(G40:G42),0)</f>
        <v>5922</v>
      </c>
    </row>
    <row r="44" spans="1:10" ht="18.149999999999999" customHeight="1">
      <c r="A44" s="293"/>
      <c r="B44" s="237"/>
      <c r="C44" s="237"/>
      <c r="D44" s="237"/>
      <c r="E44" s="237"/>
      <c r="F44" s="237"/>
      <c r="G44" s="294"/>
    </row>
    <row r="45" spans="1:10" ht="9.15" customHeight="1">
      <c r="A45" s="295" t="s">
        <v>40</v>
      </c>
      <c r="B45" s="295"/>
      <c r="C45" s="295"/>
      <c r="D45" s="295"/>
      <c r="E45" s="295"/>
      <c r="F45" s="295"/>
      <c r="G45" s="191">
        <f>G37+G43</f>
        <v>25662</v>
      </c>
      <c r="J45" s="39"/>
    </row>
    <row r="46" spans="1:10" ht="28.35" customHeight="1">
      <c r="A46" s="170" t="s">
        <v>105</v>
      </c>
      <c r="B46" s="171"/>
      <c r="C46" s="171"/>
      <c r="D46" s="172"/>
      <c r="E46" s="173"/>
      <c r="F46" s="218"/>
      <c r="G46" s="222"/>
    </row>
    <row r="47" spans="1:10" ht="20.100000000000001" customHeight="1">
      <c r="A47" s="170" t="s">
        <v>106</v>
      </c>
      <c r="B47" s="171" t="s">
        <v>107</v>
      </c>
      <c r="C47" s="171"/>
      <c r="D47" s="172"/>
      <c r="E47" s="174"/>
      <c r="F47" s="221"/>
      <c r="G47" s="223"/>
    </row>
    <row r="48" spans="1:10" ht="13.8" thickBot="1">
      <c r="A48" s="175" t="s">
        <v>108</v>
      </c>
      <c r="B48" s="176" t="s">
        <v>109</v>
      </c>
      <c r="C48" s="176"/>
      <c r="D48" s="177"/>
      <c r="E48" s="178"/>
      <c r="F48" s="115"/>
      <c r="G48" s="116"/>
    </row>
  </sheetData>
  <mergeCells count="40">
    <mergeCell ref="A43:F43"/>
    <mergeCell ref="A44:G44"/>
    <mergeCell ref="A45:F45"/>
    <mergeCell ref="A38:G38"/>
    <mergeCell ref="A39:D39"/>
    <mergeCell ref="E39:E42"/>
    <mergeCell ref="A40:D40"/>
    <mergeCell ref="A41:D41"/>
    <mergeCell ref="A42:D42"/>
    <mergeCell ref="A37:F37"/>
    <mergeCell ref="A24:G24"/>
    <mergeCell ref="A25:C25"/>
    <mergeCell ref="D25:G25"/>
    <mergeCell ref="A28:C28"/>
    <mergeCell ref="D28:E28"/>
    <mergeCell ref="A29:G29"/>
    <mergeCell ref="A30:C30"/>
    <mergeCell ref="D30:G30"/>
    <mergeCell ref="A35:C35"/>
    <mergeCell ref="D35:E35"/>
    <mergeCell ref="A36:G36"/>
    <mergeCell ref="A23:C23"/>
    <mergeCell ref="D23:E23"/>
    <mergeCell ref="A7:D7"/>
    <mergeCell ref="F7:G7"/>
    <mergeCell ref="B8:G8"/>
    <mergeCell ref="A9:G9"/>
    <mergeCell ref="A10:C10"/>
    <mergeCell ref="D10:G10"/>
    <mergeCell ref="A15:C15"/>
    <mergeCell ref="D15:E15"/>
    <mergeCell ref="A16:G16"/>
    <mergeCell ref="A17:C17"/>
    <mergeCell ref="D17:G17"/>
    <mergeCell ref="A1:D1"/>
    <mergeCell ref="E1:G4"/>
    <mergeCell ref="A4:D4"/>
    <mergeCell ref="A5:G5"/>
    <mergeCell ref="A6:B6"/>
    <mergeCell ref="F6:G6"/>
  </mergeCells>
  <pageMargins left="0.7" right="0.7" top="0.75" bottom="0.75" header="0.3" footer="0.3"/>
  <pageSetup scale="94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DEMOLICION DE CUNETA</vt:lpstr>
      <vt:lpstr>FILTRO</vt:lpstr>
      <vt:lpstr>GEOMALLA</vt:lpstr>
      <vt:lpstr>RECALCE DE SUMIDEROS</vt:lpstr>
      <vt:lpstr>CUNETA</vt:lpstr>
      <vt:lpstr>TUBERIA NOVAFORT 12"</vt:lpstr>
      <vt:lpstr>ESTABILIZACION DE SUBRASANTE</vt:lpstr>
      <vt:lpstr>GEOTEXTIL T3000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8.1</dc:creator>
  <cp:lastModifiedBy>Ronald Andreiser Ballesteros Silva</cp:lastModifiedBy>
  <dcterms:created xsi:type="dcterms:W3CDTF">2024-02-27T19:52:26Z</dcterms:created>
  <dcterms:modified xsi:type="dcterms:W3CDTF">2024-04-15T22:53:43Z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2024-01-24T00:00:00Z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2024-02-27T00:00:00Z</vt:filetime>
  </property>
  <property fmtid="{D5CDD505-2E9C-101B-9397-08002B2CF9AE}" pid="5" name="Producer">
    <vt:lpwstr>Microsoft® Excel® 2016</vt:lpwstr>
  </property>
</Properties>
</file>