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f38c7d9be485aec/Documentos/2024/01 SIM/05 Contratos/2023/4230 Ruta fase IV lote 1/2024-04-15 M1/INP 1/"/>
    </mc:Choice>
  </mc:AlternateContent>
  <xr:revisionPtr revIDLastSave="0" documentId="11_E881E682BB24F85D165C2DB0180726941800C515" xr6:coauthVersionLast="47" xr6:coauthVersionMax="47" xr10:uidLastSave="{00000000-0000-0000-0000-000000000000}"/>
  <bookViews>
    <workbookView xWindow="-108" yWindow="-108" windowWidth="23256" windowHeight="12456" tabRatio="904" xr2:uid="{00000000-000D-0000-FFFF-FFFF00000000}"/>
  </bookViews>
  <sheets>
    <sheet name="BALANCE" sheetId="1" r:id="rId1"/>
    <sheet name="1.01" sheetId="2" r:id="rId2"/>
    <sheet name="1.02" sheetId="3" r:id="rId3"/>
    <sheet name="1.03" sheetId="4" r:id="rId4"/>
    <sheet name="1.05" sheetId="6" r:id="rId5"/>
    <sheet name="1.06" sheetId="7" r:id="rId6"/>
    <sheet name="1.07" sheetId="9" r:id="rId7"/>
    <sheet name="1.08" sheetId="10" r:id="rId8"/>
    <sheet name="1.09" sheetId="11" r:id="rId9"/>
    <sheet name="1.12" sheetId="12" r:id="rId10"/>
    <sheet name="1.21" sheetId="13" r:id="rId11"/>
    <sheet name="1.23" sheetId="14" r:id="rId12"/>
    <sheet name="2.03" sheetId="16" r:id="rId13"/>
    <sheet name="2.04" sheetId="17" r:id="rId14"/>
    <sheet name="2.05" sheetId="18" r:id="rId15"/>
    <sheet name="2.06" sheetId="19" r:id="rId16"/>
    <sheet name="2.10" sheetId="20" r:id="rId17"/>
    <sheet name="2.11" sheetId="21" r:id="rId18"/>
    <sheet name="2.23" sheetId="23" r:id="rId19"/>
    <sheet name="3.07" sheetId="24" r:id="rId20"/>
    <sheet name="3.13" sheetId="26" r:id="rId21"/>
    <sheet name="3.15" sheetId="27" r:id="rId22"/>
    <sheet name="3.18" sheetId="28" r:id="rId23"/>
    <sheet name="4.01" sheetId="36" r:id="rId24"/>
    <sheet name="4.02" sheetId="37" r:id="rId25"/>
    <sheet name="NP.01" sheetId="29" r:id="rId26"/>
    <sheet name="NP.02" sheetId="30" r:id="rId27"/>
    <sheet name="NP.03" sheetId="31" r:id="rId28"/>
    <sheet name="NP.04" sheetId="32" r:id="rId29"/>
    <sheet name="NP.05" sheetId="33" r:id="rId30"/>
    <sheet name="NP. 06" sheetId="34" r:id="rId31"/>
    <sheet name="NP. 07" sheetId="25" r:id="rId32"/>
  </sheets>
  <definedNames>
    <definedName name="_xlnm.Print_Area" localSheetId="1">'1.01'!$A$1:$G$35</definedName>
    <definedName name="_xlnm.Print_Area" localSheetId="2">'1.02'!$A$1:$H$59</definedName>
    <definedName name="_xlnm.Print_Area" localSheetId="3">'1.03'!$A$1:$G$35</definedName>
    <definedName name="_xlnm.Print_Area" localSheetId="4">'1.05'!$A$1:$G$29</definedName>
    <definedName name="_xlnm.Print_Area" localSheetId="5">'1.06'!$A$1:$G$28</definedName>
    <definedName name="_xlnm.Print_Area" localSheetId="6">'1.07'!$A$1:$G$26</definedName>
    <definedName name="_xlnm.Print_Area" localSheetId="7">'1.08'!$A$1:$G$23</definedName>
    <definedName name="_xlnm.Print_Area" localSheetId="8">'1.09'!$A$1:$G$28</definedName>
    <definedName name="_xlnm.Print_Area" localSheetId="9">'1.12'!$A$1:$G$29</definedName>
    <definedName name="_xlnm.Print_Area" localSheetId="10">'1.21'!$A$1:$G$29</definedName>
    <definedName name="_xlnm.Print_Area" localSheetId="11">'1.23'!$A$1:$G$30</definedName>
    <definedName name="_xlnm.Print_Area" localSheetId="12">'2.03'!$A$1:$H$63</definedName>
    <definedName name="_xlnm.Print_Area" localSheetId="13">'2.04'!$A$1:$G$35</definedName>
    <definedName name="_xlnm.Print_Area" localSheetId="14">'2.05'!$A$1:$G$34</definedName>
    <definedName name="_xlnm.Print_Area" localSheetId="15">'2.06'!$A$1:$G$31</definedName>
    <definedName name="_xlnm.Print_Area" localSheetId="16">'2.10'!$A$1:$G$34</definedName>
    <definedName name="_xlnm.Print_Area" localSheetId="17">'2.11'!$A$1:$G$28</definedName>
    <definedName name="_xlnm.Print_Area" localSheetId="18">'2.23'!$A$1:$G$35</definedName>
    <definedName name="_xlnm.Print_Area" localSheetId="19">'3.07'!$A$1:$G$24</definedName>
    <definedName name="_xlnm.Print_Area" localSheetId="20">'3.13'!$A$1:$G$24</definedName>
    <definedName name="_xlnm.Print_Area" localSheetId="21">'3.15'!$A$1:$G$24</definedName>
    <definedName name="_xlnm.Print_Area" localSheetId="22">'3.18'!$A$1:$G$24</definedName>
    <definedName name="_xlnm.Print_Area" localSheetId="23">'4.01'!$A$1:$G$24</definedName>
    <definedName name="_xlnm.Print_Area" localSheetId="24">'4.02'!$A$1:$G$24</definedName>
    <definedName name="_xlnm.Print_Area" localSheetId="0">BALANCE!$A$1:$I$110</definedName>
    <definedName name="_xlnm.Print_Area" localSheetId="30">'NP. 06'!$A$1:$G$26</definedName>
    <definedName name="_xlnm.Print_Area" localSheetId="31">'NP. 07'!$A$1:$G$24</definedName>
    <definedName name="_xlnm.Print_Area" localSheetId="25">NP.01!$A$1:$G$24</definedName>
    <definedName name="_xlnm.Print_Area" localSheetId="26">NP.02!$A$1:$G$24</definedName>
    <definedName name="_xlnm.Print_Area" localSheetId="27">NP.03!$A$1:$G$24</definedName>
    <definedName name="_xlnm.Print_Area" localSheetId="28">NP.04!$A$1:$G$24</definedName>
    <definedName name="_xlnm.Print_Area" localSheetId="29">NP.05!$A$1:$G$24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I17" i="1"/>
  <c r="I18" i="1"/>
  <c r="I20" i="1"/>
  <c r="I21" i="1"/>
  <c r="I22" i="1"/>
  <c r="I23" i="1"/>
  <c r="I24" i="1"/>
  <c r="I25" i="1"/>
  <c r="I26" i="1"/>
  <c r="I27" i="1"/>
  <c r="I29" i="1"/>
  <c r="E23" i="19"/>
  <c r="C23" i="19"/>
  <c r="G55" i="16"/>
  <c r="G26" i="23"/>
  <c r="G25" i="23"/>
  <c r="G24" i="23"/>
  <c r="G23" i="23"/>
  <c r="E22" i="23"/>
  <c r="G22" i="23" s="1"/>
  <c r="E21" i="23"/>
  <c r="G21" i="23" s="1"/>
  <c r="G20" i="23"/>
  <c r="G19" i="23"/>
  <c r="G10" i="23"/>
  <c r="G23" i="2"/>
  <c r="G22" i="2"/>
  <c r="G21" i="2"/>
  <c r="G20" i="2"/>
  <c r="G19" i="2"/>
  <c r="G18" i="2"/>
  <c r="G17" i="2"/>
  <c r="G16" i="2"/>
  <c r="G15" i="2"/>
  <c r="G19" i="20"/>
  <c r="G20" i="20"/>
  <c r="G23" i="20"/>
  <c r="G24" i="20"/>
  <c r="G25" i="20"/>
  <c r="G26" i="20"/>
  <c r="E22" i="20"/>
  <c r="G22" i="20" s="1"/>
  <c r="E21" i="20"/>
  <c r="G21" i="20" s="1"/>
  <c r="G20" i="19"/>
  <c r="G21" i="19"/>
  <c r="G22" i="19"/>
  <c r="G19" i="19"/>
  <c r="G54" i="16"/>
  <c r="G53" i="16"/>
  <c r="G52" i="16"/>
  <c r="G51" i="16"/>
  <c r="G20" i="18"/>
  <c r="G21" i="18"/>
  <c r="G22" i="18"/>
  <c r="G23" i="18"/>
  <c r="G24" i="18"/>
  <c r="G25" i="18"/>
  <c r="G26" i="18"/>
  <c r="G19" i="18"/>
  <c r="E22" i="18"/>
  <c r="E21" i="18"/>
  <c r="G21" i="17"/>
  <c r="G22" i="17"/>
  <c r="G23" i="17"/>
  <c r="G24" i="17"/>
  <c r="G25" i="17"/>
  <c r="G26" i="17"/>
  <c r="G27" i="17"/>
  <c r="E22" i="17"/>
  <c r="E21" i="17"/>
  <c r="G20" i="17"/>
  <c r="G19" i="17"/>
  <c r="G33" i="16"/>
  <c r="G34" i="16"/>
  <c r="G35" i="16"/>
  <c r="G38" i="16"/>
  <c r="G39" i="16"/>
  <c r="G41" i="16"/>
  <c r="G42" i="16"/>
  <c r="G43" i="16"/>
  <c r="G44" i="16"/>
  <c r="G45" i="16"/>
  <c r="G46" i="16"/>
  <c r="G48" i="16"/>
  <c r="G49" i="16"/>
  <c r="G50" i="16"/>
  <c r="G32" i="16"/>
  <c r="C47" i="16"/>
  <c r="G47" i="16" s="1"/>
  <c r="C40" i="16"/>
  <c r="G40" i="16" s="1"/>
  <c r="C37" i="16"/>
  <c r="G37" i="16" s="1"/>
  <c r="C36" i="16"/>
  <c r="G36" i="16" s="1"/>
  <c r="G31" i="16"/>
  <c r="G24" i="4"/>
  <c r="G25" i="4"/>
  <c r="G26" i="4"/>
  <c r="G27" i="4"/>
  <c r="E23" i="4"/>
  <c r="G23" i="4" s="1"/>
  <c r="G22" i="4"/>
  <c r="G21" i="4"/>
  <c r="G20" i="4"/>
  <c r="G45" i="3"/>
  <c r="G46" i="3"/>
  <c r="G47" i="3"/>
  <c r="G48" i="3"/>
  <c r="G49" i="3"/>
  <c r="G50" i="3"/>
  <c r="G44" i="3"/>
  <c r="G43" i="3"/>
  <c r="G42" i="3"/>
  <c r="G41" i="3"/>
  <c r="G40" i="3"/>
  <c r="G39" i="3"/>
  <c r="G38" i="3"/>
  <c r="G37" i="3"/>
  <c r="G36" i="3"/>
  <c r="I92" i="1"/>
  <c r="G23" i="19" l="1"/>
  <c r="G18" i="23" l="1"/>
  <c r="G17" i="23"/>
  <c r="G16" i="23"/>
  <c r="G15" i="23"/>
  <c r="G14" i="23"/>
  <c r="G13" i="23"/>
  <c r="G12" i="23"/>
  <c r="G11" i="23"/>
  <c r="G15" i="14"/>
  <c r="G16" i="14" l="1"/>
  <c r="G14" i="14"/>
  <c r="G13" i="14"/>
  <c r="G12" i="14"/>
  <c r="G11" i="14"/>
  <c r="G10" i="14"/>
  <c r="J17" i="26" l="1"/>
  <c r="J15" i="26"/>
  <c r="J18" i="26" s="1"/>
  <c r="G11" i="34" l="1"/>
  <c r="G12" i="34"/>
  <c r="G13" i="34"/>
  <c r="G14" i="34"/>
  <c r="G15" i="34"/>
  <c r="G16" i="34"/>
  <c r="G12" i="9"/>
  <c r="G11" i="31"/>
  <c r="G12" i="31"/>
  <c r="G13" i="31"/>
  <c r="G10" i="31"/>
  <c r="G10" i="28" l="1"/>
  <c r="G10" i="16"/>
  <c r="G11" i="37" l="1"/>
  <c r="G10" i="37"/>
  <c r="G10" i="36"/>
  <c r="G16" i="36"/>
  <c r="G15" i="36"/>
  <c r="G14" i="36"/>
  <c r="G13" i="36"/>
  <c r="G12" i="36"/>
  <c r="G11" i="36"/>
  <c r="G16" i="37"/>
  <c r="G15" i="37"/>
  <c r="G14" i="37"/>
  <c r="G13" i="37"/>
  <c r="G12" i="37"/>
  <c r="G17" i="36" l="1"/>
  <c r="G82" i="1" s="1"/>
  <c r="I82" i="1" s="1"/>
  <c r="G17" i="37"/>
  <c r="G83" i="1" s="1"/>
  <c r="I83" i="1" s="1"/>
  <c r="G10" i="34" l="1"/>
  <c r="G17" i="34" s="1"/>
  <c r="G16" i="33"/>
  <c r="G15" i="33"/>
  <c r="G14" i="33"/>
  <c r="G13" i="33"/>
  <c r="G12" i="33"/>
  <c r="G11" i="33"/>
  <c r="G10" i="33"/>
  <c r="G16" i="32"/>
  <c r="G15" i="32"/>
  <c r="G14" i="32"/>
  <c r="G13" i="32"/>
  <c r="G12" i="32"/>
  <c r="G11" i="32"/>
  <c r="G10" i="32"/>
  <c r="G14" i="31"/>
  <c r="G15" i="31"/>
  <c r="G16" i="31"/>
  <c r="G10" i="30"/>
  <c r="G16" i="30"/>
  <c r="G15" i="30"/>
  <c r="G14" i="30"/>
  <c r="G13" i="30"/>
  <c r="G12" i="30"/>
  <c r="G11" i="30"/>
  <c r="G10" i="29"/>
  <c r="G16" i="29"/>
  <c r="G15" i="29"/>
  <c r="G14" i="29"/>
  <c r="G13" i="29"/>
  <c r="G12" i="29"/>
  <c r="G11" i="29"/>
  <c r="G17" i="33" l="1"/>
  <c r="G90" i="1" s="1"/>
  <c r="G17" i="30"/>
  <c r="G87" i="1" s="1"/>
  <c r="G91" i="1"/>
  <c r="G17" i="32"/>
  <c r="G89" i="1" s="1"/>
  <c r="G17" i="31"/>
  <c r="G88" i="1" s="1"/>
  <c r="G17" i="29"/>
  <c r="G86" i="1" s="1"/>
  <c r="G16" i="28"/>
  <c r="G15" i="28"/>
  <c r="G14" i="28"/>
  <c r="G13" i="28"/>
  <c r="G12" i="28"/>
  <c r="G11" i="28"/>
  <c r="G16" i="27"/>
  <c r="G15" i="27"/>
  <c r="G14" i="27"/>
  <c r="G13" i="27"/>
  <c r="G12" i="27"/>
  <c r="G11" i="27"/>
  <c r="G10" i="27"/>
  <c r="G11" i="24"/>
  <c r="G12" i="24"/>
  <c r="G13" i="24"/>
  <c r="G14" i="24"/>
  <c r="G15" i="24"/>
  <c r="G16" i="24"/>
  <c r="G10" i="24"/>
  <c r="G10" i="26"/>
  <c r="G16" i="26"/>
  <c r="G15" i="26"/>
  <c r="G14" i="26"/>
  <c r="G13" i="26"/>
  <c r="G11" i="26"/>
  <c r="G10" i="25"/>
  <c r="G16" i="25"/>
  <c r="G15" i="25"/>
  <c r="G14" i="25"/>
  <c r="G13" i="25"/>
  <c r="G12" i="25"/>
  <c r="G11" i="25"/>
  <c r="G11" i="21"/>
  <c r="G12" i="21"/>
  <c r="G13" i="21"/>
  <c r="G14" i="21"/>
  <c r="G15" i="21"/>
  <c r="G16" i="21"/>
  <c r="G17" i="21"/>
  <c r="G18" i="21"/>
  <c r="G19" i="21"/>
  <c r="G20" i="21"/>
  <c r="G10" i="21"/>
  <c r="G11" i="20"/>
  <c r="G12" i="20"/>
  <c r="G13" i="20"/>
  <c r="G14" i="20"/>
  <c r="G15" i="20"/>
  <c r="G16" i="20"/>
  <c r="G17" i="20"/>
  <c r="G18" i="20"/>
  <c r="G10" i="20"/>
  <c r="G11" i="19"/>
  <c r="G12" i="19"/>
  <c r="G13" i="19"/>
  <c r="G14" i="19"/>
  <c r="G15" i="19"/>
  <c r="G16" i="19"/>
  <c r="G17" i="19"/>
  <c r="G18" i="19"/>
  <c r="G10" i="19"/>
  <c r="G11" i="18"/>
  <c r="G12" i="18"/>
  <c r="G13" i="18"/>
  <c r="G14" i="18"/>
  <c r="G15" i="18"/>
  <c r="G16" i="18"/>
  <c r="G17" i="18"/>
  <c r="G18" i="18"/>
  <c r="G10" i="18"/>
  <c r="G11" i="17"/>
  <c r="G12" i="17"/>
  <c r="G13" i="17"/>
  <c r="G14" i="17"/>
  <c r="G15" i="17"/>
  <c r="G16" i="17"/>
  <c r="G17" i="17"/>
  <c r="G18" i="17"/>
  <c r="G10" i="17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11" i="4"/>
  <c r="G12" i="4"/>
  <c r="G13" i="4"/>
  <c r="G14" i="4"/>
  <c r="G15" i="4"/>
  <c r="G16" i="4"/>
  <c r="G17" i="4"/>
  <c r="G18" i="4"/>
  <c r="G19" i="4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15" i="3"/>
  <c r="G56" i="16" l="1"/>
  <c r="G27" i="18"/>
  <c r="G37" i="1" s="1"/>
  <c r="G24" i="19"/>
  <c r="G28" i="17"/>
  <c r="G27" i="20"/>
  <c r="G42" i="1" s="1"/>
  <c r="G17" i="25"/>
  <c r="G17" i="27"/>
  <c r="G72" i="1" s="1"/>
  <c r="G17" i="28"/>
  <c r="G75" i="1" s="1"/>
  <c r="G38" i="1"/>
  <c r="G17" i="26"/>
  <c r="G70" i="1" s="1"/>
  <c r="G17" i="24"/>
  <c r="G64" i="1" s="1"/>
  <c r="G27" i="23"/>
  <c r="G55" i="1" s="1"/>
  <c r="G21" i="21"/>
  <c r="G43" i="1" s="1"/>
  <c r="L30" i="1" l="1"/>
  <c r="G20" i="14"/>
  <c r="G19" i="14"/>
  <c r="G18" i="14"/>
  <c r="G17" i="14"/>
  <c r="G21" i="14" s="1"/>
  <c r="G11" i="13"/>
  <c r="G12" i="13"/>
  <c r="G10" i="13"/>
  <c r="G21" i="13" s="1"/>
  <c r="G10" i="12"/>
  <c r="G20" i="12"/>
  <c r="G19" i="12"/>
  <c r="G18" i="12"/>
  <c r="G17" i="12"/>
  <c r="G16" i="12"/>
  <c r="G15" i="12"/>
  <c r="G14" i="12"/>
  <c r="G13" i="12"/>
  <c r="G12" i="12"/>
  <c r="G11" i="12"/>
  <c r="G10" i="11"/>
  <c r="G20" i="11"/>
  <c r="G19" i="11"/>
  <c r="G18" i="11"/>
  <c r="G17" i="11"/>
  <c r="G16" i="11"/>
  <c r="G15" i="11"/>
  <c r="G14" i="11"/>
  <c r="G13" i="11"/>
  <c r="G12" i="11"/>
  <c r="G11" i="11"/>
  <c r="G14" i="10"/>
  <c r="G13" i="10"/>
  <c r="G12" i="10"/>
  <c r="G11" i="10"/>
  <c r="G10" i="10"/>
  <c r="G11" i="9"/>
  <c r="G10" i="9"/>
  <c r="G17" i="9"/>
  <c r="G16" i="9"/>
  <c r="G15" i="9"/>
  <c r="G14" i="9"/>
  <c r="G13" i="9"/>
  <c r="G11" i="7"/>
  <c r="G10" i="7"/>
  <c r="G20" i="7"/>
  <c r="G19" i="7"/>
  <c r="G18" i="7"/>
  <c r="G17" i="7"/>
  <c r="G16" i="7"/>
  <c r="G15" i="7"/>
  <c r="G14" i="7"/>
  <c r="G13" i="7"/>
  <c r="G12" i="7"/>
  <c r="G10" i="6"/>
  <c r="G20" i="6"/>
  <c r="G19" i="6"/>
  <c r="G18" i="6"/>
  <c r="G17" i="6"/>
  <c r="G16" i="6"/>
  <c r="G15" i="6"/>
  <c r="G14" i="6"/>
  <c r="G13" i="6"/>
  <c r="G12" i="6"/>
  <c r="G11" i="6"/>
  <c r="G10" i="4"/>
  <c r="G28" i="4" s="1"/>
  <c r="G10" i="1" s="1"/>
  <c r="I10" i="1" s="1"/>
  <c r="G13" i="3"/>
  <c r="G14" i="3"/>
  <c r="G16" i="3"/>
  <c r="G17" i="3"/>
  <c r="G18" i="3"/>
  <c r="G19" i="3"/>
  <c r="G20" i="3"/>
  <c r="G21" i="3"/>
  <c r="G22" i="3"/>
  <c r="G12" i="3"/>
  <c r="G13" i="2"/>
  <c r="G12" i="2"/>
  <c r="G11" i="2"/>
  <c r="G51" i="3" l="1"/>
  <c r="G9" i="1"/>
  <c r="I9" i="1" s="1"/>
  <c r="G21" i="12"/>
  <c r="G19" i="1" s="1"/>
  <c r="I19" i="1" s="1"/>
  <c r="G28" i="2"/>
  <c r="G30" i="1"/>
  <c r="I30" i="1" s="1"/>
  <c r="G21" i="6"/>
  <c r="G12" i="1" s="1"/>
  <c r="I12" i="1" s="1"/>
  <c r="G15" i="10"/>
  <c r="G15" i="1" s="1"/>
  <c r="I15" i="1" s="1"/>
  <c r="G36" i="1"/>
  <c r="G35" i="1"/>
  <c r="G28" i="1"/>
  <c r="I28" i="1" s="1"/>
  <c r="G21" i="11"/>
  <c r="G16" i="1" s="1"/>
  <c r="I16" i="1" s="1"/>
  <c r="G18" i="9"/>
  <c r="G14" i="1" s="1"/>
  <c r="I14" i="1" s="1"/>
  <c r="G21" i="7"/>
  <c r="G13" i="1" s="1"/>
  <c r="I13" i="1" s="1"/>
  <c r="G8" i="1" l="1"/>
  <c r="I8" i="1" s="1"/>
  <c r="I89" i="1" l="1"/>
  <c r="I90" i="1"/>
  <c r="I91" i="1"/>
  <c r="I87" i="1" l="1"/>
  <c r="I88" i="1"/>
  <c r="I86" i="1"/>
  <c r="I93" i="1" s="1"/>
  <c r="L28" i="1"/>
  <c r="I102" i="1" l="1"/>
  <c r="I103" i="1" s="1"/>
  <c r="I96" i="1"/>
  <c r="I97" i="1"/>
  <c r="I98" i="1"/>
  <c r="I99" i="1"/>
  <c r="I95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58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33" i="1"/>
  <c r="I57" i="1"/>
  <c r="I81" i="1"/>
  <c r="I94" i="1"/>
  <c r="I31" i="1" l="1"/>
  <c r="I84" i="1"/>
  <c r="I56" i="1"/>
  <c r="I100" i="1"/>
  <c r="I80" i="1"/>
  <c r="I104" i="1" l="1"/>
</calcChain>
</file>

<file path=xl/sharedStrings.xml><?xml version="1.0" encoding="utf-8"?>
<sst xmlns="http://schemas.openxmlformats.org/spreadsheetml/2006/main" count="1481" uniqueCount="266">
  <si>
    <t>ITEM DE PAGO</t>
  </si>
  <si>
    <t>ESPECIFICACIONES</t>
  </si>
  <si>
    <t>DESCRIPCION</t>
  </si>
  <si>
    <t>UND.</t>
  </si>
  <si>
    <t>CANTIDAD</t>
  </si>
  <si>
    <t>VALOR UNITARIO</t>
  </si>
  <si>
    <t>VALOR TOTAL</t>
  </si>
  <si>
    <t>GENERAL</t>
  </si>
  <si>
    <t>PARTICULAR</t>
  </si>
  <si>
    <t>ACTIVIDADES DE CONSTRUCCION Y/O REHABILITACION</t>
  </si>
  <si>
    <t>Excavación mecánica</t>
  </si>
  <si>
    <t>Corte de pavimento asfaltico</t>
  </si>
  <si>
    <t>Demolición de pavimento asfaltico (incluye compresor con martillo demoledor)</t>
  </si>
  <si>
    <t xml:space="preserve">Conformación de subrasante </t>
  </si>
  <si>
    <t>Subbase granular CONSTRUCCION (incluye Suministro, Extendido, Nivelación y Compactación con Vibrocompactador manual, incluye transporte)</t>
  </si>
  <si>
    <t>Base granular CONSTRUCCION (incluye Suministro, Extendido, Nivelación y Compactación con Vibrocompactador manual, incluye transporte)</t>
  </si>
  <si>
    <t>Riego de Liga con emulsión asfáltica CRR-1 PARA CONSTRUCCION (Incluye suministro y aplicación)</t>
  </si>
  <si>
    <t>Riego de imprimación con emulsión asfáltica CRL-1 PARA CONSTRUCCION (Incluye suministro y aplicación)</t>
  </si>
  <si>
    <t>MEZCLA ASFÁLTICA EN CALIENTE TIPO MDC-19 PARA CONSTRUCCION (Incluye Suministro, extendido, nivelación y compactación, incluye transporte del material)</t>
  </si>
  <si>
    <t>Base estabilizada con cemento al 6% (incluye Suministro, Extendido, Nivelación y Compactación con Vibrocompactador 8 ton, incluye transporte)</t>
  </si>
  <si>
    <t>Fresado de pavimento asfaltico hasta 10 cm (Incluye equipos y todas los elementos para el desarrollo de la actividad , no incluye transporte)</t>
  </si>
  <si>
    <t>Demolición de pavimento rígido (mecánica)</t>
  </si>
  <si>
    <t>Corte de pavimento rígido y/o losas de concreto</t>
  </si>
  <si>
    <t>Concreto Premezclado MR 41 - 4 pulgadas mantenimiento - 28 días CONSTRUCCION (incluye suministro, transporte, instalación de concreto)- (No incluye curado,  cordón de espuma de polietileno, sellador de juntas, acero de barras pasajunta, barras de amarre ni acero canastilla)</t>
  </si>
  <si>
    <t>Concreto Premezclado MR 43 - 4 pulgadas mantenimiento - 28 días CONSTRUCCION (incluye suministro, transporte, instalación de concreto)- (No incluye curado,  cordón de espuma de polietileno, sellador de juntas, acero de barras pasajunta, barras de amarre ni acero canastilla)</t>
  </si>
  <si>
    <t>Concreto Premezclado MR 45 - 4 pulgadas mantenimiento - 28 días CONSTRUCCION (incluye suministro, transporte, instalación de concreto)- (No incluye curado,  cordón de espuma de polietileno, sellador de juntas, acero de barras pasajunta, barras de amarre ni acero canastilla)</t>
  </si>
  <si>
    <t>Acero para dovelas, canastilla y barras de amarre (incluye corte y figurado e instalacion)</t>
  </si>
  <si>
    <t>Corte de juntas de dilatacion menor a 8 cm</t>
  </si>
  <si>
    <t>Suministro y aplicación de aditivo para curado de concreto</t>
  </si>
  <si>
    <t>Cordón de espuma de polietileno y sellado de juntas de dilatacion</t>
  </si>
  <si>
    <t xml:space="preserve">Retiro de sobrantes a sitio final de disposición (para cargue mecánico) aplica para distancias menores a 15 km </t>
  </si>
  <si>
    <t>Retiro de sobrantes a sitio final de disposición (para cargue mecánico) aplica para distancias mayores de 15 km</t>
  </si>
  <si>
    <t xml:space="preserve">Generación y disposición de sobrantes </t>
  </si>
  <si>
    <t>ACTIVIDADES DE MANTENIMIENTO</t>
  </si>
  <si>
    <t>Excavación manual para BACHEO Y PARCHEO</t>
  </si>
  <si>
    <t>Base granular BACHEO Y PARCHEO (incluye Suministro, Extendido, Nivelación y Compactación con Vibrocompactador manual, incluye transporte al sitio)</t>
  </si>
  <si>
    <t>Riego de Liga con emulsión asfáltica CRR-1 PARA BACHEO (Incluye suministro y aplicación)</t>
  </si>
  <si>
    <t>Riego de imprimación con emulsión asfáltica CRL-1 PARA BACHEO (Incluye suministro y aplicación)</t>
  </si>
  <si>
    <t>MEZCLA ASFÁLTICA EN CALIENTE TIPO MDC-19 PARA BACHEO (Incluye Suministro, extendido, nivelación y compactación CON VIBROCOMPACTADOR DE 3 TON, incluye transporte del material)</t>
  </si>
  <si>
    <t>PARCHEO TEMPORAL DE EMERGENCIA CON MDC-19 (Incluye Suministro, Extendido, Nivelación, compactación y transporte del material, personal e insumos. Emergencias Menores a 7 M2)</t>
  </si>
  <si>
    <t>MEZCLA ASFÁLTICA EN CALIENTE MDC-19 (solo suministro de mezcla asfáltica no incluye transporte ni instalacion)</t>
  </si>
  <si>
    <t>Instalación de Mezcla Asfáltica  (cuadrilla de 1 oficial x 8 ayudantes)</t>
  </si>
  <si>
    <t xml:space="preserve">Transporte de Mezcla Asfáltica para BACHEO Y PARCHEO </t>
  </si>
  <si>
    <t>Retiro de sobrantes a sitio final de disposición (incluye cargue manual)</t>
  </si>
  <si>
    <t>Limpieza de sumideros</t>
  </si>
  <si>
    <t>Remoción de derrumbes con retrocargador</t>
  </si>
  <si>
    <t>Fresado de pavimento asfaltico hasta 10 cm (Incluye equipos y todas los elementos para el desarrollo de la actividad) (No incluye transporte)</t>
  </si>
  <si>
    <t>Suministro e instalacion de Adoquin vehicular de 8x10x20 para pavimento articulado ( incluye suministro e instalacion de cama de arena fina h= 5cm, y de sello)</t>
  </si>
  <si>
    <t>Suministro e instalacion de Adoquin hexagonal vehicular de 8x20x20 para pavimento articulado ( incluye suministro e instalacion de cama de arena fina h= 5cm, y de sello)</t>
  </si>
  <si>
    <t>Concreto Premezclado MR 41 - 4 pulgadas mantenimiento - 28 días para mantenimiento (incluye suministro, transporte, instalación de concreto)- (No incluye curado,  cordón de espuma de polietileno, sellador de juntas, acero de barras pasajunta, barras de amarre ni acero canastilla)</t>
  </si>
  <si>
    <t>OBRAS COMPLEMENTARIAS</t>
  </si>
  <si>
    <t xml:space="preserve">Anden de concreto de 3000 psi  h=10 cm (incluye malla electrosoldada de 5mm) </t>
  </si>
  <si>
    <t>Base granular para ANDENES (incluye Suministro, Extendido, Nivelación y Compactación con Vibrocompactador manual, incluye transporte)</t>
  </si>
  <si>
    <t>Bordillo hecho en sitio de h=40cm a=15 cm, (concreto de 3000 psi, incluye acero)</t>
  </si>
  <si>
    <t>Bordillo prefabricado  concreto de 3000 PSI h=45cm,  a=15 cm</t>
  </si>
  <si>
    <t>Suministro e instalación de loseta alerta/guía e=6cm 6x20x20</t>
  </si>
  <si>
    <t>Suministro e instalación de loseta guía/alerta 6x20x20</t>
  </si>
  <si>
    <t>Realce de Pozos en concreto de 3000 psi (incluye demolición de concreto y refuerzo)</t>
  </si>
  <si>
    <t>Geotextil NT3000</t>
  </si>
  <si>
    <t>Excavacion manual en material comun en zona</t>
  </si>
  <si>
    <t>Excavación a maquina material comun de la zona saturado y contaminado</t>
  </si>
  <si>
    <t>Relleno compactado en material comun de la zona</t>
  </si>
  <si>
    <t>Relleno compactado material de prestamo grava de rio</t>
  </si>
  <si>
    <t>Pedraplen compacto</t>
  </si>
  <si>
    <t>Suministro e Instalación de Sub-base compactada en capas de 10 CM</t>
  </si>
  <si>
    <t>Concreto de Saneamiento de 14 Mpa.</t>
  </si>
  <si>
    <t>Concreto acelerado de 28 Mpa para losas de piso</t>
  </si>
  <si>
    <t>Concreto acelerado de 28 Mpa para losas-muros laterales</t>
  </si>
  <si>
    <t>Entibado vertical zanja excavación</t>
  </si>
  <si>
    <t>Concreto acelerado de 21 Mpa para losas-muros laterales</t>
  </si>
  <si>
    <t>Suministro e Instalación de Concreto Ciclópeo (CON CONCRETO 28 Mpa acelerado A7) para cimentación de pisos y muros de contención canal - otros</t>
  </si>
  <si>
    <t>Suministro e Instalación de Concreto Ciclópeo (CON CONCRETO 21 Mpa acelerado A7) para cimentación de pisos y muros de contención canal - otros</t>
  </si>
  <si>
    <t>Suministro e instalacion de Geomembrana HDPE</t>
  </si>
  <si>
    <t>DEMARCACION</t>
  </si>
  <si>
    <t xml:space="preserve">Demarcación horizontal lineal ancho 12 cm, pintura acrílica (incluye suministro, aplicación manual) </t>
  </si>
  <si>
    <t>Demarcación horizontal marcas viales (cebras, flechas, símbolos, letras) pintura acrílica (incluye suministro, aplicación manual)</t>
  </si>
  <si>
    <t>COMPONENTES</t>
  </si>
  <si>
    <t>Componente SST</t>
  </si>
  <si>
    <t>Componente Ambiental</t>
  </si>
  <si>
    <t>Componente Social</t>
  </si>
  <si>
    <t>Componente Sig</t>
  </si>
  <si>
    <t>Plan de manejo de transito</t>
  </si>
  <si>
    <t xml:space="preserve">DIAGNOSTICO </t>
  </si>
  <si>
    <t>ENTREGABLE DE DIAGNOSTICO INCLUYE IVA 19%</t>
  </si>
  <si>
    <t>m3</t>
  </si>
  <si>
    <t>ml</t>
  </si>
  <si>
    <t>m2</t>
  </si>
  <si>
    <t>kg</t>
  </si>
  <si>
    <t>m3.km</t>
  </si>
  <si>
    <t>und</t>
  </si>
  <si>
    <t>glb</t>
  </si>
  <si>
    <t>SUBTOTAL</t>
  </si>
  <si>
    <t>SUBTOTAL DE OBRAS</t>
  </si>
  <si>
    <t>INV-210-22</t>
  </si>
  <si>
    <t>-</t>
  </si>
  <si>
    <t>INV-320-22</t>
  </si>
  <si>
    <t>INV-330-22</t>
  </si>
  <si>
    <t>INV-421-22</t>
  </si>
  <si>
    <t>INV-420-22</t>
  </si>
  <si>
    <t>INV-450-22</t>
  </si>
  <si>
    <t>INV-350-22</t>
  </si>
  <si>
    <t>INV-460-22</t>
  </si>
  <si>
    <t>INV-500-22</t>
  </si>
  <si>
    <t>ESP P1</t>
  </si>
  <si>
    <t>ESP P2</t>
  </si>
  <si>
    <t>ESP P3</t>
  </si>
  <si>
    <t>ESP P4</t>
  </si>
  <si>
    <t>ESP P5</t>
  </si>
  <si>
    <t>ESP P6</t>
  </si>
  <si>
    <t>ESP P7</t>
  </si>
  <si>
    <t>ESP P8</t>
  </si>
  <si>
    <t>ESP P9</t>
  </si>
  <si>
    <t>ESP P10</t>
  </si>
  <si>
    <t>ESP P11</t>
  </si>
  <si>
    <t>ESP P12</t>
  </si>
  <si>
    <t>ESP P13</t>
  </si>
  <si>
    <t>INV-510-22</t>
  </si>
  <si>
    <t>ESP P14</t>
  </si>
  <si>
    <t>INV-672-22</t>
  </si>
  <si>
    <t>ESP P15</t>
  </si>
  <si>
    <t>ESP P16</t>
  </si>
  <si>
    <t>ESP P17</t>
  </si>
  <si>
    <t>ESP P18</t>
  </si>
  <si>
    <t>ESP P19</t>
  </si>
  <si>
    <t>ESP P20</t>
  </si>
  <si>
    <t>ESP P21</t>
  </si>
  <si>
    <t>ESP P22</t>
  </si>
  <si>
    <t>ESP P23</t>
  </si>
  <si>
    <t>ESP P24</t>
  </si>
  <si>
    <t>ESP P25</t>
  </si>
  <si>
    <t>ESP P26</t>
  </si>
  <si>
    <t>ESP P27</t>
  </si>
  <si>
    <t>ESP P28</t>
  </si>
  <si>
    <t>ESP P29</t>
  </si>
  <si>
    <t>ESP P30</t>
  </si>
  <si>
    <t>ESP P31</t>
  </si>
  <si>
    <t>ESP P32</t>
  </si>
  <si>
    <t>INV-700-22</t>
  </si>
  <si>
    <t>Anexo</t>
  </si>
  <si>
    <t>DIAGNOSTICO, CONSTRUCCION Y/O REHABILITACION Y/O MEJORAMIENTO DE LA MALLA VIAL URBANA DEL MUNICIPIO DE SAN JOSE DE CUCUTA FASE IV.</t>
  </si>
  <si>
    <t>Firma</t>
  </si>
  <si>
    <t>Nombre:</t>
  </si>
  <si>
    <t xml:space="preserve">Cargo : </t>
  </si>
  <si>
    <t>ITEMS NO PREVISTOS</t>
  </si>
  <si>
    <t>Recalce de sumideros en concreto de 3000PSI (incluye demolicion de concreto y refuerzo)</t>
  </si>
  <si>
    <t>Construcción de filtro</t>
  </si>
  <si>
    <t>Geo malla para entre capaz asfálticas</t>
  </si>
  <si>
    <t>Construccion de cuneta</t>
  </si>
  <si>
    <t>Suministro e instalación de tuberia novafort 12"</t>
  </si>
  <si>
    <t>Dimensiones</t>
  </si>
  <si>
    <t>Cant</t>
  </si>
  <si>
    <t>subtotal</t>
  </si>
  <si>
    <t>Long</t>
  </si>
  <si>
    <t>Alt</t>
  </si>
  <si>
    <t>Ancho</t>
  </si>
  <si>
    <t>Total</t>
  </si>
  <si>
    <t>MEMORIA DE CANTIDADES</t>
  </si>
  <si>
    <t>ITEM</t>
  </si>
  <si>
    <t>UNIDAD</t>
  </si>
  <si>
    <t>1.01</t>
  </si>
  <si>
    <t>1.02</t>
  </si>
  <si>
    <t>1.03</t>
  </si>
  <si>
    <t>1.05</t>
  </si>
  <si>
    <t>1.06</t>
  </si>
  <si>
    <t>1.07</t>
  </si>
  <si>
    <t>1.08</t>
  </si>
  <si>
    <t>1.09</t>
  </si>
  <si>
    <t>1.12</t>
  </si>
  <si>
    <t>1.21</t>
  </si>
  <si>
    <t>1.23</t>
  </si>
  <si>
    <t>2.03</t>
  </si>
  <si>
    <t>2.04</t>
  </si>
  <si>
    <t>2.05</t>
  </si>
  <si>
    <t>2.06</t>
  </si>
  <si>
    <t>2.10</t>
  </si>
  <si>
    <t>2.11</t>
  </si>
  <si>
    <t>2.23</t>
  </si>
  <si>
    <t>3.07</t>
  </si>
  <si>
    <t>3.08</t>
  </si>
  <si>
    <t>3.15</t>
  </si>
  <si>
    <t>3.18</t>
  </si>
  <si>
    <t>oficio 1</t>
  </si>
  <si>
    <t>cronograma cumple con nuestra capacidad de ejecucion, no modificar</t>
  </si>
  <si>
    <t>oficio 2</t>
  </si>
  <si>
    <t xml:space="preserve">trasabilidad de actavidades e imprevistos en obra </t>
  </si>
  <si>
    <t>4.01</t>
  </si>
  <si>
    <t>4.02</t>
  </si>
  <si>
    <t>Vía</t>
  </si>
  <si>
    <t>Cuneta</t>
  </si>
  <si>
    <t>Descripción</t>
  </si>
  <si>
    <t>Corte inicial Panamericana</t>
  </si>
  <si>
    <t>Corte final Panamericana</t>
  </si>
  <si>
    <t>Corte intersección Panamericana</t>
  </si>
  <si>
    <t>Corte caja 2 Guaimaral</t>
  </si>
  <si>
    <t>Corte caja 4 Guaimaral</t>
  </si>
  <si>
    <t>Corte caja 1 Guaimaral</t>
  </si>
  <si>
    <t>Corte caja 3 Guaimaral</t>
  </si>
  <si>
    <t>Corte caja 5 Guaimaral</t>
  </si>
  <si>
    <t>Corte caja 2 Zona Industrial</t>
  </si>
  <si>
    <t>Corte caja 1 Zona Industrial</t>
  </si>
  <si>
    <t>Vía Panamericana</t>
  </si>
  <si>
    <t>Caja 2 Guaimaral</t>
  </si>
  <si>
    <t>Caja 3 Guaimaral</t>
  </si>
  <si>
    <t>Caja 1 Guaimaral</t>
  </si>
  <si>
    <t>Caja 4 Guaimaral</t>
  </si>
  <si>
    <t>Caja 5 Guaimaral</t>
  </si>
  <si>
    <t>Caja 2 Zona Industrial</t>
  </si>
  <si>
    <t>Caja 1 Zona Industrial</t>
  </si>
  <si>
    <t>Cuneta Panamericana</t>
  </si>
  <si>
    <t>Vía Panamericana Izq</t>
  </si>
  <si>
    <t>Vía Panamericana Der</t>
  </si>
  <si>
    <t xml:space="preserve">Descripción </t>
  </si>
  <si>
    <t>Cuneta vía Panamericana</t>
  </si>
  <si>
    <t>Caja 1 Zona Indistrial</t>
  </si>
  <si>
    <t>Parcheo Guaimaral</t>
  </si>
  <si>
    <t>Parcheo Zona Industrial</t>
  </si>
  <si>
    <t>Av Panamericana</t>
  </si>
  <si>
    <t xml:space="preserve">Av Panamericana </t>
  </si>
  <si>
    <t>Descripcioón</t>
  </si>
  <si>
    <t>Av Panamericana + cuneta</t>
  </si>
  <si>
    <t>Concreto de saneamiento para filtro</t>
  </si>
  <si>
    <t>Filtro</t>
  </si>
  <si>
    <t>Lineas laterales Av Panamericana</t>
  </si>
  <si>
    <t>Cebra vía Panamericana</t>
  </si>
  <si>
    <t>NP.06</t>
  </si>
  <si>
    <t>NP.05</t>
  </si>
  <si>
    <t>NP.03</t>
  </si>
  <si>
    <t>NP.02</t>
  </si>
  <si>
    <t>NP.01</t>
  </si>
  <si>
    <t>Filtro bajo cuneta vía Panamericana</t>
  </si>
  <si>
    <t>Sumidero vía Panamericana</t>
  </si>
  <si>
    <t>Av Panamericana abscisa 0 a 80</t>
  </si>
  <si>
    <t>NP</t>
  </si>
  <si>
    <t>Np.02</t>
  </si>
  <si>
    <t>Av Panamericana abscisa 80 a 100</t>
  </si>
  <si>
    <t>Av Panamericana abscisa 100 a 130</t>
  </si>
  <si>
    <t xml:space="preserve">filtro </t>
  </si>
  <si>
    <t xml:space="preserve">EXCAVACION PARA BACHEO </t>
  </si>
  <si>
    <t>Vía Panamericana sobre primera carpeta</t>
  </si>
  <si>
    <t>Vía Panamericana superficie base</t>
  </si>
  <si>
    <t>Asfalto vía Panamericana</t>
  </si>
  <si>
    <t>Excavación filtro Panamericana</t>
  </si>
  <si>
    <t>Material seleccionado para estabilización</t>
  </si>
  <si>
    <t>Disposición de material en lote privado</t>
  </si>
  <si>
    <t>OBJETO DEL CONTRATO</t>
  </si>
  <si>
    <t>CONTRATO No.</t>
  </si>
  <si>
    <t>CONTRATISTA</t>
  </si>
  <si>
    <t>INTERVENTOR</t>
  </si>
  <si>
    <t>SOCIEDAD CONSORCIO PROESCO S.A.S</t>
  </si>
  <si>
    <t xml:space="preserve">CONSORCIO FASE IV L1 </t>
  </si>
  <si>
    <t>4230 De 2023</t>
  </si>
  <si>
    <t>3888 de 2023</t>
  </si>
  <si>
    <t>Juan Diego Gutiérrez Barrera</t>
  </si>
  <si>
    <t>C.C 1.093.294.057</t>
  </si>
  <si>
    <t>Representante Legal</t>
  </si>
  <si>
    <t>Representante Legal Consorcio Fase IV L1</t>
  </si>
  <si>
    <t>___________________________________________________________________</t>
  </si>
  <si>
    <t xml:space="preserve">Subrasante estabilizada </t>
  </si>
  <si>
    <t>CONSORCIO FASE IV L1</t>
  </si>
  <si>
    <t>NP.04</t>
  </si>
  <si>
    <t>Geomalla para entre capaz asfálticas</t>
  </si>
  <si>
    <t>Subrasante estabilizada (incluye transporte)</t>
  </si>
  <si>
    <t>NP. 07</t>
  </si>
  <si>
    <t>NP.07</t>
  </si>
  <si>
    <t>Geotextil T3000</t>
  </si>
  <si>
    <t>Prados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</si>
</sst>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-&quot;$&quot;* #,##0.00_-;\-&quot;$&quot;* #,##0.00_-;_-&quot;$&quot;* &quot;-&quot;??_-;_-@_-"/>
    <numFmt numFmtId="166" formatCode="_-[$$-409]* #,##0.00_ ;_-[$$-409]* \-#,##0.00\ ;_-[$$-409]* &quot;-&quot;??_ ;_-@_ "/>
  </numFmts>
  <fonts count="1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44" fontId="13" fillId="0" borderId="0" applyFont="0" applyFill="0" applyBorder="0" applyAlignment="0" applyProtection="0"/>
    <xf numFmtId="0" fontId="2" fillId="0" borderId="0"/>
    <xf numFmtId="9" fontId="13" fillId="0" borderId="0" applyFont="0" applyFill="0" applyBorder="0" applyAlignment="0" applyProtection="0"/>
  </cellStyleXfs>
  <cellXfs count="2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0" xfId="0" applyFill="1"/>
    <xf numFmtId="165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3" fillId="0" borderId="1" xfId="2" quotePrefix="1" applyFont="1" applyBorder="1" applyAlignment="1">
      <alignment horizontal="center" vertical="top"/>
    </xf>
    <xf numFmtId="0" fontId="3" fillId="0" borderId="1" xfId="2" applyFont="1" applyBorder="1" applyAlignment="1">
      <alignment horizontal="center" vertical="top"/>
    </xf>
    <xf numFmtId="0" fontId="4" fillId="0" borderId="1" xfId="2" quotePrefix="1" applyFont="1" applyBorder="1" applyAlignment="1">
      <alignment horizontal="center" vertical="top"/>
    </xf>
    <xf numFmtId="0" fontId="4" fillId="2" borderId="1" xfId="0" applyFont="1" applyFill="1" applyBorder="1" applyAlignment="1">
      <alignment vertical="top"/>
    </xf>
    <xf numFmtId="0" fontId="3" fillId="2" borderId="1" xfId="2" applyFont="1" applyFill="1" applyBorder="1" applyAlignment="1">
      <alignment horizontal="center" vertical="top"/>
    </xf>
    <xf numFmtId="0" fontId="0" fillId="2" borderId="0" xfId="0" applyFill="1" applyAlignment="1">
      <alignment vertical="top"/>
    </xf>
    <xf numFmtId="0" fontId="4" fillId="2" borderId="0" xfId="0" applyFont="1" applyFill="1" applyAlignment="1">
      <alignment vertical="top"/>
    </xf>
    <xf numFmtId="4" fontId="4" fillId="0" borderId="1" xfId="0" applyNumberFormat="1" applyFont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8" fillId="3" borderId="6" xfId="0" applyFont="1" applyFill="1" applyBorder="1"/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/>
    <xf numFmtId="0" fontId="8" fillId="3" borderId="7" xfId="0" applyFont="1" applyFill="1" applyBorder="1" applyAlignment="1">
      <alignment horizontal="center"/>
    </xf>
    <xf numFmtId="0" fontId="0" fillId="0" borderId="0" xfId="0" applyAlignment="1">
      <alignment horizontal="left" vertical="top"/>
    </xf>
    <xf numFmtId="165" fontId="5" fillId="2" borderId="1" xfId="0" applyNumberFormat="1" applyFont="1" applyFill="1" applyBorder="1" applyAlignment="1">
      <alignment horizontal="right" vertical="top"/>
    </xf>
    <xf numFmtId="165" fontId="4" fillId="2" borderId="1" xfId="0" applyNumberFormat="1" applyFont="1" applyFill="1" applyBorder="1" applyAlignment="1">
      <alignment horizontal="right" vertical="top"/>
    </xf>
    <xf numFmtId="164" fontId="0" fillId="2" borderId="0" xfId="0" applyNumberFormat="1" applyFill="1"/>
    <xf numFmtId="165" fontId="4" fillId="2" borderId="4" xfId="0" applyNumberFormat="1" applyFont="1" applyFill="1" applyBorder="1" applyAlignment="1">
      <alignment horizontal="right" vertical="top"/>
    </xf>
    <xf numFmtId="165" fontId="4" fillId="2" borderId="3" xfId="0" applyNumberFormat="1" applyFont="1" applyFill="1" applyBorder="1" applyAlignment="1">
      <alignment horizontal="right" vertical="top"/>
    </xf>
    <xf numFmtId="4" fontId="4" fillId="0" borderId="1" xfId="2" applyNumberFormat="1" applyFont="1" applyBorder="1" applyAlignment="1">
      <alignment horizontal="center" vertical="center"/>
    </xf>
    <xf numFmtId="166" fontId="0" fillId="2" borderId="0" xfId="0" applyNumberFormat="1" applyFill="1"/>
    <xf numFmtId="0" fontId="0" fillId="0" borderId="10" xfId="0" applyBorder="1"/>
    <xf numFmtId="0" fontId="0" fillId="0" borderId="1" xfId="0" applyBorder="1"/>
    <xf numFmtId="2" fontId="0" fillId="0" borderId="1" xfId="0" applyNumberFormat="1" applyBorder="1"/>
    <xf numFmtId="2" fontId="0" fillId="0" borderId="11" xfId="0" applyNumberFormat="1" applyBorder="1"/>
    <xf numFmtId="0" fontId="0" fillId="0" borderId="13" xfId="0" applyBorder="1"/>
    <xf numFmtId="2" fontId="0" fillId="0" borderId="0" xfId="0" applyNumberFormat="1"/>
    <xf numFmtId="0" fontId="0" fillId="0" borderId="17" xfId="0" applyBorder="1"/>
    <xf numFmtId="0" fontId="0" fillId="0" borderId="14" xfId="0" applyBorder="1"/>
    <xf numFmtId="0" fontId="9" fillId="5" borderId="24" xfId="0" applyFont="1" applyFill="1" applyBorder="1"/>
    <xf numFmtId="0" fontId="9" fillId="5" borderId="21" xfId="0" applyFont="1" applyFill="1" applyBorder="1"/>
    <xf numFmtId="2" fontId="0" fillId="4" borderId="18" xfId="0" applyNumberFormat="1" applyFill="1" applyBorder="1"/>
    <xf numFmtId="0" fontId="9" fillId="5" borderId="20" xfId="0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9" fillId="5" borderId="21" xfId="0" applyFont="1" applyFill="1" applyBorder="1" applyAlignment="1">
      <alignment horizontal="center"/>
    </xf>
    <xf numFmtId="0" fontId="9" fillId="5" borderId="27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164" fontId="0" fillId="0" borderId="0" xfId="0" applyNumberFormat="1"/>
    <xf numFmtId="0" fontId="9" fillId="5" borderId="29" xfId="0" applyFont="1" applyFill="1" applyBorder="1" applyAlignment="1">
      <alignment horizontal="center" vertical="center"/>
    </xf>
    <xf numFmtId="0" fontId="0" fillId="0" borderId="12" xfId="0" applyBorder="1"/>
    <xf numFmtId="0" fontId="0" fillId="0" borderId="8" xfId="0" applyBorder="1"/>
    <xf numFmtId="2" fontId="0" fillId="0" borderId="10" xfId="0" applyNumberFormat="1" applyBorder="1"/>
    <xf numFmtId="2" fontId="4" fillId="2" borderId="1" xfId="0" applyNumberFormat="1" applyFont="1" applyFill="1" applyBorder="1" applyAlignment="1">
      <alignment horizontal="center" vertical="center"/>
    </xf>
    <xf numFmtId="0" fontId="0" fillId="0" borderId="29" xfId="0" applyBorder="1"/>
    <xf numFmtId="0" fontId="9" fillId="7" borderId="29" xfId="0" applyFont="1" applyFill="1" applyBorder="1"/>
    <xf numFmtId="0" fontId="9" fillId="7" borderId="24" xfId="0" applyFont="1" applyFill="1" applyBorder="1"/>
    <xf numFmtId="0" fontId="9" fillId="7" borderId="20" xfId="0" applyFont="1" applyFill="1" applyBorder="1"/>
    <xf numFmtId="0" fontId="9" fillId="7" borderId="27" xfId="0" applyFont="1" applyFill="1" applyBorder="1"/>
    <xf numFmtId="0" fontId="0" fillId="0" borderId="35" xfId="0" applyBorder="1"/>
    <xf numFmtId="0" fontId="0" fillId="0" borderId="18" xfId="0" applyBorder="1"/>
    <xf numFmtId="0" fontId="0" fillId="7" borderId="20" xfId="0" applyFill="1" applyBorder="1"/>
    <xf numFmtId="0" fontId="0" fillId="2" borderId="1" xfId="0" applyFill="1" applyBorder="1"/>
    <xf numFmtId="0" fontId="0" fillId="2" borderId="8" xfId="0" applyFill="1" applyBorder="1"/>
    <xf numFmtId="165" fontId="5" fillId="2" borderId="4" xfId="0" applyNumberFormat="1" applyFont="1" applyFill="1" applyBorder="1" applyAlignment="1">
      <alignment horizontal="right" vertical="top"/>
    </xf>
    <xf numFmtId="165" fontId="5" fillId="2" borderId="3" xfId="0" applyNumberFormat="1" applyFont="1" applyFill="1" applyBorder="1" applyAlignment="1">
      <alignment horizontal="right" vertical="top"/>
    </xf>
    <xf numFmtId="0" fontId="9" fillId="5" borderId="31" xfId="0" applyFont="1" applyFill="1" applyBorder="1" applyAlignment="1">
      <alignment horizontal="center"/>
    </xf>
    <xf numFmtId="0" fontId="9" fillId="5" borderId="32" xfId="0" applyFont="1" applyFill="1" applyBorder="1" applyAlignment="1">
      <alignment horizontal="center"/>
    </xf>
    <xf numFmtId="0" fontId="9" fillId="5" borderId="33" xfId="0" applyFont="1" applyFill="1" applyBorder="1" applyAlignment="1">
      <alignment horizontal="center"/>
    </xf>
    <xf numFmtId="165" fontId="4" fillId="0" borderId="1" xfId="0" applyNumberFormat="1" applyFont="1" applyBorder="1" applyAlignment="1">
      <alignment horizontal="right" vertical="top"/>
    </xf>
    <xf numFmtId="166" fontId="0" fillId="0" borderId="0" xfId="0" applyNumberFormat="1"/>
    <xf numFmtId="2" fontId="0" fillId="2" borderId="1" xfId="0" applyNumberFormat="1" applyFill="1" applyBorder="1"/>
    <xf numFmtId="0" fontId="0" fillId="0" borderId="37" xfId="0" applyBorder="1"/>
    <xf numFmtId="0" fontId="0" fillId="0" borderId="38" xfId="0" applyBorder="1"/>
    <xf numFmtId="0" fontId="0" fillId="2" borderId="38" xfId="0" applyFill="1" applyBorder="1"/>
    <xf numFmtId="0" fontId="12" fillId="0" borderId="38" xfId="0" applyFont="1" applyBorder="1"/>
    <xf numFmtId="0" fontId="12" fillId="0" borderId="1" xfId="0" applyFont="1" applyBorder="1"/>
    <xf numFmtId="2" fontId="12" fillId="0" borderId="1" xfId="0" applyNumberFormat="1" applyFont="1" applyBorder="1"/>
    <xf numFmtId="2" fontId="12" fillId="0" borderId="11" xfId="0" applyNumberFormat="1" applyFont="1" applyBorder="1"/>
    <xf numFmtId="0" fontId="0" fillId="0" borderId="11" xfId="0" applyBorder="1"/>
    <xf numFmtId="2" fontId="0" fillId="0" borderId="15" xfId="0" applyNumberFormat="1" applyBorder="1"/>
    <xf numFmtId="0" fontId="9" fillId="8" borderId="38" xfId="0" applyFont="1" applyFill="1" applyBorder="1"/>
    <xf numFmtId="0" fontId="9" fillId="8" borderId="1" xfId="0" applyFont="1" applyFill="1" applyBorder="1" applyAlignment="1">
      <alignment horizontal="center"/>
    </xf>
    <xf numFmtId="0" fontId="9" fillId="8" borderId="1" xfId="0" applyFont="1" applyFill="1" applyBorder="1"/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left"/>
    </xf>
    <xf numFmtId="0" fontId="6" fillId="8" borderId="1" xfId="1" applyFont="1" applyFill="1" applyBorder="1" applyAlignment="1">
      <alignment horizontal="center" vertical="top" wrapText="1"/>
    </xf>
    <xf numFmtId="0" fontId="4" fillId="8" borderId="1" xfId="0" applyFont="1" applyFill="1" applyBorder="1" applyAlignment="1">
      <alignment vertical="top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165" fontId="4" fillId="8" borderId="1" xfId="0" applyNumberFormat="1" applyFont="1" applyFill="1" applyBorder="1" applyAlignment="1">
      <alignment horizontal="center" vertical="center"/>
    </xf>
    <xf numFmtId="0" fontId="9" fillId="9" borderId="0" xfId="0" applyFont="1" applyFill="1"/>
    <xf numFmtId="44" fontId="5" fillId="9" borderId="0" xfId="3" applyFont="1" applyFill="1" applyAlignment="1">
      <alignment horizontal="left" vertical="top"/>
    </xf>
    <xf numFmtId="0" fontId="0" fillId="8" borderId="38" xfId="0" applyFill="1" applyBorder="1" applyAlignment="1">
      <alignment vertical="top"/>
    </xf>
    <xf numFmtId="0" fontId="4" fillId="8" borderId="11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top"/>
    </xf>
    <xf numFmtId="165" fontId="4" fillId="0" borderId="11" xfId="0" applyNumberFormat="1" applyFont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top"/>
    </xf>
    <xf numFmtId="165" fontId="4" fillId="2" borderId="11" xfId="0" applyNumberFormat="1" applyFont="1" applyFill="1" applyBorder="1" applyAlignment="1">
      <alignment horizontal="center" vertical="center"/>
    </xf>
    <xf numFmtId="165" fontId="5" fillId="2" borderId="11" xfId="0" applyNumberFormat="1" applyFont="1" applyFill="1" applyBorder="1" applyAlignment="1">
      <alignment horizontal="center" vertical="center"/>
    </xf>
    <xf numFmtId="165" fontId="4" fillId="8" borderId="11" xfId="0" applyNumberFormat="1" applyFont="1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top"/>
    </xf>
    <xf numFmtId="2" fontId="0" fillId="2" borderId="38" xfId="0" applyNumberFormat="1" applyFill="1" applyBorder="1" applyAlignment="1">
      <alignment horizontal="center" vertical="top"/>
    </xf>
    <xf numFmtId="0" fontId="4" fillId="2" borderId="38" xfId="0" applyFont="1" applyFill="1" applyBorder="1" applyAlignment="1">
      <alignment horizontal="center" vertical="center"/>
    </xf>
    <xf numFmtId="0" fontId="0" fillId="2" borderId="38" xfId="0" applyFill="1" applyBorder="1" applyAlignment="1">
      <alignment vertical="top"/>
    </xf>
    <xf numFmtId="0" fontId="4" fillId="8" borderId="11" xfId="0" applyFont="1" applyFill="1" applyBorder="1" applyAlignment="1">
      <alignment horizontal="center" vertical="center"/>
    </xf>
    <xf numFmtId="165" fontId="5" fillId="2" borderId="15" xfId="0" applyNumberFormat="1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/>
    </xf>
    <xf numFmtId="2" fontId="0" fillId="6" borderId="18" xfId="0" applyNumberFormat="1" applyFill="1" applyBorder="1"/>
    <xf numFmtId="0" fontId="9" fillId="0" borderId="1" xfId="0" applyFont="1" applyBorder="1"/>
    <xf numFmtId="2" fontId="0" fillId="0" borderId="8" xfId="0" applyNumberFormat="1" applyBorder="1"/>
    <xf numFmtId="2" fontId="0" fillId="0" borderId="9" xfId="0" applyNumberFormat="1" applyBorder="1"/>
    <xf numFmtId="2" fontId="0" fillId="4" borderId="24" xfId="0" applyNumberFormat="1" applyFill="1" applyBorder="1"/>
    <xf numFmtId="0" fontId="0" fillId="7" borderId="27" xfId="0" applyFill="1" applyBorder="1"/>
    <xf numFmtId="1" fontId="0" fillId="0" borderId="1" xfId="0" applyNumberFormat="1" applyBorder="1"/>
    <xf numFmtId="0" fontId="0" fillId="2" borderId="37" xfId="0" applyFill="1" applyBorder="1"/>
    <xf numFmtId="0" fontId="0" fillId="0" borderId="43" xfId="0" applyBorder="1"/>
    <xf numFmtId="0" fontId="0" fillId="0" borderId="39" xfId="0" applyBorder="1"/>
    <xf numFmtId="44" fontId="0" fillId="0" borderId="0" xfId="0" applyNumberFormat="1"/>
    <xf numFmtId="10" fontId="0" fillId="0" borderId="0" xfId="5" applyNumberFormat="1" applyFont="1"/>
    <xf numFmtId="0" fontId="0" fillId="0" borderId="3" xfId="0" applyBorder="1"/>
    <xf numFmtId="0" fontId="0" fillId="0" borderId="45" xfId="0" applyBorder="1"/>
    <xf numFmtId="2" fontId="0" fillId="10" borderId="44" xfId="0" applyNumberFormat="1" applyFill="1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2" fontId="0" fillId="0" borderId="47" xfId="0" applyNumberFormat="1" applyBorder="1"/>
    <xf numFmtId="2" fontId="0" fillId="10" borderId="50" xfId="0" applyNumberFormat="1" applyFill="1" applyBorder="1"/>
    <xf numFmtId="2" fontId="0" fillId="10" borderId="15" xfId="0" applyNumberFormat="1" applyFill="1" applyBorder="1"/>
    <xf numFmtId="2" fontId="0" fillId="10" borderId="11" xfId="0" applyNumberFormat="1" applyFill="1" applyBorder="1"/>
    <xf numFmtId="2" fontId="0" fillId="10" borderId="10" xfId="0" applyNumberFormat="1" applyFill="1" applyBorder="1"/>
    <xf numFmtId="2" fontId="0" fillId="10" borderId="4" xfId="0" applyNumberFormat="1" applyFill="1" applyBorder="1"/>
    <xf numFmtId="0" fontId="0" fillId="0" borderId="51" xfId="0" applyBorder="1"/>
    <xf numFmtId="2" fontId="0" fillId="10" borderId="51" xfId="0" applyNumberFormat="1" applyFill="1" applyBorder="1"/>
    <xf numFmtId="2" fontId="0" fillId="4" borderId="20" xfId="0" applyNumberFormat="1" applyFill="1" applyBorder="1"/>
    <xf numFmtId="2" fontId="0" fillId="0" borderId="51" xfId="0" applyNumberFormat="1" applyBorder="1"/>
    <xf numFmtId="2" fontId="0" fillId="0" borderId="2" xfId="0" applyNumberFormat="1" applyBorder="1"/>
    <xf numFmtId="0" fontId="6" fillId="8" borderId="1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7" fillId="0" borderId="4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6" fillId="8" borderId="38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left" vertical="top" wrapText="1" indent="3"/>
    </xf>
    <xf numFmtId="0" fontId="6" fillId="8" borderId="1" xfId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8" borderId="1" xfId="0" applyFont="1" applyFill="1" applyBorder="1" applyAlignment="1">
      <alignment horizontal="left" vertical="top" wrapText="1"/>
    </xf>
    <xf numFmtId="0" fontId="5" fillId="2" borderId="41" xfId="0" applyFont="1" applyFill="1" applyBorder="1" applyAlignment="1">
      <alignment horizontal="right" vertical="top"/>
    </xf>
    <xf numFmtId="0" fontId="5" fillId="2" borderId="42" xfId="0" applyFont="1" applyFill="1" applyBorder="1" applyAlignment="1">
      <alignment horizontal="right" vertical="top"/>
    </xf>
    <xf numFmtId="0" fontId="5" fillId="2" borderId="16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center" vertical="top"/>
    </xf>
    <xf numFmtId="165" fontId="4" fillId="2" borderId="1" xfId="0" applyNumberFormat="1" applyFont="1" applyFill="1" applyBorder="1" applyAlignment="1">
      <alignment horizontal="left" vertical="top"/>
    </xf>
    <xf numFmtId="165" fontId="4" fillId="2" borderId="1" xfId="0" applyNumberFormat="1" applyFont="1" applyFill="1" applyBorder="1" applyAlignment="1">
      <alignment horizontal="left" vertical="top" wrapText="1"/>
    </xf>
    <xf numFmtId="0" fontId="5" fillId="2" borderId="36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165" fontId="4" fillId="2" borderId="5" xfId="0" applyNumberFormat="1" applyFont="1" applyFill="1" applyBorder="1" applyAlignment="1">
      <alignment horizontal="left" vertical="center" wrapText="1"/>
    </xf>
    <xf numFmtId="165" fontId="4" fillId="2" borderId="3" xfId="0" applyNumberFormat="1" applyFont="1" applyFill="1" applyBorder="1" applyAlignment="1">
      <alignment horizontal="left" vertical="center" wrapText="1"/>
    </xf>
    <xf numFmtId="165" fontId="5" fillId="2" borderId="1" xfId="0" applyNumberFormat="1" applyFont="1" applyFill="1" applyBorder="1" applyAlignment="1">
      <alignment horizontal="center" vertical="top"/>
    </xf>
    <xf numFmtId="0" fontId="5" fillId="9" borderId="0" xfId="0" applyFont="1" applyFill="1" applyAlignment="1">
      <alignment horizontal="center" vertical="center"/>
    </xf>
    <xf numFmtId="0" fontId="6" fillId="8" borderId="3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6" fillId="8" borderId="38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39" xfId="0" applyFont="1" applyFill="1" applyBorder="1" applyAlignment="1">
      <alignment horizontal="center" vertical="center"/>
    </xf>
    <xf numFmtId="0" fontId="6" fillId="8" borderId="25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right" vertical="top"/>
    </xf>
    <xf numFmtId="0" fontId="5" fillId="2" borderId="4" xfId="0" applyFont="1" applyFill="1" applyBorder="1" applyAlignment="1">
      <alignment horizontal="right" vertical="top"/>
    </xf>
    <xf numFmtId="0" fontId="5" fillId="2" borderId="3" xfId="0" applyFont="1" applyFill="1" applyBorder="1" applyAlignment="1">
      <alignment horizontal="right" vertical="top"/>
    </xf>
    <xf numFmtId="165" fontId="5" fillId="2" borderId="36" xfId="0" applyNumberFormat="1" applyFont="1" applyFill="1" applyBorder="1" applyAlignment="1">
      <alignment horizontal="right" vertical="top"/>
    </xf>
    <xf numFmtId="165" fontId="5" fillId="2" borderId="4" xfId="0" applyNumberFormat="1" applyFont="1" applyFill="1" applyBorder="1" applyAlignment="1">
      <alignment horizontal="right" vertical="top"/>
    </xf>
    <xf numFmtId="165" fontId="5" fillId="2" borderId="3" xfId="0" applyNumberFormat="1" applyFont="1" applyFill="1" applyBorder="1" applyAlignment="1">
      <alignment horizontal="right" vertical="top"/>
    </xf>
    <xf numFmtId="0" fontId="6" fillId="8" borderId="40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8" borderId="17" xfId="0" applyFont="1" applyFill="1" applyBorder="1" applyAlignment="1">
      <alignment horizontal="center"/>
    </xf>
    <xf numFmtId="0" fontId="9" fillId="8" borderId="14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9" fillId="8" borderId="1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9" fillId="8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9" fillId="5" borderId="21" xfId="0" applyFont="1" applyFill="1" applyBorder="1" applyAlignment="1">
      <alignment horizontal="center"/>
    </xf>
    <xf numFmtId="0" fontId="9" fillId="5" borderId="22" xfId="0" applyFont="1" applyFill="1" applyBorder="1" applyAlignment="1">
      <alignment horizontal="center"/>
    </xf>
    <xf numFmtId="0" fontId="9" fillId="5" borderId="23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8" xfId="0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10" xfId="0" applyFont="1" applyFill="1" applyBorder="1" applyAlignment="1">
      <alignment horizontal="center"/>
    </xf>
    <xf numFmtId="0" fontId="9" fillId="6" borderId="34" xfId="0" applyFont="1" applyFill="1" applyBorder="1" applyAlignment="1">
      <alignment horizontal="right"/>
    </xf>
    <xf numFmtId="0" fontId="9" fillId="6" borderId="35" xfId="0" applyFont="1" applyFill="1" applyBorder="1" applyAlignment="1">
      <alignment horizontal="right"/>
    </xf>
    <xf numFmtId="0" fontId="9" fillId="6" borderId="18" xfId="0" applyFont="1" applyFill="1" applyBorder="1" applyAlignment="1">
      <alignment horizontal="right"/>
    </xf>
    <xf numFmtId="0" fontId="9" fillId="5" borderId="26" xfId="0" applyFont="1" applyFill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9" fillId="4" borderId="34" xfId="0" applyFont="1" applyFill="1" applyBorder="1" applyAlignment="1">
      <alignment horizontal="right"/>
    </xf>
    <xf numFmtId="0" fontId="9" fillId="4" borderId="35" xfId="0" applyFont="1" applyFill="1" applyBorder="1" applyAlignment="1">
      <alignment horizontal="right"/>
    </xf>
    <xf numFmtId="0" fontId="9" fillId="4" borderId="18" xfId="0" applyFont="1" applyFill="1" applyBorder="1" applyAlignment="1">
      <alignment horizontal="right"/>
    </xf>
    <xf numFmtId="0" fontId="0" fillId="0" borderId="21" xfId="0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/>
    </xf>
    <xf numFmtId="0" fontId="9" fillId="4" borderId="35" xfId="0" applyFont="1" applyFill="1" applyBorder="1" applyAlignment="1">
      <alignment horizontal="center"/>
    </xf>
    <xf numFmtId="0" fontId="9" fillId="4" borderId="18" xfId="0" applyFont="1" applyFill="1" applyBorder="1" applyAlignment="1">
      <alignment horizontal="center"/>
    </xf>
    <xf numFmtId="0" fontId="9" fillId="4" borderId="21" xfId="0" applyFont="1" applyFill="1" applyBorder="1" applyAlignment="1">
      <alignment horizontal="right"/>
    </xf>
    <xf numFmtId="0" fontId="9" fillId="4" borderId="22" xfId="0" applyFont="1" applyFill="1" applyBorder="1" applyAlignment="1">
      <alignment horizontal="right"/>
    </xf>
    <xf numFmtId="0" fontId="9" fillId="4" borderId="23" xfId="0" applyFont="1" applyFill="1" applyBorder="1" applyAlignment="1">
      <alignment horizontal="right"/>
    </xf>
    <xf numFmtId="0" fontId="9" fillId="4" borderId="21" xfId="0" applyFont="1" applyFill="1" applyBorder="1" applyAlignment="1">
      <alignment horizontal="center"/>
    </xf>
    <xf numFmtId="0" fontId="9" fillId="4" borderId="22" xfId="0" applyFont="1" applyFill="1" applyBorder="1" applyAlignment="1">
      <alignment horizontal="center"/>
    </xf>
    <xf numFmtId="0" fontId="9" fillId="4" borderId="23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6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Normal 5 2" xfId="4" xr:uid="{00000000-0005-0000-0000-000004000000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2286000</xdr:colOff>
      <xdr:row>0</xdr:row>
      <xdr:rowOff>101600</xdr:rowOff>
    </xdr:from>
    <xdr:to>
      <xdr:col>8</xdr:col>
      <xdr:colOff>2123440</xdr:colOff>
      <xdr:row>1</xdr:row>
      <xdr:rowOff>690880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3CF3190F-346E-4EE7-838F-5E0DC8F561D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41200" y="101600"/>
          <a:ext cx="2133600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3139440</xdr:colOff>
      <xdr:row>104</xdr:row>
      <xdr:rowOff>111759</xdr:rowOff>
    </xdr:from>
    <xdr:to>
      <xdr:col>6</xdr:col>
      <xdr:colOff>1344556</xdr:colOff>
      <xdr:row>107</xdr:row>
      <xdr:rowOff>2540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A95A0C-F814-483F-A8F0-A1580CCA14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7355840" y="45831759"/>
          <a:ext cx="2990476" cy="4876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76204</xdr:colOff>
      <xdr:row>1</xdr:row>
      <xdr:rowOff>511099</xdr:rowOff>
    </xdr:from>
    <xdr:to>
      <xdr:col>6</xdr:col>
      <xdr:colOff>1423642</xdr:colOff>
      <xdr:row>5</xdr:row>
      <xdr:rowOff>92929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9BF96C6-52A0-48CE-8ED0-8F037811BB7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6833" y="696156"/>
          <a:ext cx="1347438" cy="8881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566057</xdr:colOff>
      <xdr:row>28</xdr:row>
      <xdr:rowOff>152400</xdr:rowOff>
    </xdr:from>
    <xdr:to>
      <xdr:col>4</xdr:col>
      <xdr:colOff>584733</xdr:colOff>
      <xdr:row>31</xdr:row>
      <xdr:rowOff>74749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47277A1-A79A-4932-8900-2BA3FB2019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993571" y="6161314"/>
          <a:ext cx="2990476" cy="4775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103486</xdr:colOff>
      <xdr:row>3</xdr:row>
      <xdr:rowOff>117587</xdr:rowOff>
    </xdr:from>
    <xdr:to>
      <xdr:col>6</xdr:col>
      <xdr:colOff>1448666</xdr:colOff>
      <xdr:row>5</xdr:row>
      <xdr:rowOff>176279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F5858927-B5CA-4522-877A-4CA5E95927F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8819" y="653809"/>
          <a:ext cx="1345180" cy="867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178741</xdr:colOff>
      <xdr:row>51</xdr:row>
      <xdr:rowOff>169333</xdr:rowOff>
    </xdr:from>
    <xdr:to>
      <xdr:col>4</xdr:col>
      <xdr:colOff>224698</xdr:colOff>
      <xdr:row>54</xdr:row>
      <xdr:rowOff>110632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0571DD3-A992-490F-AA15-AAEF275AAC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869260" y="7187259"/>
          <a:ext cx="2990476" cy="4775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60232</xdr:colOff>
      <xdr:row>1</xdr:row>
      <xdr:rowOff>126994</xdr:rowOff>
    </xdr:from>
    <xdr:to>
      <xdr:col>6</xdr:col>
      <xdr:colOff>1412971</xdr:colOff>
      <xdr:row>3</xdr:row>
      <xdr:rowOff>47201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577BFAA9-6388-4227-BB37-3B15E799AE0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6623" y="317494"/>
          <a:ext cx="1352739" cy="87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364435</xdr:colOff>
      <xdr:row>28</xdr:row>
      <xdr:rowOff>165652</xdr:rowOff>
    </xdr:from>
    <xdr:to>
      <xdr:col>4</xdr:col>
      <xdr:colOff>1027498</xdr:colOff>
      <xdr:row>31</xdr:row>
      <xdr:rowOff>96520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2F8267F-881E-4B80-BF5B-AFD274172F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592457" y="5002695"/>
          <a:ext cx="2990476" cy="47752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60232</xdr:colOff>
      <xdr:row>1</xdr:row>
      <xdr:rowOff>126994</xdr:rowOff>
    </xdr:from>
    <xdr:to>
      <xdr:col>6</xdr:col>
      <xdr:colOff>1412669</xdr:colOff>
      <xdr:row>4</xdr:row>
      <xdr:rowOff>11515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A15FE2EA-5F0C-4EE0-B575-C7541764D6A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8672" y="317494"/>
          <a:ext cx="1352739" cy="87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497941</xdr:colOff>
      <xdr:row>21</xdr:row>
      <xdr:rowOff>135803</xdr:rowOff>
    </xdr:from>
    <xdr:to>
      <xdr:col>4</xdr:col>
      <xdr:colOff>832734</xdr:colOff>
      <xdr:row>24</xdr:row>
      <xdr:rowOff>70116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2B9FACA-3840-458E-AFCC-8E75D02E27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263367" y="4700258"/>
          <a:ext cx="2990476" cy="47752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1010683</xdr:colOff>
      <xdr:row>0</xdr:row>
      <xdr:rowOff>167962</xdr:rowOff>
    </xdr:from>
    <xdr:to>
      <xdr:col>6</xdr:col>
      <xdr:colOff>1349716</xdr:colOff>
      <xdr:row>3</xdr:row>
      <xdr:rowOff>105457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6A79478B-92C1-4D58-9FF3-6F7FACBCD79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5844" y="167962"/>
          <a:ext cx="1355033" cy="863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352322</xdr:colOff>
      <xdr:row>21</xdr:row>
      <xdr:rowOff>114709</xdr:rowOff>
    </xdr:from>
    <xdr:to>
      <xdr:col>4</xdr:col>
      <xdr:colOff>827379</xdr:colOff>
      <xdr:row>24</xdr:row>
      <xdr:rowOff>51456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4242ACB-59D2-4286-8310-5E78385301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802193" y="4670322"/>
          <a:ext cx="2990476" cy="47752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144898</xdr:colOff>
      <xdr:row>1</xdr:row>
      <xdr:rowOff>76194</xdr:rowOff>
    </xdr:from>
    <xdr:to>
      <xdr:col>6</xdr:col>
      <xdr:colOff>1501024</xdr:colOff>
      <xdr:row>3</xdr:row>
      <xdr:rowOff>49741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F488DD90-8692-4CDD-926B-7FC285A4272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4698" y="270927"/>
          <a:ext cx="1356126" cy="8879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237066</xdr:colOff>
      <xdr:row>18</xdr:row>
      <xdr:rowOff>127001</xdr:rowOff>
    </xdr:from>
    <xdr:to>
      <xdr:col>4</xdr:col>
      <xdr:colOff>772208</xdr:colOff>
      <xdr:row>21</xdr:row>
      <xdr:rowOff>45722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28B4DC1-9D3C-4C20-9A01-39D1465CEB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3081866" y="4309534"/>
          <a:ext cx="2990476" cy="47752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5147</xdr:colOff>
      <xdr:row>1</xdr:row>
      <xdr:rowOff>71909</xdr:rowOff>
    </xdr:from>
    <xdr:to>
      <xdr:col>6</xdr:col>
      <xdr:colOff>1354948</xdr:colOff>
      <xdr:row>3</xdr:row>
      <xdr:rowOff>87687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3FC91ABE-0CCA-42D3-9FED-4DE86925A94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7894" y="264704"/>
          <a:ext cx="1349801" cy="8787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330506</xdr:colOff>
      <xdr:row>16</xdr:row>
      <xdr:rowOff>110170</xdr:rowOff>
    </xdr:from>
    <xdr:to>
      <xdr:col>4</xdr:col>
      <xdr:colOff>1154331</xdr:colOff>
      <xdr:row>19</xdr:row>
      <xdr:rowOff>36847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1842B3-05AA-4B6E-95A1-8EAA9F1F41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3507036" y="3617206"/>
          <a:ext cx="2990476" cy="47752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141296</xdr:colOff>
      <xdr:row>1</xdr:row>
      <xdr:rowOff>45930</xdr:rowOff>
    </xdr:from>
    <xdr:to>
      <xdr:col>6</xdr:col>
      <xdr:colOff>1495981</xdr:colOff>
      <xdr:row>3</xdr:row>
      <xdr:rowOff>163770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FB7315A2-325A-4DEF-9064-E04462F62EB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5636" y="240483"/>
          <a:ext cx="1354685" cy="8879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170235</xdr:colOff>
      <xdr:row>21</xdr:row>
      <xdr:rowOff>162127</xdr:rowOff>
    </xdr:from>
    <xdr:to>
      <xdr:col>4</xdr:col>
      <xdr:colOff>899030</xdr:colOff>
      <xdr:row>24</xdr:row>
      <xdr:rowOff>80308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8B6D673-F09F-4C45-808A-DA5CE6213F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188724" y="5025957"/>
          <a:ext cx="2990476" cy="47752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69757</xdr:colOff>
      <xdr:row>1</xdr:row>
      <xdr:rowOff>31744</xdr:rowOff>
    </xdr:from>
    <xdr:to>
      <xdr:col>6</xdr:col>
      <xdr:colOff>1420591</xdr:colOff>
      <xdr:row>3</xdr:row>
      <xdr:rowOff>138641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CC3B7EDC-DB34-4298-924D-95232F04C67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9707" y="222244"/>
          <a:ext cx="1350834" cy="8688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409575</xdr:colOff>
      <xdr:row>22</xdr:row>
      <xdr:rowOff>123825</xdr:rowOff>
    </xdr:from>
    <xdr:to>
      <xdr:col>4</xdr:col>
      <xdr:colOff>647326</xdr:colOff>
      <xdr:row>25</xdr:row>
      <xdr:rowOff>58421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66614D4-65DC-476F-BD8A-F19821F035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3086100" y="4686300"/>
          <a:ext cx="2990476" cy="47752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27457</xdr:colOff>
      <xdr:row>1</xdr:row>
      <xdr:rowOff>184349</xdr:rowOff>
    </xdr:from>
    <xdr:to>
      <xdr:col>7</xdr:col>
      <xdr:colOff>22361</xdr:colOff>
      <xdr:row>3</xdr:row>
      <xdr:rowOff>97264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B2E55308-4F20-4822-9D4D-C351A3A38EA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0618" y="372801"/>
          <a:ext cx="1355033" cy="8633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155677</xdr:colOff>
      <xdr:row>21</xdr:row>
      <xdr:rowOff>155677</xdr:rowOff>
    </xdr:from>
    <xdr:to>
      <xdr:col>4</xdr:col>
      <xdr:colOff>843766</xdr:colOff>
      <xdr:row>24</xdr:row>
      <xdr:rowOff>92424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A891752-F804-4A4F-90F5-9D37CC37BB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605548" y="4924322"/>
          <a:ext cx="2990476" cy="47752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2254</xdr:colOff>
      <xdr:row>1</xdr:row>
      <xdr:rowOff>77299</xdr:rowOff>
    </xdr:from>
    <xdr:to>
      <xdr:col>6</xdr:col>
      <xdr:colOff>1357643</xdr:colOff>
      <xdr:row>3</xdr:row>
      <xdr:rowOff>37594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8F5AAB62-87E3-44B2-B9CD-D9A5BEB85A5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7602" y="267799"/>
          <a:ext cx="1355389" cy="8713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223630</xdr:colOff>
      <xdr:row>22</xdr:row>
      <xdr:rowOff>115957</xdr:rowOff>
    </xdr:from>
    <xdr:to>
      <xdr:col>4</xdr:col>
      <xdr:colOff>721040</xdr:colOff>
      <xdr:row>25</xdr:row>
      <xdr:rowOff>46825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8014781-DDD5-4050-AE0F-F06393818B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3718891" y="4878457"/>
          <a:ext cx="2990476" cy="47752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15409</xdr:colOff>
      <xdr:row>1</xdr:row>
      <xdr:rowOff>55276</xdr:rowOff>
    </xdr:from>
    <xdr:to>
      <xdr:col>6</xdr:col>
      <xdr:colOff>1355037</xdr:colOff>
      <xdr:row>4</xdr:row>
      <xdr:rowOff>28823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8681F7B0-1605-4E67-9B77-5EE895D7A1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1009" y="243535"/>
          <a:ext cx="1349153" cy="8610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313765</xdr:colOff>
      <xdr:row>57</xdr:row>
      <xdr:rowOff>26893</xdr:rowOff>
    </xdr:from>
    <xdr:to>
      <xdr:col>4</xdr:col>
      <xdr:colOff>794123</xdr:colOff>
      <xdr:row>59</xdr:row>
      <xdr:rowOff>145826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DD72E3F-B95D-4FD3-A50C-437BA5A53A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671483" y="6866964"/>
          <a:ext cx="2990476" cy="47752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44019</xdr:colOff>
      <xdr:row>0</xdr:row>
      <xdr:rowOff>167526</xdr:rowOff>
    </xdr:from>
    <xdr:to>
      <xdr:col>6</xdr:col>
      <xdr:colOff>1398703</xdr:colOff>
      <xdr:row>3</xdr:row>
      <xdr:rowOff>163771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F343189D-C263-41DE-8FA4-204AD9A15A3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9062" y="167526"/>
          <a:ext cx="1354684" cy="8879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154021</xdr:colOff>
      <xdr:row>28</xdr:row>
      <xdr:rowOff>137809</xdr:rowOff>
    </xdr:from>
    <xdr:to>
      <xdr:col>4</xdr:col>
      <xdr:colOff>688263</xdr:colOff>
      <xdr:row>31</xdr:row>
      <xdr:rowOff>55990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AB79E35-B46C-4E68-9A0F-8707257349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667000" y="4766554"/>
          <a:ext cx="2990476" cy="47752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838108</xdr:colOff>
      <xdr:row>1</xdr:row>
      <xdr:rowOff>134931</xdr:rowOff>
    </xdr:from>
    <xdr:to>
      <xdr:col>7</xdr:col>
      <xdr:colOff>33117</xdr:colOff>
      <xdr:row>2</xdr:row>
      <xdr:rowOff>141815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10792EA2-1821-4E0C-BDD0-931E742F2E1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5233" y="325431"/>
          <a:ext cx="1354009" cy="8720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261937</xdr:colOff>
      <xdr:row>27</xdr:row>
      <xdr:rowOff>103188</xdr:rowOff>
    </xdr:from>
    <xdr:to>
      <xdr:col>4</xdr:col>
      <xdr:colOff>633038</xdr:colOff>
      <xdr:row>30</xdr:row>
      <xdr:rowOff>33021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4A5FB43-A41F-455D-9517-A98357026C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865437" y="5135563"/>
          <a:ext cx="2990476" cy="47752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76445</xdr:colOff>
      <xdr:row>1</xdr:row>
      <xdr:rowOff>29717</xdr:rowOff>
    </xdr:from>
    <xdr:to>
      <xdr:col>6</xdr:col>
      <xdr:colOff>1431129</xdr:colOff>
      <xdr:row>4</xdr:row>
      <xdr:rowOff>9749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ADEBD5F2-3890-4133-ABE4-1F0D2F76507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317" y="224270"/>
          <a:ext cx="1354684" cy="8879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235085</xdr:colOff>
      <xdr:row>24</xdr:row>
      <xdr:rowOff>178341</xdr:rowOff>
    </xdr:from>
    <xdr:to>
      <xdr:col>4</xdr:col>
      <xdr:colOff>817965</xdr:colOff>
      <xdr:row>27</xdr:row>
      <xdr:rowOff>96520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6DDF265-294A-4707-B387-72ACF26B53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707532" y="4969213"/>
          <a:ext cx="2990476" cy="47752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60232</xdr:colOff>
      <xdr:row>1</xdr:row>
      <xdr:rowOff>126994</xdr:rowOff>
    </xdr:from>
    <xdr:to>
      <xdr:col>6</xdr:col>
      <xdr:colOff>1412373</xdr:colOff>
      <xdr:row>3</xdr:row>
      <xdr:rowOff>155823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EFD102AD-835A-4BA4-BFC1-15BEEBB085C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8672" y="317494"/>
          <a:ext cx="1352739" cy="87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216647</xdr:colOff>
      <xdr:row>27</xdr:row>
      <xdr:rowOff>164353</xdr:rowOff>
    </xdr:from>
    <xdr:to>
      <xdr:col>4</xdr:col>
      <xdr:colOff>502770</xdr:colOff>
      <xdr:row>30</xdr:row>
      <xdr:rowOff>103992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7A0D29E-DCAB-4BFE-B80C-4E903FD24C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652059" y="4773706"/>
          <a:ext cx="2990476" cy="477521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60232</xdr:colOff>
      <xdr:row>1</xdr:row>
      <xdr:rowOff>126994</xdr:rowOff>
    </xdr:from>
    <xdr:to>
      <xdr:col>6</xdr:col>
      <xdr:colOff>1409706</xdr:colOff>
      <xdr:row>3</xdr:row>
      <xdr:rowOff>153155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C870574-772F-4F54-9256-DFC0491941E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8672" y="317494"/>
          <a:ext cx="1352739" cy="87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90714</xdr:colOff>
      <xdr:row>21</xdr:row>
      <xdr:rowOff>127000</xdr:rowOff>
    </xdr:from>
    <xdr:to>
      <xdr:col>4</xdr:col>
      <xdr:colOff>640976</xdr:colOff>
      <xdr:row>24</xdr:row>
      <xdr:rowOff>60235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3F8ADA8-731C-40F1-BA03-97224C5146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086428" y="4726214"/>
          <a:ext cx="2990476" cy="47752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60232</xdr:colOff>
      <xdr:row>1</xdr:row>
      <xdr:rowOff>126994</xdr:rowOff>
    </xdr:from>
    <xdr:to>
      <xdr:col>6</xdr:col>
      <xdr:colOff>1408766</xdr:colOff>
      <xdr:row>3</xdr:row>
      <xdr:rowOff>77769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B2638F55-3870-460F-9209-72023C075F0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8672" y="317494"/>
          <a:ext cx="1352739" cy="87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332828</xdr:colOff>
      <xdr:row>27</xdr:row>
      <xdr:rowOff>166414</xdr:rowOff>
    </xdr:from>
    <xdr:to>
      <xdr:col>4</xdr:col>
      <xdr:colOff>686959</xdr:colOff>
      <xdr:row>30</xdr:row>
      <xdr:rowOff>92142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CD468-17D8-47F5-A21B-CD767EC7BF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969173" y="4974897"/>
          <a:ext cx="2990476" cy="47752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37599</xdr:colOff>
      <xdr:row>0</xdr:row>
      <xdr:rowOff>164717</xdr:rowOff>
    </xdr:from>
    <xdr:to>
      <xdr:col>6</xdr:col>
      <xdr:colOff>1390036</xdr:colOff>
      <xdr:row>3</xdr:row>
      <xdr:rowOff>132228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A50FC2D4-D4D4-41B9-B98E-1A5AAB0E3DA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2391" y="164717"/>
          <a:ext cx="1352437" cy="865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241425</xdr:colOff>
      <xdr:row>17</xdr:row>
      <xdr:rowOff>120712</xdr:rowOff>
    </xdr:from>
    <xdr:to>
      <xdr:col>4</xdr:col>
      <xdr:colOff>674297</xdr:colOff>
      <xdr:row>20</xdr:row>
      <xdr:rowOff>55025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3A3615F-975E-456A-9AED-AFF580C517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150197" y="3734554"/>
          <a:ext cx="2990476" cy="477521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9852</xdr:colOff>
      <xdr:row>1</xdr:row>
      <xdr:rowOff>177375</xdr:rowOff>
    </xdr:from>
    <xdr:to>
      <xdr:col>6</xdr:col>
      <xdr:colOff>1363599</xdr:colOff>
      <xdr:row>3</xdr:row>
      <xdr:rowOff>7338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14E5E36C-3D8F-4CF1-BA78-85BDCBF231C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9621" y="366301"/>
          <a:ext cx="1353747" cy="8690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182628</xdr:colOff>
      <xdr:row>17</xdr:row>
      <xdr:rowOff>157438</xdr:rowOff>
    </xdr:from>
    <xdr:to>
      <xdr:col>4</xdr:col>
      <xdr:colOff>836724</xdr:colOff>
      <xdr:row>20</xdr:row>
      <xdr:rowOff>87074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7B1689-632C-48BE-BCE0-7AC4DDA57D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720529" y="4131174"/>
          <a:ext cx="2990476" cy="477521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104194</xdr:colOff>
      <xdr:row>1</xdr:row>
      <xdr:rowOff>17090</xdr:rowOff>
    </xdr:from>
    <xdr:to>
      <xdr:col>6</xdr:col>
      <xdr:colOff>1455761</xdr:colOff>
      <xdr:row>4</xdr:row>
      <xdr:rowOff>3825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5721BF27-994A-431A-950F-6770DD4107F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752" y="207590"/>
          <a:ext cx="1351567" cy="873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87923</xdr:colOff>
      <xdr:row>17</xdr:row>
      <xdr:rowOff>146538</xdr:rowOff>
    </xdr:from>
    <xdr:to>
      <xdr:col>4</xdr:col>
      <xdr:colOff>792399</xdr:colOff>
      <xdr:row>20</xdr:row>
      <xdr:rowOff>74540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A9EB0C-1E76-4279-8209-D0CE7C9821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3062654" y="3780692"/>
          <a:ext cx="2990476" cy="47752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60232</xdr:colOff>
      <xdr:row>1</xdr:row>
      <xdr:rowOff>126994</xdr:rowOff>
    </xdr:from>
    <xdr:to>
      <xdr:col>6</xdr:col>
      <xdr:colOff>1414508</xdr:colOff>
      <xdr:row>4</xdr:row>
      <xdr:rowOff>22420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E5E0E949-322E-4782-A46D-DC93522DAAF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8672" y="317494"/>
          <a:ext cx="1352739" cy="87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96050</xdr:colOff>
      <xdr:row>18</xdr:row>
      <xdr:rowOff>32016</xdr:rowOff>
    </xdr:from>
    <xdr:to>
      <xdr:col>5</xdr:col>
      <xdr:colOff>441938</xdr:colOff>
      <xdr:row>20</xdr:row>
      <xdr:rowOff>138142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1565201-B3EE-4505-9E2E-4529C883B8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3201680" y="3976487"/>
          <a:ext cx="2990476" cy="47752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66976</xdr:colOff>
      <xdr:row>1</xdr:row>
      <xdr:rowOff>46074</xdr:rowOff>
    </xdr:from>
    <xdr:to>
      <xdr:col>6</xdr:col>
      <xdr:colOff>1422120</xdr:colOff>
      <xdr:row>4</xdr:row>
      <xdr:rowOff>29366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26CC2703-9900-4CB6-A075-65CECC10588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5861" y="234888"/>
          <a:ext cx="1355144" cy="873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222531</xdr:colOff>
      <xdr:row>17</xdr:row>
      <xdr:rowOff>155097</xdr:rowOff>
    </xdr:from>
    <xdr:to>
      <xdr:col>4</xdr:col>
      <xdr:colOff>690990</xdr:colOff>
      <xdr:row>20</xdr:row>
      <xdr:rowOff>86405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9C1AB40-AD36-4A8F-946B-1EA4FAD2A0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3108690" y="3729079"/>
          <a:ext cx="2990476" cy="477521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60232</xdr:colOff>
      <xdr:row>1</xdr:row>
      <xdr:rowOff>126994</xdr:rowOff>
    </xdr:from>
    <xdr:to>
      <xdr:col>6</xdr:col>
      <xdr:colOff>1410967</xdr:colOff>
      <xdr:row>3</xdr:row>
      <xdr:rowOff>163390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F9FD4E-5129-461A-BE80-2B73263DA0E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9152" y="317494"/>
          <a:ext cx="1351907" cy="8784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139211</xdr:colOff>
      <xdr:row>17</xdr:row>
      <xdr:rowOff>139211</xdr:rowOff>
    </xdr:from>
    <xdr:to>
      <xdr:col>4</xdr:col>
      <xdr:colOff>711803</xdr:colOff>
      <xdr:row>20</xdr:row>
      <xdr:rowOff>67213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39CCFA9-275F-4789-89ED-532ED9977E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366596" y="4139711"/>
          <a:ext cx="2990476" cy="477521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60232</xdr:colOff>
      <xdr:row>1</xdr:row>
      <xdr:rowOff>126994</xdr:rowOff>
    </xdr:from>
    <xdr:to>
      <xdr:col>6</xdr:col>
      <xdr:colOff>1415055</xdr:colOff>
      <xdr:row>3</xdr:row>
      <xdr:rowOff>155248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F503ADC8-8526-4455-B3AD-6239EAFB2A7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8672" y="317494"/>
          <a:ext cx="1352739" cy="87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39077</xdr:colOff>
      <xdr:row>18</xdr:row>
      <xdr:rowOff>6513</xdr:rowOff>
    </xdr:from>
    <xdr:to>
      <xdr:col>4</xdr:col>
      <xdr:colOff>750066</xdr:colOff>
      <xdr:row>20</xdr:row>
      <xdr:rowOff>119316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D5B4161-5075-460A-B671-A262149E69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3048000" y="3946769"/>
          <a:ext cx="2990476" cy="477521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834932</xdr:colOff>
      <xdr:row>1</xdr:row>
      <xdr:rowOff>120644</xdr:rowOff>
    </xdr:from>
    <xdr:to>
      <xdr:col>6</xdr:col>
      <xdr:colOff>1350741</xdr:colOff>
      <xdr:row>4</xdr:row>
      <xdr:rowOff>5291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145E90B8-5400-4D9C-8D6A-0A282B574CA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6782" y="311144"/>
          <a:ext cx="1354009" cy="8752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330200</xdr:colOff>
      <xdr:row>17</xdr:row>
      <xdr:rowOff>171450</xdr:rowOff>
    </xdr:from>
    <xdr:to>
      <xdr:col>4</xdr:col>
      <xdr:colOff>596526</xdr:colOff>
      <xdr:row>20</xdr:row>
      <xdr:rowOff>96521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3D4540F-09AA-4012-A596-CF53E35825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571750" y="3911600"/>
          <a:ext cx="2990476" cy="477521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81798</xdr:colOff>
      <xdr:row>1</xdr:row>
      <xdr:rowOff>112616</xdr:rowOff>
    </xdr:from>
    <xdr:to>
      <xdr:col>6</xdr:col>
      <xdr:colOff>1432811</xdr:colOff>
      <xdr:row>4</xdr:row>
      <xdr:rowOff>22903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3301EAA0-7A0D-4676-B730-F1E23DFECCC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8798" y="306710"/>
          <a:ext cx="1351013" cy="8735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273170</xdr:colOff>
      <xdr:row>18</xdr:row>
      <xdr:rowOff>21566</xdr:rowOff>
    </xdr:from>
    <xdr:to>
      <xdr:col>4</xdr:col>
      <xdr:colOff>797929</xdr:colOff>
      <xdr:row>20</xdr:row>
      <xdr:rowOff>139653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2956EF0-A779-4222-9F7B-42203CBD06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494472" y="3953774"/>
          <a:ext cx="2990476" cy="477521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11851</xdr:colOff>
      <xdr:row>1</xdr:row>
      <xdr:rowOff>90708</xdr:rowOff>
    </xdr:from>
    <xdr:to>
      <xdr:col>6</xdr:col>
      <xdr:colOff>1364348</xdr:colOff>
      <xdr:row>4</xdr:row>
      <xdr:rowOff>11036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9EEFF950-A8CE-4815-AEBA-4CBDEEB2CFB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232" y="284232"/>
          <a:ext cx="1352497" cy="8758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90714</xdr:colOff>
      <xdr:row>17</xdr:row>
      <xdr:rowOff>145144</xdr:rowOff>
    </xdr:from>
    <xdr:to>
      <xdr:col>5</xdr:col>
      <xdr:colOff>607714</xdr:colOff>
      <xdr:row>20</xdr:row>
      <xdr:rowOff>78379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0F6D550-6246-4E36-B9E0-F8CC7C4D9D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3168952" y="3858382"/>
          <a:ext cx="2990476" cy="477521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32522</xdr:colOff>
      <xdr:row>1</xdr:row>
      <xdr:rowOff>43867</xdr:rowOff>
    </xdr:from>
    <xdr:to>
      <xdr:col>6</xdr:col>
      <xdr:colOff>1382490</xdr:colOff>
      <xdr:row>3</xdr:row>
      <xdr:rowOff>149032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ACA2DFC0-1FF4-4AF4-8E1B-64047DFB83B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7231" y="237831"/>
          <a:ext cx="1349968" cy="8740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103909</xdr:colOff>
      <xdr:row>17</xdr:row>
      <xdr:rowOff>173182</xdr:rowOff>
    </xdr:from>
    <xdr:to>
      <xdr:col>4</xdr:col>
      <xdr:colOff>843021</xdr:colOff>
      <xdr:row>20</xdr:row>
      <xdr:rowOff>110376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136A2C-E873-4FFB-9718-249A4EBDB5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576945" y="3886200"/>
          <a:ext cx="2990476" cy="477521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60232</xdr:colOff>
      <xdr:row>1</xdr:row>
      <xdr:rowOff>126994</xdr:rowOff>
    </xdr:from>
    <xdr:to>
      <xdr:col>6</xdr:col>
      <xdr:colOff>1412971</xdr:colOff>
      <xdr:row>4</xdr:row>
      <xdr:rowOff>16721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2CC87D99-7D59-48D2-8919-1C019BCE58A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8672" y="317494"/>
          <a:ext cx="1352739" cy="87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251460</xdr:colOff>
      <xdr:row>18</xdr:row>
      <xdr:rowOff>106680</xdr:rowOff>
    </xdr:from>
    <xdr:to>
      <xdr:col>4</xdr:col>
      <xdr:colOff>689236</xdr:colOff>
      <xdr:row>21</xdr:row>
      <xdr:rowOff>35561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CCBFB67-EE30-4C4F-826D-7235418475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3108960" y="4015740"/>
          <a:ext cx="2990476" cy="477521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60232</xdr:colOff>
      <xdr:row>1</xdr:row>
      <xdr:rowOff>126994</xdr:rowOff>
    </xdr:from>
    <xdr:to>
      <xdr:col>6</xdr:col>
      <xdr:colOff>1414508</xdr:colOff>
      <xdr:row>3</xdr:row>
      <xdr:rowOff>156890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766ADCA6-DC0A-42E5-90E6-8F10E5D7AFE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28672" y="317494"/>
          <a:ext cx="1352739" cy="8727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224118</xdr:colOff>
      <xdr:row>17</xdr:row>
      <xdr:rowOff>108858</xdr:rowOff>
    </xdr:from>
    <xdr:to>
      <xdr:col>4</xdr:col>
      <xdr:colOff>653250</xdr:colOff>
      <xdr:row>20</xdr:row>
      <xdr:rowOff>29287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A4EBAB-001D-45A1-9CEB-8C9DB86EBC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1036" b="30106"/>
        <a:stretch/>
      </xdr:blipFill>
      <xdr:spPr>
        <a:xfrm>
          <a:off x="2113110" y="3925261"/>
          <a:ext cx="2990476" cy="4775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0"/>
  <sheetViews>
    <sheetView tabSelected="1" view="pageBreakPreview" topLeftCell="A50" zoomScale="70" zoomScaleNormal="50" zoomScaleSheetLayoutView="70" workbookViewId="0">
      <selection activeCell="A113" sqref="A113"/>
    </sheetView>
  </sheetViews>
  <sheetFormatPr baseColWidth="10" defaultRowHeight="14.4" x14ac:dyDescent="0.3"/>
  <cols>
    <col min="1" max="1" width="16" customWidth="1"/>
    <col min="2" max="2" width="14.88671875" customWidth="1"/>
    <col min="3" max="3" width="19" customWidth="1"/>
    <col min="5" max="5" width="58.109375" customWidth="1"/>
    <col min="6" max="6" width="11.44140625" style="1"/>
    <col min="7" max="7" width="23.33203125" style="1" customWidth="1"/>
    <col min="8" max="8" width="33.44140625" style="1" customWidth="1"/>
    <col min="9" max="9" width="32.33203125" style="1" customWidth="1"/>
    <col min="10" max="10" width="18.33203125" bestFit="1" customWidth="1"/>
    <col min="11" max="11" width="24.5546875" bestFit="1" customWidth="1"/>
    <col min="12" max="12" width="21.5546875" customWidth="1"/>
  </cols>
  <sheetData>
    <row r="1" spans="1:12" ht="28.5" customHeight="1" x14ac:dyDescent="0.3">
      <c r="A1" s="164" t="s">
        <v>139</v>
      </c>
      <c r="B1" s="165"/>
      <c r="C1" s="165"/>
      <c r="D1" s="165"/>
      <c r="E1" s="165"/>
      <c r="F1" s="165"/>
      <c r="G1" s="165"/>
      <c r="H1" s="165"/>
      <c r="I1" s="168"/>
      <c r="K1" t="s">
        <v>181</v>
      </c>
      <c r="L1" t="s">
        <v>182</v>
      </c>
    </row>
    <row r="2" spans="1:12" ht="61.2" customHeight="1" x14ac:dyDescent="0.3">
      <c r="A2" s="166"/>
      <c r="B2" s="167"/>
      <c r="C2" s="167"/>
      <c r="D2" s="167"/>
      <c r="E2" s="167"/>
      <c r="F2" s="167"/>
      <c r="G2" s="167"/>
      <c r="H2" s="167"/>
      <c r="I2" s="169"/>
      <c r="K2" t="s">
        <v>183</v>
      </c>
      <c r="L2" t="s">
        <v>184</v>
      </c>
    </row>
    <row r="3" spans="1:12" ht="28.5" customHeight="1" x14ac:dyDescent="0.3">
      <c r="A3" s="176" t="s">
        <v>258</v>
      </c>
      <c r="B3" s="177"/>
      <c r="C3" s="177"/>
      <c r="D3" s="177"/>
      <c r="E3" s="177"/>
      <c r="F3" s="177"/>
      <c r="G3" s="177"/>
      <c r="H3" s="177"/>
      <c r="I3" s="178"/>
    </row>
    <row r="4" spans="1:12" ht="15.6" x14ac:dyDescent="0.3">
      <c r="A4" s="145" t="s">
        <v>0</v>
      </c>
      <c r="B4" s="146" t="s">
        <v>1</v>
      </c>
      <c r="C4" s="146"/>
      <c r="D4" s="147" t="s">
        <v>2</v>
      </c>
      <c r="E4" s="147"/>
      <c r="F4" s="147" t="s">
        <v>3</v>
      </c>
      <c r="G4" s="147" t="s">
        <v>4</v>
      </c>
      <c r="H4" s="147" t="s">
        <v>5</v>
      </c>
      <c r="I4" s="140" t="s">
        <v>6</v>
      </c>
    </row>
    <row r="5" spans="1:12" ht="15.6" x14ac:dyDescent="0.3">
      <c r="A5" s="145"/>
      <c r="B5" s="88" t="s">
        <v>7</v>
      </c>
      <c r="C5" s="88" t="s">
        <v>8</v>
      </c>
      <c r="D5" s="147"/>
      <c r="E5" s="147"/>
      <c r="F5" s="147"/>
      <c r="G5" s="147"/>
      <c r="H5" s="147"/>
      <c r="I5" s="140"/>
    </row>
    <row r="6" spans="1:12" ht="15.6" customHeight="1" x14ac:dyDescent="0.3">
      <c r="A6" s="142"/>
      <c r="B6" s="143"/>
      <c r="C6" s="143"/>
      <c r="D6" s="143"/>
      <c r="E6" s="143"/>
      <c r="F6" s="143"/>
      <c r="G6" s="143"/>
      <c r="H6" s="143"/>
      <c r="I6" s="144"/>
    </row>
    <row r="7" spans="1:12" ht="35.25" customHeight="1" x14ac:dyDescent="0.3">
      <c r="A7" s="95"/>
      <c r="B7" s="89"/>
      <c r="C7" s="89"/>
      <c r="D7" s="148" t="s">
        <v>9</v>
      </c>
      <c r="E7" s="148"/>
      <c r="F7" s="90"/>
      <c r="G7" s="90"/>
      <c r="H7" s="90"/>
      <c r="I7" s="96"/>
    </row>
    <row r="8" spans="1:12" ht="18" customHeight="1" x14ac:dyDescent="0.3">
      <c r="A8" s="97">
        <v>1.01</v>
      </c>
      <c r="B8" s="11" t="s">
        <v>93</v>
      </c>
      <c r="C8" s="12" t="s">
        <v>94</v>
      </c>
      <c r="D8" s="141" t="s">
        <v>10</v>
      </c>
      <c r="E8" s="141"/>
      <c r="F8" s="5" t="s">
        <v>84</v>
      </c>
      <c r="G8" s="32">
        <f>'1.01'!G28</f>
        <v>1373.3685000000003</v>
      </c>
      <c r="H8" s="7">
        <v>17577</v>
      </c>
      <c r="I8" s="98">
        <f>ROUND(G8*H8,0)</f>
        <v>24139698</v>
      </c>
    </row>
    <row r="9" spans="1:12" ht="15.6" x14ac:dyDescent="0.3">
      <c r="A9" s="97">
        <v>1.02</v>
      </c>
      <c r="B9" s="11" t="s">
        <v>94</v>
      </c>
      <c r="C9" s="13" t="s">
        <v>103</v>
      </c>
      <c r="D9" s="141" t="s">
        <v>11</v>
      </c>
      <c r="E9" s="141"/>
      <c r="F9" s="5" t="s">
        <v>85</v>
      </c>
      <c r="G9" s="46">
        <f>'1.02'!G51</f>
        <v>198.51999999999998</v>
      </c>
      <c r="H9" s="7">
        <v>5033</v>
      </c>
      <c r="I9" s="98">
        <f t="shared" ref="I9:I30" si="0">ROUND(G9*H9,0)</f>
        <v>999151</v>
      </c>
      <c r="K9" s="120"/>
    </row>
    <row r="10" spans="1:12" ht="36.75" customHeight="1" x14ac:dyDescent="0.3">
      <c r="A10" s="97">
        <v>1.03</v>
      </c>
      <c r="B10" s="11" t="s">
        <v>94</v>
      </c>
      <c r="C10" s="13" t="s">
        <v>104</v>
      </c>
      <c r="D10" s="141" t="s">
        <v>12</v>
      </c>
      <c r="E10" s="141"/>
      <c r="F10" s="5" t="s">
        <v>86</v>
      </c>
      <c r="G10" s="46">
        <f>'1.03'!G28</f>
        <v>1317.0176000000001</v>
      </c>
      <c r="H10" s="7">
        <v>15572</v>
      </c>
      <c r="I10" s="98">
        <f t="shared" si="0"/>
        <v>20508598</v>
      </c>
      <c r="K10" s="121"/>
    </row>
    <row r="11" spans="1:12" ht="23.25" customHeight="1" x14ac:dyDescent="0.3">
      <c r="A11" s="97">
        <v>1.04</v>
      </c>
      <c r="B11" s="11" t="s">
        <v>94</v>
      </c>
      <c r="C11" s="13" t="s">
        <v>105</v>
      </c>
      <c r="D11" s="141" t="s">
        <v>13</v>
      </c>
      <c r="E11" s="141"/>
      <c r="F11" s="5" t="s">
        <v>86</v>
      </c>
      <c r="G11" s="5"/>
      <c r="H11" s="7">
        <v>8433</v>
      </c>
      <c r="I11" s="98">
        <f t="shared" si="0"/>
        <v>0</v>
      </c>
    </row>
    <row r="12" spans="1:12" ht="56.25" customHeight="1" x14ac:dyDescent="0.3">
      <c r="A12" s="97">
        <v>1.05</v>
      </c>
      <c r="B12" s="11" t="s">
        <v>95</v>
      </c>
      <c r="C12" s="12" t="s">
        <v>94</v>
      </c>
      <c r="D12" s="141" t="s">
        <v>14</v>
      </c>
      <c r="E12" s="141"/>
      <c r="F12" s="5" t="s">
        <v>84</v>
      </c>
      <c r="G12" s="46">
        <f>'1.05'!G21</f>
        <v>333.45000000000005</v>
      </c>
      <c r="H12" s="7">
        <v>147033</v>
      </c>
      <c r="I12" s="98">
        <f t="shared" si="0"/>
        <v>49028154</v>
      </c>
    </row>
    <row r="13" spans="1:12" ht="53.25" customHeight="1" x14ac:dyDescent="0.3">
      <c r="A13" s="97">
        <v>1.06</v>
      </c>
      <c r="B13" s="11" t="s">
        <v>96</v>
      </c>
      <c r="C13" s="12" t="s">
        <v>94</v>
      </c>
      <c r="D13" s="141" t="s">
        <v>15</v>
      </c>
      <c r="E13" s="141"/>
      <c r="F13" s="5" t="s">
        <v>84</v>
      </c>
      <c r="G13" s="46">
        <f>'1.06'!G21</f>
        <v>309.07499999999999</v>
      </c>
      <c r="H13" s="7">
        <v>154426</v>
      </c>
      <c r="I13" s="98">
        <f t="shared" si="0"/>
        <v>47729216</v>
      </c>
    </row>
    <row r="14" spans="1:12" ht="41.25" customHeight="1" x14ac:dyDescent="0.3">
      <c r="A14" s="97">
        <v>1.07</v>
      </c>
      <c r="B14" s="11" t="s">
        <v>97</v>
      </c>
      <c r="C14" s="12" t="s">
        <v>94</v>
      </c>
      <c r="D14" s="141" t="s">
        <v>16</v>
      </c>
      <c r="E14" s="141"/>
      <c r="F14" s="5" t="s">
        <v>86</v>
      </c>
      <c r="G14" s="46">
        <f>'1.07'!G18</f>
        <v>55.42</v>
      </c>
      <c r="H14" s="7">
        <v>3726</v>
      </c>
      <c r="I14" s="98">
        <f t="shared" si="0"/>
        <v>206495</v>
      </c>
    </row>
    <row r="15" spans="1:12" ht="53.25" customHeight="1" x14ac:dyDescent="0.3">
      <c r="A15" s="97">
        <v>1.08</v>
      </c>
      <c r="B15" s="11" t="s">
        <v>98</v>
      </c>
      <c r="C15" s="12" t="s">
        <v>94</v>
      </c>
      <c r="D15" s="141" t="s">
        <v>17</v>
      </c>
      <c r="E15" s="141"/>
      <c r="F15" s="5" t="s">
        <v>86</v>
      </c>
      <c r="G15" s="46">
        <f>'1.08'!G15</f>
        <v>2223</v>
      </c>
      <c r="H15" s="7">
        <v>4857</v>
      </c>
      <c r="I15" s="98">
        <f t="shared" si="0"/>
        <v>10797111</v>
      </c>
      <c r="L15" s="50"/>
    </row>
    <row r="16" spans="1:12" ht="59.25" customHeight="1" x14ac:dyDescent="0.3">
      <c r="A16" s="97">
        <v>1.0900000000000001</v>
      </c>
      <c r="B16" s="11" t="s">
        <v>99</v>
      </c>
      <c r="C16" s="12" t="s">
        <v>94</v>
      </c>
      <c r="D16" s="141" t="s">
        <v>18</v>
      </c>
      <c r="E16" s="141"/>
      <c r="F16" s="5" t="s">
        <v>84</v>
      </c>
      <c r="G16" s="46">
        <f>'1.09'!G21</f>
        <v>166.72500000000002</v>
      </c>
      <c r="H16" s="7">
        <v>1100212</v>
      </c>
      <c r="I16" s="98">
        <f t="shared" si="0"/>
        <v>183432846</v>
      </c>
      <c r="L16" s="50"/>
    </row>
    <row r="17" spans="1:12" ht="45.75" customHeight="1" x14ac:dyDescent="0.3">
      <c r="A17" s="97">
        <v>1.1000000000000001</v>
      </c>
      <c r="B17" s="11" t="s">
        <v>100</v>
      </c>
      <c r="C17" s="12" t="s">
        <v>94</v>
      </c>
      <c r="D17" s="141" t="s">
        <v>19</v>
      </c>
      <c r="E17" s="141"/>
      <c r="F17" s="5" t="s">
        <v>84</v>
      </c>
      <c r="G17" s="19"/>
      <c r="H17" s="7">
        <v>277973</v>
      </c>
      <c r="I17" s="98">
        <f t="shared" si="0"/>
        <v>0</v>
      </c>
    </row>
    <row r="18" spans="1:12" ht="45" customHeight="1" x14ac:dyDescent="0.3">
      <c r="A18" s="97">
        <v>1.1100000000000001</v>
      </c>
      <c r="B18" s="11" t="s">
        <v>101</v>
      </c>
      <c r="C18" s="12" t="s">
        <v>94</v>
      </c>
      <c r="D18" s="141" t="s">
        <v>20</v>
      </c>
      <c r="E18" s="141"/>
      <c r="F18" s="5" t="s">
        <v>86</v>
      </c>
      <c r="G18" s="5"/>
      <c r="H18" s="7">
        <v>13965</v>
      </c>
      <c r="I18" s="98">
        <f t="shared" si="0"/>
        <v>0</v>
      </c>
    </row>
    <row r="19" spans="1:12" ht="21.75" customHeight="1" x14ac:dyDescent="0.3">
      <c r="A19" s="97">
        <v>1.1200000000000001</v>
      </c>
      <c r="B19" s="11" t="s">
        <v>94</v>
      </c>
      <c r="C19" s="13" t="s">
        <v>106</v>
      </c>
      <c r="D19" s="141" t="s">
        <v>21</v>
      </c>
      <c r="E19" s="141"/>
      <c r="F19" s="5" t="s">
        <v>86</v>
      </c>
      <c r="G19" s="46">
        <f>'1.12'!G21</f>
        <v>156</v>
      </c>
      <c r="H19" s="7">
        <v>22448</v>
      </c>
      <c r="I19" s="98">
        <f t="shared" si="0"/>
        <v>3501888</v>
      </c>
    </row>
    <row r="20" spans="1:12" ht="32.25" customHeight="1" x14ac:dyDescent="0.3">
      <c r="A20" s="97">
        <v>1.1299999999999999</v>
      </c>
      <c r="B20" s="11" t="s">
        <v>94</v>
      </c>
      <c r="C20" s="13" t="s">
        <v>107</v>
      </c>
      <c r="D20" s="141" t="s">
        <v>22</v>
      </c>
      <c r="E20" s="141"/>
      <c r="F20" s="5" t="s">
        <v>85</v>
      </c>
      <c r="G20" s="5"/>
      <c r="H20" s="7">
        <v>7131</v>
      </c>
      <c r="I20" s="98">
        <f t="shared" si="0"/>
        <v>0</v>
      </c>
    </row>
    <row r="21" spans="1:12" ht="96.75" customHeight="1" x14ac:dyDescent="0.3">
      <c r="A21" s="97">
        <v>1.1399999999999999</v>
      </c>
      <c r="B21" s="11" t="s">
        <v>102</v>
      </c>
      <c r="C21" s="14" t="s">
        <v>94</v>
      </c>
      <c r="D21" s="141" t="s">
        <v>23</v>
      </c>
      <c r="E21" s="141"/>
      <c r="F21" s="5" t="s">
        <v>84</v>
      </c>
      <c r="G21" s="5"/>
      <c r="H21" s="7">
        <v>805262</v>
      </c>
      <c r="I21" s="98">
        <f t="shared" si="0"/>
        <v>0</v>
      </c>
    </row>
    <row r="22" spans="1:12" ht="100.5" customHeight="1" x14ac:dyDescent="0.3">
      <c r="A22" s="97">
        <v>1.1499999999999999</v>
      </c>
      <c r="B22" s="11" t="s">
        <v>102</v>
      </c>
      <c r="C22" s="14" t="s">
        <v>94</v>
      </c>
      <c r="D22" s="141" t="s">
        <v>24</v>
      </c>
      <c r="E22" s="141"/>
      <c r="F22" s="5" t="s">
        <v>84</v>
      </c>
      <c r="G22" s="5"/>
      <c r="H22" s="7">
        <v>832382</v>
      </c>
      <c r="I22" s="98">
        <f t="shared" si="0"/>
        <v>0</v>
      </c>
    </row>
    <row r="23" spans="1:12" ht="94.5" customHeight="1" x14ac:dyDescent="0.3">
      <c r="A23" s="97">
        <v>1.1599999999999999</v>
      </c>
      <c r="B23" s="11" t="s">
        <v>102</v>
      </c>
      <c r="C23" s="14" t="s">
        <v>94</v>
      </c>
      <c r="D23" s="141" t="s">
        <v>25</v>
      </c>
      <c r="E23" s="141"/>
      <c r="F23" s="5" t="s">
        <v>84</v>
      </c>
      <c r="G23" s="5"/>
      <c r="H23" s="7">
        <v>856741</v>
      </c>
      <c r="I23" s="98">
        <f t="shared" si="0"/>
        <v>0</v>
      </c>
    </row>
    <row r="24" spans="1:12" ht="35.25" customHeight="1" x14ac:dyDescent="0.3">
      <c r="A24" s="97">
        <v>1.17</v>
      </c>
      <c r="B24" s="11" t="s">
        <v>102</v>
      </c>
      <c r="C24" s="14" t="s">
        <v>94</v>
      </c>
      <c r="D24" s="141" t="s">
        <v>26</v>
      </c>
      <c r="E24" s="141"/>
      <c r="F24" s="5" t="s">
        <v>87</v>
      </c>
      <c r="G24" s="5"/>
      <c r="H24" s="7">
        <v>13054</v>
      </c>
      <c r="I24" s="98">
        <f t="shared" si="0"/>
        <v>0</v>
      </c>
    </row>
    <row r="25" spans="1:12" ht="24.75" customHeight="1" x14ac:dyDescent="0.3">
      <c r="A25" s="97">
        <v>1.18</v>
      </c>
      <c r="B25" s="11" t="s">
        <v>102</v>
      </c>
      <c r="C25" s="14" t="s">
        <v>94</v>
      </c>
      <c r="D25" s="141" t="s">
        <v>27</v>
      </c>
      <c r="E25" s="141"/>
      <c r="F25" s="5" t="s">
        <v>85</v>
      </c>
      <c r="G25" s="5"/>
      <c r="H25" s="7">
        <v>6812</v>
      </c>
      <c r="I25" s="98">
        <f t="shared" si="0"/>
        <v>0</v>
      </c>
    </row>
    <row r="26" spans="1:12" ht="34.5" customHeight="1" x14ac:dyDescent="0.3">
      <c r="A26" s="97">
        <v>1.19</v>
      </c>
      <c r="B26" s="11" t="s">
        <v>102</v>
      </c>
      <c r="C26" s="14" t="s">
        <v>94</v>
      </c>
      <c r="D26" s="141" t="s">
        <v>28</v>
      </c>
      <c r="E26" s="141"/>
      <c r="F26" s="5" t="s">
        <v>86</v>
      </c>
      <c r="G26" s="5"/>
      <c r="H26" s="7">
        <v>5983</v>
      </c>
      <c r="I26" s="98">
        <f t="shared" si="0"/>
        <v>0</v>
      </c>
    </row>
    <row r="27" spans="1:12" ht="40.5" customHeight="1" x14ac:dyDescent="0.3">
      <c r="A27" s="97">
        <v>1.2</v>
      </c>
      <c r="B27" s="11" t="s">
        <v>102</v>
      </c>
      <c r="C27" s="14" t="s">
        <v>94</v>
      </c>
      <c r="D27" s="141" t="s">
        <v>29</v>
      </c>
      <c r="E27" s="141"/>
      <c r="F27" s="5" t="s">
        <v>85</v>
      </c>
      <c r="G27" s="5"/>
      <c r="H27" s="7">
        <v>14214</v>
      </c>
      <c r="I27" s="98">
        <f t="shared" si="0"/>
        <v>0</v>
      </c>
      <c r="K27">
        <v>1486.68</v>
      </c>
    </row>
    <row r="28" spans="1:12" s="6" customFormat="1" ht="45" customHeight="1" x14ac:dyDescent="0.3">
      <c r="A28" s="99">
        <v>1.21</v>
      </c>
      <c r="B28" s="15" t="s">
        <v>94</v>
      </c>
      <c r="C28" s="16" t="s">
        <v>108</v>
      </c>
      <c r="D28" s="149" t="s">
        <v>30</v>
      </c>
      <c r="E28" s="149"/>
      <c r="F28" s="8" t="s">
        <v>84</v>
      </c>
      <c r="G28" s="55">
        <f>'1.21'!G21</f>
        <v>1772.3875000000005</v>
      </c>
      <c r="H28" s="20">
        <v>41259</v>
      </c>
      <c r="I28" s="98">
        <f t="shared" si="0"/>
        <v>73126936</v>
      </c>
      <c r="L28" s="6">
        <f>0.2*8.53*130</f>
        <v>221.78</v>
      </c>
    </row>
    <row r="29" spans="1:12" s="6" customFormat="1" ht="48" customHeight="1" x14ac:dyDescent="0.3">
      <c r="A29" s="99">
        <v>1.22</v>
      </c>
      <c r="B29" s="15" t="s">
        <v>94</v>
      </c>
      <c r="C29" s="16" t="s">
        <v>109</v>
      </c>
      <c r="D29" s="149" t="s">
        <v>31</v>
      </c>
      <c r="E29" s="149"/>
      <c r="F29" s="8" t="s">
        <v>88</v>
      </c>
      <c r="G29" s="8"/>
      <c r="H29" s="20">
        <v>1851</v>
      </c>
      <c r="I29" s="98">
        <f t="shared" si="0"/>
        <v>0</v>
      </c>
      <c r="L29" s="6">
        <v>1647.75</v>
      </c>
    </row>
    <row r="30" spans="1:12" s="6" customFormat="1" ht="33" customHeight="1" x14ac:dyDescent="0.3">
      <c r="A30" s="99">
        <v>1.23</v>
      </c>
      <c r="B30" s="15" t="s">
        <v>94</v>
      </c>
      <c r="C30" s="16" t="s">
        <v>110</v>
      </c>
      <c r="D30" s="149" t="s">
        <v>32</v>
      </c>
      <c r="E30" s="149"/>
      <c r="F30" s="8" t="s">
        <v>84</v>
      </c>
      <c r="G30" s="55">
        <f>'1.23'!G21</f>
        <v>945.55750000000035</v>
      </c>
      <c r="H30" s="20">
        <v>18827</v>
      </c>
      <c r="I30" s="98">
        <f t="shared" si="0"/>
        <v>17802011</v>
      </c>
      <c r="L30" s="29">
        <f>H28*L29</f>
        <v>67984517.25</v>
      </c>
    </row>
    <row r="31" spans="1:12" s="6" customFormat="1" ht="15.6" x14ac:dyDescent="0.3">
      <c r="A31" s="170" t="s">
        <v>91</v>
      </c>
      <c r="B31" s="171"/>
      <c r="C31" s="171"/>
      <c r="D31" s="171"/>
      <c r="E31" s="171"/>
      <c r="F31" s="171"/>
      <c r="G31" s="171"/>
      <c r="H31" s="172"/>
      <c r="I31" s="101">
        <f>SUM(I8:I30)</f>
        <v>431272104</v>
      </c>
    </row>
    <row r="32" spans="1:12" s="6" customFormat="1" ht="15.6" x14ac:dyDescent="0.3">
      <c r="A32" s="95"/>
      <c r="B32" s="89"/>
      <c r="C32" s="89"/>
      <c r="D32" s="150" t="s">
        <v>33</v>
      </c>
      <c r="E32" s="150"/>
      <c r="F32" s="91"/>
      <c r="G32" s="91"/>
      <c r="H32" s="92"/>
      <c r="I32" s="102"/>
    </row>
    <row r="33" spans="1:9" s="6" customFormat="1" ht="36.75" customHeight="1" x14ac:dyDescent="0.3">
      <c r="A33" s="103">
        <v>2.0099999999999998</v>
      </c>
      <c r="B33" s="15" t="s">
        <v>94</v>
      </c>
      <c r="C33" s="15" t="s">
        <v>111</v>
      </c>
      <c r="D33" s="149" t="s">
        <v>34</v>
      </c>
      <c r="E33" s="149"/>
      <c r="F33" s="8" t="s">
        <v>84</v>
      </c>
      <c r="G33" s="8"/>
      <c r="H33" s="20">
        <v>79366</v>
      </c>
      <c r="I33" s="100">
        <f>+ROUND(G33*H33,0)</f>
        <v>0</v>
      </c>
    </row>
    <row r="34" spans="1:9" s="6" customFormat="1" ht="15" x14ac:dyDescent="0.3">
      <c r="A34" s="103">
        <v>2.02</v>
      </c>
      <c r="B34" s="15" t="s">
        <v>96</v>
      </c>
      <c r="C34" s="15" t="s">
        <v>94</v>
      </c>
      <c r="D34" s="149" t="s">
        <v>35</v>
      </c>
      <c r="E34" s="149"/>
      <c r="F34" s="8" t="s">
        <v>84</v>
      </c>
      <c r="G34" s="8"/>
      <c r="H34" s="20">
        <v>149818</v>
      </c>
      <c r="I34" s="100">
        <f t="shared" ref="I34:I55" si="1">+ROUND(G34*H34,0)</f>
        <v>0</v>
      </c>
    </row>
    <row r="35" spans="1:9" s="6" customFormat="1" ht="30.75" customHeight="1" x14ac:dyDescent="0.3">
      <c r="A35" s="103">
        <v>2.0299999999999998</v>
      </c>
      <c r="B35" s="15" t="s">
        <v>97</v>
      </c>
      <c r="C35" s="15" t="s">
        <v>94</v>
      </c>
      <c r="D35" s="149" t="s">
        <v>36</v>
      </c>
      <c r="E35" s="149"/>
      <c r="F35" s="8" t="s">
        <v>86</v>
      </c>
      <c r="G35" s="55">
        <f>'2.03'!G56</f>
        <v>112.08800215148899</v>
      </c>
      <c r="H35" s="20">
        <v>3846</v>
      </c>
      <c r="I35" s="100">
        <f t="shared" si="1"/>
        <v>431090</v>
      </c>
    </row>
    <row r="36" spans="1:9" s="6" customFormat="1" ht="39.75" customHeight="1" x14ac:dyDescent="0.3">
      <c r="A36" s="103">
        <v>2.04</v>
      </c>
      <c r="B36" s="15" t="s">
        <v>98</v>
      </c>
      <c r="C36" s="15" t="s">
        <v>94</v>
      </c>
      <c r="D36" s="149" t="s">
        <v>37</v>
      </c>
      <c r="E36" s="149"/>
      <c r="F36" s="8" t="s">
        <v>86</v>
      </c>
      <c r="G36" s="55">
        <f>'2.04'!G28</f>
        <v>205.51759999999999</v>
      </c>
      <c r="H36" s="20">
        <v>5045</v>
      </c>
      <c r="I36" s="100">
        <f t="shared" si="1"/>
        <v>1036836</v>
      </c>
    </row>
    <row r="37" spans="1:9" s="6" customFormat="1" ht="75.75" customHeight="1" x14ac:dyDescent="0.3">
      <c r="A37" s="103">
        <v>2.0499999999999998</v>
      </c>
      <c r="B37" s="15" t="s">
        <v>99</v>
      </c>
      <c r="C37" s="15" t="s">
        <v>94</v>
      </c>
      <c r="D37" s="149" t="s">
        <v>38</v>
      </c>
      <c r="E37" s="149"/>
      <c r="F37" s="8" t="s">
        <v>84</v>
      </c>
      <c r="G37" s="55">
        <f>'2.05'!G27</f>
        <v>21</v>
      </c>
      <c r="H37" s="20">
        <v>1340461</v>
      </c>
      <c r="I37" s="100">
        <f t="shared" si="1"/>
        <v>28149681</v>
      </c>
    </row>
    <row r="38" spans="1:9" s="6" customFormat="1" ht="71.25" customHeight="1" x14ac:dyDescent="0.3">
      <c r="A38" s="103">
        <v>2.06</v>
      </c>
      <c r="B38" s="15" t="s">
        <v>99</v>
      </c>
      <c r="C38" s="15" t="s">
        <v>94</v>
      </c>
      <c r="D38" s="149" t="s">
        <v>39</v>
      </c>
      <c r="E38" s="149"/>
      <c r="F38" s="8" t="s">
        <v>84</v>
      </c>
      <c r="G38" s="55">
        <f>'2.06'!G24</f>
        <v>8.6046451721191204</v>
      </c>
      <c r="H38" s="20">
        <v>1508970</v>
      </c>
      <c r="I38" s="100">
        <f t="shared" si="1"/>
        <v>12984151</v>
      </c>
    </row>
    <row r="39" spans="1:9" s="6" customFormat="1" ht="53.25" customHeight="1" x14ac:dyDescent="0.3">
      <c r="A39" s="103">
        <v>2.0699999999999998</v>
      </c>
      <c r="B39" s="15" t="s">
        <v>99</v>
      </c>
      <c r="C39" s="15" t="s">
        <v>94</v>
      </c>
      <c r="D39" s="149" t="s">
        <v>40</v>
      </c>
      <c r="E39" s="149"/>
      <c r="F39" s="8" t="s">
        <v>84</v>
      </c>
      <c r="G39" s="8"/>
      <c r="H39" s="20">
        <v>815580</v>
      </c>
      <c r="I39" s="100">
        <f t="shared" si="1"/>
        <v>0</v>
      </c>
    </row>
    <row r="40" spans="1:9" s="6" customFormat="1" ht="39.75" customHeight="1" x14ac:dyDescent="0.3">
      <c r="A40" s="103">
        <v>2.08</v>
      </c>
      <c r="B40" s="15" t="s">
        <v>99</v>
      </c>
      <c r="C40" s="15" t="s">
        <v>94</v>
      </c>
      <c r="D40" s="149" t="s">
        <v>41</v>
      </c>
      <c r="E40" s="149"/>
      <c r="F40" s="8" t="s">
        <v>84</v>
      </c>
      <c r="G40" s="8"/>
      <c r="H40" s="20">
        <v>203281</v>
      </c>
      <c r="I40" s="100">
        <f t="shared" si="1"/>
        <v>0</v>
      </c>
    </row>
    <row r="41" spans="1:9" s="6" customFormat="1" ht="32.25" customHeight="1" x14ac:dyDescent="0.3">
      <c r="A41" s="103">
        <v>2.09</v>
      </c>
      <c r="B41" s="15" t="s">
        <v>94</v>
      </c>
      <c r="C41" s="15" t="s">
        <v>112</v>
      </c>
      <c r="D41" s="149" t="s">
        <v>42</v>
      </c>
      <c r="E41" s="149"/>
      <c r="F41" s="8" t="s">
        <v>84</v>
      </c>
      <c r="G41" s="8"/>
      <c r="H41" s="20">
        <v>55700</v>
      </c>
      <c r="I41" s="100">
        <f t="shared" si="1"/>
        <v>0</v>
      </c>
    </row>
    <row r="42" spans="1:9" s="6" customFormat="1" ht="30.75" customHeight="1" x14ac:dyDescent="0.3">
      <c r="A42" s="104">
        <v>2.1</v>
      </c>
      <c r="B42" s="15" t="s">
        <v>94</v>
      </c>
      <c r="C42" s="15" t="s">
        <v>113</v>
      </c>
      <c r="D42" s="149" t="s">
        <v>43</v>
      </c>
      <c r="E42" s="149"/>
      <c r="F42" s="8" t="s">
        <v>84</v>
      </c>
      <c r="G42" s="55">
        <f>'2.10'!G27</f>
        <v>27</v>
      </c>
      <c r="H42" s="20">
        <v>60499</v>
      </c>
      <c r="I42" s="100">
        <f t="shared" si="1"/>
        <v>1633473</v>
      </c>
    </row>
    <row r="43" spans="1:9" s="6" customFormat="1" ht="27.75" customHeight="1" x14ac:dyDescent="0.3">
      <c r="A43" s="103">
        <v>2.11</v>
      </c>
      <c r="B43" s="15" t="s">
        <v>94</v>
      </c>
      <c r="C43" s="15" t="s">
        <v>114</v>
      </c>
      <c r="D43" s="149" t="s">
        <v>44</v>
      </c>
      <c r="E43" s="149"/>
      <c r="F43" s="8" t="s">
        <v>89</v>
      </c>
      <c r="G43" s="55">
        <f>'2.11'!G21</f>
        <v>2</v>
      </c>
      <c r="H43" s="20">
        <v>105821</v>
      </c>
      <c r="I43" s="100">
        <f t="shared" si="1"/>
        <v>211642</v>
      </c>
    </row>
    <row r="44" spans="1:9" s="6" customFormat="1" ht="29.25" customHeight="1" x14ac:dyDescent="0.3">
      <c r="A44" s="103">
        <v>2.12</v>
      </c>
      <c r="B44" s="15" t="s">
        <v>94</v>
      </c>
      <c r="C44" s="15" t="s">
        <v>115</v>
      </c>
      <c r="D44" s="149" t="s">
        <v>45</v>
      </c>
      <c r="E44" s="149"/>
      <c r="F44" s="8" t="s">
        <v>84</v>
      </c>
      <c r="G44" s="8"/>
      <c r="H44" s="20">
        <v>29625</v>
      </c>
      <c r="I44" s="100">
        <f t="shared" si="1"/>
        <v>0</v>
      </c>
    </row>
    <row r="45" spans="1:9" s="6" customFormat="1" ht="47.25" customHeight="1" x14ac:dyDescent="0.3">
      <c r="A45" s="103">
        <v>2.13</v>
      </c>
      <c r="B45" s="15" t="s">
        <v>101</v>
      </c>
      <c r="C45" s="15" t="s">
        <v>94</v>
      </c>
      <c r="D45" s="149" t="s">
        <v>46</v>
      </c>
      <c r="E45" s="149"/>
      <c r="F45" s="8" t="s">
        <v>86</v>
      </c>
      <c r="G45" s="8"/>
      <c r="H45" s="20">
        <v>13965</v>
      </c>
      <c r="I45" s="100">
        <f t="shared" si="1"/>
        <v>0</v>
      </c>
    </row>
    <row r="46" spans="1:9" s="6" customFormat="1" ht="33.75" customHeight="1" x14ac:dyDescent="0.3">
      <c r="A46" s="103">
        <v>2.14</v>
      </c>
      <c r="B46" s="15" t="s">
        <v>94</v>
      </c>
      <c r="C46" s="15" t="s">
        <v>108</v>
      </c>
      <c r="D46" s="149" t="s">
        <v>30</v>
      </c>
      <c r="E46" s="149"/>
      <c r="F46" s="8" t="s">
        <v>84</v>
      </c>
      <c r="G46" s="55"/>
      <c r="H46" s="20">
        <v>41259</v>
      </c>
      <c r="I46" s="100">
        <f t="shared" si="1"/>
        <v>0</v>
      </c>
    </row>
    <row r="47" spans="1:9" s="6" customFormat="1" ht="57.75" customHeight="1" x14ac:dyDescent="0.3">
      <c r="A47" s="103">
        <v>2.15</v>
      </c>
      <c r="B47" s="15" t="s">
        <v>94</v>
      </c>
      <c r="C47" s="15" t="s">
        <v>109</v>
      </c>
      <c r="D47" s="149" t="s">
        <v>31</v>
      </c>
      <c r="E47" s="149"/>
      <c r="F47" s="8" t="s">
        <v>88</v>
      </c>
      <c r="G47" s="8"/>
      <c r="H47" s="20">
        <v>1851</v>
      </c>
      <c r="I47" s="100">
        <f t="shared" si="1"/>
        <v>0</v>
      </c>
    </row>
    <row r="48" spans="1:9" s="6" customFormat="1" ht="48.75" customHeight="1" x14ac:dyDescent="0.3">
      <c r="A48" s="103">
        <v>2.16</v>
      </c>
      <c r="B48" s="15" t="s">
        <v>116</v>
      </c>
      <c r="C48" s="15" t="s">
        <v>94</v>
      </c>
      <c r="D48" s="149" t="s">
        <v>47</v>
      </c>
      <c r="E48" s="149"/>
      <c r="F48" s="8" t="s">
        <v>86</v>
      </c>
      <c r="G48" s="8"/>
      <c r="H48" s="20">
        <v>197694</v>
      </c>
      <c r="I48" s="100">
        <f t="shared" si="1"/>
        <v>0</v>
      </c>
    </row>
    <row r="49" spans="1:9" s="6" customFormat="1" ht="72.75" customHeight="1" x14ac:dyDescent="0.3">
      <c r="A49" s="103">
        <v>2.17</v>
      </c>
      <c r="B49" s="15" t="s">
        <v>116</v>
      </c>
      <c r="C49" s="15" t="s">
        <v>94</v>
      </c>
      <c r="D49" s="149" t="s">
        <v>48</v>
      </c>
      <c r="E49" s="149"/>
      <c r="F49" s="8" t="s">
        <v>86</v>
      </c>
      <c r="G49" s="8"/>
      <c r="H49" s="20">
        <v>180158</v>
      </c>
      <c r="I49" s="100">
        <f t="shared" si="1"/>
        <v>0</v>
      </c>
    </row>
    <row r="50" spans="1:9" s="6" customFormat="1" ht="92.25" customHeight="1" x14ac:dyDescent="0.3">
      <c r="A50" s="103">
        <v>2.1800000000000002</v>
      </c>
      <c r="B50" s="15" t="s">
        <v>102</v>
      </c>
      <c r="C50" s="15"/>
      <c r="D50" s="149" t="s">
        <v>49</v>
      </c>
      <c r="E50" s="149"/>
      <c r="F50" s="8" t="s">
        <v>84</v>
      </c>
      <c r="G50" s="8"/>
      <c r="H50" s="20">
        <v>922717</v>
      </c>
      <c r="I50" s="100">
        <f t="shared" si="1"/>
        <v>0</v>
      </c>
    </row>
    <row r="51" spans="1:9" s="6" customFormat="1" ht="48.75" customHeight="1" x14ac:dyDescent="0.3">
      <c r="A51" s="103">
        <v>2.19</v>
      </c>
      <c r="B51" s="15" t="s">
        <v>102</v>
      </c>
      <c r="C51" s="15"/>
      <c r="D51" s="149" t="s">
        <v>26</v>
      </c>
      <c r="E51" s="149"/>
      <c r="F51" s="8" t="s">
        <v>87</v>
      </c>
      <c r="G51" s="8"/>
      <c r="H51" s="20">
        <v>13054</v>
      </c>
      <c r="I51" s="100">
        <f t="shared" si="1"/>
        <v>0</v>
      </c>
    </row>
    <row r="52" spans="1:9" s="6" customFormat="1" ht="36.75" customHeight="1" x14ac:dyDescent="0.3">
      <c r="A52" s="103">
        <v>2.2000000000000002</v>
      </c>
      <c r="B52" s="15" t="s">
        <v>102</v>
      </c>
      <c r="C52" s="15"/>
      <c r="D52" s="149" t="s">
        <v>27</v>
      </c>
      <c r="E52" s="149"/>
      <c r="F52" s="8" t="s">
        <v>85</v>
      </c>
      <c r="G52" s="8"/>
      <c r="H52" s="20">
        <v>6812</v>
      </c>
      <c r="I52" s="100">
        <f t="shared" si="1"/>
        <v>0</v>
      </c>
    </row>
    <row r="53" spans="1:9" s="6" customFormat="1" ht="30.75" customHeight="1" x14ac:dyDescent="0.3">
      <c r="A53" s="103">
        <v>2.21</v>
      </c>
      <c r="B53" s="15" t="s">
        <v>102</v>
      </c>
      <c r="C53" s="15"/>
      <c r="D53" s="149" t="s">
        <v>28</v>
      </c>
      <c r="E53" s="149"/>
      <c r="F53" s="8" t="s">
        <v>86</v>
      </c>
      <c r="G53" s="8"/>
      <c r="H53" s="20">
        <v>5983</v>
      </c>
      <c r="I53" s="100">
        <f t="shared" si="1"/>
        <v>0</v>
      </c>
    </row>
    <row r="54" spans="1:9" s="6" customFormat="1" ht="33.75" customHeight="1" x14ac:dyDescent="0.3">
      <c r="A54" s="103">
        <v>2.2200000000000002</v>
      </c>
      <c r="B54" s="15" t="s">
        <v>102</v>
      </c>
      <c r="C54" s="15"/>
      <c r="D54" s="149" t="s">
        <v>29</v>
      </c>
      <c r="E54" s="149"/>
      <c r="F54" s="8" t="s">
        <v>85</v>
      </c>
      <c r="G54" s="8"/>
      <c r="H54" s="20">
        <v>13965</v>
      </c>
      <c r="I54" s="100">
        <f t="shared" si="1"/>
        <v>0</v>
      </c>
    </row>
    <row r="55" spans="1:9" s="6" customFormat="1" ht="33.75" customHeight="1" x14ac:dyDescent="0.3">
      <c r="A55" s="103">
        <v>2.23</v>
      </c>
      <c r="B55" s="15" t="s">
        <v>94</v>
      </c>
      <c r="C55" s="15" t="s">
        <v>110</v>
      </c>
      <c r="D55" s="149" t="s">
        <v>32</v>
      </c>
      <c r="E55" s="149"/>
      <c r="F55" s="8" t="s">
        <v>84</v>
      </c>
      <c r="G55" s="55">
        <f>'2.23'!G27</f>
        <v>27</v>
      </c>
      <c r="H55" s="20">
        <v>18827</v>
      </c>
      <c r="I55" s="100">
        <f t="shared" si="1"/>
        <v>508329</v>
      </c>
    </row>
    <row r="56" spans="1:9" s="6" customFormat="1" ht="15.6" x14ac:dyDescent="0.3">
      <c r="A56" s="170" t="s">
        <v>91</v>
      </c>
      <c r="B56" s="171"/>
      <c r="C56" s="171"/>
      <c r="D56" s="171"/>
      <c r="E56" s="171"/>
      <c r="F56" s="171"/>
      <c r="G56" s="171"/>
      <c r="H56" s="172"/>
      <c r="I56" s="101">
        <f>SUM(I33:I55)</f>
        <v>44955202</v>
      </c>
    </row>
    <row r="57" spans="1:9" s="6" customFormat="1" ht="15.6" x14ac:dyDescent="0.3">
      <c r="A57" s="95"/>
      <c r="B57" s="89"/>
      <c r="C57" s="89"/>
      <c r="D57" s="150" t="s">
        <v>50</v>
      </c>
      <c r="E57" s="150"/>
      <c r="F57" s="91"/>
      <c r="G57" s="91"/>
      <c r="H57" s="92"/>
      <c r="I57" s="102">
        <f t="shared" ref="I57" si="2">+G57*H57</f>
        <v>0</v>
      </c>
    </row>
    <row r="58" spans="1:9" s="6" customFormat="1" ht="32.25" customHeight="1" x14ac:dyDescent="0.3">
      <c r="A58" s="103">
        <v>3.01</v>
      </c>
      <c r="B58" s="15"/>
      <c r="C58" s="15" t="s">
        <v>117</v>
      </c>
      <c r="D58" s="149" t="s">
        <v>51</v>
      </c>
      <c r="E58" s="149"/>
      <c r="F58" s="8" t="s">
        <v>86</v>
      </c>
      <c r="G58" s="8"/>
      <c r="H58" s="20">
        <v>113192</v>
      </c>
      <c r="I58" s="100">
        <f>+ROUND(G58*H58,0)</f>
        <v>0</v>
      </c>
    </row>
    <row r="59" spans="1:9" s="6" customFormat="1" ht="56.25" customHeight="1" x14ac:dyDescent="0.3">
      <c r="A59" s="103">
        <v>3.02</v>
      </c>
      <c r="B59" s="15" t="s">
        <v>96</v>
      </c>
      <c r="C59" s="15" t="s">
        <v>94</v>
      </c>
      <c r="D59" s="149" t="s">
        <v>52</v>
      </c>
      <c r="E59" s="149"/>
      <c r="F59" s="8" t="s">
        <v>84</v>
      </c>
      <c r="G59" s="8"/>
      <c r="H59" s="20">
        <v>153547</v>
      </c>
      <c r="I59" s="100">
        <f t="shared" ref="I59:I79" si="3">+ROUND(G59*H59,0)</f>
        <v>0</v>
      </c>
    </row>
    <row r="60" spans="1:9" s="6" customFormat="1" ht="39.75" customHeight="1" x14ac:dyDescent="0.3">
      <c r="A60" s="103">
        <v>3.03</v>
      </c>
      <c r="B60" s="15" t="s">
        <v>118</v>
      </c>
      <c r="C60" s="15" t="s">
        <v>94</v>
      </c>
      <c r="D60" s="149" t="s">
        <v>53</v>
      </c>
      <c r="E60" s="149"/>
      <c r="F60" s="8" t="s">
        <v>85</v>
      </c>
      <c r="G60" s="8"/>
      <c r="H60" s="20">
        <v>79107</v>
      </c>
      <c r="I60" s="100">
        <f t="shared" si="3"/>
        <v>0</v>
      </c>
    </row>
    <row r="61" spans="1:9" s="6" customFormat="1" ht="30.75" customHeight="1" x14ac:dyDescent="0.3">
      <c r="A61" s="103">
        <v>3.04</v>
      </c>
      <c r="B61" s="15" t="s">
        <v>118</v>
      </c>
      <c r="C61" s="15" t="s">
        <v>94</v>
      </c>
      <c r="D61" s="149" t="s">
        <v>54</v>
      </c>
      <c r="E61" s="149"/>
      <c r="F61" s="8" t="s">
        <v>85</v>
      </c>
      <c r="G61" s="8"/>
      <c r="H61" s="20">
        <v>74831</v>
      </c>
      <c r="I61" s="100">
        <f t="shared" si="3"/>
        <v>0</v>
      </c>
    </row>
    <row r="62" spans="1:9" s="6" customFormat="1" ht="33.75" customHeight="1" x14ac:dyDescent="0.3">
      <c r="A62" s="103">
        <v>3.05</v>
      </c>
      <c r="B62" s="15" t="s">
        <v>94</v>
      </c>
      <c r="C62" s="15" t="s">
        <v>119</v>
      </c>
      <c r="D62" s="149" t="s">
        <v>55</v>
      </c>
      <c r="E62" s="149"/>
      <c r="F62" s="8" t="s">
        <v>86</v>
      </c>
      <c r="G62" s="8"/>
      <c r="H62" s="20">
        <v>198946</v>
      </c>
      <c r="I62" s="100">
        <f t="shared" si="3"/>
        <v>0</v>
      </c>
    </row>
    <row r="63" spans="1:9" s="6" customFormat="1" ht="32.25" customHeight="1" x14ac:dyDescent="0.3">
      <c r="A63" s="103">
        <v>3.06</v>
      </c>
      <c r="B63" s="15" t="s">
        <v>94</v>
      </c>
      <c r="C63" s="15" t="s">
        <v>120</v>
      </c>
      <c r="D63" s="149" t="s">
        <v>56</v>
      </c>
      <c r="E63" s="149"/>
      <c r="F63" s="8" t="s">
        <v>85</v>
      </c>
      <c r="G63" s="8"/>
      <c r="H63" s="20">
        <v>48426</v>
      </c>
      <c r="I63" s="100">
        <f t="shared" si="3"/>
        <v>0</v>
      </c>
    </row>
    <row r="64" spans="1:9" s="6" customFormat="1" ht="32.25" customHeight="1" x14ac:dyDescent="0.3">
      <c r="A64" s="103">
        <v>3.07</v>
      </c>
      <c r="B64" s="15" t="s">
        <v>94</v>
      </c>
      <c r="C64" s="15" t="s">
        <v>121</v>
      </c>
      <c r="D64" s="149" t="s">
        <v>57</v>
      </c>
      <c r="E64" s="149"/>
      <c r="F64" s="8" t="s">
        <v>89</v>
      </c>
      <c r="G64" s="55">
        <f>'3.07'!G17</f>
        <v>4</v>
      </c>
      <c r="H64" s="20">
        <v>356757</v>
      </c>
      <c r="I64" s="100">
        <f t="shared" si="3"/>
        <v>1427028</v>
      </c>
    </row>
    <row r="65" spans="1:9" s="6" customFormat="1" ht="15" x14ac:dyDescent="0.3">
      <c r="A65" s="103">
        <v>3.08</v>
      </c>
      <c r="B65" s="15" t="s">
        <v>94</v>
      </c>
      <c r="C65" s="15" t="s">
        <v>122</v>
      </c>
      <c r="D65" s="149" t="s">
        <v>58</v>
      </c>
      <c r="E65" s="149"/>
      <c r="F65" s="8" t="s">
        <v>86</v>
      </c>
      <c r="G65" s="55"/>
      <c r="H65" s="20">
        <v>22330</v>
      </c>
      <c r="I65" s="100">
        <f t="shared" si="3"/>
        <v>0</v>
      </c>
    </row>
    <row r="66" spans="1:9" s="6" customFormat="1" ht="33.75" customHeight="1" x14ac:dyDescent="0.3">
      <c r="A66" s="103">
        <v>3.09</v>
      </c>
      <c r="B66" s="15"/>
      <c r="C66" s="15" t="s">
        <v>123</v>
      </c>
      <c r="D66" s="149" t="s">
        <v>59</v>
      </c>
      <c r="E66" s="149"/>
      <c r="F66" s="8" t="s">
        <v>84</v>
      </c>
      <c r="G66" s="8"/>
      <c r="H66" s="20">
        <v>55696</v>
      </c>
      <c r="I66" s="100">
        <f t="shared" si="3"/>
        <v>0</v>
      </c>
    </row>
    <row r="67" spans="1:9" s="6" customFormat="1" ht="39.75" customHeight="1" x14ac:dyDescent="0.3">
      <c r="A67" s="103">
        <v>3.1</v>
      </c>
      <c r="B67" s="15"/>
      <c r="C67" s="15" t="s">
        <v>124</v>
      </c>
      <c r="D67" s="149" t="s">
        <v>60</v>
      </c>
      <c r="E67" s="149"/>
      <c r="F67" s="8" t="s">
        <v>84</v>
      </c>
      <c r="G67" s="8"/>
      <c r="H67" s="20">
        <v>19964</v>
      </c>
      <c r="I67" s="100">
        <f t="shared" si="3"/>
        <v>0</v>
      </c>
    </row>
    <row r="68" spans="1:9" s="6" customFormat="1" ht="26.25" customHeight="1" x14ac:dyDescent="0.3">
      <c r="A68" s="103">
        <v>3.11</v>
      </c>
      <c r="B68" s="15"/>
      <c r="C68" s="15" t="s">
        <v>125</v>
      </c>
      <c r="D68" s="149" t="s">
        <v>61</v>
      </c>
      <c r="E68" s="149"/>
      <c r="F68" s="8" t="s">
        <v>84</v>
      </c>
      <c r="G68" s="8"/>
      <c r="H68" s="20">
        <v>44635</v>
      </c>
      <c r="I68" s="100">
        <f t="shared" si="3"/>
        <v>0</v>
      </c>
    </row>
    <row r="69" spans="1:9" s="6" customFormat="1" ht="29.25" customHeight="1" x14ac:dyDescent="0.3">
      <c r="A69" s="103">
        <v>3.12</v>
      </c>
      <c r="B69" s="15"/>
      <c r="C69" s="15" t="s">
        <v>126</v>
      </c>
      <c r="D69" s="149" t="s">
        <v>62</v>
      </c>
      <c r="E69" s="149"/>
      <c r="F69" s="8" t="s">
        <v>84</v>
      </c>
      <c r="G69" s="8"/>
      <c r="H69" s="20">
        <v>131647</v>
      </c>
      <c r="I69" s="100">
        <f t="shared" si="3"/>
        <v>0</v>
      </c>
    </row>
    <row r="70" spans="1:9" s="6" customFormat="1" ht="29.25" customHeight="1" x14ac:dyDescent="0.3">
      <c r="A70" s="103">
        <v>3.13</v>
      </c>
      <c r="B70" s="15"/>
      <c r="C70" s="15" t="s">
        <v>127</v>
      </c>
      <c r="D70" s="149" t="s">
        <v>63</v>
      </c>
      <c r="E70" s="149"/>
      <c r="F70" s="8" t="s">
        <v>84</v>
      </c>
      <c r="G70" s="55">
        <f>'3.13'!G17</f>
        <v>355.68000000000006</v>
      </c>
      <c r="H70" s="20">
        <v>133544</v>
      </c>
      <c r="I70" s="100">
        <f t="shared" si="3"/>
        <v>47498930</v>
      </c>
    </row>
    <row r="71" spans="1:9" s="6" customFormat="1" ht="32.25" customHeight="1" x14ac:dyDescent="0.3">
      <c r="A71" s="103">
        <v>3.14</v>
      </c>
      <c r="B71" s="15"/>
      <c r="C71" s="15" t="s">
        <v>128</v>
      </c>
      <c r="D71" s="149" t="s">
        <v>64</v>
      </c>
      <c r="E71" s="149"/>
      <c r="F71" s="8" t="s">
        <v>84</v>
      </c>
      <c r="G71" s="8"/>
      <c r="H71" s="20">
        <v>101176</v>
      </c>
      <c r="I71" s="100">
        <f t="shared" si="3"/>
        <v>0</v>
      </c>
    </row>
    <row r="72" spans="1:9" s="6" customFormat="1" ht="33.75" customHeight="1" x14ac:dyDescent="0.3">
      <c r="A72" s="103">
        <v>3.15</v>
      </c>
      <c r="B72" s="15"/>
      <c r="C72" s="15" t="s">
        <v>129</v>
      </c>
      <c r="D72" s="149" t="s">
        <v>65</v>
      </c>
      <c r="E72" s="149"/>
      <c r="F72" s="8" t="s">
        <v>84</v>
      </c>
      <c r="G72" s="55">
        <f>'3.15'!G17</f>
        <v>7.8</v>
      </c>
      <c r="H72" s="20">
        <v>657741</v>
      </c>
      <c r="I72" s="100">
        <f t="shared" si="3"/>
        <v>5130380</v>
      </c>
    </row>
    <row r="73" spans="1:9" s="6" customFormat="1" ht="32.25" customHeight="1" x14ac:dyDescent="0.3">
      <c r="A73" s="103">
        <v>3.16</v>
      </c>
      <c r="B73" s="15"/>
      <c r="C73" s="15" t="s">
        <v>130</v>
      </c>
      <c r="D73" s="149" t="s">
        <v>66</v>
      </c>
      <c r="E73" s="149"/>
      <c r="F73" s="8" t="s">
        <v>84</v>
      </c>
      <c r="G73" s="8"/>
      <c r="H73" s="20">
        <v>924003</v>
      </c>
      <c r="I73" s="100">
        <f t="shared" si="3"/>
        <v>0</v>
      </c>
    </row>
    <row r="74" spans="1:9" s="6" customFormat="1" ht="15" x14ac:dyDescent="0.3">
      <c r="A74" s="103">
        <v>3.17</v>
      </c>
      <c r="B74" s="15"/>
      <c r="C74" s="15" t="s">
        <v>131</v>
      </c>
      <c r="D74" s="149" t="s">
        <v>67</v>
      </c>
      <c r="E74" s="149"/>
      <c r="F74" s="8" t="s">
        <v>84</v>
      </c>
      <c r="G74" s="8"/>
      <c r="H74" s="20">
        <v>1002320</v>
      </c>
      <c r="I74" s="100">
        <f t="shared" si="3"/>
        <v>0</v>
      </c>
    </row>
    <row r="75" spans="1:9" s="6" customFormat="1" ht="33.75" customHeight="1" x14ac:dyDescent="0.3">
      <c r="A75" s="103">
        <v>3.18</v>
      </c>
      <c r="B75" s="15"/>
      <c r="C75" s="15" t="s">
        <v>132</v>
      </c>
      <c r="D75" s="149" t="s">
        <v>68</v>
      </c>
      <c r="E75" s="149"/>
      <c r="F75" s="8" t="s">
        <v>86</v>
      </c>
      <c r="G75" s="55">
        <f>'3.18'!G17</f>
        <v>166.4</v>
      </c>
      <c r="H75" s="20">
        <v>52448</v>
      </c>
      <c r="I75" s="100">
        <f t="shared" si="3"/>
        <v>8727347</v>
      </c>
    </row>
    <row r="76" spans="1:9" s="6" customFormat="1" ht="35.25" customHeight="1" x14ac:dyDescent="0.3">
      <c r="A76" s="103">
        <v>3.19</v>
      </c>
      <c r="B76" s="15"/>
      <c r="C76" s="15" t="s">
        <v>133</v>
      </c>
      <c r="D76" s="149" t="s">
        <v>69</v>
      </c>
      <c r="E76" s="149"/>
      <c r="F76" s="8" t="s">
        <v>84</v>
      </c>
      <c r="G76" s="8"/>
      <c r="H76" s="20">
        <v>962966</v>
      </c>
      <c r="I76" s="100">
        <f t="shared" si="3"/>
        <v>0</v>
      </c>
    </row>
    <row r="77" spans="1:9" s="6" customFormat="1" ht="56.25" customHeight="1" x14ac:dyDescent="0.3">
      <c r="A77" s="103">
        <v>3.2</v>
      </c>
      <c r="B77" s="15"/>
      <c r="C77" s="15" t="s">
        <v>134</v>
      </c>
      <c r="D77" s="149" t="s">
        <v>70</v>
      </c>
      <c r="E77" s="149"/>
      <c r="F77" s="8" t="s">
        <v>84</v>
      </c>
      <c r="G77" s="8"/>
      <c r="H77" s="20">
        <v>772113</v>
      </c>
      <c r="I77" s="100">
        <f t="shared" si="3"/>
        <v>0</v>
      </c>
    </row>
    <row r="78" spans="1:9" s="6" customFormat="1" ht="54.75" customHeight="1" x14ac:dyDescent="0.3">
      <c r="A78" s="103">
        <v>3.21</v>
      </c>
      <c r="B78" s="15"/>
      <c r="C78" s="15" t="s">
        <v>135</v>
      </c>
      <c r="D78" s="149" t="s">
        <v>71</v>
      </c>
      <c r="E78" s="149"/>
      <c r="F78" s="8" t="s">
        <v>84</v>
      </c>
      <c r="G78" s="8"/>
      <c r="H78" s="20">
        <v>748501</v>
      </c>
      <c r="I78" s="100">
        <f t="shared" si="3"/>
        <v>0</v>
      </c>
    </row>
    <row r="79" spans="1:9" s="6" customFormat="1" ht="42.75" customHeight="1" x14ac:dyDescent="0.3">
      <c r="A79" s="103">
        <v>3.22</v>
      </c>
      <c r="B79" s="15"/>
      <c r="C79" s="15" t="s">
        <v>136</v>
      </c>
      <c r="D79" s="149" t="s">
        <v>72</v>
      </c>
      <c r="E79" s="149"/>
      <c r="F79" s="8" t="s">
        <v>86</v>
      </c>
      <c r="G79" s="8"/>
      <c r="H79" s="20">
        <v>34469</v>
      </c>
      <c r="I79" s="100">
        <f t="shared" si="3"/>
        <v>0</v>
      </c>
    </row>
    <row r="80" spans="1:9" s="6" customFormat="1" ht="15.6" x14ac:dyDescent="0.3">
      <c r="A80" s="173" t="s">
        <v>91</v>
      </c>
      <c r="B80" s="174"/>
      <c r="C80" s="174"/>
      <c r="D80" s="174"/>
      <c r="E80" s="174"/>
      <c r="F80" s="174"/>
      <c r="G80" s="174"/>
      <c r="H80" s="175"/>
      <c r="I80" s="101">
        <f>SUM(I58:I79)</f>
        <v>62783685</v>
      </c>
    </row>
    <row r="81" spans="1:9" s="6" customFormat="1" ht="15.6" x14ac:dyDescent="0.3">
      <c r="A81" s="95"/>
      <c r="B81" s="89"/>
      <c r="C81" s="89"/>
      <c r="D81" s="150" t="s">
        <v>73</v>
      </c>
      <c r="E81" s="150"/>
      <c r="F81" s="91"/>
      <c r="G81" s="91"/>
      <c r="H81" s="92"/>
      <c r="I81" s="102">
        <f t="shared" ref="I81:I94" si="4">+G81*H81</f>
        <v>0</v>
      </c>
    </row>
    <row r="82" spans="1:9" s="6" customFormat="1" ht="33.75" customHeight="1" x14ac:dyDescent="0.3">
      <c r="A82" s="103">
        <v>4.01</v>
      </c>
      <c r="B82" s="15" t="s">
        <v>137</v>
      </c>
      <c r="C82" s="15" t="s">
        <v>94</v>
      </c>
      <c r="D82" s="149" t="s">
        <v>74</v>
      </c>
      <c r="E82" s="149"/>
      <c r="F82" s="8" t="s">
        <v>85</v>
      </c>
      <c r="G82" s="55">
        <f>'4.01'!G17</f>
        <v>390</v>
      </c>
      <c r="H82" s="20">
        <v>3367</v>
      </c>
      <c r="I82" s="100">
        <f>+ROUND(G82*H82,0)</f>
        <v>1313130</v>
      </c>
    </row>
    <row r="83" spans="1:9" s="6" customFormat="1" ht="63.75" customHeight="1" x14ac:dyDescent="0.3">
      <c r="A83" s="103">
        <v>4.0199999999999996</v>
      </c>
      <c r="B83" s="15" t="s">
        <v>137</v>
      </c>
      <c r="C83" s="15" t="s">
        <v>94</v>
      </c>
      <c r="D83" s="149" t="s">
        <v>75</v>
      </c>
      <c r="E83" s="149"/>
      <c r="F83" s="8" t="s">
        <v>86</v>
      </c>
      <c r="G83" s="55">
        <f>'4.02'!G17</f>
        <v>25.650000000000002</v>
      </c>
      <c r="H83" s="20">
        <v>46931</v>
      </c>
      <c r="I83" s="100">
        <f>+ROUND(G83*H83,0)</f>
        <v>1203780</v>
      </c>
    </row>
    <row r="84" spans="1:9" s="6" customFormat="1" ht="15.6" x14ac:dyDescent="0.3">
      <c r="A84" s="173" t="s">
        <v>91</v>
      </c>
      <c r="B84" s="174"/>
      <c r="C84" s="174"/>
      <c r="D84" s="174"/>
      <c r="E84" s="174"/>
      <c r="F84" s="174"/>
      <c r="G84" s="174"/>
      <c r="H84" s="175"/>
      <c r="I84" s="101">
        <f>SUM(I82:I83)</f>
        <v>2516910</v>
      </c>
    </row>
    <row r="85" spans="1:9" s="6" customFormat="1" ht="15.6" x14ac:dyDescent="0.3">
      <c r="A85" s="105" t="s">
        <v>232</v>
      </c>
      <c r="B85" s="27"/>
      <c r="C85" s="27"/>
      <c r="D85" s="162" t="s">
        <v>143</v>
      </c>
      <c r="E85" s="162"/>
      <c r="F85" s="27"/>
      <c r="G85" s="27"/>
      <c r="H85" s="27"/>
      <c r="I85" s="101"/>
    </row>
    <row r="86" spans="1:9" s="6" customFormat="1" ht="15.6" x14ac:dyDescent="0.3">
      <c r="A86" s="105" t="s">
        <v>228</v>
      </c>
      <c r="B86" s="27"/>
      <c r="C86" s="27"/>
      <c r="D86" s="155" t="s">
        <v>145</v>
      </c>
      <c r="E86" s="155"/>
      <c r="F86" s="28" t="s">
        <v>85</v>
      </c>
      <c r="G86" s="55">
        <f>NP.01!G17</f>
        <v>130</v>
      </c>
      <c r="H86" s="28">
        <v>122906</v>
      </c>
      <c r="I86" s="100">
        <f>+ROUND(G86*H86,0)</f>
        <v>15977780</v>
      </c>
    </row>
    <row r="87" spans="1:9" s="6" customFormat="1" ht="15.6" x14ac:dyDescent="0.3">
      <c r="A87" s="105" t="s">
        <v>233</v>
      </c>
      <c r="B87" s="27"/>
      <c r="C87" s="27"/>
      <c r="D87" s="155" t="s">
        <v>260</v>
      </c>
      <c r="E87" s="155"/>
      <c r="F87" s="28" t="s">
        <v>86</v>
      </c>
      <c r="G87" s="55">
        <f>NP.02!G17</f>
        <v>1111.5</v>
      </c>
      <c r="H87" s="71">
        <v>27914</v>
      </c>
      <c r="I87" s="100">
        <f t="shared" ref="I87:I91" si="5">+ROUND(G87*H87,0)</f>
        <v>31026411</v>
      </c>
    </row>
    <row r="88" spans="1:9" s="6" customFormat="1" ht="33.75" customHeight="1" x14ac:dyDescent="0.3">
      <c r="A88" s="105" t="s">
        <v>226</v>
      </c>
      <c r="B88" s="27"/>
      <c r="C88" s="67"/>
      <c r="D88" s="156" t="s">
        <v>144</v>
      </c>
      <c r="E88" s="156"/>
      <c r="F88" s="28" t="s">
        <v>89</v>
      </c>
      <c r="G88" s="55">
        <f>NP.03!G17</f>
        <v>2</v>
      </c>
      <c r="H88" s="28">
        <v>421526</v>
      </c>
      <c r="I88" s="100">
        <f t="shared" si="5"/>
        <v>843052</v>
      </c>
    </row>
    <row r="89" spans="1:9" s="6" customFormat="1" ht="18.75" customHeight="1" x14ac:dyDescent="0.3">
      <c r="A89" s="105" t="s">
        <v>259</v>
      </c>
      <c r="B89" s="27"/>
      <c r="C89" s="66"/>
      <c r="D89" s="160" t="s">
        <v>147</v>
      </c>
      <c r="E89" s="161"/>
      <c r="F89" s="30" t="s">
        <v>85</v>
      </c>
      <c r="G89" s="55">
        <f>NP.04!G17</f>
        <v>130</v>
      </c>
      <c r="H89" s="31">
        <v>149918.82999999999</v>
      </c>
      <c r="I89" s="100">
        <f t="shared" si="5"/>
        <v>19489448</v>
      </c>
    </row>
    <row r="90" spans="1:9" s="6" customFormat="1" ht="18.75" customHeight="1" x14ac:dyDescent="0.3">
      <c r="A90" s="105" t="s">
        <v>225</v>
      </c>
      <c r="B90" s="27"/>
      <c r="C90" s="66"/>
      <c r="D90" s="160" t="s">
        <v>148</v>
      </c>
      <c r="E90" s="161"/>
      <c r="F90" s="30" t="s">
        <v>85</v>
      </c>
      <c r="G90" s="55">
        <f>NP.05!G17</f>
        <v>10</v>
      </c>
      <c r="H90" s="31">
        <v>150736.22</v>
      </c>
      <c r="I90" s="100">
        <f t="shared" si="5"/>
        <v>1507362</v>
      </c>
    </row>
    <row r="91" spans="1:9" s="6" customFormat="1" ht="33.75" customHeight="1" x14ac:dyDescent="0.3">
      <c r="A91" s="105" t="s">
        <v>224</v>
      </c>
      <c r="B91" s="27"/>
      <c r="C91" s="66"/>
      <c r="D91" s="160" t="s">
        <v>261</v>
      </c>
      <c r="E91" s="161"/>
      <c r="F91" s="30" t="s">
        <v>84</v>
      </c>
      <c r="G91" s="55">
        <f>'NP. 06'!G17</f>
        <v>371.92500000000001</v>
      </c>
      <c r="H91" s="31">
        <v>66767</v>
      </c>
      <c r="I91" s="100">
        <f t="shared" si="5"/>
        <v>24832316</v>
      </c>
    </row>
    <row r="92" spans="1:9" s="6" customFormat="1" ht="33.75" customHeight="1" x14ac:dyDescent="0.3">
      <c r="A92" s="8" t="s">
        <v>263</v>
      </c>
      <c r="B92" s="27"/>
      <c r="C92" s="27"/>
      <c r="D92" s="160" t="s">
        <v>264</v>
      </c>
      <c r="E92" s="161"/>
      <c r="F92" s="28" t="s">
        <v>86</v>
      </c>
      <c r="G92" s="55">
        <v>1111.5</v>
      </c>
      <c r="H92" s="71">
        <v>25662</v>
      </c>
      <c r="I92" s="7">
        <f>G92*H92</f>
        <v>28523313</v>
      </c>
    </row>
    <row r="93" spans="1:9" s="6" customFormat="1" ht="18.75" customHeight="1" x14ac:dyDescent="0.3">
      <c r="A93" s="157" t="s">
        <v>91</v>
      </c>
      <c r="B93" s="158"/>
      <c r="C93" s="158"/>
      <c r="D93" s="158"/>
      <c r="E93" s="158"/>
      <c r="F93" s="158"/>
      <c r="G93" s="158"/>
      <c r="H93" s="159"/>
      <c r="I93" s="101">
        <f>SUM(I86:I92)</f>
        <v>122199682</v>
      </c>
    </row>
    <row r="94" spans="1:9" s="6" customFormat="1" ht="15" x14ac:dyDescent="0.3">
      <c r="A94" s="106"/>
      <c r="B94" s="15"/>
      <c r="C94" s="15"/>
      <c r="D94" s="149" t="s">
        <v>76</v>
      </c>
      <c r="E94" s="149"/>
      <c r="F94" s="8"/>
      <c r="G94" s="8"/>
      <c r="H94" s="20"/>
      <c r="I94" s="100">
        <f t="shared" si="4"/>
        <v>0</v>
      </c>
    </row>
    <row r="95" spans="1:9" s="6" customFormat="1" ht="15" x14ac:dyDescent="0.3">
      <c r="A95" s="103">
        <v>5.01</v>
      </c>
      <c r="B95" s="15" t="s">
        <v>94</v>
      </c>
      <c r="C95" s="15" t="s">
        <v>138</v>
      </c>
      <c r="D95" s="149" t="s">
        <v>77</v>
      </c>
      <c r="E95" s="149"/>
      <c r="F95" s="8" t="s">
        <v>90</v>
      </c>
      <c r="G95" s="8">
        <v>1</v>
      </c>
      <c r="H95" s="20">
        <v>10146494</v>
      </c>
      <c r="I95" s="100">
        <f>+ROUND(G95*H95,0)</f>
        <v>10146494</v>
      </c>
    </row>
    <row r="96" spans="1:9" s="6" customFormat="1" ht="15" x14ac:dyDescent="0.3">
      <c r="A96" s="103">
        <v>5.0199999999999996</v>
      </c>
      <c r="B96" s="15" t="s">
        <v>94</v>
      </c>
      <c r="C96" s="15" t="s">
        <v>138</v>
      </c>
      <c r="D96" s="149" t="s">
        <v>78</v>
      </c>
      <c r="E96" s="149"/>
      <c r="F96" s="8" t="s">
        <v>90</v>
      </c>
      <c r="G96" s="8">
        <v>1</v>
      </c>
      <c r="H96" s="20">
        <v>8916851</v>
      </c>
      <c r="I96" s="100">
        <f t="shared" ref="I96:I99" si="6">+ROUND(G96*H96,0)</f>
        <v>8916851</v>
      </c>
    </row>
    <row r="97" spans="1:12" s="6" customFormat="1" ht="15" x14ac:dyDescent="0.3">
      <c r="A97" s="103">
        <v>5.03</v>
      </c>
      <c r="B97" s="15" t="s">
        <v>94</v>
      </c>
      <c r="C97" s="15" t="s">
        <v>138</v>
      </c>
      <c r="D97" s="149" t="s">
        <v>79</v>
      </c>
      <c r="E97" s="149"/>
      <c r="F97" s="8" t="s">
        <v>90</v>
      </c>
      <c r="G97" s="8">
        <v>1</v>
      </c>
      <c r="H97" s="20">
        <v>2106613</v>
      </c>
      <c r="I97" s="100">
        <f t="shared" si="6"/>
        <v>2106613</v>
      </c>
    </row>
    <row r="98" spans="1:12" s="6" customFormat="1" ht="15" x14ac:dyDescent="0.3">
      <c r="A98" s="103">
        <v>5.04</v>
      </c>
      <c r="B98" s="15" t="s">
        <v>94</v>
      </c>
      <c r="C98" s="15" t="s">
        <v>138</v>
      </c>
      <c r="D98" s="149" t="s">
        <v>80</v>
      </c>
      <c r="E98" s="149"/>
      <c r="F98" s="8" t="s">
        <v>90</v>
      </c>
      <c r="G98" s="8">
        <v>1</v>
      </c>
      <c r="H98" s="20">
        <v>1904283</v>
      </c>
      <c r="I98" s="100">
        <f t="shared" si="6"/>
        <v>1904283</v>
      </c>
    </row>
    <row r="99" spans="1:12" s="6" customFormat="1" ht="15" x14ac:dyDescent="0.3">
      <c r="A99" s="103">
        <v>5.05</v>
      </c>
      <c r="B99" s="15" t="s">
        <v>94</v>
      </c>
      <c r="C99" s="15" t="s">
        <v>138</v>
      </c>
      <c r="D99" s="149" t="s">
        <v>81</v>
      </c>
      <c r="E99" s="149"/>
      <c r="F99" s="8" t="s">
        <v>90</v>
      </c>
      <c r="G99" s="8">
        <v>1</v>
      </c>
      <c r="H99" s="20">
        <v>10473555</v>
      </c>
      <c r="I99" s="100">
        <f t="shared" si="6"/>
        <v>10473555</v>
      </c>
    </row>
    <row r="100" spans="1:12" s="6" customFormat="1" ht="15.6" x14ac:dyDescent="0.3">
      <c r="A100" s="173" t="s">
        <v>91</v>
      </c>
      <c r="B100" s="174"/>
      <c r="C100" s="174"/>
      <c r="D100" s="174"/>
      <c r="E100" s="174"/>
      <c r="F100" s="174"/>
      <c r="G100" s="174"/>
      <c r="H100" s="175"/>
      <c r="I100" s="101">
        <f>SUM(I95:I99)</f>
        <v>33547796</v>
      </c>
    </row>
    <row r="101" spans="1:12" s="6" customFormat="1" ht="15.6" x14ac:dyDescent="0.3">
      <c r="A101" s="95"/>
      <c r="B101" s="89"/>
      <c r="C101" s="89"/>
      <c r="D101" s="150" t="s">
        <v>82</v>
      </c>
      <c r="E101" s="150"/>
      <c r="F101" s="91"/>
      <c r="G101" s="91"/>
      <c r="H101" s="91"/>
      <c r="I101" s="107"/>
    </row>
    <row r="102" spans="1:12" s="6" customFormat="1" ht="33.75" customHeight="1" x14ac:dyDescent="0.3">
      <c r="A102" s="106"/>
      <c r="B102" s="15"/>
      <c r="C102" s="15"/>
      <c r="D102" s="149" t="s">
        <v>83</v>
      </c>
      <c r="E102" s="149"/>
      <c r="F102" s="8" t="s">
        <v>89</v>
      </c>
      <c r="G102" s="8">
        <v>1</v>
      </c>
      <c r="H102" s="20">
        <v>5282837</v>
      </c>
      <c r="I102" s="100">
        <f>+ROUND(G102*H102,0)</f>
        <v>5282837</v>
      </c>
    </row>
    <row r="103" spans="1:12" s="6" customFormat="1" ht="15.6" x14ac:dyDescent="0.3">
      <c r="A103" s="106"/>
      <c r="B103" s="15"/>
      <c r="C103" s="15"/>
      <c r="D103" s="154"/>
      <c r="E103" s="154"/>
      <c r="F103" s="8"/>
      <c r="G103" s="8"/>
      <c r="H103" s="10" t="s">
        <v>91</v>
      </c>
      <c r="I103" s="101">
        <f>+I102</f>
        <v>5282837</v>
      </c>
    </row>
    <row r="104" spans="1:12" s="6" customFormat="1" ht="16.2" thickBot="1" x14ac:dyDescent="0.35">
      <c r="A104" s="151" t="s">
        <v>92</v>
      </c>
      <c r="B104" s="152"/>
      <c r="C104" s="152"/>
      <c r="D104" s="152"/>
      <c r="E104" s="152"/>
      <c r="F104" s="152"/>
      <c r="G104" s="152"/>
      <c r="H104" s="153"/>
      <c r="I104" s="108">
        <f>+I103+I100+I84+I56+I31+I93+I80</f>
        <v>702558216</v>
      </c>
      <c r="J104" s="29"/>
      <c r="L104" s="33"/>
    </row>
    <row r="105" spans="1:12" s="6" customFormat="1" ht="15.6" x14ac:dyDescent="0.3">
      <c r="A105" s="17"/>
      <c r="B105" s="18"/>
      <c r="C105" s="18"/>
      <c r="D105" s="18"/>
      <c r="E105" s="18"/>
      <c r="F105" s="9"/>
      <c r="G105" s="9"/>
      <c r="H105" s="9"/>
      <c r="I105" s="9"/>
      <c r="K105" s="163"/>
      <c r="L105" s="163"/>
    </row>
    <row r="106" spans="1:12" ht="15.6" x14ac:dyDescent="0.3">
      <c r="B106" s="3"/>
      <c r="C106" s="3"/>
      <c r="D106" s="3"/>
      <c r="E106" s="3"/>
      <c r="F106" s="4"/>
      <c r="G106" s="4"/>
      <c r="H106" s="4"/>
      <c r="I106" s="4"/>
      <c r="K106" s="94"/>
      <c r="L106" s="93"/>
    </row>
    <row r="107" spans="1:12" ht="15.6" x14ac:dyDescent="0.3">
      <c r="B107" s="3"/>
      <c r="C107" s="3"/>
      <c r="D107" s="3"/>
      <c r="E107" s="22" t="s">
        <v>140</v>
      </c>
      <c r="F107" s="22"/>
      <c r="G107" s="22"/>
      <c r="H107" s="23"/>
    </row>
    <row r="108" spans="1:12" ht="15.6" x14ac:dyDescent="0.3">
      <c r="E108" s="22" t="s">
        <v>141</v>
      </c>
      <c r="F108" s="22" t="s">
        <v>252</v>
      </c>
      <c r="G108" s="22"/>
      <c r="H108" s="23"/>
      <c r="I108" s="21"/>
    </row>
    <row r="109" spans="1:12" ht="15.6" x14ac:dyDescent="0.3">
      <c r="E109" s="22" t="s">
        <v>142</v>
      </c>
      <c r="F109" s="24" t="s">
        <v>254</v>
      </c>
      <c r="G109" s="24"/>
      <c r="H109" s="25"/>
    </row>
    <row r="110" spans="1:12" x14ac:dyDescent="0.3">
      <c r="E110" s="26"/>
      <c r="F110" s="26"/>
      <c r="G110" s="26"/>
      <c r="H110" s="26"/>
    </row>
  </sheetData>
  <mergeCells count="110">
    <mergeCell ref="K105:L105"/>
    <mergeCell ref="A1:H2"/>
    <mergeCell ref="I1:I2"/>
    <mergeCell ref="A31:H31"/>
    <mergeCell ref="A56:H56"/>
    <mergeCell ref="A80:H80"/>
    <mergeCell ref="A100:H100"/>
    <mergeCell ref="A84:H84"/>
    <mergeCell ref="A3:I3"/>
    <mergeCell ref="D75:E75"/>
    <mergeCell ref="D76:E76"/>
    <mergeCell ref="D77:E77"/>
    <mergeCell ref="D78:E78"/>
    <mergeCell ref="D79:E79"/>
    <mergeCell ref="D81:E81"/>
    <mergeCell ref="D69:E69"/>
    <mergeCell ref="D70:E70"/>
    <mergeCell ref="D71:E71"/>
    <mergeCell ref="D72:E72"/>
    <mergeCell ref="D73:E73"/>
    <mergeCell ref="D74:E74"/>
    <mergeCell ref="D63:E63"/>
    <mergeCell ref="D64:E64"/>
    <mergeCell ref="D65:E65"/>
    <mergeCell ref="D66:E66"/>
    <mergeCell ref="A104:H104"/>
    <mergeCell ref="D98:E98"/>
    <mergeCell ref="D99:E99"/>
    <mergeCell ref="D101:E101"/>
    <mergeCell ref="D102:E102"/>
    <mergeCell ref="D103:E103"/>
    <mergeCell ref="D82:E82"/>
    <mergeCell ref="D83:E83"/>
    <mergeCell ref="D94:E94"/>
    <mergeCell ref="D95:E95"/>
    <mergeCell ref="D96:E96"/>
    <mergeCell ref="D97:E97"/>
    <mergeCell ref="D86:E86"/>
    <mergeCell ref="D87:E87"/>
    <mergeCell ref="D88:E88"/>
    <mergeCell ref="A93:H93"/>
    <mergeCell ref="D91:E91"/>
    <mergeCell ref="D89:E89"/>
    <mergeCell ref="D90:E90"/>
    <mergeCell ref="D67:E67"/>
    <mergeCell ref="D68:E68"/>
    <mergeCell ref="D85:E85"/>
    <mergeCell ref="D92:E92"/>
    <mergeCell ref="D57:E57"/>
    <mergeCell ref="D58:E58"/>
    <mergeCell ref="D59:E59"/>
    <mergeCell ref="D60:E60"/>
    <mergeCell ref="D61:E61"/>
    <mergeCell ref="D62:E62"/>
    <mergeCell ref="D50:E50"/>
    <mergeCell ref="D51:E51"/>
    <mergeCell ref="D52:E52"/>
    <mergeCell ref="D53:E53"/>
    <mergeCell ref="D54:E54"/>
    <mergeCell ref="D55:E55"/>
    <mergeCell ref="D48:E48"/>
    <mergeCell ref="D49:E49"/>
    <mergeCell ref="D38:E38"/>
    <mergeCell ref="D39:E39"/>
    <mergeCell ref="D40:E40"/>
    <mergeCell ref="D41:E41"/>
    <mergeCell ref="D42:E42"/>
    <mergeCell ref="D43:E43"/>
    <mergeCell ref="D32:E32"/>
    <mergeCell ref="D33:E33"/>
    <mergeCell ref="D34:E34"/>
    <mergeCell ref="D35:E35"/>
    <mergeCell ref="D36:E36"/>
    <mergeCell ref="D37:E37"/>
    <mergeCell ref="D44:E44"/>
    <mergeCell ref="D45:E45"/>
    <mergeCell ref="D46:E46"/>
    <mergeCell ref="D47:E47"/>
    <mergeCell ref="D25:E25"/>
    <mergeCell ref="D26:E26"/>
    <mergeCell ref="D27:E27"/>
    <mergeCell ref="D28:E28"/>
    <mergeCell ref="D12:E12"/>
    <mergeCell ref="D14:E14"/>
    <mergeCell ref="D29:E29"/>
    <mergeCell ref="D30:E30"/>
    <mergeCell ref="H4:H5"/>
    <mergeCell ref="I4:I5"/>
    <mergeCell ref="D19:E19"/>
    <mergeCell ref="D20:E20"/>
    <mergeCell ref="D21:E21"/>
    <mergeCell ref="D22:E22"/>
    <mergeCell ref="D23:E23"/>
    <mergeCell ref="D24:E24"/>
    <mergeCell ref="D13:E13"/>
    <mergeCell ref="A6:I6"/>
    <mergeCell ref="A4:A5"/>
    <mergeCell ref="B4:C4"/>
    <mergeCell ref="D4:E5"/>
    <mergeCell ref="F4:F5"/>
    <mergeCell ref="G4:G5"/>
    <mergeCell ref="D17:E17"/>
    <mergeCell ref="D18:E18"/>
    <mergeCell ref="D7:E7"/>
    <mergeCell ref="D8:E8"/>
    <mergeCell ref="D9:E9"/>
    <mergeCell ref="D10:E10"/>
    <mergeCell ref="D11:E11"/>
    <mergeCell ref="D15:E15"/>
    <mergeCell ref="D16:E16"/>
  </mergeCells>
  <pageMargins left="1.05" right="0.28999999999999998" top="0.49" bottom="0.36" header="0.3" footer="0.56000000000000005"/>
  <pageSetup scale="5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B2:G35"/>
  <sheetViews>
    <sheetView view="pageBreakPreview" topLeftCell="B9" zoomScale="70" zoomScaleNormal="100" zoomScaleSheetLayoutView="70" workbookViewId="0">
      <selection activeCell="H23" sqref="H23"/>
    </sheetView>
  </sheetViews>
  <sheetFormatPr baseColWidth="10" defaultRowHeight="14.4" x14ac:dyDescent="0.3"/>
  <cols>
    <col min="2" max="2" width="23.6640625" customWidth="1"/>
    <col min="3" max="3" width="23.33203125" customWidth="1"/>
    <col min="4" max="4" width="20.33203125" customWidth="1"/>
    <col min="5" max="5" width="18.44140625" customWidth="1"/>
    <col min="6" max="6" width="15.88671875" customWidth="1"/>
    <col min="7" max="7" width="22.44140625" customWidth="1"/>
  </cols>
  <sheetData>
    <row r="2" spans="2:7" ht="42" customHeight="1" thickBot="1" x14ac:dyDescent="0.35"/>
    <row r="3" spans="2:7" ht="31.95" customHeight="1" x14ac:dyDescent="0.3">
      <c r="B3" s="74" t="s">
        <v>244</v>
      </c>
      <c r="C3" s="191" t="s">
        <v>139</v>
      </c>
      <c r="D3" s="191"/>
      <c r="E3" s="191"/>
      <c r="F3" s="191"/>
      <c r="G3" s="179"/>
    </row>
    <row r="4" spans="2:7" x14ac:dyDescent="0.3">
      <c r="B4" s="75" t="s">
        <v>247</v>
      </c>
      <c r="C4" s="181" t="s">
        <v>248</v>
      </c>
      <c r="D4" s="181"/>
      <c r="E4" s="35" t="s">
        <v>245</v>
      </c>
      <c r="F4" s="35" t="s">
        <v>251</v>
      </c>
      <c r="G4" s="180"/>
    </row>
    <row r="5" spans="2:7" x14ac:dyDescent="0.3">
      <c r="B5" s="75" t="s">
        <v>246</v>
      </c>
      <c r="C5" s="181" t="s">
        <v>249</v>
      </c>
      <c r="D5" s="181"/>
      <c r="E5" s="35" t="s">
        <v>245</v>
      </c>
      <c r="F5" s="35" t="s">
        <v>250</v>
      </c>
      <c r="G5" s="180"/>
    </row>
    <row r="6" spans="2:7" x14ac:dyDescent="0.3">
      <c r="B6" s="187" t="s">
        <v>156</v>
      </c>
      <c r="C6" s="188"/>
      <c r="D6" s="188"/>
      <c r="E6" s="188"/>
      <c r="F6" s="188"/>
      <c r="G6" s="189"/>
    </row>
    <row r="7" spans="2:7" ht="15" customHeight="1" x14ac:dyDescent="0.3">
      <c r="B7" s="187" t="s">
        <v>2</v>
      </c>
      <c r="C7" s="188"/>
      <c r="D7" s="35" t="s">
        <v>10</v>
      </c>
      <c r="E7" s="35"/>
      <c r="F7" s="35"/>
      <c r="G7" s="81"/>
    </row>
    <row r="8" spans="2:7" x14ac:dyDescent="0.3">
      <c r="B8" s="83" t="s">
        <v>157</v>
      </c>
      <c r="C8" s="181" t="s">
        <v>159</v>
      </c>
      <c r="D8" s="181"/>
      <c r="E8" s="85" t="s">
        <v>158</v>
      </c>
      <c r="F8" s="181" t="s">
        <v>84</v>
      </c>
      <c r="G8" s="184"/>
    </row>
    <row r="9" spans="2:7" ht="15" customHeight="1" x14ac:dyDescent="0.3">
      <c r="B9" s="187" t="s">
        <v>149</v>
      </c>
      <c r="C9" s="188"/>
      <c r="D9" s="188"/>
      <c r="E9" s="188"/>
      <c r="F9" s="185" t="s">
        <v>150</v>
      </c>
      <c r="G9" s="186" t="s">
        <v>151</v>
      </c>
    </row>
    <row r="10" spans="2:7" ht="19.5" customHeight="1" x14ac:dyDescent="0.3">
      <c r="B10" s="83" t="s">
        <v>189</v>
      </c>
      <c r="C10" s="84" t="s">
        <v>152</v>
      </c>
      <c r="D10" s="84" t="s">
        <v>153</v>
      </c>
      <c r="E10" s="84" t="s">
        <v>154</v>
      </c>
      <c r="F10" s="185"/>
      <c r="G10" s="186"/>
    </row>
    <row r="11" spans="2:7" x14ac:dyDescent="0.3">
      <c r="B11" s="75" t="s">
        <v>187</v>
      </c>
      <c r="C11" s="35">
        <v>130</v>
      </c>
      <c r="D11" s="35">
        <v>1.1499999999999999</v>
      </c>
      <c r="E11" s="36">
        <v>8.5500000000000007</v>
      </c>
      <c r="F11" s="35">
        <v>1</v>
      </c>
      <c r="G11" s="37">
        <f>C11*D11*E11*F11</f>
        <v>1278.2250000000001</v>
      </c>
    </row>
    <row r="12" spans="2:7" x14ac:dyDescent="0.3">
      <c r="B12" s="75" t="s">
        <v>188</v>
      </c>
      <c r="C12" s="35">
        <v>130</v>
      </c>
      <c r="D12" s="35">
        <v>0.15</v>
      </c>
      <c r="E12" s="36">
        <v>1.2</v>
      </c>
      <c r="F12" s="35">
        <v>1</v>
      </c>
      <c r="G12" s="37">
        <f>C12*D12*E12*F12</f>
        <v>23.4</v>
      </c>
    </row>
    <row r="13" spans="2:7" x14ac:dyDescent="0.3">
      <c r="B13" s="77" t="s">
        <v>236</v>
      </c>
      <c r="C13" s="78">
        <v>130</v>
      </c>
      <c r="D13" s="78">
        <v>0.95</v>
      </c>
      <c r="E13" s="79">
        <v>0.5</v>
      </c>
      <c r="F13" s="78">
        <v>1</v>
      </c>
      <c r="G13" s="80">
        <f t="shared" ref="G13" si="0">C13*D13*E13*F13</f>
        <v>61.75</v>
      </c>
    </row>
    <row r="14" spans="2:7" x14ac:dyDescent="0.3">
      <c r="B14" s="187" t="s">
        <v>237</v>
      </c>
      <c r="C14" s="188"/>
      <c r="D14" s="188"/>
      <c r="E14" s="188"/>
      <c r="F14" s="188"/>
      <c r="G14" s="189"/>
    </row>
    <row r="15" spans="2:7" ht="21" customHeight="1" x14ac:dyDescent="0.3">
      <c r="B15" s="75" t="s">
        <v>203</v>
      </c>
      <c r="C15" s="35">
        <v>5.3</v>
      </c>
      <c r="D15" s="35">
        <v>0.1</v>
      </c>
      <c r="E15" s="35">
        <v>2.75</v>
      </c>
      <c r="F15" s="35">
        <v>1</v>
      </c>
      <c r="G15" s="37">
        <f>+C15*D15*E15*F15</f>
        <v>1.4575</v>
      </c>
    </row>
    <row r="16" spans="2:7" ht="21" customHeight="1" x14ac:dyDescent="0.3">
      <c r="B16" s="75" t="s">
        <v>203</v>
      </c>
      <c r="C16" s="35">
        <v>1.5</v>
      </c>
      <c r="D16" s="35">
        <v>0.1</v>
      </c>
      <c r="E16" s="35">
        <v>2.2999999999999998</v>
      </c>
      <c r="F16" s="35">
        <v>1</v>
      </c>
      <c r="G16" s="37">
        <f t="shared" ref="G16:G23" si="1">+C16*D16*E16*F16</f>
        <v>0.34500000000000003</v>
      </c>
    </row>
    <row r="17" spans="2:7" x14ac:dyDescent="0.3">
      <c r="B17" s="75" t="s">
        <v>201</v>
      </c>
      <c r="C17" s="35">
        <v>9.5</v>
      </c>
      <c r="D17" s="35">
        <v>0.1</v>
      </c>
      <c r="E17" s="36">
        <v>4.5</v>
      </c>
      <c r="F17" s="35">
        <v>1</v>
      </c>
      <c r="G17" s="37">
        <f t="shared" si="1"/>
        <v>4.2750000000000004</v>
      </c>
    </row>
    <row r="18" spans="2:7" x14ac:dyDescent="0.3">
      <c r="B18" s="75" t="s">
        <v>202</v>
      </c>
      <c r="C18" s="35">
        <v>3.5</v>
      </c>
      <c r="D18" s="35">
        <v>0.1</v>
      </c>
      <c r="E18" s="36">
        <v>2.5</v>
      </c>
      <c r="F18" s="35">
        <v>1</v>
      </c>
      <c r="G18" s="37">
        <f t="shared" si="1"/>
        <v>0.87500000000000011</v>
      </c>
    </row>
    <row r="19" spans="2:7" x14ac:dyDescent="0.3">
      <c r="B19" s="75" t="s">
        <v>204</v>
      </c>
      <c r="C19" s="35">
        <v>2.2999999999999998</v>
      </c>
      <c r="D19" s="35">
        <v>0.1</v>
      </c>
      <c r="E19" s="36">
        <v>3</v>
      </c>
      <c r="F19" s="35">
        <v>1</v>
      </c>
      <c r="G19" s="37">
        <f t="shared" si="1"/>
        <v>0.69</v>
      </c>
    </row>
    <row r="20" spans="2:7" x14ac:dyDescent="0.3">
      <c r="B20" s="75" t="s">
        <v>205</v>
      </c>
      <c r="C20" s="35">
        <v>2.5</v>
      </c>
      <c r="D20" s="35">
        <v>0.1</v>
      </c>
      <c r="E20" s="36">
        <v>2.5</v>
      </c>
      <c r="F20" s="35">
        <v>1</v>
      </c>
      <c r="G20" s="37">
        <f t="shared" si="1"/>
        <v>0.625</v>
      </c>
    </row>
    <row r="21" spans="2:7" x14ac:dyDescent="0.3">
      <c r="B21" s="75" t="s">
        <v>207</v>
      </c>
      <c r="C21" s="35">
        <v>1.6</v>
      </c>
      <c r="D21" s="35">
        <v>0.1</v>
      </c>
      <c r="E21" s="36">
        <v>2.5499999999999998</v>
      </c>
      <c r="F21" s="35">
        <v>1</v>
      </c>
      <c r="G21" s="37">
        <f t="shared" si="1"/>
        <v>0.40800000000000003</v>
      </c>
    </row>
    <row r="22" spans="2:7" x14ac:dyDescent="0.3">
      <c r="B22" s="75" t="s">
        <v>207</v>
      </c>
      <c r="C22" s="35">
        <v>3.3</v>
      </c>
      <c r="D22" s="35">
        <v>0.1</v>
      </c>
      <c r="E22" s="36">
        <v>2.6</v>
      </c>
      <c r="F22" s="35">
        <v>1</v>
      </c>
      <c r="G22" s="37">
        <f t="shared" si="1"/>
        <v>0.8580000000000001</v>
      </c>
    </row>
    <row r="23" spans="2:7" x14ac:dyDescent="0.3">
      <c r="B23" s="75" t="s">
        <v>206</v>
      </c>
      <c r="C23" s="35">
        <v>2.2999999999999998</v>
      </c>
      <c r="D23" s="35">
        <v>0.1</v>
      </c>
      <c r="E23" s="36">
        <v>2</v>
      </c>
      <c r="F23" s="35">
        <v>1</v>
      </c>
      <c r="G23" s="37">
        <f t="shared" si="1"/>
        <v>0.45999999999999996</v>
      </c>
    </row>
    <row r="24" spans="2:7" x14ac:dyDescent="0.3">
      <c r="B24" s="75"/>
      <c r="C24" s="35"/>
      <c r="D24" s="35"/>
      <c r="E24" s="36"/>
      <c r="F24" s="35"/>
      <c r="G24" s="37"/>
    </row>
    <row r="25" spans="2:7" x14ac:dyDescent="0.3">
      <c r="B25" s="75"/>
      <c r="C25" s="35"/>
      <c r="D25" s="35"/>
      <c r="E25" s="36"/>
      <c r="F25" s="35"/>
      <c r="G25" s="37"/>
    </row>
    <row r="26" spans="2:7" x14ac:dyDescent="0.3">
      <c r="B26" s="75"/>
      <c r="C26" s="35"/>
      <c r="D26" s="35"/>
      <c r="E26" s="35"/>
      <c r="F26" s="35"/>
      <c r="G26" s="37"/>
    </row>
    <row r="27" spans="2:7" x14ac:dyDescent="0.3">
      <c r="B27" s="75"/>
      <c r="C27" s="35"/>
      <c r="D27" s="35"/>
      <c r="E27" s="35"/>
      <c r="F27" s="35"/>
      <c r="G27" s="37"/>
    </row>
    <row r="28" spans="2:7" ht="15" thickBot="1" x14ac:dyDescent="0.35">
      <c r="B28" s="182" t="s">
        <v>155</v>
      </c>
      <c r="C28" s="183"/>
      <c r="D28" s="183"/>
      <c r="E28" s="183"/>
      <c r="F28" s="183"/>
      <c r="G28" s="82">
        <f>SUM(G11:G27)</f>
        <v>1373.3685000000003</v>
      </c>
    </row>
    <row r="32" spans="2:7" x14ac:dyDescent="0.3">
      <c r="C32" s="190" t="s">
        <v>256</v>
      </c>
      <c r="D32" s="190"/>
      <c r="E32" s="190"/>
    </row>
    <row r="33" spans="3:5" x14ac:dyDescent="0.3">
      <c r="C33" s="190" t="s">
        <v>252</v>
      </c>
      <c r="D33" s="190"/>
      <c r="E33" s="190"/>
    </row>
    <row r="34" spans="3:5" x14ac:dyDescent="0.3">
      <c r="C34" s="190" t="s">
        <v>253</v>
      </c>
      <c r="D34" s="190"/>
      <c r="E34" s="190"/>
    </row>
    <row r="35" spans="3:5" x14ac:dyDescent="0.3">
      <c r="C35" s="190" t="s">
        <v>255</v>
      </c>
      <c r="D35" s="190"/>
      <c r="E35" s="190"/>
    </row>
  </sheetData>
  <mergeCells count="17">
    <mergeCell ref="C32:E32"/>
    <mergeCell ref="C33:E33"/>
    <mergeCell ref="C34:E34"/>
    <mergeCell ref="C35:E35"/>
    <mergeCell ref="C3:F3"/>
    <mergeCell ref="G3:G5"/>
    <mergeCell ref="C5:D5"/>
    <mergeCell ref="C4:D4"/>
    <mergeCell ref="B28:F28"/>
    <mergeCell ref="F8:G8"/>
    <mergeCell ref="F9:F10"/>
    <mergeCell ref="G9:G10"/>
    <mergeCell ref="B6:G6"/>
    <mergeCell ref="B7:C7"/>
    <mergeCell ref="C8:D8"/>
    <mergeCell ref="B9:E9"/>
    <mergeCell ref="B14:G14"/>
  </mergeCells>
  <pageMargins left="0.7" right="0.7" top="0.75" bottom="0.75" header="0.3" footer="0.3"/>
  <pageSetup scale="87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3:H58"/>
  <sheetViews>
    <sheetView view="pageBreakPreview" topLeftCell="A31" zoomScale="81" zoomScaleNormal="100" workbookViewId="0">
      <selection activeCell="C43" sqref="C43"/>
    </sheetView>
  </sheetViews>
  <sheetFormatPr baseColWidth="10" defaultRowHeight="14.4" x14ac:dyDescent="0.3"/>
  <cols>
    <col min="1" max="1" width="19.6640625" customWidth="1"/>
    <col min="2" max="2" width="32.33203125" customWidth="1"/>
    <col min="3" max="3" width="22.6640625" customWidth="1"/>
    <col min="4" max="4" width="20.33203125" customWidth="1"/>
    <col min="5" max="5" width="18.6640625" customWidth="1"/>
    <col min="6" max="6" width="14.6640625" customWidth="1"/>
    <col min="7" max="7" width="22.6640625" customWidth="1"/>
  </cols>
  <sheetData>
    <row r="3" spans="2:7" ht="14.4" customHeight="1" thickBot="1" x14ac:dyDescent="0.35"/>
    <row r="4" spans="2:7" ht="49.95" customHeight="1" x14ac:dyDescent="0.3">
      <c r="B4" s="74" t="s">
        <v>244</v>
      </c>
      <c r="C4" s="191" t="s">
        <v>139</v>
      </c>
      <c r="D4" s="191"/>
      <c r="E4" s="191"/>
      <c r="F4" s="191"/>
      <c r="G4" s="179"/>
    </row>
    <row r="5" spans="2:7" x14ac:dyDescent="0.3">
      <c r="B5" s="75" t="s">
        <v>247</v>
      </c>
      <c r="C5" s="181" t="s">
        <v>248</v>
      </c>
      <c r="D5" s="181"/>
      <c r="E5" s="35" t="s">
        <v>245</v>
      </c>
      <c r="F5" s="35" t="s">
        <v>251</v>
      </c>
      <c r="G5" s="180"/>
    </row>
    <row r="6" spans="2:7" ht="15" thickBot="1" x14ac:dyDescent="0.35">
      <c r="B6" s="75" t="s">
        <v>246</v>
      </c>
      <c r="C6" s="181" t="s">
        <v>249</v>
      </c>
      <c r="D6" s="181"/>
      <c r="E6" s="35" t="s">
        <v>245</v>
      </c>
      <c r="F6" s="35" t="s">
        <v>250</v>
      </c>
      <c r="G6" s="180"/>
    </row>
    <row r="7" spans="2:7" ht="15" thickBot="1" x14ac:dyDescent="0.35">
      <c r="B7" s="196" t="s">
        <v>156</v>
      </c>
      <c r="C7" s="197"/>
      <c r="D7" s="197"/>
      <c r="E7" s="197"/>
      <c r="F7" s="197"/>
      <c r="G7" s="198"/>
    </row>
    <row r="8" spans="2:7" ht="15" thickBot="1" x14ac:dyDescent="0.35">
      <c r="B8" s="196" t="s">
        <v>2</v>
      </c>
      <c r="C8" s="198"/>
      <c r="D8" s="61" t="s">
        <v>11</v>
      </c>
      <c r="E8" s="61"/>
      <c r="F8" s="61"/>
      <c r="G8" s="62"/>
    </row>
    <row r="9" spans="2:7" ht="15" thickBot="1" x14ac:dyDescent="0.35">
      <c r="B9" s="63" t="s">
        <v>157</v>
      </c>
      <c r="C9" s="199" t="s">
        <v>160</v>
      </c>
      <c r="D9" s="200"/>
      <c r="E9" s="43" t="s">
        <v>158</v>
      </c>
      <c r="F9" s="194" t="s">
        <v>85</v>
      </c>
      <c r="G9" s="195"/>
    </row>
    <row r="10" spans="2:7" ht="15" customHeight="1" thickBot="1" x14ac:dyDescent="0.35">
      <c r="B10" s="201" t="s">
        <v>149</v>
      </c>
      <c r="C10" s="202"/>
      <c r="D10" s="202"/>
      <c r="E10" s="203"/>
      <c r="F10" s="207" t="s">
        <v>150</v>
      </c>
      <c r="G10" s="192" t="s">
        <v>151</v>
      </c>
    </row>
    <row r="11" spans="2:7" ht="19.5" customHeight="1" thickBot="1" x14ac:dyDescent="0.35">
      <c r="B11" s="60" t="s">
        <v>189</v>
      </c>
      <c r="C11" s="68" t="s">
        <v>152</v>
      </c>
      <c r="D11" s="68" t="s">
        <v>153</v>
      </c>
      <c r="E11" s="109" t="s">
        <v>154</v>
      </c>
      <c r="F11" s="208"/>
      <c r="G11" s="193"/>
    </row>
    <row r="12" spans="2:7" x14ac:dyDescent="0.3">
      <c r="B12" s="74" t="s">
        <v>190</v>
      </c>
      <c r="C12" s="53">
        <v>8.1</v>
      </c>
      <c r="D12" s="53"/>
      <c r="E12" s="112"/>
      <c r="F12" s="53">
        <v>1</v>
      </c>
      <c r="G12" s="113">
        <f>C12*F12</f>
        <v>8.1</v>
      </c>
    </row>
    <row r="13" spans="2:7" x14ac:dyDescent="0.3">
      <c r="B13" s="75" t="s">
        <v>191</v>
      </c>
      <c r="C13" s="35">
        <v>7.8</v>
      </c>
      <c r="D13" s="35"/>
      <c r="E13" s="36"/>
      <c r="F13" s="35">
        <v>1</v>
      </c>
      <c r="G13" s="37">
        <f t="shared" ref="G13:G50" si="0">C13*F13</f>
        <v>7.8</v>
      </c>
    </row>
    <row r="14" spans="2:7" x14ac:dyDescent="0.3">
      <c r="B14" s="75" t="s">
        <v>192</v>
      </c>
      <c r="C14" s="35">
        <v>20</v>
      </c>
      <c r="D14" s="35"/>
      <c r="E14" s="36"/>
      <c r="F14" s="35">
        <v>1</v>
      </c>
      <c r="G14" s="37">
        <f t="shared" si="0"/>
        <v>20</v>
      </c>
    </row>
    <row r="15" spans="2:7" x14ac:dyDescent="0.3">
      <c r="B15" s="75" t="s">
        <v>195</v>
      </c>
      <c r="C15" s="35">
        <v>6.95</v>
      </c>
      <c r="D15" s="35"/>
      <c r="E15" s="36"/>
      <c r="F15" s="35">
        <v>1</v>
      </c>
      <c r="G15" s="37">
        <f t="shared" si="0"/>
        <v>6.95</v>
      </c>
    </row>
    <row r="16" spans="2:7" x14ac:dyDescent="0.3">
      <c r="B16" s="75" t="s">
        <v>195</v>
      </c>
      <c r="C16" s="35">
        <v>2.2999999999999998</v>
      </c>
      <c r="D16" s="35"/>
      <c r="E16" s="36"/>
      <c r="F16" s="35">
        <v>1</v>
      </c>
      <c r="G16" s="37">
        <f t="shared" si="0"/>
        <v>2.2999999999999998</v>
      </c>
    </row>
    <row r="17" spans="2:7" x14ac:dyDescent="0.3">
      <c r="B17" s="75" t="s">
        <v>195</v>
      </c>
      <c r="C17" s="35">
        <v>1.5</v>
      </c>
      <c r="D17" s="35"/>
      <c r="E17" s="36"/>
      <c r="F17" s="35">
        <v>1</v>
      </c>
      <c r="G17" s="37">
        <f t="shared" si="0"/>
        <v>1.5</v>
      </c>
    </row>
    <row r="18" spans="2:7" x14ac:dyDescent="0.3">
      <c r="B18" s="75" t="s">
        <v>195</v>
      </c>
      <c r="C18" s="35">
        <v>2.2999999999999998</v>
      </c>
      <c r="D18" s="35"/>
      <c r="E18" s="36"/>
      <c r="F18" s="35">
        <v>1</v>
      </c>
      <c r="G18" s="37">
        <f t="shared" si="0"/>
        <v>2.2999999999999998</v>
      </c>
    </row>
    <row r="19" spans="2:7" x14ac:dyDescent="0.3">
      <c r="B19" s="75" t="s">
        <v>195</v>
      </c>
      <c r="C19" s="35">
        <v>1.25</v>
      </c>
      <c r="D19" s="35"/>
      <c r="E19" s="36"/>
      <c r="F19" s="35">
        <v>1</v>
      </c>
      <c r="G19" s="37">
        <f t="shared" si="0"/>
        <v>1.25</v>
      </c>
    </row>
    <row r="20" spans="2:7" x14ac:dyDescent="0.3">
      <c r="B20" s="75" t="s">
        <v>195</v>
      </c>
      <c r="C20" s="35">
        <v>5.3</v>
      </c>
      <c r="D20" s="35"/>
      <c r="E20" s="36"/>
      <c r="F20" s="35">
        <v>1</v>
      </c>
      <c r="G20" s="37">
        <f t="shared" si="0"/>
        <v>5.3</v>
      </c>
    </row>
    <row r="21" spans="2:7" x14ac:dyDescent="0.3">
      <c r="B21" s="75" t="s">
        <v>193</v>
      </c>
      <c r="C21" s="35">
        <v>9.5</v>
      </c>
      <c r="D21" s="35"/>
      <c r="E21" s="35"/>
      <c r="F21" s="35">
        <v>2</v>
      </c>
      <c r="G21" s="37">
        <f t="shared" si="0"/>
        <v>19</v>
      </c>
    </row>
    <row r="22" spans="2:7" x14ac:dyDescent="0.3">
      <c r="B22" s="75" t="s">
        <v>193</v>
      </c>
      <c r="C22" s="35">
        <v>4.5</v>
      </c>
      <c r="D22" s="35"/>
      <c r="E22" s="35"/>
      <c r="F22" s="35">
        <v>2</v>
      </c>
      <c r="G22" s="37">
        <f t="shared" si="0"/>
        <v>9</v>
      </c>
    </row>
    <row r="23" spans="2:7" x14ac:dyDescent="0.3">
      <c r="B23" s="75" t="s">
        <v>196</v>
      </c>
      <c r="C23" s="35">
        <v>3.5</v>
      </c>
      <c r="D23" s="111"/>
      <c r="E23" s="111"/>
      <c r="F23" s="35">
        <v>2</v>
      </c>
      <c r="G23" s="37">
        <f t="shared" si="0"/>
        <v>7</v>
      </c>
    </row>
    <row r="24" spans="2:7" x14ac:dyDescent="0.3">
      <c r="B24" s="75" t="s">
        <v>196</v>
      </c>
      <c r="C24" s="35">
        <v>2.5</v>
      </c>
      <c r="D24" s="35"/>
      <c r="E24" s="35"/>
      <c r="F24" s="35">
        <v>2</v>
      </c>
      <c r="G24" s="37">
        <f t="shared" si="0"/>
        <v>5</v>
      </c>
    </row>
    <row r="25" spans="2:7" x14ac:dyDescent="0.3">
      <c r="B25" s="75" t="s">
        <v>194</v>
      </c>
      <c r="C25" s="35">
        <v>2.2999999999999998</v>
      </c>
      <c r="D25" s="35"/>
      <c r="E25" s="35"/>
      <c r="F25" s="35">
        <v>2</v>
      </c>
      <c r="G25" s="37">
        <f t="shared" si="0"/>
        <v>4.5999999999999996</v>
      </c>
    </row>
    <row r="26" spans="2:7" x14ac:dyDescent="0.3">
      <c r="B26" s="75" t="s">
        <v>194</v>
      </c>
      <c r="C26" s="35">
        <v>3</v>
      </c>
      <c r="D26" s="35"/>
      <c r="E26" s="35"/>
      <c r="F26" s="35">
        <v>2</v>
      </c>
      <c r="G26" s="37">
        <f t="shared" si="0"/>
        <v>6</v>
      </c>
    </row>
    <row r="27" spans="2:7" x14ac:dyDescent="0.3">
      <c r="B27" s="75" t="s">
        <v>197</v>
      </c>
      <c r="C27" s="35">
        <v>2.5</v>
      </c>
      <c r="D27" s="35"/>
      <c r="E27" s="35"/>
      <c r="F27" s="35">
        <v>4</v>
      </c>
      <c r="G27" s="37">
        <f t="shared" si="0"/>
        <v>10</v>
      </c>
    </row>
    <row r="28" spans="2:7" x14ac:dyDescent="0.3">
      <c r="B28" s="75" t="s">
        <v>198</v>
      </c>
      <c r="C28" s="35">
        <v>2</v>
      </c>
      <c r="D28" s="35"/>
      <c r="E28" s="35"/>
      <c r="F28" s="35">
        <v>2</v>
      </c>
      <c r="G28" s="37">
        <f t="shared" si="0"/>
        <v>4</v>
      </c>
    </row>
    <row r="29" spans="2:7" x14ac:dyDescent="0.3">
      <c r="B29" s="75" t="s">
        <v>198</v>
      </c>
      <c r="C29" s="35">
        <v>2.2999999999999998</v>
      </c>
      <c r="D29" s="35"/>
      <c r="E29" s="35"/>
      <c r="F29" s="35">
        <v>2</v>
      </c>
      <c r="G29" s="37">
        <f t="shared" si="0"/>
        <v>4.5999999999999996</v>
      </c>
    </row>
    <row r="30" spans="2:7" x14ac:dyDescent="0.3">
      <c r="B30" s="75" t="s">
        <v>199</v>
      </c>
      <c r="C30" s="35">
        <v>1.6</v>
      </c>
      <c r="D30" s="35"/>
      <c r="E30" s="35"/>
      <c r="F30" s="35">
        <v>1</v>
      </c>
      <c r="G30" s="37">
        <f t="shared" si="0"/>
        <v>1.6</v>
      </c>
    </row>
    <row r="31" spans="2:7" x14ac:dyDescent="0.3">
      <c r="B31" s="75" t="s">
        <v>199</v>
      </c>
      <c r="C31" s="35">
        <v>2.5499999999999998</v>
      </c>
      <c r="D31" s="35"/>
      <c r="E31" s="35"/>
      <c r="F31" s="35">
        <v>1</v>
      </c>
      <c r="G31" s="37">
        <f t="shared" si="0"/>
        <v>2.5499999999999998</v>
      </c>
    </row>
    <row r="32" spans="2:7" x14ac:dyDescent="0.3">
      <c r="B32" s="75" t="s">
        <v>199</v>
      </c>
      <c r="C32" s="35">
        <v>1</v>
      </c>
      <c r="D32" s="35"/>
      <c r="E32" s="35"/>
      <c r="F32" s="35">
        <v>1</v>
      </c>
      <c r="G32" s="37">
        <f t="shared" si="0"/>
        <v>1</v>
      </c>
    </row>
    <row r="33" spans="1:7" x14ac:dyDescent="0.3">
      <c r="B33" s="75" t="s">
        <v>199</v>
      </c>
      <c r="C33" s="35">
        <v>3.3</v>
      </c>
      <c r="D33" s="35"/>
      <c r="E33" s="35"/>
      <c r="F33" s="35">
        <v>1</v>
      </c>
      <c r="G33" s="37">
        <f t="shared" si="0"/>
        <v>3.3</v>
      </c>
    </row>
    <row r="34" spans="1:7" x14ac:dyDescent="0.3">
      <c r="B34" s="75" t="s">
        <v>199</v>
      </c>
      <c r="C34" s="35">
        <v>2.6</v>
      </c>
      <c r="D34" s="35"/>
      <c r="E34" s="35"/>
      <c r="F34" s="35">
        <v>1</v>
      </c>
      <c r="G34" s="37">
        <f t="shared" si="0"/>
        <v>2.6</v>
      </c>
    </row>
    <row r="35" spans="1:7" x14ac:dyDescent="0.3">
      <c r="B35" s="75" t="s">
        <v>199</v>
      </c>
      <c r="C35" s="35">
        <v>5.55</v>
      </c>
      <c r="D35" s="122"/>
      <c r="E35" s="35"/>
      <c r="F35" s="35">
        <v>1</v>
      </c>
      <c r="G35" s="37">
        <f t="shared" si="0"/>
        <v>5.55</v>
      </c>
    </row>
    <row r="36" spans="1:7" x14ac:dyDescent="0.3">
      <c r="B36" s="75" t="s">
        <v>265</v>
      </c>
      <c r="C36" s="35">
        <v>2.4</v>
      </c>
      <c r="D36" s="122"/>
      <c r="E36" s="35"/>
      <c r="F36" s="35">
        <v>4</v>
      </c>
      <c r="G36" s="124">
        <f t="shared" si="0"/>
        <v>9.6</v>
      </c>
    </row>
    <row r="37" spans="1:7" x14ac:dyDescent="0.3">
      <c r="B37" s="75" t="s">
        <v>265</v>
      </c>
      <c r="C37" s="35">
        <v>3.64</v>
      </c>
      <c r="D37" s="122"/>
      <c r="E37" s="35"/>
      <c r="F37" s="35">
        <v>1</v>
      </c>
      <c r="G37" s="124">
        <f t="shared" si="0"/>
        <v>3.64</v>
      </c>
    </row>
    <row r="38" spans="1:7" x14ac:dyDescent="0.3">
      <c r="B38" s="75" t="s">
        <v>265</v>
      </c>
      <c r="C38" s="35">
        <v>1.74</v>
      </c>
      <c r="D38" s="122"/>
      <c r="E38" s="35"/>
      <c r="F38" s="35">
        <v>1</v>
      </c>
      <c r="G38" s="124">
        <f t="shared" si="0"/>
        <v>1.74</v>
      </c>
    </row>
    <row r="39" spans="1:7" x14ac:dyDescent="0.3">
      <c r="B39" s="75" t="s">
        <v>265</v>
      </c>
      <c r="C39" s="35">
        <v>1.4</v>
      </c>
      <c r="D39" s="122"/>
      <c r="E39" s="35"/>
      <c r="F39" s="35">
        <v>1</v>
      </c>
      <c r="G39" s="124">
        <f t="shared" si="0"/>
        <v>1.4</v>
      </c>
    </row>
    <row r="40" spans="1:7" x14ac:dyDescent="0.3">
      <c r="B40" s="75" t="s">
        <v>265</v>
      </c>
      <c r="C40" s="35">
        <v>4.9000000000000004</v>
      </c>
      <c r="D40" s="122"/>
      <c r="E40" s="35"/>
      <c r="F40" s="35">
        <v>1</v>
      </c>
      <c r="G40" s="124">
        <f t="shared" si="0"/>
        <v>4.9000000000000004</v>
      </c>
    </row>
    <row r="41" spans="1:7" x14ac:dyDescent="0.3">
      <c r="B41" s="75" t="s">
        <v>265</v>
      </c>
      <c r="C41" s="35">
        <v>2.1</v>
      </c>
      <c r="D41" s="122"/>
      <c r="E41" s="35"/>
      <c r="F41" s="35">
        <v>1</v>
      </c>
      <c r="G41" s="124">
        <f t="shared" si="0"/>
        <v>2.1</v>
      </c>
    </row>
    <row r="42" spans="1:7" x14ac:dyDescent="0.3">
      <c r="B42" s="75" t="s">
        <v>265</v>
      </c>
      <c r="C42" s="35">
        <v>2.7</v>
      </c>
      <c r="D42" s="122"/>
      <c r="E42" s="35"/>
      <c r="F42" s="35">
        <v>1</v>
      </c>
      <c r="G42" s="124">
        <f t="shared" si="0"/>
        <v>2.7</v>
      </c>
    </row>
    <row r="43" spans="1:7" x14ac:dyDescent="0.3">
      <c r="B43" s="75" t="s">
        <v>265</v>
      </c>
      <c r="C43" s="35">
        <v>0.7</v>
      </c>
      <c r="D43" s="122"/>
      <c r="E43" s="35"/>
      <c r="F43" s="35">
        <v>1</v>
      </c>
      <c r="G43" s="124">
        <f t="shared" si="0"/>
        <v>0.7</v>
      </c>
    </row>
    <row r="44" spans="1:7" x14ac:dyDescent="0.3">
      <c r="B44" s="75" t="s">
        <v>265</v>
      </c>
      <c r="C44" s="35">
        <v>2.2000000000000002</v>
      </c>
      <c r="D44" s="35"/>
      <c r="E44" s="35"/>
      <c r="F44" s="35">
        <v>1</v>
      </c>
      <c r="G44" s="124">
        <f t="shared" si="0"/>
        <v>2.2000000000000002</v>
      </c>
    </row>
    <row r="45" spans="1:7" x14ac:dyDescent="0.3">
      <c r="B45" s="75" t="s">
        <v>265</v>
      </c>
      <c r="C45" s="35">
        <v>2</v>
      </c>
      <c r="D45" s="35"/>
      <c r="E45" s="35"/>
      <c r="F45" s="35">
        <v>4</v>
      </c>
      <c r="G45" s="124">
        <f t="shared" si="0"/>
        <v>8</v>
      </c>
    </row>
    <row r="46" spans="1:7" x14ac:dyDescent="0.3">
      <c r="B46" s="75" t="s">
        <v>265</v>
      </c>
      <c r="C46" s="125">
        <v>2.5</v>
      </c>
      <c r="D46" s="125"/>
      <c r="E46" s="125"/>
      <c r="F46" s="125">
        <v>1</v>
      </c>
      <c r="G46" s="124">
        <f t="shared" si="0"/>
        <v>2.5</v>
      </c>
    </row>
    <row r="47" spans="1:7" x14ac:dyDescent="0.3">
      <c r="A47" s="34"/>
      <c r="B47" s="75" t="s">
        <v>265</v>
      </c>
      <c r="C47" s="35">
        <v>4</v>
      </c>
      <c r="D47" s="35"/>
      <c r="E47" s="35"/>
      <c r="F47" s="126">
        <v>1</v>
      </c>
      <c r="G47" s="124">
        <f t="shared" si="0"/>
        <v>4</v>
      </c>
    </row>
    <row r="48" spans="1:7" x14ac:dyDescent="0.3">
      <c r="A48" s="34"/>
      <c r="B48" s="75" t="s">
        <v>265</v>
      </c>
      <c r="C48" s="127">
        <v>4.0199999999999996</v>
      </c>
      <c r="D48" s="127"/>
      <c r="E48" s="127"/>
      <c r="F48" s="35">
        <v>1</v>
      </c>
      <c r="G48" s="124">
        <f t="shared" si="0"/>
        <v>4.0199999999999996</v>
      </c>
    </row>
    <row r="49" spans="2:8" x14ac:dyDescent="0.3">
      <c r="B49" s="75" t="s">
        <v>265</v>
      </c>
      <c r="C49" s="35">
        <v>3.2</v>
      </c>
      <c r="D49" s="35"/>
      <c r="E49" s="35"/>
      <c r="F49" s="35">
        <v>1</v>
      </c>
      <c r="G49" s="124">
        <f t="shared" si="0"/>
        <v>3.2</v>
      </c>
    </row>
    <row r="50" spans="2:8" ht="15" thickBot="1" x14ac:dyDescent="0.35">
      <c r="B50" s="75" t="s">
        <v>265</v>
      </c>
      <c r="C50" s="123">
        <v>6.52</v>
      </c>
      <c r="D50" s="123"/>
      <c r="E50" s="123"/>
      <c r="F50" s="123">
        <v>1</v>
      </c>
      <c r="G50" s="124">
        <f t="shared" si="0"/>
        <v>6.52</v>
      </c>
    </row>
    <row r="51" spans="2:8" ht="15" thickBot="1" x14ac:dyDescent="0.35">
      <c r="B51" s="204" t="s">
        <v>155</v>
      </c>
      <c r="C51" s="205"/>
      <c r="D51" s="205"/>
      <c r="E51" s="205"/>
      <c r="F51" s="206"/>
      <c r="G51" s="110">
        <f>SUM(G12:G50)</f>
        <v>198.51999999999998</v>
      </c>
      <c r="H51" s="38"/>
    </row>
    <row r="55" spans="2:8" x14ac:dyDescent="0.3">
      <c r="C55" s="190" t="s">
        <v>256</v>
      </c>
      <c r="D55" s="190"/>
      <c r="E55" s="190"/>
    </row>
    <row r="56" spans="2:8" x14ac:dyDescent="0.3">
      <c r="C56" s="190" t="s">
        <v>252</v>
      </c>
      <c r="D56" s="190"/>
      <c r="E56" s="190"/>
    </row>
    <row r="57" spans="2:8" x14ac:dyDescent="0.3">
      <c r="C57" s="190" t="s">
        <v>253</v>
      </c>
      <c r="D57" s="190"/>
      <c r="E57" s="190"/>
    </row>
    <row r="58" spans="2:8" x14ac:dyDescent="0.3">
      <c r="C58" s="190" t="s">
        <v>255</v>
      </c>
      <c r="D58" s="190"/>
      <c r="E58" s="190"/>
    </row>
  </sheetData>
  <mergeCells count="16">
    <mergeCell ref="C55:E55"/>
    <mergeCell ref="C56:E56"/>
    <mergeCell ref="C57:E57"/>
    <mergeCell ref="C58:E58"/>
    <mergeCell ref="C5:D5"/>
    <mergeCell ref="C9:D9"/>
    <mergeCell ref="B10:E10"/>
    <mergeCell ref="B51:F51"/>
    <mergeCell ref="F10:F11"/>
    <mergeCell ref="G10:G11"/>
    <mergeCell ref="F9:G9"/>
    <mergeCell ref="C4:F4"/>
    <mergeCell ref="G4:G6"/>
    <mergeCell ref="C6:D6"/>
    <mergeCell ref="B7:G7"/>
    <mergeCell ref="B8:C8"/>
  </mergeCells>
  <pageMargins left="0.7" right="0.7" top="0.75" bottom="0.75" header="0.3" footer="0.3"/>
  <pageSetup scale="5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B1:G35"/>
  <sheetViews>
    <sheetView view="pageBreakPreview" topLeftCell="A10" zoomScale="92" zoomScaleNormal="100" workbookViewId="0">
      <selection activeCell="B20" sqref="B20:B27"/>
    </sheetView>
  </sheetViews>
  <sheetFormatPr baseColWidth="10" defaultRowHeight="14.4" x14ac:dyDescent="0.3"/>
  <cols>
    <col min="2" max="2" width="20.88671875" bestFit="1" customWidth="1"/>
    <col min="3" max="3" width="22.33203125" customWidth="1"/>
    <col min="5" max="5" width="16.5546875" customWidth="1"/>
    <col min="6" max="6" width="12.88671875" bestFit="1" customWidth="1"/>
    <col min="7" max="7" width="22.44140625" customWidth="1"/>
  </cols>
  <sheetData>
    <row r="1" spans="2:7" ht="15" thickBot="1" x14ac:dyDescent="0.35"/>
    <row r="2" spans="2:7" ht="60.6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32.25" customHeight="1" thickBot="1" x14ac:dyDescent="0.35">
      <c r="B6" s="196" t="s">
        <v>2</v>
      </c>
      <c r="C6" s="198"/>
      <c r="D6" s="212" t="s">
        <v>12</v>
      </c>
      <c r="E6" s="213"/>
      <c r="F6" s="213"/>
      <c r="G6" s="214"/>
    </row>
    <row r="7" spans="2:7" ht="15" thickBot="1" x14ac:dyDescent="0.35">
      <c r="B7" s="63" t="s">
        <v>157</v>
      </c>
      <c r="C7" s="194" t="s">
        <v>161</v>
      </c>
      <c r="D7" s="195"/>
      <c r="E7" s="43" t="s">
        <v>158</v>
      </c>
      <c r="F7" s="194" t="s">
        <v>86</v>
      </c>
      <c r="G7" s="195"/>
    </row>
    <row r="8" spans="2:7" ht="15" customHeight="1" thickBot="1" x14ac:dyDescent="0.35">
      <c r="B8" s="196" t="s">
        <v>149</v>
      </c>
      <c r="C8" s="197"/>
      <c r="D8" s="197"/>
      <c r="E8" s="198"/>
      <c r="F8" s="207" t="s">
        <v>150</v>
      </c>
      <c r="G8" s="192" t="s">
        <v>151</v>
      </c>
    </row>
    <row r="9" spans="2:7" ht="19.5" customHeight="1" thickBot="1" x14ac:dyDescent="0.35">
      <c r="B9" s="57" t="s">
        <v>189</v>
      </c>
      <c r="C9" s="109" t="s">
        <v>152</v>
      </c>
      <c r="D9" s="109" t="s">
        <v>153</v>
      </c>
      <c r="E9" s="70" t="s">
        <v>154</v>
      </c>
      <c r="F9" s="208"/>
      <c r="G9" s="193"/>
    </row>
    <row r="10" spans="2:7" x14ac:dyDescent="0.3">
      <c r="B10" s="74" t="s">
        <v>200</v>
      </c>
      <c r="C10" s="53">
        <v>130</v>
      </c>
      <c r="D10" s="53"/>
      <c r="E10" s="112">
        <v>8.5500000000000007</v>
      </c>
      <c r="F10" s="53">
        <v>1</v>
      </c>
      <c r="G10" s="113">
        <f>C10*E10*F10</f>
        <v>1111.5</v>
      </c>
    </row>
    <row r="11" spans="2:7" x14ac:dyDescent="0.3">
      <c r="B11" s="75" t="s">
        <v>203</v>
      </c>
      <c r="C11" s="35">
        <v>5.3</v>
      </c>
      <c r="D11" s="35"/>
      <c r="E11" s="35">
        <v>2.75</v>
      </c>
      <c r="F11" s="35">
        <v>1</v>
      </c>
      <c r="G11" s="37">
        <f t="shared" ref="G11:G27" si="0">C11*E11*F11</f>
        <v>14.574999999999999</v>
      </c>
    </row>
    <row r="12" spans="2:7" x14ac:dyDescent="0.3">
      <c r="B12" s="75" t="s">
        <v>203</v>
      </c>
      <c r="C12" s="35">
        <v>1.5</v>
      </c>
      <c r="D12" s="35"/>
      <c r="E12" s="35">
        <v>2.2999999999999998</v>
      </c>
      <c r="F12" s="35">
        <v>1</v>
      </c>
      <c r="G12" s="37">
        <f t="shared" si="0"/>
        <v>3.4499999999999997</v>
      </c>
    </row>
    <row r="13" spans="2:7" x14ac:dyDescent="0.3">
      <c r="B13" s="75" t="s">
        <v>201</v>
      </c>
      <c r="C13" s="35">
        <v>9.5</v>
      </c>
      <c r="D13" s="35"/>
      <c r="E13" s="36">
        <v>4.5</v>
      </c>
      <c r="F13" s="35">
        <v>1</v>
      </c>
      <c r="G13" s="37">
        <f t="shared" si="0"/>
        <v>42.75</v>
      </c>
    </row>
    <row r="14" spans="2:7" x14ac:dyDescent="0.3">
      <c r="B14" s="75" t="s">
        <v>202</v>
      </c>
      <c r="C14" s="35">
        <v>3.5</v>
      </c>
      <c r="D14" s="36"/>
      <c r="E14" s="36">
        <v>2.5</v>
      </c>
      <c r="F14" s="35">
        <v>1</v>
      </c>
      <c r="G14" s="37">
        <f t="shared" si="0"/>
        <v>8.75</v>
      </c>
    </row>
    <row r="15" spans="2:7" x14ac:dyDescent="0.3">
      <c r="B15" s="75" t="s">
        <v>204</v>
      </c>
      <c r="C15" s="35">
        <v>2.2999999999999998</v>
      </c>
      <c r="D15" s="35"/>
      <c r="E15" s="36">
        <v>3</v>
      </c>
      <c r="F15" s="35">
        <v>1</v>
      </c>
      <c r="G15" s="37">
        <f t="shared" si="0"/>
        <v>6.8999999999999995</v>
      </c>
    </row>
    <row r="16" spans="2:7" x14ac:dyDescent="0.3">
      <c r="B16" s="75" t="s">
        <v>205</v>
      </c>
      <c r="C16" s="35">
        <v>2.5</v>
      </c>
      <c r="D16" s="35"/>
      <c r="E16" s="36">
        <v>2.5</v>
      </c>
      <c r="F16" s="35">
        <v>1</v>
      </c>
      <c r="G16" s="37">
        <f t="shared" si="0"/>
        <v>6.25</v>
      </c>
    </row>
    <row r="17" spans="2:7" x14ac:dyDescent="0.3">
      <c r="B17" s="75" t="s">
        <v>207</v>
      </c>
      <c r="C17" s="35">
        <v>1.6</v>
      </c>
      <c r="D17" s="35"/>
      <c r="E17" s="36">
        <v>2.5499999999999998</v>
      </c>
      <c r="F17" s="35">
        <v>1</v>
      </c>
      <c r="G17" s="37">
        <f t="shared" si="0"/>
        <v>4.08</v>
      </c>
    </row>
    <row r="18" spans="2:7" x14ac:dyDescent="0.3">
      <c r="B18" s="75" t="s">
        <v>207</v>
      </c>
      <c r="C18" s="35">
        <v>3.3</v>
      </c>
      <c r="D18" s="35"/>
      <c r="E18" s="36">
        <v>2.6</v>
      </c>
      <c r="F18" s="35">
        <v>1</v>
      </c>
      <c r="G18" s="37">
        <f t="shared" si="0"/>
        <v>8.58</v>
      </c>
    </row>
    <row r="19" spans="2:7" x14ac:dyDescent="0.3">
      <c r="B19" s="75" t="s">
        <v>206</v>
      </c>
      <c r="C19" s="35">
        <v>2.2999999999999998</v>
      </c>
      <c r="D19" s="35"/>
      <c r="E19" s="36">
        <v>2</v>
      </c>
      <c r="F19" s="35">
        <v>1</v>
      </c>
      <c r="G19" s="37">
        <f t="shared" si="0"/>
        <v>4.5999999999999996</v>
      </c>
    </row>
    <row r="20" spans="2:7" x14ac:dyDescent="0.3">
      <c r="B20" s="128" t="s">
        <v>265</v>
      </c>
      <c r="C20" s="126">
        <v>2.4</v>
      </c>
      <c r="D20" s="126"/>
      <c r="E20" s="129">
        <v>2.4</v>
      </c>
      <c r="F20" s="126">
        <v>1</v>
      </c>
      <c r="G20" s="130">
        <f t="shared" si="0"/>
        <v>5.76</v>
      </c>
    </row>
    <row r="21" spans="2:7" x14ac:dyDescent="0.3">
      <c r="B21" s="128" t="s">
        <v>265</v>
      </c>
      <c r="C21" s="126">
        <v>3.53</v>
      </c>
      <c r="D21" s="126"/>
      <c r="E21" s="129">
        <v>7</v>
      </c>
      <c r="F21" s="126">
        <v>1</v>
      </c>
      <c r="G21" s="130">
        <f t="shared" si="0"/>
        <v>24.709999999999997</v>
      </c>
    </row>
    <row r="22" spans="2:7" x14ac:dyDescent="0.3">
      <c r="B22" s="128" t="s">
        <v>265</v>
      </c>
      <c r="C22" s="126">
        <v>3.1</v>
      </c>
      <c r="D22" s="126"/>
      <c r="E22" s="129">
        <v>5.03</v>
      </c>
      <c r="F22" s="126">
        <v>1</v>
      </c>
      <c r="G22" s="130">
        <f t="shared" si="0"/>
        <v>15.593000000000002</v>
      </c>
    </row>
    <row r="23" spans="2:7" x14ac:dyDescent="0.3">
      <c r="B23" s="128" t="s">
        <v>265</v>
      </c>
      <c r="C23" s="126">
        <v>1.74</v>
      </c>
      <c r="D23" s="126"/>
      <c r="E23" s="129">
        <f>7.8+3.64</f>
        <v>11.44</v>
      </c>
      <c r="F23" s="126">
        <v>1</v>
      </c>
      <c r="G23" s="130">
        <f t="shared" si="0"/>
        <v>19.9056</v>
      </c>
    </row>
    <row r="24" spans="2:7" x14ac:dyDescent="0.3">
      <c r="B24" s="128" t="s">
        <v>265</v>
      </c>
      <c r="C24" s="126">
        <v>2.1</v>
      </c>
      <c r="D24" s="126"/>
      <c r="E24" s="129">
        <v>2.7</v>
      </c>
      <c r="F24" s="126">
        <v>1</v>
      </c>
      <c r="G24" s="130">
        <f t="shared" si="0"/>
        <v>5.6700000000000008</v>
      </c>
    </row>
    <row r="25" spans="2:7" x14ac:dyDescent="0.3">
      <c r="B25" s="128" t="s">
        <v>265</v>
      </c>
      <c r="C25" s="126">
        <v>2.2000000000000002</v>
      </c>
      <c r="D25" s="126"/>
      <c r="E25" s="129">
        <v>1.4</v>
      </c>
      <c r="F25" s="126">
        <v>1</v>
      </c>
      <c r="G25" s="130">
        <f t="shared" si="0"/>
        <v>3.08</v>
      </c>
    </row>
    <row r="26" spans="2:7" x14ac:dyDescent="0.3">
      <c r="B26" s="128" t="s">
        <v>265</v>
      </c>
      <c r="C26" s="126">
        <v>2.5</v>
      </c>
      <c r="D26" s="126"/>
      <c r="E26" s="129">
        <v>4</v>
      </c>
      <c r="F26" s="126">
        <v>1</v>
      </c>
      <c r="G26" s="130">
        <f t="shared" si="0"/>
        <v>10</v>
      </c>
    </row>
    <row r="27" spans="2:7" ht="15" thickBot="1" x14ac:dyDescent="0.35">
      <c r="B27" s="128" t="s">
        <v>265</v>
      </c>
      <c r="C27" s="41">
        <v>3.2</v>
      </c>
      <c r="D27" s="41"/>
      <c r="E27" s="41">
        <v>6.52</v>
      </c>
      <c r="F27" s="41">
        <v>1</v>
      </c>
      <c r="G27" s="131">
        <f t="shared" si="0"/>
        <v>20.864000000000001</v>
      </c>
    </row>
    <row r="28" spans="2:7" ht="15" thickBot="1" x14ac:dyDescent="0.35">
      <c r="B28" s="209" t="s">
        <v>155</v>
      </c>
      <c r="C28" s="210"/>
      <c r="D28" s="210"/>
      <c r="E28" s="210"/>
      <c r="F28" s="211"/>
      <c r="G28" s="114">
        <f>SUM(G10:G27)</f>
        <v>1317.0176000000001</v>
      </c>
    </row>
    <row r="32" spans="2:7" x14ac:dyDescent="0.3">
      <c r="C32" s="190" t="s">
        <v>256</v>
      </c>
      <c r="D32" s="190"/>
      <c r="E32" s="190"/>
    </row>
    <row r="33" spans="3:5" x14ac:dyDescent="0.3">
      <c r="C33" s="190" t="s">
        <v>252</v>
      </c>
      <c r="D33" s="190"/>
      <c r="E33" s="190"/>
    </row>
    <row r="34" spans="3:5" x14ac:dyDescent="0.3">
      <c r="C34" s="190" t="s">
        <v>253</v>
      </c>
      <c r="D34" s="190"/>
      <c r="E34" s="190"/>
    </row>
    <row r="35" spans="3:5" x14ac:dyDescent="0.3">
      <c r="C35" s="190" t="s">
        <v>255</v>
      </c>
      <c r="D35" s="190"/>
      <c r="E35" s="190"/>
    </row>
  </sheetData>
  <mergeCells count="17">
    <mergeCell ref="C33:E33"/>
    <mergeCell ref="C34:E34"/>
    <mergeCell ref="C35:E35"/>
    <mergeCell ref="C2:F2"/>
    <mergeCell ref="G2:G4"/>
    <mergeCell ref="C3:D3"/>
    <mergeCell ref="C4:D4"/>
    <mergeCell ref="C32:E32"/>
    <mergeCell ref="B5:G5"/>
    <mergeCell ref="B6:C6"/>
    <mergeCell ref="C7:D7"/>
    <mergeCell ref="B8:E8"/>
    <mergeCell ref="B28:F28"/>
    <mergeCell ref="F7:G7"/>
    <mergeCell ref="F8:F9"/>
    <mergeCell ref="G8:G9"/>
    <mergeCell ref="D6:G6"/>
  </mergeCells>
  <pageMargins left="0.7" right="0.7" top="0.75" bottom="0.75" header="0.3" footer="0.3"/>
  <pageSetup scale="86"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B1:G28"/>
  <sheetViews>
    <sheetView view="pageBreakPreview" topLeftCell="A4" zoomScale="101" zoomScaleNormal="100" workbookViewId="0">
      <selection activeCell="B10" sqref="B10:G20"/>
    </sheetView>
  </sheetViews>
  <sheetFormatPr baseColWidth="10" defaultRowHeight="14.4" x14ac:dyDescent="0.3"/>
  <cols>
    <col min="1" max="1" width="4.109375" customWidth="1"/>
    <col min="2" max="2" width="21.6640625" customWidth="1"/>
    <col min="3" max="3" width="15.109375" customWidth="1"/>
    <col min="4" max="4" width="23.6640625" customWidth="1"/>
    <col min="5" max="5" width="16.5546875" customWidth="1"/>
    <col min="6" max="6" width="15.5546875" customWidth="1"/>
    <col min="7" max="7" width="20.88671875" customWidth="1"/>
  </cols>
  <sheetData>
    <row r="1" spans="2:7" ht="15" thickBot="1" x14ac:dyDescent="0.35"/>
    <row r="2" spans="2:7" ht="48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31.5" customHeight="1" thickBot="1" x14ac:dyDescent="0.35">
      <c r="B6" s="196" t="s">
        <v>2</v>
      </c>
      <c r="C6" s="198"/>
      <c r="D6" s="212" t="s">
        <v>14</v>
      </c>
      <c r="E6" s="213"/>
      <c r="F6" s="213"/>
      <c r="G6" s="214"/>
    </row>
    <row r="7" spans="2:7" ht="15" thickBot="1" x14ac:dyDescent="0.35">
      <c r="B7" s="60" t="s">
        <v>157</v>
      </c>
      <c r="C7" s="194" t="s">
        <v>162</v>
      </c>
      <c r="D7" s="195"/>
      <c r="E7" s="43" t="s">
        <v>158</v>
      </c>
      <c r="F7" s="194" t="s">
        <v>84</v>
      </c>
      <c r="G7" s="195"/>
    </row>
    <row r="8" spans="2:7" ht="15" customHeight="1" thickBot="1" x14ac:dyDescent="0.35">
      <c r="B8" s="196" t="s">
        <v>149</v>
      </c>
      <c r="C8" s="197"/>
      <c r="D8" s="197"/>
      <c r="E8" s="198"/>
      <c r="F8" s="207" t="s">
        <v>150</v>
      </c>
      <c r="G8" s="192" t="s">
        <v>151</v>
      </c>
    </row>
    <row r="9" spans="2:7" ht="19.5" customHeight="1" thickBot="1" x14ac:dyDescent="0.35">
      <c r="B9" s="57" t="s">
        <v>189</v>
      </c>
      <c r="C9" s="68" t="s">
        <v>152</v>
      </c>
      <c r="D9" s="68" t="s">
        <v>153</v>
      </c>
      <c r="E9" s="109" t="s">
        <v>154</v>
      </c>
      <c r="F9" s="208"/>
      <c r="G9" s="193"/>
    </row>
    <row r="10" spans="2:7" x14ac:dyDescent="0.3">
      <c r="B10" s="74" t="s">
        <v>200</v>
      </c>
      <c r="C10" s="53">
        <v>130</v>
      </c>
      <c r="D10" s="53">
        <v>0.3</v>
      </c>
      <c r="E10" s="112">
        <v>8.5500000000000007</v>
      </c>
      <c r="F10" s="53">
        <v>1</v>
      </c>
      <c r="G10" s="113">
        <f>C10*D10*E10*F10</f>
        <v>333.45000000000005</v>
      </c>
    </row>
    <row r="11" spans="2:7" x14ac:dyDescent="0.3">
      <c r="B11" s="75"/>
      <c r="C11" s="35"/>
      <c r="D11" s="35"/>
      <c r="E11" s="36"/>
      <c r="F11" s="35"/>
      <c r="G11" s="37">
        <f t="shared" ref="G11:G20" si="0">C11*F11</f>
        <v>0</v>
      </c>
    </row>
    <row r="12" spans="2:7" x14ac:dyDescent="0.3">
      <c r="B12" s="75"/>
      <c r="C12" s="35"/>
      <c r="D12" s="35"/>
      <c r="E12" s="36"/>
      <c r="F12" s="35"/>
      <c r="G12" s="37">
        <f t="shared" si="0"/>
        <v>0</v>
      </c>
    </row>
    <row r="13" spans="2:7" x14ac:dyDescent="0.3">
      <c r="B13" s="75"/>
      <c r="C13" s="35"/>
      <c r="D13" s="35"/>
      <c r="E13" s="36"/>
      <c r="F13" s="35"/>
      <c r="G13" s="37">
        <f t="shared" si="0"/>
        <v>0</v>
      </c>
    </row>
    <row r="14" spans="2:7" x14ac:dyDescent="0.3">
      <c r="B14" s="75"/>
      <c r="C14" s="35"/>
      <c r="D14" s="35"/>
      <c r="E14" s="36"/>
      <c r="F14" s="35"/>
      <c r="G14" s="37">
        <f t="shared" si="0"/>
        <v>0</v>
      </c>
    </row>
    <row r="15" spans="2:7" x14ac:dyDescent="0.3">
      <c r="B15" s="75"/>
      <c r="C15" s="35"/>
      <c r="D15" s="35"/>
      <c r="E15" s="36"/>
      <c r="F15" s="35"/>
      <c r="G15" s="37">
        <f t="shared" si="0"/>
        <v>0</v>
      </c>
    </row>
    <row r="16" spans="2:7" x14ac:dyDescent="0.3">
      <c r="B16" s="75"/>
      <c r="C16" s="35"/>
      <c r="D16" s="35"/>
      <c r="E16" s="36"/>
      <c r="F16" s="35"/>
      <c r="G16" s="37">
        <f t="shared" si="0"/>
        <v>0</v>
      </c>
    </row>
    <row r="17" spans="2:7" x14ac:dyDescent="0.3">
      <c r="B17" s="75"/>
      <c r="C17" s="35"/>
      <c r="D17" s="35"/>
      <c r="E17" s="36"/>
      <c r="F17" s="35"/>
      <c r="G17" s="37">
        <f t="shared" si="0"/>
        <v>0</v>
      </c>
    </row>
    <row r="18" spans="2:7" x14ac:dyDescent="0.3">
      <c r="B18" s="75"/>
      <c r="C18" s="35"/>
      <c r="D18" s="35"/>
      <c r="E18" s="36"/>
      <c r="F18" s="35"/>
      <c r="G18" s="37">
        <f t="shared" si="0"/>
        <v>0</v>
      </c>
    </row>
    <row r="19" spans="2:7" x14ac:dyDescent="0.3">
      <c r="B19" s="75"/>
      <c r="C19" s="35"/>
      <c r="D19" s="35"/>
      <c r="E19" s="35"/>
      <c r="F19" s="35"/>
      <c r="G19" s="37">
        <f t="shared" si="0"/>
        <v>0</v>
      </c>
    </row>
    <row r="20" spans="2:7" ht="15" thickBot="1" x14ac:dyDescent="0.35">
      <c r="B20" s="40"/>
      <c r="C20" s="41"/>
      <c r="D20" s="41"/>
      <c r="E20" s="41"/>
      <c r="F20" s="41"/>
      <c r="G20" s="82">
        <f t="shared" si="0"/>
        <v>0</v>
      </c>
    </row>
    <row r="21" spans="2:7" ht="15" thickBot="1" x14ac:dyDescent="0.35">
      <c r="B21" s="209" t="s">
        <v>155</v>
      </c>
      <c r="C21" s="210"/>
      <c r="D21" s="210"/>
      <c r="E21" s="210"/>
      <c r="F21" s="211"/>
      <c r="G21" s="114">
        <f>SUM(G10:G20)</f>
        <v>333.45000000000005</v>
      </c>
    </row>
    <row r="25" spans="2:7" x14ac:dyDescent="0.3">
      <c r="C25" s="190" t="s">
        <v>256</v>
      </c>
      <c r="D25" s="190"/>
      <c r="E25" s="190"/>
    </row>
    <row r="26" spans="2:7" x14ac:dyDescent="0.3">
      <c r="C26" s="190" t="s">
        <v>252</v>
      </c>
      <c r="D26" s="190"/>
      <c r="E26" s="190"/>
    </row>
    <row r="27" spans="2:7" x14ac:dyDescent="0.3">
      <c r="C27" s="190" t="s">
        <v>253</v>
      </c>
      <c r="D27" s="190"/>
      <c r="E27" s="190"/>
    </row>
    <row r="28" spans="2:7" x14ac:dyDescent="0.3">
      <c r="C28" s="190" t="s">
        <v>255</v>
      </c>
      <c r="D28" s="190"/>
      <c r="E28" s="190"/>
    </row>
  </sheetData>
  <mergeCells count="17">
    <mergeCell ref="C26:E26"/>
    <mergeCell ref="C27:E27"/>
    <mergeCell ref="C28:E28"/>
    <mergeCell ref="C2:F2"/>
    <mergeCell ref="G2:G4"/>
    <mergeCell ref="C3:D3"/>
    <mergeCell ref="C4:D4"/>
    <mergeCell ref="C25:E25"/>
    <mergeCell ref="B21:F21"/>
    <mergeCell ref="B5:G5"/>
    <mergeCell ref="B6:C6"/>
    <mergeCell ref="C7:D7"/>
    <mergeCell ref="B8:E8"/>
    <mergeCell ref="F7:G7"/>
    <mergeCell ref="D6:G6"/>
    <mergeCell ref="F8:F9"/>
    <mergeCell ref="G8:G9"/>
  </mergeCells>
  <pageMargins left="0.7" right="0.7" top="0.75" bottom="0.75" header="0.3" footer="0.3"/>
  <pageSetup fitToWidth="0" orientation="landscape" r:id="rId1"/>
  <colBreaks count="1" manualBreakCount="1">
    <brk id="7" max="28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B1:G28"/>
  <sheetViews>
    <sheetView view="pageBreakPreview" zoomScale="93" zoomScaleNormal="100" workbookViewId="0">
      <selection activeCell="G11" sqref="G11"/>
    </sheetView>
  </sheetViews>
  <sheetFormatPr baseColWidth="10" defaultRowHeight="14.4" x14ac:dyDescent="0.3"/>
  <cols>
    <col min="1" max="1" width="5.33203125" customWidth="1"/>
    <col min="2" max="2" width="24.109375" customWidth="1"/>
    <col min="3" max="3" width="12.44140625" customWidth="1"/>
    <col min="4" max="4" width="24.33203125" customWidth="1"/>
    <col min="5" max="5" width="17.33203125" customWidth="1"/>
    <col min="6" max="6" width="14.6640625" customWidth="1"/>
    <col min="7" max="7" width="19.88671875" customWidth="1"/>
  </cols>
  <sheetData>
    <row r="1" spans="2:7" ht="15" thickBot="1" x14ac:dyDescent="0.35"/>
    <row r="2" spans="2:7" ht="43.95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40.5" customHeight="1" thickBot="1" x14ac:dyDescent="0.35">
      <c r="B6" s="218" t="s">
        <v>2</v>
      </c>
      <c r="C6" s="219"/>
      <c r="D6" s="215" t="s">
        <v>15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163</v>
      </c>
      <c r="D7" s="195"/>
      <c r="E7" s="43" t="s">
        <v>158</v>
      </c>
      <c r="F7" s="194" t="s">
        <v>84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115" t="s">
        <v>189</v>
      </c>
      <c r="C9" s="109" t="s">
        <v>152</v>
      </c>
      <c r="D9" s="69" t="s">
        <v>153</v>
      </c>
      <c r="E9" s="109" t="s">
        <v>154</v>
      </c>
      <c r="F9" s="51"/>
      <c r="G9" s="51"/>
    </row>
    <row r="10" spans="2:7" x14ac:dyDescent="0.3">
      <c r="B10" s="74" t="s">
        <v>200</v>
      </c>
      <c r="C10" s="53">
        <v>130</v>
      </c>
      <c r="D10" s="53">
        <v>0.25</v>
      </c>
      <c r="E10" s="112">
        <v>8.5500000000000007</v>
      </c>
      <c r="F10" s="53">
        <v>1</v>
      </c>
      <c r="G10" s="113">
        <f>C10*D10*E10*F10</f>
        <v>277.875</v>
      </c>
    </row>
    <row r="11" spans="2:7" x14ac:dyDescent="0.3">
      <c r="B11" s="75" t="s">
        <v>208</v>
      </c>
      <c r="C11" s="35">
        <v>130</v>
      </c>
      <c r="D11" s="35">
        <v>0.2</v>
      </c>
      <c r="E11" s="36">
        <v>1.2</v>
      </c>
      <c r="F11" s="35">
        <v>1</v>
      </c>
      <c r="G11" s="37">
        <f>C11*D11*E11*F11</f>
        <v>31.2</v>
      </c>
    </row>
    <row r="12" spans="2:7" x14ac:dyDescent="0.3">
      <c r="B12" s="75"/>
      <c r="C12" s="35"/>
      <c r="D12" s="35"/>
      <c r="E12" s="36"/>
      <c r="F12" s="35"/>
      <c r="G12" s="37">
        <f t="shared" ref="G12:G20" si="0">C12*F12</f>
        <v>0</v>
      </c>
    </row>
    <row r="13" spans="2:7" x14ac:dyDescent="0.3">
      <c r="B13" s="75"/>
      <c r="C13" s="35"/>
      <c r="D13" s="35"/>
      <c r="E13" s="36"/>
      <c r="F13" s="35"/>
      <c r="G13" s="37">
        <f t="shared" si="0"/>
        <v>0</v>
      </c>
    </row>
    <row r="14" spans="2:7" x14ac:dyDescent="0.3">
      <c r="B14" s="75"/>
      <c r="C14" s="35"/>
      <c r="D14" s="35"/>
      <c r="E14" s="36"/>
      <c r="F14" s="35"/>
      <c r="G14" s="37">
        <f t="shared" si="0"/>
        <v>0</v>
      </c>
    </row>
    <row r="15" spans="2:7" x14ac:dyDescent="0.3">
      <c r="B15" s="75"/>
      <c r="C15" s="35"/>
      <c r="D15" s="35"/>
      <c r="E15" s="36"/>
      <c r="F15" s="35"/>
      <c r="G15" s="37">
        <f t="shared" si="0"/>
        <v>0</v>
      </c>
    </row>
    <row r="16" spans="2:7" x14ac:dyDescent="0.3">
      <c r="B16" s="75"/>
      <c r="C16" s="35"/>
      <c r="D16" s="35"/>
      <c r="E16" s="36"/>
      <c r="F16" s="35"/>
      <c r="G16" s="37">
        <f t="shared" si="0"/>
        <v>0</v>
      </c>
    </row>
    <row r="17" spans="2:7" x14ac:dyDescent="0.3">
      <c r="B17" s="75"/>
      <c r="C17" s="35"/>
      <c r="D17" s="35"/>
      <c r="E17" s="36"/>
      <c r="F17" s="35"/>
      <c r="G17" s="37">
        <f t="shared" si="0"/>
        <v>0</v>
      </c>
    </row>
    <row r="18" spans="2:7" x14ac:dyDescent="0.3">
      <c r="B18" s="75"/>
      <c r="C18" s="35"/>
      <c r="D18" s="35"/>
      <c r="E18" s="36"/>
      <c r="F18" s="35"/>
      <c r="G18" s="37">
        <f t="shared" si="0"/>
        <v>0</v>
      </c>
    </row>
    <row r="19" spans="2:7" x14ac:dyDescent="0.3">
      <c r="B19" s="75"/>
      <c r="C19" s="35"/>
      <c r="D19" s="35"/>
      <c r="E19" s="35"/>
      <c r="F19" s="35"/>
      <c r="G19" s="37">
        <f t="shared" si="0"/>
        <v>0</v>
      </c>
    </row>
    <row r="20" spans="2:7" ht="15" thickBot="1" x14ac:dyDescent="0.35">
      <c r="B20" s="40"/>
      <c r="C20" s="41"/>
      <c r="D20" s="41"/>
      <c r="E20" s="41"/>
      <c r="F20" s="41"/>
      <c r="G20" s="82">
        <f t="shared" si="0"/>
        <v>0</v>
      </c>
    </row>
    <row r="21" spans="2:7" ht="15" thickBot="1" x14ac:dyDescent="0.35">
      <c r="B21" s="209" t="s">
        <v>155</v>
      </c>
      <c r="C21" s="210"/>
      <c r="D21" s="210"/>
      <c r="E21" s="210"/>
      <c r="F21" s="211"/>
      <c r="G21" s="44">
        <f>SUM(G10:G20)</f>
        <v>309.07499999999999</v>
      </c>
    </row>
    <row r="25" spans="2:7" x14ac:dyDescent="0.3">
      <c r="C25" s="190" t="s">
        <v>256</v>
      </c>
      <c r="D25" s="190"/>
      <c r="E25" s="190"/>
    </row>
    <row r="26" spans="2:7" x14ac:dyDescent="0.3">
      <c r="C26" s="190" t="s">
        <v>252</v>
      </c>
      <c r="D26" s="190"/>
      <c r="E26" s="190"/>
    </row>
    <row r="27" spans="2:7" x14ac:dyDescent="0.3">
      <c r="C27" s="190" t="s">
        <v>253</v>
      </c>
      <c r="D27" s="190"/>
      <c r="E27" s="190"/>
    </row>
    <row r="28" spans="2:7" x14ac:dyDescent="0.3">
      <c r="C28" s="190" t="s">
        <v>255</v>
      </c>
      <c r="D28" s="190"/>
      <c r="E28" s="190"/>
    </row>
  </sheetData>
  <mergeCells count="15">
    <mergeCell ref="C26:E26"/>
    <mergeCell ref="C27:E27"/>
    <mergeCell ref="C28:E28"/>
    <mergeCell ref="C2:F2"/>
    <mergeCell ref="G2:G4"/>
    <mergeCell ref="C3:D3"/>
    <mergeCell ref="C4:D4"/>
    <mergeCell ref="C25:E25"/>
    <mergeCell ref="B5:G5"/>
    <mergeCell ref="C7:D7"/>
    <mergeCell ref="B8:E8"/>
    <mergeCell ref="B21:F21"/>
    <mergeCell ref="F7:G7"/>
    <mergeCell ref="D6:G6"/>
    <mergeCell ref="B6:C6"/>
  </mergeCells>
  <pageMargins left="0.7" right="0.7" top="0.75" bottom="0.75" header="0.3" footer="0.3"/>
  <pageSetup fitToWidth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B1:G25"/>
  <sheetViews>
    <sheetView view="pageBreakPreview" zoomScale="90" zoomScaleNormal="100" zoomScaleSheetLayoutView="90" workbookViewId="0">
      <selection activeCell="B10" sqref="B10:G17"/>
    </sheetView>
  </sheetViews>
  <sheetFormatPr baseColWidth="10" defaultRowHeight="14.4" x14ac:dyDescent="0.3"/>
  <cols>
    <col min="1" max="1" width="4.33203125" customWidth="1"/>
    <col min="2" max="2" width="26" customWidth="1"/>
    <col min="3" max="3" width="12.44140625" customWidth="1"/>
    <col min="4" max="4" width="23.33203125" customWidth="1"/>
    <col min="5" max="5" width="15.6640625" customWidth="1"/>
    <col min="6" max="6" width="13.33203125" bestFit="1" customWidth="1"/>
    <col min="7" max="7" width="24.5546875" customWidth="1"/>
  </cols>
  <sheetData>
    <row r="1" spans="2:7" ht="15" thickBot="1" x14ac:dyDescent="0.35"/>
    <row r="2" spans="2:7" ht="57.6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32.25" customHeight="1" thickBot="1" x14ac:dyDescent="0.35">
      <c r="B6" s="218" t="s">
        <v>2</v>
      </c>
      <c r="C6" s="219"/>
      <c r="D6" s="215" t="s">
        <v>16</v>
      </c>
      <c r="E6" s="216"/>
      <c r="F6" s="216"/>
      <c r="G6" s="217"/>
    </row>
    <row r="7" spans="2:7" ht="15" thickBot="1" x14ac:dyDescent="0.35">
      <c r="B7" s="60" t="s">
        <v>157</v>
      </c>
      <c r="C7" s="194" t="s">
        <v>164</v>
      </c>
      <c r="D7" s="195"/>
      <c r="E7" s="43" t="s">
        <v>158</v>
      </c>
      <c r="F7" s="194" t="s">
        <v>86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109" t="s">
        <v>153</v>
      </c>
      <c r="E9" s="70" t="s">
        <v>154</v>
      </c>
      <c r="F9" s="51"/>
      <c r="G9" s="51"/>
    </row>
    <row r="10" spans="2:7" x14ac:dyDescent="0.3">
      <c r="B10" s="74" t="s">
        <v>209</v>
      </c>
      <c r="C10" s="53">
        <v>130</v>
      </c>
      <c r="D10" s="53"/>
      <c r="E10" s="53">
        <v>0.2</v>
      </c>
      <c r="F10" s="53">
        <v>2</v>
      </c>
      <c r="G10" s="113">
        <f>C10*E10*F10</f>
        <v>52</v>
      </c>
    </row>
    <row r="11" spans="2:7" x14ac:dyDescent="0.3">
      <c r="B11" s="75" t="s">
        <v>210</v>
      </c>
      <c r="C11" s="35">
        <v>8.5500000000000007</v>
      </c>
      <c r="D11" s="35"/>
      <c r="E11" s="35">
        <v>0.2</v>
      </c>
      <c r="F11" s="35">
        <v>2</v>
      </c>
      <c r="G11" s="37">
        <f t="shared" ref="G11" si="0">C11*E11*F11</f>
        <v>3.4200000000000004</v>
      </c>
    </row>
    <row r="12" spans="2:7" x14ac:dyDescent="0.3">
      <c r="B12" s="75"/>
      <c r="C12" s="35"/>
      <c r="D12" s="35"/>
      <c r="E12" s="36"/>
      <c r="F12" s="35"/>
      <c r="G12" s="37">
        <f>C12*E12</f>
        <v>0</v>
      </c>
    </row>
    <row r="13" spans="2:7" x14ac:dyDescent="0.3">
      <c r="B13" s="75"/>
      <c r="C13" s="35"/>
      <c r="D13" s="35"/>
      <c r="E13" s="36"/>
      <c r="F13" s="35"/>
      <c r="G13" s="37">
        <f t="shared" ref="G13:G17" si="1">C13*F13</f>
        <v>0</v>
      </c>
    </row>
    <row r="14" spans="2:7" x14ac:dyDescent="0.3">
      <c r="B14" s="75"/>
      <c r="C14" s="35"/>
      <c r="D14" s="35"/>
      <c r="E14" s="36"/>
      <c r="F14" s="35"/>
      <c r="G14" s="37">
        <f t="shared" si="1"/>
        <v>0</v>
      </c>
    </row>
    <row r="15" spans="2:7" x14ac:dyDescent="0.3">
      <c r="B15" s="75"/>
      <c r="C15" s="35"/>
      <c r="D15" s="35"/>
      <c r="E15" s="36"/>
      <c r="F15" s="35"/>
      <c r="G15" s="37">
        <f t="shared" si="1"/>
        <v>0</v>
      </c>
    </row>
    <row r="16" spans="2:7" x14ac:dyDescent="0.3">
      <c r="B16" s="75"/>
      <c r="C16" s="35"/>
      <c r="D16" s="35"/>
      <c r="E16" s="35"/>
      <c r="F16" s="35"/>
      <c r="G16" s="37">
        <f t="shared" si="1"/>
        <v>0</v>
      </c>
    </row>
    <row r="17" spans="2:7" ht="15" thickBot="1" x14ac:dyDescent="0.35">
      <c r="B17" s="40"/>
      <c r="C17" s="41"/>
      <c r="D17" s="41"/>
      <c r="E17" s="41"/>
      <c r="F17" s="41"/>
      <c r="G17" s="82">
        <f t="shared" si="1"/>
        <v>0</v>
      </c>
    </row>
    <row r="18" spans="2:7" ht="15" thickBot="1" x14ac:dyDescent="0.35">
      <c r="B18" s="209" t="s">
        <v>155</v>
      </c>
      <c r="C18" s="210"/>
      <c r="D18" s="210"/>
      <c r="E18" s="210"/>
      <c r="F18" s="211"/>
      <c r="G18" s="44">
        <f>SUM(G10:G17)</f>
        <v>55.42</v>
      </c>
    </row>
    <row r="22" spans="2:7" x14ac:dyDescent="0.3">
      <c r="C22" s="190" t="s">
        <v>256</v>
      </c>
      <c r="D22" s="190"/>
      <c r="E22" s="190"/>
    </row>
    <row r="23" spans="2:7" x14ac:dyDescent="0.3">
      <c r="C23" s="190" t="s">
        <v>252</v>
      </c>
      <c r="D23" s="190"/>
      <c r="E23" s="190"/>
    </row>
    <row r="24" spans="2:7" x14ac:dyDescent="0.3">
      <c r="C24" s="190" t="s">
        <v>253</v>
      </c>
      <c r="D24" s="190"/>
      <c r="E24" s="190"/>
    </row>
    <row r="25" spans="2:7" x14ac:dyDescent="0.3">
      <c r="C25" s="190" t="s">
        <v>255</v>
      </c>
      <c r="D25" s="190"/>
      <c r="E25" s="190"/>
    </row>
  </sheetData>
  <mergeCells count="15">
    <mergeCell ref="C23:E23"/>
    <mergeCell ref="C24:E24"/>
    <mergeCell ref="C25:E25"/>
    <mergeCell ref="C2:F2"/>
    <mergeCell ref="G2:G4"/>
    <mergeCell ref="C3:D3"/>
    <mergeCell ref="C4:D4"/>
    <mergeCell ref="C22:E22"/>
    <mergeCell ref="B8:E8"/>
    <mergeCell ref="B18:F18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  <pageSetUpPr fitToPage="1"/>
  </sheetPr>
  <dimension ref="B1:G23"/>
  <sheetViews>
    <sheetView view="pageBreakPreview" zoomScale="83" zoomScaleNormal="100" workbookViewId="0">
      <selection activeCell="B10" sqref="B10:G14"/>
    </sheetView>
  </sheetViews>
  <sheetFormatPr baseColWidth="10" defaultRowHeight="14.4" x14ac:dyDescent="0.3"/>
  <cols>
    <col min="1" max="1" width="2.6640625" customWidth="1"/>
    <col min="2" max="2" width="34.6640625" bestFit="1" customWidth="1"/>
    <col min="3" max="3" width="14.6640625" customWidth="1"/>
    <col min="4" max="4" width="16.88671875" customWidth="1"/>
    <col min="5" max="5" width="17" customWidth="1"/>
    <col min="7" max="7" width="21.33203125" customWidth="1"/>
  </cols>
  <sheetData>
    <row r="1" spans="2:7" ht="15" thickBot="1" x14ac:dyDescent="0.35"/>
    <row r="2" spans="2:7" ht="53.4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32.25" customHeight="1" thickBot="1" x14ac:dyDescent="0.35">
      <c r="B6" s="218" t="s">
        <v>2</v>
      </c>
      <c r="C6" s="219"/>
      <c r="D6" s="215" t="s">
        <v>17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165</v>
      </c>
      <c r="D7" s="195"/>
      <c r="E7" s="43" t="s">
        <v>158</v>
      </c>
      <c r="F7" s="194" t="s">
        <v>86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109" t="s">
        <v>153</v>
      </c>
      <c r="E9" s="70" t="s">
        <v>154</v>
      </c>
      <c r="F9" s="51"/>
      <c r="G9" s="51"/>
    </row>
    <row r="10" spans="2:7" x14ac:dyDescent="0.3">
      <c r="B10" s="74" t="s">
        <v>239</v>
      </c>
      <c r="C10" s="53">
        <v>130</v>
      </c>
      <c r="D10" s="53"/>
      <c r="E10" s="53">
        <v>8.5500000000000007</v>
      </c>
      <c r="F10" s="53">
        <v>1</v>
      </c>
      <c r="G10" s="113">
        <f>C10*E10*F10</f>
        <v>1111.5</v>
      </c>
    </row>
    <row r="11" spans="2:7" x14ac:dyDescent="0.3">
      <c r="B11" s="75" t="s">
        <v>238</v>
      </c>
      <c r="C11" s="35">
        <v>130</v>
      </c>
      <c r="D11" s="35"/>
      <c r="E11" s="35">
        <v>8.5500000000000007</v>
      </c>
      <c r="F11" s="35">
        <v>1</v>
      </c>
      <c r="G11" s="37">
        <f t="shared" ref="G11" si="0">C11*E11*F11</f>
        <v>1111.5</v>
      </c>
    </row>
    <row r="12" spans="2:7" x14ac:dyDescent="0.3">
      <c r="B12" s="75"/>
      <c r="C12" s="35"/>
      <c r="D12" s="35"/>
      <c r="E12" s="36"/>
      <c r="F12" s="35"/>
      <c r="G12" s="37">
        <f t="shared" ref="G12:G14" si="1">C12*F12</f>
        <v>0</v>
      </c>
    </row>
    <row r="13" spans="2:7" x14ac:dyDescent="0.3">
      <c r="B13" s="75"/>
      <c r="C13" s="35"/>
      <c r="D13" s="35"/>
      <c r="E13" s="35"/>
      <c r="F13" s="35"/>
      <c r="G13" s="37">
        <f t="shared" si="1"/>
        <v>0</v>
      </c>
    </row>
    <row r="14" spans="2:7" ht="15" thickBot="1" x14ac:dyDescent="0.35">
      <c r="B14" s="40"/>
      <c r="C14" s="41"/>
      <c r="D14" s="41"/>
      <c r="E14" s="41"/>
      <c r="F14" s="41"/>
      <c r="G14" s="82">
        <f t="shared" si="1"/>
        <v>0</v>
      </c>
    </row>
    <row r="15" spans="2:7" ht="15" thickBot="1" x14ac:dyDescent="0.35">
      <c r="B15" s="209" t="s">
        <v>155</v>
      </c>
      <c r="C15" s="210"/>
      <c r="D15" s="210"/>
      <c r="E15" s="210"/>
      <c r="F15" s="211"/>
      <c r="G15" s="44">
        <f>SUM(G10:G14)</f>
        <v>2223</v>
      </c>
    </row>
    <row r="20" spans="3:5" x14ac:dyDescent="0.3">
      <c r="C20" s="190" t="s">
        <v>256</v>
      </c>
      <c r="D20" s="190"/>
      <c r="E20" s="190"/>
    </row>
    <row r="21" spans="3:5" x14ac:dyDescent="0.3">
      <c r="C21" s="190" t="s">
        <v>252</v>
      </c>
      <c r="D21" s="190"/>
      <c r="E21" s="190"/>
    </row>
    <row r="22" spans="3:5" x14ac:dyDescent="0.3">
      <c r="C22" s="190" t="s">
        <v>253</v>
      </c>
      <c r="D22" s="190"/>
      <c r="E22" s="190"/>
    </row>
    <row r="23" spans="3:5" x14ac:dyDescent="0.3">
      <c r="C23" s="190" t="s">
        <v>255</v>
      </c>
      <c r="D23" s="190"/>
      <c r="E23" s="190"/>
    </row>
  </sheetData>
  <mergeCells count="15">
    <mergeCell ref="C21:E21"/>
    <mergeCell ref="C22:E22"/>
    <mergeCell ref="C23:E23"/>
    <mergeCell ref="C2:F2"/>
    <mergeCell ref="G2:G4"/>
    <mergeCell ref="C3:D3"/>
    <mergeCell ref="C4:D4"/>
    <mergeCell ref="C20:E20"/>
    <mergeCell ref="B8:E8"/>
    <mergeCell ref="B15:F15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1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B1:G28"/>
  <sheetViews>
    <sheetView view="pageBreakPreview" topLeftCell="A5" zoomScale="94" zoomScaleNormal="100" workbookViewId="0">
      <selection activeCell="D16" sqref="D16"/>
    </sheetView>
  </sheetViews>
  <sheetFormatPr baseColWidth="10" defaultRowHeight="14.4" x14ac:dyDescent="0.3"/>
  <cols>
    <col min="2" max="2" width="17.88671875" customWidth="1"/>
    <col min="3" max="3" width="12.44140625" customWidth="1"/>
    <col min="4" max="4" width="20.5546875" customWidth="1"/>
    <col min="5" max="5" width="13.6640625" bestFit="1" customWidth="1"/>
    <col min="6" max="6" width="12.6640625" bestFit="1" customWidth="1"/>
    <col min="7" max="7" width="24.6640625" customWidth="1"/>
  </cols>
  <sheetData>
    <row r="1" spans="2:7" ht="15" thickBot="1" x14ac:dyDescent="0.35"/>
    <row r="2" spans="2:7" ht="46.2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53.25" customHeight="1" thickBot="1" x14ac:dyDescent="0.35">
      <c r="B6" s="218" t="s">
        <v>2</v>
      </c>
      <c r="C6" s="219"/>
      <c r="D6" s="215" t="s">
        <v>18</v>
      </c>
      <c r="E6" s="216"/>
      <c r="F6" s="216"/>
      <c r="G6" s="217"/>
    </row>
    <row r="7" spans="2:7" ht="15" thickBot="1" x14ac:dyDescent="0.35">
      <c r="B7" s="58" t="s">
        <v>157</v>
      </c>
      <c r="C7" s="42" t="s">
        <v>157</v>
      </c>
      <c r="D7" t="s">
        <v>166</v>
      </c>
      <c r="E7" s="43" t="s">
        <v>158</v>
      </c>
      <c r="F7" s="194" t="s">
        <v>84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211</v>
      </c>
      <c r="C9" s="68" t="s">
        <v>152</v>
      </c>
      <c r="D9" s="109" t="s">
        <v>153</v>
      </c>
      <c r="E9" s="70" t="s">
        <v>154</v>
      </c>
      <c r="F9" s="51"/>
      <c r="G9" s="51"/>
    </row>
    <row r="10" spans="2:7" x14ac:dyDescent="0.3">
      <c r="B10" s="74" t="s">
        <v>200</v>
      </c>
      <c r="C10" s="53">
        <v>130</v>
      </c>
      <c r="D10" s="53">
        <v>0.15</v>
      </c>
      <c r="E10" s="53">
        <v>8.5500000000000007</v>
      </c>
      <c r="F10" s="53">
        <v>1</v>
      </c>
      <c r="G10" s="113">
        <f>C10*D10*E10*F10</f>
        <v>166.72500000000002</v>
      </c>
    </row>
    <row r="11" spans="2:7" x14ac:dyDescent="0.3">
      <c r="B11" s="75"/>
      <c r="C11" s="35"/>
      <c r="D11" s="35"/>
      <c r="E11" s="35"/>
      <c r="F11" s="35"/>
      <c r="G11" s="37">
        <f t="shared" ref="G11:G14" si="0">C11*E11*F11</f>
        <v>0</v>
      </c>
    </row>
    <row r="12" spans="2:7" x14ac:dyDescent="0.3">
      <c r="B12" s="75"/>
      <c r="C12" s="35"/>
      <c r="D12" s="35"/>
      <c r="E12" s="35"/>
      <c r="F12" s="35"/>
      <c r="G12" s="37">
        <f t="shared" si="0"/>
        <v>0</v>
      </c>
    </row>
    <row r="13" spans="2:7" x14ac:dyDescent="0.3">
      <c r="B13" s="75"/>
      <c r="C13" s="35"/>
      <c r="D13" s="35"/>
      <c r="E13" s="35"/>
      <c r="F13" s="35"/>
      <c r="G13" s="37">
        <f t="shared" si="0"/>
        <v>0</v>
      </c>
    </row>
    <row r="14" spans="2:7" x14ac:dyDescent="0.3">
      <c r="B14" s="75"/>
      <c r="C14" s="35"/>
      <c r="D14" s="35"/>
      <c r="E14" s="36"/>
      <c r="F14" s="35"/>
      <c r="G14" s="37">
        <f t="shared" si="0"/>
        <v>0</v>
      </c>
    </row>
    <row r="15" spans="2:7" x14ac:dyDescent="0.3">
      <c r="B15" s="75"/>
      <c r="C15" s="35"/>
      <c r="D15" s="35"/>
      <c r="E15" s="36"/>
      <c r="F15" s="35"/>
      <c r="G15" s="37">
        <f t="shared" ref="G15:G20" si="1">C15*F15</f>
        <v>0</v>
      </c>
    </row>
    <row r="16" spans="2:7" x14ac:dyDescent="0.3">
      <c r="B16" s="75"/>
      <c r="C16" s="35"/>
      <c r="D16" s="35"/>
      <c r="E16" s="36"/>
      <c r="F16" s="35"/>
      <c r="G16" s="37">
        <f t="shared" si="1"/>
        <v>0</v>
      </c>
    </row>
    <row r="17" spans="2:7" x14ac:dyDescent="0.3">
      <c r="B17" s="75"/>
      <c r="C17" s="35"/>
      <c r="D17" s="35"/>
      <c r="E17" s="36"/>
      <c r="F17" s="35"/>
      <c r="G17" s="37">
        <f t="shared" si="1"/>
        <v>0</v>
      </c>
    </row>
    <row r="18" spans="2:7" x14ac:dyDescent="0.3">
      <c r="B18" s="75"/>
      <c r="C18" s="35"/>
      <c r="D18" s="35"/>
      <c r="E18" s="36"/>
      <c r="F18" s="35"/>
      <c r="G18" s="37">
        <f t="shared" si="1"/>
        <v>0</v>
      </c>
    </row>
    <row r="19" spans="2:7" x14ac:dyDescent="0.3">
      <c r="B19" s="75"/>
      <c r="C19" s="35"/>
      <c r="D19" s="35"/>
      <c r="E19" s="35"/>
      <c r="F19" s="35"/>
      <c r="G19" s="37">
        <f t="shared" si="1"/>
        <v>0</v>
      </c>
    </row>
    <row r="20" spans="2:7" ht="15" thickBot="1" x14ac:dyDescent="0.35">
      <c r="B20" s="40"/>
      <c r="C20" s="41"/>
      <c r="D20" s="41"/>
      <c r="E20" s="41"/>
      <c r="F20" s="41"/>
      <c r="G20" s="82">
        <f t="shared" si="1"/>
        <v>0</v>
      </c>
    </row>
    <row r="21" spans="2:7" ht="15" thickBot="1" x14ac:dyDescent="0.35">
      <c r="B21" s="209" t="s">
        <v>155</v>
      </c>
      <c r="C21" s="210"/>
      <c r="D21" s="210"/>
      <c r="E21" s="210"/>
      <c r="F21" s="211"/>
      <c r="G21" s="44">
        <f>SUM(G10:G20)</f>
        <v>166.72500000000002</v>
      </c>
    </row>
    <row r="25" spans="2:7" x14ac:dyDescent="0.3">
      <c r="C25" s="190" t="s">
        <v>256</v>
      </c>
      <c r="D25" s="190"/>
      <c r="E25" s="190"/>
    </row>
    <row r="26" spans="2:7" x14ac:dyDescent="0.3">
      <c r="C26" s="190" t="s">
        <v>252</v>
      </c>
      <c r="D26" s="190"/>
      <c r="E26" s="190"/>
    </row>
    <row r="27" spans="2:7" x14ac:dyDescent="0.3">
      <c r="C27" s="190" t="s">
        <v>253</v>
      </c>
      <c r="D27" s="190"/>
      <c r="E27" s="190"/>
    </row>
    <row r="28" spans="2:7" x14ac:dyDescent="0.3">
      <c r="C28" s="190" t="s">
        <v>255</v>
      </c>
      <c r="D28" s="190"/>
      <c r="E28" s="190"/>
    </row>
  </sheetData>
  <mergeCells count="14">
    <mergeCell ref="C26:E26"/>
    <mergeCell ref="C27:E27"/>
    <mergeCell ref="C28:E28"/>
    <mergeCell ref="C2:F2"/>
    <mergeCell ref="G2:G4"/>
    <mergeCell ref="C3:D3"/>
    <mergeCell ref="C4:D4"/>
    <mergeCell ref="C25:E25"/>
    <mergeCell ref="B21:F21"/>
    <mergeCell ref="D6:G6"/>
    <mergeCell ref="F7:G7"/>
    <mergeCell ref="B6:C6"/>
    <mergeCell ref="B5:G5"/>
    <mergeCell ref="B8:E8"/>
  </mergeCells>
  <pageMargins left="0.7" right="0.7" top="0.75" bottom="0.75" header="0.3" footer="0.3"/>
  <pageSetup fitToWidth="0" orientation="landscape" r:id="rId1"/>
  <colBreaks count="1" manualBreakCount="1">
    <brk id="7" max="2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pageSetUpPr fitToPage="1"/>
  </sheetPr>
  <dimension ref="B1:G29"/>
  <sheetViews>
    <sheetView view="pageBreakPreview" zoomScale="80" zoomScaleNormal="100" workbookViewId="0">
      <selection activeCell="G34" sqref="G34"/>
    </sheetView>
  </sheetViews>
  <sheetFormatPr baseColWidth="10" defaultRowHeight="14.4" x14ac:dyDescent="0.3"/>
  <cols>
    <col min="1" max="1" width="3.5546875" customWidth="1"/>
    <col min="2" max="2" width="25.6640625" customWidth="1"/>
    <col min="3" max="3" width="15.6640625" customWidth="1"/>
    <col min="4" max="4" width="24.44140625" customWidth="1"/>
    <col min="5" max="5" width="14" bestFit="1" customWidth="1"/>
    <col min="6" max="6" width="12.109375" bestFit="1" customWidth="1"/>
    <col min="7" max="7" width="21.44140625" customWidth="1"/>
  </cols>
  <sheetData>
    <row r="1" spans="2:7" ht="15" thickBot="1" x14ac:dyDescent="0.35"/>
    <row r="2" spans="2:7" ht="45.6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2.5" customHeight="1" thickBot="1" x14ac:dyDescent="0.35">
      <c r="B6" s="218" t="s">
        <v>2</v>
      </c>
      <c r="C6" s="219"/>
      <c r="D6" s="215" t="s">
        <v>21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167</v>
      </c>
      <c r="D7" s="195"/>
      <c r="E7" s="43" t="s">
        <v>158</v>
      </c>
      <c r="F7" s="194" t="s">
        <v>86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109" t="s">
        <v>152</v>
      </c>
      <c r="D9" s="70" t="s">
        <v>153</v>
      </c>
      <c r="E9" s="70" t="s">
        <v>154</v>
      </c>
      <c r="F9" s="51"/>
      <c r="G9" s="51"/>
    </row>
    <row r="10" spans="2:7" x14ac:dyDescent="0.3">
      <c r="B10" s="74" t="s">
        <v>212</v>
      </c>
      <c r="C10" s="53">
        <v>130</v>
      </c>
      <c r="D10" s="53"/>
      <c r="E10" s="53">
        <v>1.2</v>
      </c>
      <c r="F10" s="53">
        <v>1</v>
      </c>
      <c r="G10" s="113">
        <f>C10*E10*F10</f>
        <v>156</v>
      </c>
    </row>
    <row r="11" spans="2:7" x14ac:dyDescent="0.3">
      <c r="B11" s="75"/>
      <c r="C11" s="35"/>
      <c r="D11" s="35"/>
      <c r="E11" s="35"/>
      <c r="F11" s="35"/>
      <c r="G11" s="37">
        <f t="shared" ref="G11:G14" si="0">C11*E11*F11</f>
        <v>0</v>
      </c>
    </row>
    <row r="12" spans="2:7" x14ac:dyDescent="0.3">
      <c r="B12" s="75"/>
      <c r="C12" s="35"/>
      <c r="D12" s="35"/>
      <c r="E12" s="35"/>
      <c r="F12" s="35"/>
      <c r="G12" s="37">
        <f t="shared" si="0"/>
        <v>0</v>
      </c>
    </row>
    <row r="13" spans="2:7" x14ac:dyDescent="0.3">
      <c r="B13" s="75"/>
      <c r="C13" s="35"/>
      <c r="D13" s="35"/>
      <c r="E13" s="35"/>
      <c r="F13" s="35"/>
      <c r="G13" s="37">
        <f t="shared" si="0"/>
        <v>0</v>
      </c>
    </row>
    <row r="14" spans="2:7" x14ac:dyDescent="0.3">
      <c r="B14" s="75"/>
      <c r="C14" s="35"/>
      <c r="D14" s="35"/>
      <c r="E14" s="36"/>
      <c r="F14" s="35"/>
      <c r="G14" s="37">
        <f t="shared" si="0"/>
        <v>0</v>
      </c>
    </row>
    <row r="15" spans="2:7" x14ac:dyDescent="0.3">
      <c r="B15" s="75"/>
      <c r="C15" s="35"/>
      <c r="D15" s="35"/>
      <c r="E15" s="36"/>
      <c r="F15" s="35"/>
      <c r="G15" s="37">
        <f t="shared" ref="G15:G20" si="1">C15*F15</f>
        <v>0</v>
      </c>
    </row>
    <row r="16" spans="2:7" x14ac:dyDescent="0.3">
      <c r="B16" s="75"/>
      <c r="C16" s="35"/>
      <c r="D16" s="35"/>
      <c r="E16" s="36"/>
      <c r="F16" s="35"/>
      <c r="G16" s="37">
        <f t="shared" si="1"/>
        <v>0</v>
      </c>
    </row>
    <row r="17" spans="2:7" x14ac:dyDescent="0.3">
      <c r="B17" s="75"/>
      <c r="C17" s="35"/>
      <c r="D17" s="35"/>
      <c r="E17" s="36"/>
      <c r="F17" s="35"/>
      <c r="G17" s="37">
        <f t="shared" si="1"/>
        <v>0</v>
      </c>
    </row>
    <row r="18" spans="2:7" x14ac:dyDescent="0.3">
      <c r="B18" s="75"/>
      <c r="C18" s="35"/>
      <c r="D18" s="35"/>
      <c r="E18" s="36"/>
      <c r="F18" s="35"/>
      <c r="G18" s="37">
        <f t="shared" si="1"/>
        <v>0</v>
      </c>
    </row>
    <row r="19" spans="2:7" x14ac:dyDescent="0.3">
      <c r="B19" s="75"/>
      <c r="C19" s="35"/>
      <c r="D19" s="35"/>
      <c r="E19" s="35"/>
      <c r="F19" s="35"/>
      <c r="G19" s="37">
        <f t="shared" si="1"/>
        <v>0</v>
      </c>
    </row>
    <row r="20" spans="2:7" ht="15" thickBot="1" x14ac:dyDescent="0.35">
      <c r="B20" s="40"/>
      <c r="C20" s="41"/>
      <c r="D20" s="41"/>
      <c r="E20" s="41"/>
      <c r="F20" s="41"/>
      <c r="G20" s="82">
        <f t="shared" si="1"/>
        <v>0</v>
      </c>
    </row>
    <row r="21" spans="2:7" ht="15" thickBot="1" x14ac:dyDescent="0.35">
      <c r="B21" s="209" t="s">
        <v>155</v>
      </c>
      <c r="C21" s="210"/>
      <c r="D21" s="210"/>
      <c r="E21" s="210"/>
      <c r="F21" s="211"/>
      <c r="G21" s="44">
        <f>SUM(G10:G20)</f>
        <v>156</v>
      </c>
    </row>
    <row r="26" spans="2:7" x14ac:dyDescent="0.3">
      <c r="C26" s="190" t="s">
        <v>256</v>
      </c>
      <c r="D26" s="190"/>
      <c r="E26" s="190"/>
    </row>
    <row r="27" spans="2:7" x14ac:dyDescent="0.3">
      <c r="C27" s="190" t="s">
        <v>252</v>
      </c>
      <c r="D27" s="190"/>
      <c r="E27" s="190"/>
    </row>
    <row r="28" spans="2:7" x14ac:dyDescent="0.3">
      <c r="C28" s="190" t="s">
        <v>253</v>
      </c>
      <c r="D28" s="190"/>
      <c r="E28" s="190"/>
    </row>
    <row r="29" spans="2:7" x14ac:dyDescent="0.3">
      <c r="C29" s="190" t="s">
        <v>255</v>
      </c>
      <c r="D29" s="190"/>
      <c r="E29" s="190"/>
    </row>
  </sheetData>
  <mergeCells count="15">
    <mergeCell ref="C27:E27"/>
    <mergeCell ref="C28:E28"/>
    <mergeCell ref="C29:E29"/>
    <mergeCell ref="C2:F2"/>
    <mergeCell ref="G2:G4"/>
    <mergeCell ref="C3:D3"/>
    <mergeCell ref="C4:D4"/>
    <mergeCell ref="C26:E26"/>
    <mergeCell ref="B8:E8"/>
    <mergeCell ref="B21:F21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2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  <pageSetUpPr fitToPage="1"/>
  </sheetPr>
  <dimension ref="B1:G28"/>
  <sheetViews>
    <sheetView view="pageBreakPreview" topLeftCell="A7" zoomScale="93" zoomScaleNormal="100" workbookViewId="0">
      <selection activeCell="G22" sqref="G22"/>
    </sheetView>
  </sheetViews>
  <sheetFormatPr baseColWidth="10" defaultRowHeight="14.4" x14ac:dyDescent="0.3"/>
  <cols>
    <col min="2" max="2" width="24.109375" customWidth="1"/>
    <col min="3" max="3" width="12.44140625" customWidth="1"/>
    <col min="4" max="4" width="21.109375" customWidth="1"/>
    <col min="5" max="5" width="13.6640625" bestFit="1" customWidth="1"/>
    <col min="6" max="6" width="14" customWidth="1"/>
    <col min="7" max="7" width="19.88671875" customWidth="1"/>
  </cols>
  <sheetData>
    <row r="1" spans="2:7" ht="15" thickBot="1" x14ac:dyDescent="0.35"/>
    <row r="2" spans="2:7" ht="60.6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40.5" customHeight="1" thickBot="1" x14ac:dyDescent="0.35">
      <c r="B6" s="218" t="s">
        <v>2</v>
      </c>
      <c r="C6" s="219"/>
      <c r="D6" s="215" t="s">
        <v>30</v>
      </c>
      <c r="E6" s="216"/>
      <c r="F6" s="216"/>
      <c r="G6" s="217"/>
    </row>
    <row r="7" spans="2:7" ht="15" thickBot="1" x14ac:dyDescent="0.35">
      <c r="B7" s="58" t="s">
        <v>157</v>
      </c>
      <c r="C7" s="42" t="s">
        <v>157</v>
      </c>
      <c r="D7" t="s">
        <v>168</v>
      </c>
      <c r="E7" s="43" t="s">
        <v>158</v>
      </c>
      <c r="F7" s="194" t="s">
        <v>84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187</v>
      </c>
      <c r="C10" s="53">
        <v>130</v>
      </c>
      <c r="D10" s="53">
        <v>1.1499999999999999</v>
      </c>
      <c r="E10" s="112">
        <v>8.5500000000000007</v>
      </c>
      <c r="F10" s="53">
        <v>1.3</v>
      </c>
      <c r="G10" s="113">
        <f>C10*D10*E10*F10</f>
        <v>1661.6925000000003</v>
      </c>
    </row>
    <row r="11" spans="2:7" x14ac:dyDescent="0.3">
      <c r="B11" s="76" t="s">
        <v>188</v>
      </c>
      <c r="C11" s="64">
        <v>130</v>
      </c>
      <c r="D11" s="64">
        <v>0.15</v>
      </c>
      <c r="E11" s="73">
        <v>1.2</v>
      </c>
      <c r="F11" s="35">
        <v>1.3</v>
      </c>
      <c r="G11" s="37">
        <f t="shared" ref="G11:G12" si="0">C11*D11*E11*F11</f>
        <v>30.419999999999998</v>
      </c>
    </row>
    <row r="12" spans="2:7" x14ac:dyDescent="0.3">
      <c r="B12" s="75" t="s">
        <v>236</v>
      </c>
      <c r="C12" s="35">
        <v>130</v>
      </c>
      <c r="D12" s="35">
        <v>0.95</v>
      </c>
      <c r="E12" s="36">
        <v>0.5</v>
      </c>
      <c r="F12" s="35">
        <v>1.3</v>
      </c>
      <c r="G12" s="37">
        <f t="shared" si="0"/>
        <v>80.275000000000006</v>
      </c>
    </row>
    <row r="13" spans="2:7" x14ac:dyDescent="0.3">
      <c r="B13" s="75"/>
      <c r="C13" s="35"/>
      <c r="D13" s="36"/>
      <c r="E13" s="36"/>
      <c r="F13" s="35"/>
      <c r="G13" s="37"/>
    </row>
    <row r="14" spans="2:7" x14ac:dyDescent="0.3">
      <c r="B14" s="75"/>
      <c r="C14" s="35"/>
      <c r="D14" s="35"/>
      <c r="E14" s="36"/>
      <c r="F14" s="35"/>
      <c r="G14" s="37"/>
    </row>
    <row r="15" spans="2:7" x14ac:dyDescent="0.3">
      <c r="B15" s="75"/>
      <c r="C15" s="35"/>
      <c r="D15" s="35"/>
      <c r="E15" s="36"/>
      <c r="F15" s="35"/>
      <c r="G15" s="37"/>
    </row>
    <row r="16" spans="2:7" x14ac:dyDescent="0.3">
      <c r="B16" s="75"/>
      <c r="C16" s="35"/>
      <c r="D16" s="35"/>
      <c r="E16" s="36"/>
      <c r="F16" s="35"/>
      <c r="G16" s="37"/>
    </row>
    <row r="17" spans="2:7" x14ac:dyDescent="0.3">
      <c r="B17" s="75"/>
      <c r="C17" s="35"/>
      <c r="D17" s="35"/>
      <c r="E17" s="36"/>
      <c r="F17" s="35"/>
      <c r="G17" s="37"/>
    </row>
    <row r="18" spans="2:7" x14ac:dyDescent="0.3">
      <c r="B18" s="75"/>
      <c r="C18" s="35"/>
      <c r="D18" s="35"/>
      <c r="E18" s="36"/>
      <c r="F18" s="35"/>
      <c r="G18" s="37"/>
    </row>
    <row r="19" spans="2:7" x14ac:dyDescent="0.3">
      <c r="B19" s="75"/>
      <c r="C19" s="35"/>
      <c r="D19" s="35"/>
      <c r="E19" s="35"/>
      <c r="F19" s="35"/>
      <c r="G19" s="37"/>
    </row>
    <row r="20" spans="2:7" ht="15" thickBot="1" x14ac:dyDescent="0.35">
      <c r="B20" s="40"/>
      <c r="C20" s="41"/>
      <c r="D20" s="41"/>
      <c r="E20" s="41"/>
      <c r="F20" s="41"/>
      <c r="G20" s="82"/>
    </row>
    <row r="21" spans="2:7" ht="15" thickBot="1" x14ac:dyDescent="0.35">
      <c r="B21" s="209" t="s">
        <v>155</v>
      </c>
      <c r="C21" s="210"/>
      <c r="D21" s="210"/>
      <c r="E21" s="210"/>
      <c r="F21" s="211"/>
      <c r="G21" s="44">
        <f>SUM(G10:G20)</f>
        <v>1772.3875000000005</v>
      </c>
    </row>
    <row r="25" spans="2:7" x14ac:dyDescent="0.3">
      <c r="C25" s="190" t="s">
        <v>256</v>
      </c>
      <c r="D25" s="190"/>
      <c r="E25" s="190"/>
    </row>
    <row r="26" spans="2:7" x14ac:dyDescent="0.3">
      <c r="C26" s="190" t="s">
        <v>252</v>
      </c>
      <c r="D26" s="190"/>
      <c r="E26" s="190"/>
    </row>
    <row r="27" spans="2:7" x14ac:dyDescent="0.3">
      <c r="C27" s="190" t="s">
        <v>253</v>
      </c>
      <c r="D27" s="190"/>
      <c r="E27" s="190"/>
    </row>
    <row r="28" spans="2:7" x14ac:dyDescent="0.3">
      <c r="C28" s="190" t="s">
        <v>255</v>
      </c>
      <c r="D28" s="190"/>
      <c r="E28" s="190"/>
    </row>
  </sheetData>
  <mergeCells count="14">
    <mergeCell ref="C26:E26"/>
    <mergeCell ref="C27:E27"/>
    <mergeCell ref="C28:E28"/>
    <mergeCell ref="C2:F2"/>
    <mergeCell ref="G2:G4"/>
    <mergeCell ref="C3:D3"/>
    <mergeCell ref="C4:D4"/>
    <mergeCell ref="C25:E25"/>
    <mergeCell ref="B21:F21"/>
    <mergeCell ref="D6:G6"/>
    <mergeCell ref="F7:G7"/>
    <mergeCell ref="B5:G5"/>
    <mergeCell ref="B6:C6"/>
    <mergeCell ref="B8:E8"/>
  </mergeCells>
  <pageMargins left="0.7" right="0.7" top="0.75" bottom="0.75" header="0.3" footer="0.3"/>
  <pageSetup fitToWidth="0" orientation="landscape" r:id="rId1"/>
  <colBreaks count="1" manualBreakCount="1">
    <brk id="7" max="2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  <pageSetUpPr fitToPage="1"/>
  </sheetPr>
  <dimension ref="B1:G29"/>
  <sheetViews>
    <sheetView view="pageBreakPreview" topLeftCell="A7" zoomScale="92" zoomScaleNormal="100" workbookViewId="0">
      <selection activeCell="G22" sqref="G22"/>
    </sheetView>
  </sheetViews>
  <sheetFormatPr baseColWidth="10" defaultRowHeight="14.4" x14ac:dyDescent="0.3"/>
  <cols>
    <col min="1" max="1" width="1.33203125" customWidth="1"/>
    <col min="2" max="2" width="35.33203125" customWidth="1"/>
    <col min="3" max="3" width="12.44140625" customWidth="1"/>
    <col min="4" max="4" width="23.88671875" customWidth="1"/>
    <col min="5" max="5" width="14" customWidth="1"/>
    <col min="6" max="6" width="12.88671875" bestFit="1" customWidth="1"/>
    <col min="7" max="7" width="21.33203125" customWidth="1"/>
  </cols>
  <sheetData>
    <row r="1" spans="2:7" ht="15" thickBot="1" x14ac:dyDescent="0.35"/>
    <row r="2" spans="2:7" ht="57.6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32</v>
      </c>
      <c r="E6" s="216"/>
      <c r="F6" s="216"/>
      <c r="G6" s="217"/>
    </row>
    <row r="7" spans="2:7" ht="15" thickBot="1" x14ac:dyDescent="0.35">
      <c r="B7" s="59" t="s">
        <v>157</v>
      </c>
      <c r="C7" s="42" t="s">
        <v>157</v>
      </c>
      <c r="D7" t="s">
        <v>169</v>
      </c>
      <c r="E7" s="43" t="s">
        <v>158</v>
      </c>
      <c r="F7" s="194" t="s">
        <v>84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200</v>
      </c>
      <c r="C10" s="53">
        <v>80</v>
      </c>
      <c r="D10" s="53">
        <v>1</v>
      </c>
      <c r="E10" s="53">
        <v>8.5500000000000007</v>
      </c>
      <c r="F10" s="53">
        <v>1.3</v>
      </c>
      <c r="G10" s="113">
        <f>C10*D10*E10*F10</f>
        <v>889.2</v>
      </c>
    </row>
    <row r="11" spans="2:7" x14ac:dyDescent="0.3">
      <c r="B11" s="75" t="s">
        <v>200</v>
      </c>
      <c r="C11" s="35">
        <v>50</v>
      </c>
      <c r="D11" s="35">
        <v>0.7</v>
      </c>
      <c r="E11" s="35">
        <v>8.5500000000000007</v>
      </c>
      <c r="F11" s="35">
        <v>1.3</v>
      </c>
      <c r="G11" s="37">
        <f>C11*D11*E11*F11</f>
        <v>389.02500000000003</v>
      </c>
    </row>
    <row r="12" spans="2:7" x14ac:dyDescent="0.3">
      <c r="B12" s="75" t="s">
        <v>240</v>
      </c>
      <c r="C12" s="35">
        <v>130</v>
      </c>
      <c r="D12" s="35">
        <v>0.15</v>
      </c>
      <c r="E12" s="35">
        <v>8.5500000000000007</v>
      </c>
      <c r="F12" s="35">
        <v>1.3</v>
      </c>
      <c r="G12" s="37">
        <f>C12*D12*E12*F12</f>
        <v>216.74250000000004</v>
      </c>
    </row>
    <row r="13" spans="2:7" x14ac:dyDescent="0.3">
      <c r="B13" s="75" t="s">
        <v>212</v>
      </c>
      <c r="C13" s="35">
        <v>130</v>
      </c>
      <c r="D13" s="35">
        <v>0.15</v>
      </c>
      <c r="E13" s="36">
        <v>1.2</v>
      </c>
      <c r="F13" s="35">
        <v>1.3</v>
      </c>
      <c r="G13" s="37">
        <f>C13*D13*E13*F13</f>
        <v>30.419999999999998</v>
      </c>
    </row>
    <row r="14" spans="2:7" x14ac:dyDescent="0.3">
      <c r="B14" s="75" t="s">
        <v>241</v>
      </c>
      <c r="C14" s="35">
        <v>130</v>
      </c>
      <c r="D14" s="36">
        <v>0.95</v>
      </c>
      <c r="E14" s="36">
        <v>0.5</v>
      </c>
      <c r="F14" s="35">
        <v>1.3</v>
      </c>
      <c r="G14" s="37">
        <f>C14*D14*E14*F14</f>
        <v>80.275000000000006</v>
      </c>
    </row>
    <row r="15" spans="2:7" x14ac:dyDescent="0.3">
      <c r="B15" s="75" t="s">
        <v>242</v>
      </c>
      <c r="C15" s="35">
        <v>130</v>
      </c>
      <c r="D15" s="35">
        <v>0.45</v>
      </c>
      <c r="E15" s="36">
        <v>8.5500000000000007</v>
      </c>
      <c r="F15" s="35">
        <v>0.6</v>
      </c>
      <c r="G15" s="37">
        <f>-C15*D15*E15*F15</f>
        <v>-300.10500000000002</v>
      </c>
    </row>
    <row r="16" spans="2:7" x14ac:dyDescent="0.3">
      <c r="B16" s="75" t="s">
        <v>243</v>
      </c>
      <c r="C16" s="35">
        <v>45</v>
      </c>
      <c r="D16" s="35">
        <v>0.2</v>
      </c>
      <c r="E16" s="36">
        <v>40</v>
      </c>
      <c r="F16" s="35">
        <v>1</v>
      </c>
      <c r="G16" s="37">
        <f>-C16*D16*E16*F16</f>
        <v>-360</v>
      </c>
    </row>
    <row r="17" spans="2:7" x14ac:dyDescent="0.3">
      <c r="B17" s="75"/>
      <c r="C17" s="35"/>
      <c r="D17" s="35"/>
      <c r="E17" s="36"/>
      <c r="F17" s="35"/>
      <c r="G17" s="37">
        <f t="shared" ref="G17:G20" si="0">C17*D17*E17*F17</f>
        <v>0</v>
      </c>
    </row>
    <row r="18" spans="2:7" x14ac:dyDescent="0.3">
      <c r="B18" s="75"/>
      <c r="C18" s="35"/>
      <c r="D18" s="35"/>
      <c r="E18" s="36"/>
      <c r="F18" s="35"/>
      <c r="G18" s="37">
        <f t="shared" si="0"/>
        <v>0</v>
      </c>
    </row>
    <row r="19" spans="2:7" x14ac:dyDescent="0.3">
      <c r="B19" s="75"/>
      <c r="C19" s="35"/>
      <c r="D19" s="35"/>
      <c r="E19" s="35"/>
      <c r="F19" s="35"/>
      <c r="G19" s="37">
        <f t="shared" si="0"/>
        <v>0</v>
      </c>
    </row>
    <row r="20" spans="2:7" ht="15" thickBot="1" x14ac:dyDescent="0.35">
      <c r="B20" s="40"/>
      <c r="C20" s="41"/>
      <c r="D20" s="41"/>
      <c r="E20" s="41"/>
      <c r="F20" s="41"/>
      <c r="G20" s="82">
        <f t="shared" si="0"/>
        <v>0</v>
      </c>
    </row>
    <row r="21" spans="2:7" ht="15" thickBot="1" x14ac:dyDescent="0.35">
      <c r="B21" s="220" t="s">
        <v>155</v>
      </c>
      <c r="C21" s="221"/>
      <c r="D21" s="221"/>
      <c r="E21" s="221"/>
      <c r="F21" s="222"/>
      <c r="G21" s="44">
        <f>SUM(G10:G20)</f>
        <v>945.55750000000035</v>
      </c>
    </row>
    <row r="26" spans="2:7" x14ac:dyDescent="0.3">
      <c r="C26" s="190" t="s">
        <v>256</v>
      </c>
      <c r="D26" s="190"/>
      <c r="E26" s="190"/>
    </row>
    <row r="27" spans="2:7" x14ac:dyDescent="0.3">
      <c r="C27" s="190" t="s">
        <v>252</v>
      </c>
      <c r="D27" s="190"/>
      <c r="E27" s="190"/>
    </row>
    <row r="28" spans="2:7" x14ac:dyDescent="0.3">
      <c r="C28" s="190" t="s">
        <v>253</v>
      </c>
      <c r="D28" s="190"/>
      <c r="E28" s="190"/>
    </row>
    <row r="29" spans="2:7" x14ac:dyDescent="0.3">
      <c r="C29" s="190" t="s">
        <v>255</v>
      </c>
      <c r="D29" s="190"/>
      <c r="E29" s="190"/>
    </row>
  </sheetData>
  <mergeCells count="14">
    <mergeCell ref="C27:E27"/>
    <mergeCell ref="C28:E28"/>
    <mergeCell ref="C29:E29"/>
    <mergeCell ref="C2:F2"/>
    <mergeCell ref="G2:G4"/>
    <mergeCell ref="C3:D3"/>
    <mergeCell ref="C4:D4"/>
    <mergeCell ref="C26:E26"/>
    <mergeCell ref="B21:F21"/>
    <mergeCell ref="D6:G6"/>
    <mergeCell ref="F7:G7"/>
    <mergeCell ref="B5:G5"/>
    <mergeCell ref="B6:C6"/>
    <mergeCell ref="B8:E8"/>
  </mergeCells>
  <pageMargins left="0.7" right="0.7" top="0.75" bottom="0.75" header="0.3" footer="0.3"/>
  <pageSetup fitToWidth="0" orientation="landscape" r:id="rId1"/>
  <colBreaks count="1" manualBreakCount="1">
    <brk id="7" max="2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  <pageSetUpPr fitToPage="1"/>
  </sheetPr>
  <dimension ref="B1:I63"/>
  <sheetViews>
    <sheetView view="pageBreakPreview" topLeftCell="A40" zoomScale="85" zoomScaleNormal="100" workbookViewId="0">
      <selection activeCell="C55" sqref="C55"/>
    </sheetView>
  </sheetViews>
  <sheetFormatPr baseColWidth="10" defaultRowHeight="14.4" x14ac:dyDescent="0.3"/>
  <cols>
    <col min="1" max="1" width="7.6640625" customWidth="1"/>
    <col min="2" max="2" width="22.88671875" customWidth="1"/>
    <col min="3" max="3" width="12.44140625" customWidth="1"/>
    <col min="4" max="4" width="24.33203125" customWidth="1"/>
    <col min="5" max="5" width="14.109375" bestFit="1" customWidth="1"/>
    <col min="6" max="6" width="12.6640625" bestFit="1" customWidth="1"/>
    <col min="7" max="7" width="20.33203125" customWidth="1"/>
  </cols>
  <sheetData>
    <row r="1" spans="2:7" ht="15" thickBot="1" x14ac:dyDescent="0.35"/>
    <row r="2" spans="2:7" ht="40.950000000000003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15" thickBot="1" x14ac:dyDescent="0.35">
      <c r="B6" s="218" t="s">
        <v>2</v>
      </c>
      <c r="C6" s="219"/>
      <c r="D6" s="215" t="s">
        <v>36</v>
      </c>
      <c r="E6" s="216"/>
      <c r="F6" s="216"/>
      <c r="G6" s="217"/>
    </row>
    <row r="7" spans="2:7" ht="15" thickBot="1" x14ac:dyDescent="0.35">
      <c r="B7" s="60" t="s">
        <v>157</v>
      </c>
      <c r="C7" s="194" t="s">
        <v>170</v>
      </c>
      <c r="D7" s="195"/>
      <c r="E7" s="43" t="s">
        <v>158</v>
      </c>
      <c r="F7" s="194" t="s">
        <v>86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203</v>
      </c>
      <c r="C10" s="53">
        <v>6.95</v>
      </c>
      <c r="D10" s="53"/>
      <c r="E10" s="53">
        <v>0.3</v>
      </c>
      <c r="F10" s="53">
        <v>1</v>
      </c>
      <c r="G10" s="113">
        <f>C10*E10*F10</f>
        <v>2.085</v>
      </c>
    </row>
    <row r="11" spans="2:7" x14ac:dyDescent="0.3">
      <c r="B11" s="75" t="s">
        <v>203</v>
      </c>
      <c r="C11" s="35">
        <v>2.2999999999999998</v>
      </c>
      <c r="D11" s="35"/>
      <c r="E11" s="35">
        <v>0.3</v>
      </c>
      <c r="F11" s="35">
        <v>1</v>
      </c>
      <c r="G11" s="37">
        <f t="shared" ref="G11:G31" si="0">C11*E11*F11</f>
        <v>0.69</v>
      </c>
    </row>
    <row r="12" spans="2:7" x14ac:dyDescent="0.3">
      <c r="B12" s="75" t="s">
        <v>203</v>
      </c>
      <c r="C12" s="35">
        <v>1.5</v>
      </c>
      <c r="D12" s="35"/>
      <c r="E12" s="35">
        <v>0.3</v>
      </c>
      <c r="F12" s="35">
        <v>1</v>
      </c>
      <c r="G12" s="37">
        <f t="shared" si="0"/>
        <v>0.44999999999999996</v>
      </c>
    </row>
    <row r="13" spans="2:7" x14ac:dyDescent="0.3">
      <c r="B13" s="75" t="s">
        <v>203</v>
      </c>
      <c r="C13" s="35">
        <v>2.2999999999999998</v>
      </c>
      <c r="D13" s="36"/>
      <c r="E13" s="35">
        <v>0.3</v>
      </c>
      <c r="F13" s="35">
        <v>1</v>
      </c>
      <c r="G13" s="37">
        <f t="shared" si="0"/>
        <v>0.69</v>
      </c>
    </row>
    <row r="14" spans="2:7" x14ac:dyDescent="0.3">
      <c r="B14" s="75" t="s">
        <v>203</v>
      </c>
      <c r="C14" s="35">
        <v>1.25</v>
      </c>
      <c r="D14" s="35"/>
      <c r="E14" s="35">
        <v>0.3</v>
      </c>
      <c r="F14" s="35">
        <v>1</v>
      </c>
      <c r="G14" s="37">
        <f t="shared" si="0"/>
        <v>0.375</v>
      </c>
    </row>
    <row r="15" spans="2:7" x14ac:dyDescent="0.3">
      <c r="B15" s="75" t="s">
        <v>203</v>
      </c>
      <c r="C15" s="35">
        <v>5.3</v>
      </c>
      <c r="D15" s="35"/>
      <c r="E15" s="35">
        <v>0.3</v>
      </c>
      <c r="F15" s="35">
        <v>1</v>
      </c>
      <c r="G15" s="37">
        <f t="shared" si="0"/>
        <v>1.5899999999999999</v>
      </c>
    </row>
    <row r="16" spans="2:7" x14ac:dyDescent="0.3">
      <c r="B16" s="75" t="s">
        <v>201</v>
      </c>
      <c r="C16" s="35">
        <v>9.5</v>
      </c>
      <c r="D16" s="35"/>
      <c r="E16" s="35">
        <v>0.3</v>
      </c>
      <c r="F16" s="35">
        <v>2</v>
      </c>
      <c r="G16" s="37">
        <f t="shared" si="0"/>
        <v>5.7</v>
      </c>
    </row>
    <row r="17" spans="2:7" x14ac:dyDescent="0.3">
      <c r="B17" s="75" t="s">
        <v>201</v>
      </c>
      <c r="C17" s="35">
        <v>4.5</v>
      </c>
      <c r="D17" s="35"/>
      <c r="E17" s="35">
        <v>0.3</v>
      </c>
      <c r="F17" s="35">
        <v>2</v>
      </c>
      <c r="G17" s="37">
        <f t="shared" si="0"/>
        <v>2.6999999999999997</v>
      </c>
    </row>
    <row r="18" spans="2:7" x14ac:dyDescent="0.3">
      <c r="B18" s="75" t="s">
        <v>202</v>
      </c>
      <c r="C18" s="35">
        <v>3.5</v>
      </c>
      <c r="D18" s="35"/>
      <c r="E18" s="35">
        <v>0.3</v>
      </c>
      <c r="F18" s="35">
        <v>2</v>
      </c>
      <c r="G18" s="37">
        <f t="shared" si="0"/>
        <v>2.1</v>
      </c>
    </row>
    <row r="19" spans="2:7" x14ac:dyDescent="0.3">
      <c r="B19" s="75" t="s">
        <v>202</v>
      </c>
      <c r="C19" s="35">
        <v>2.5</v>
      </c>
      <c r="D19" s="35"/>
      <c r="E19" s="35">
        <v>0.3</v>
      </c>
      <c r="F19" s="35">
        <v>2</v>
      </c>
      <c r="G19" s="37">
        <f t="shared" si="0"/>
        <v>1.5</v>
      </c>
    </row>
    <row r="20" spans="2:7" x14ac:dyDescent="0.3">
      <c r="B20" s="75" t="s">
        <v>204</v>
      </c>
      <c r="C20" s="35">
        <v>2.2999999999999998</v>
      </c>
      <c r="D20" s="35"/>
      <c r="E20" s="35">
        <v>0.3</v>
      </c>
      <c r="F20" s="35">
        <v>2</v>
      </c>
      <c r="G20" s="37">
        <f t="shared" si="0"/>
        <v>1.38</v>
      </c>
    </row>
    <row r="21" spans="2:7" x14ac:dyDescent="0.3">
      <c r="B21" s="75" t="s">
        <v>204</v>
      </c>
      <c r="C21" s="35">
        <v>3</v>
      </c>
      <c r="D21" s="35"/>
      <c r="E21" s="35">
        <v>0.3</v>
      </c>
      <c r="F21" s="35">
        <v>2</v>
      </c>
      <c r="G21" s="37">
        <f t="shared" si="0"/>
        <v>1.7999999999999998</v>
      </c>
    </row>
    <row r="22" spans="2:7" x14ac:dyDescent="0.3">
      <c r="B22" s="75" t="s">
        <v>205</v>
      </c>
      <c r="C22" s="35">
        <v>2.5</v>
      </c>
      <c r="D22" s="35"/>
      <c r="E22" s="35">
        <v>0.3</v>
      </c>
      <c r="F22" s="35">
        <v>4</v>
      </c>
      <c r="G22" s="37">
        <f t="shared" si="0"/>
        <v>3</v>
      </c>
    </row>
    <row r="23" spans="2:7" x14ac:dyDescent="0.3">
      <c r="B23" s="75" t="s">
        <v>206</v>
      </c>
      <c r="C23" s="35">
        <v>2</v>
      </c>
      <c r="D23" s="35"/>
      <c r="E23" s="35">
        <v>0.3</v>
      </c>
      <c r="F23" s="35">
        <v>2</v>
      </c>
      <c r="G23" s="37">
        <f t="shared" si="0"/>
        <v>1.2</v>
      </c>
    </row>
    <row r="24" spans="2:7" x14ac:dyDescent="0.3">
      <c r="B24" s="75" t="s">
        <v>206</v>
      </c>
      <c r="C24" s="35">
        <v>2.2999999999999998</v>
      </c>
      <c r="D24" s="35"/>
      <c r="E24" s="35">
        <v>0.3</v>
      </c>
      <c r="F24" s="35">
        <v>2</v>
      </c>
      <c r="G24" s="37">
        <f t="shared" si="0"/>
        <v>1.38</v>
      </c>
    </row>
    <row r="25" spans="2:7" x14ac:dyDescent="0.3">
      <c r="B25" s="75" t="s">
        <v>207</v>
      </c>
      <c r="C25" s="35">
        <v>1.6</v>
      </c>
      <c r="D25" s="35"/>
      <c r="E25" s="35">
        <v>0.3</v>
      </c>
      <c r="F25" s="35">
        <v>1</v>
      </c>
      <c r="G25" s="37">
        <f t="shared" si="0"/>
        <v>0.48</v>
      </c>
    </row>
    <row r="26" spans="2:7" x14ac:dyDescent="0.3">
      <c r="B26" s="75" t="s">
        <v>207</v>
      </c>
      <c r="C26" s="35">
        <v>2.5499999999999998</v>
      </c>
      <c r="D26" s="35"/>
      <c r="E26" s="35">
        <v>0.3</v>
      </c>
      <c r="F26" s="35">
        <v>1</v>
      </c>
      <c r="G26" s="37">
        <f t="shared" si="0"/>
        <v>0.7649999999999999</v>
      </c>
    </row>
    <row r="27" spans="2:7" x14ac:dyDescent="0.3">
      <c r="B27" s="75" t="s">
        <v>207</v>
      </c>
      <c r="C27" s="35">
        <v>1</v>
      </c>
      <c r="D27" s="35"/>
      <c r="E27" s="35">
        <v>0.3</v>
      </c>
      <c r="F27" s="35">
        <v>1</v>
      </c>
      <c r="G27" s="37">
        <f t="shared" si="0"/>
        <v>0.3</v>
      </c>
    </row>
    <row r="28" spans="2:7" x14ac:dyDescent="0.3">
      <c r="B28" s="75" t="s">
        <v>207</v>
      </c>
      <c r="C28" s="35">
        <v>3.3</v>
      </c>
      <c r="D28" s="35"/>
      <c r="E28" s="35">
        <v>0.3</v>
      </c>
      <c r="F28" s="35">
        <v>1</v>
      </c>
      <c r="G28" s="37">
        <f t="shared" si="0"/>
        <v>0.98999999999999988</v>
      </c>
    </row>
    <row r="29" spans="2:7" x14ac:dyDescent="0.3">
      <c r="B29" s="75" t="s">
        <v>207</v>
      </c>
      <c r="C29" s="35">
        <v>2.6</v>
      </c>
      <c r="D29" s="35"/>
      <c r="E29" s="35">
        <v>0.3</v>
      </c>
      <c r="F29" s="35">
        <v>1</v>
      </c>
      <c r="G29" s="37">
        <f t="shared" si="0"/>
        <v>0.78</v>
      </c>
    </row>
    <row r="30" spans="2:7" x14ac:dyDescent="0.3">
      <c r="B30" s="75" t="s">
        <v>207</v>
      </c>
      <c r="C30" s="35">
        <v>5.55</v>
      </c>
      <c r="D30" s="35"/>
      <c r="E30" s="35">
        <v>0.3</v>
      </c>
      <c r="F30" s="35">
        <v>1</v>
      </c>
      <c r="G30" s="37">
        <f t="shared" si="0"/>
        <v>1.6649999999999998</v>
      </c>
    </row>
    <row r="31" spans="2:7" x14ac:dyDescent="0.3">
      <c r="B31" s="75" t="s">
        <v>265</v>
      </c>
      <c r="C31" s="35">
        <v>2.4</v>
      </c>
      <c r="D31" s="35"/>
      <c r="E31" s="35">
        <v>0.15</v>
      </c>
      <c r="F31" s="35">
        <v>4</v>
      </c>
      <c r="G31" s="124">
        <f t="shared" si="0"/>
        <v>1.44</v>
      </c>
    </row>
    <row r="32" spans="2:7" x14ac:dyDescent="0.3">
      <c r="B32" s="75" t="s">
        <v>265</v>
      </c>
      <c r="C32" s="35">
        <v>3.53</v>
      </c>
      <c r="D32" s="35"/>
      <c r="E32" s="35">
        <v>0.15</v>
      </c>
      <c r="F32" s="35">
        <v>1</v>
      </c>
      <c r="G32" s="124">
        <f>C32*E32*F32</f>
        <v>0.52949999999999997</v>
      </c>
    </row>
    <row r="33" spans="2:7" x14ac:dyDescent="0.3">
      <c r="B33" s="75" t="s">
        <v>265</v>
      </c>
      <c r="C33" s="35">
        <v>7</v>
      </c>
      <c r="D33" s="35"/>
      <c r="E33" s="35">
        <v>0.15</v>
      </c>
      <c r="F33" s="35">
        <v>1</v>
      </c>
      <c r="G33" s="124">
        <f t="shared" ref="G33:G55" si="1">C33*E33*F33</f>
        <v>1.05</v>
      </c>
    </row>
    <row r="34" spans="2:7" x14ac:dyDescent="0.3">
      <c r="B34" s="75" t="s">
        <v>265</v>
      </c>
      <c r="C34" s="35">
        <v>1.5</v>
      </c>
      <c r="D34" s="35"/>
      <c r="E34" s="35">
        <v>0.15</v>
      </c>
      <c r="F34" s="35">
        <v>1</v>
      </c>
      <c r="G34" s="124">
        <f t="shared" si="1"/>
        <v>0.22499999999999998</v>
      </c>
    </row>
    <row r="35" spans="2:7" x14ac:dyDescent="0.3">
      <c r="B35" s="75" t="s">
        <v>265</v>
      </c>
      <c r="C35" s="35">
        <v>3.1</v>
      </c>
      <c r="D35" s="35"/>
      <c r="E35" s="35">
        <v>0.15</v>
      </c>
      <c r="F35" s="35">
        <v>1</v>
      </c>
      <c r="G35" s="124">
        <f t="shared" si="1"/>
        <v>0.46499999999999997</v>
      </c>
    </row>
    <row r="36" spans="2:7" x14ac:dyDescent="0.3">
      <c r="B36" s="75" t="s">
        <v>265</v>
      </c>
      <c r="C36" s="35">
        <f>3.53+1.5-1.74</f>
        <v>3.2899999999999991</v>
      </c>
      <c r="D36" s="35"/>
      <c r="E36" s="35">
        <v>0.15</v>
      </c>
      <c r="F36" s="35">
        <v>1</v>
      </c>
      <c r="G36" s="124">
        <f t="shared" si="1"/>
        <v>0.49349999999999983</v>
      </c>
    </row>
    <row r="37" spans="2:7" x14ac:dyDescent="0.3">
      <c r="B37" s="75" t="s">
        <v>265</v>
      </c>
      <c r="C37" s="35">
        <f>7.8+3.64</f>
        <v>11.44</v>
      </c>
      <c r="D37" s="35"/>
      <c r="E37" s="35">
        <v>0.15</v>
      </c>
      <c r="F37" s="35">
        <v>1</v>
      </c>
      <c r="G37" s="124">
        <f t="shared" si="1"/>
        <v>1.716</v>
      </c>
    </row>
    <row r="38" spans="2:7" x14ac:dyDescent="0.3">
      <c r="B38" s="75" t="s">
        <v>265</v>
      </c>
      <c r="C38" s="35">
        <v>1.74</v>
      </c>
      <c r="D38" s="35"/>
      <c r="E38" s="35">
        <v>0.15</v>
      </c>
      <c r="F38" s="35">
        <v>1</v>
      </c>
      <c r="G38" s="124">
        <f t="shared" si="1"/>
        <v>0.26100000000000001</v>
      </c>
    </row>
    <row r="39" spans="2:7" x14ac:dyDescent="0.3">
      <c r="B39" s="75" t="s">
        <v>265</v>
      </c>
      <c r="C39" s="35">
        <v>1.4</v>
      </c>
      <c r="D39" s="35"/>
      <c r="E39" s="35">
        <v>0.15</v>
      </c>
      <c r="F39" s="35">
        <v>1</v>
      </c>
      <c r="G39" s="124">
        <f t="shared" si="1"/>
        <v>0.21</v>
      </c>
    </row>
    <row r="40" spans="2:7" x14ac:dyDescent="0.3">
      <c r="B40" s="75" t="s">
        <v>265</v>
      </c>
      <c r="C40" s="35">
        <f>2.2+2.7</f>
        <v>4.9000000000000004</v>
      </c>
      <c r="D40" s="35"/>
      <c r="E40" s="35">
        <v>0.15</v>
      </c>
      <c r="F40" s="35">
        <v>1</v>
      </c>
      <c r="G40" s="124">
        <f t="shared" si="1"/>
        <v>0.73499999999999999</v>
      </c>
    </row>
    <row r="41" spans="2:7" x14ac:dyDescent="0.3">
      <c r="B41" s="75" t="s">
        <v>265</v>
      </c>
      <c r="C41" s="35">
        <v>2.1</v>
      </c>
      <c r="D41" s="35"/>
      <c r="E41" s="35">
        <v>0.15</v>
      </c>
      <c r="F41" s="35">
        <v>1</v>
      </c>
      <c r="G41" s="124">
        <f t="shared" si="1"/>
        <v>0.315</v>
      </c>
    </row>
    <row r="42" spans="2:7" x14ac:dyDescent="0.3">
      <c r="B42" s="75" t="s">
        <v>265</v>
      </c>
      <c r="C42" s="35">
        <v>2.7</v>
      </c>
      <c r="D42" s="35"/>
      <c r="E42" s="35">
        <v>0.15</v>
      </c>
      <c r="F42" s="35">
        <v>1</v>
      </c>
      <c r="G42" s="124">
        <f t="shared" si="1"/>
        <v>0.40500000000000003</v>
      </c>
    </row>
    <row r="43" spans="2:7" x14ac:dyDescent="0.3">
      <c r="B43" s="75" t="s">
        <v>265</v>
      </c>
      <c r="C43" s="35">
        <v>0.7</v>
      </c>
      <c r="D43" s="35"/>
      <c r="E43" s="35">
        <v>0.15</v>
      </c>
      <c r="F43" s="35">
        <v>1</v>
      </c>
      <c r="G43" s="124">
        <f t="shared" si="1"/>
        <v>0.105</v>
      </c>
    </row>
    <row r="44" spans="2:7" x14ac:dyDescent="0.3">
      <c r="B44" s="75" t="s">
        <v>265</v>
      </c>
      <c r="C44" s="35">
        <v>2.2000000000000002</v>
      </c>
      <c r="D44" s="35"/>
      <c r="E44" s="35">
        <v>0.15</v>
      </c>
      <c r="F44" s="35">
        <v>1</v>
      </c>
      <c r="G44" s="124">
        <f t="shared" si="1"/>
        <v>0.33</v>
      </c>
    </row>
    <row r="45" spans="2:7" x14ac:dyDescent="0.3">
      <c r="B45" s="75" t="s">
        <v>265</v>
      </c>
      <c r="C45" s="35">
        <v>2.5</v>
      </c>
      <c r="D45" s="35"/>
      <c r="E45" s="35">
        <v>0.15</v>
      </c>
      <c r="F45" s="35">
        <v>1</v>
      </c>
      <c r="G45" s="124">
        <f t="shared" si="1"/>
        <v>0.375</v>
      </c>
    </row>
    <row r="46" spans="2:7" x14ac:dyDescent="0.3">
      <c r="B46" s="75" t="s">
        <v>265</v>
      </c>
      <c r="C46" s="35">
        <v>4</v>
      </c>
      <c r="D46" s="35"/>
      <c r="E46" s="35">
        <v>0.15</v>
      </c>
      <c r="F46" s="35">
        <v>1</v>
      </c>
      <c r="G46" s="124">
        <f t="shared" si="1"/>
        <v>0.6</v>
      </c>
    </row>
    <row r="47" spans="2:7" x14ac:dyDescent="0.3">
      <c r="B47" s="75" t="s">
        <v>265</v>
      </c>
      <c r="C47" s="35">
        <f>6.62-2.5</f>
        <v>4.12</v>
      </c>
      <c r="D47" s="35"/>
      <c r="E47" s="35">
        <v>0.15</v>
      </c>
      <c r="F47" s="35">
        <v>1</v>
      </c>
      <c r="G47" s="124">
        <f t="shared" si="1"/>
        <v>0.61799999999999999</v>
      </c>
    </row>
    <row r="48" spans="2:7" x14ac:dyDescent="0.3">
      <c r="B48" s="75" t="s">
        <v>265</v>
      </c>
      <c r="C48" s="35">
        <v>3.2</v>
      </c>
      <c r="D48" s="35"/>
      <c r="E48" s="35">
        <v>0.15</v>
      </c>
      <c r="F48" s="35">
        <v>1</v>
      </c>
      <c r="G48" s="124">
        <f t="shared" si="1"/>
        <v>0.48</v>
      </c>
    </row>
    <row r="49" spans="2:9" x14ac:dyDescent="0.3">
      <c r="B49" s="75" t="s">
        <v>265</v>
      </c>
      <c r="C49" s="35">
        <v>6.54</v>
      </c>
      <c r="D49" s="35"/>
      <c r="E49" s="35">
        <v>0.15</v>
      </c>
      <c r="F49" s="35">
        <v>1</v>
      </c>
      <c r="G49" s="124">
        <f t="shared" si="1"/>
        <v>0.98099999999999998</v>
      </c>
    </row>
    <row r="50" spans="2:9" x14ac:dyDescent="0.3">
      <c r="B50" s="75" t="s">
        <v>265</v>
      </c>
      <c r="C50" s="35">
        <v>7.2</v>
      </c>
      <c r="D50" s="35"/>
      <c r="E50" s="35">
        <v>0.15</v>
      </c>
      <c r="F50" s="35">
        <v>1</v>
      </c>
      <c r="G50" s="124">
        <f t="shared" si="1"/>
        <v>1.08</v>
      </c>
    </row>
    <row r="51" spans="2:9" x14ac:dyDescent="0.3">
      <c r="B51" s="75" t="s">
        <v>265</v>
      </c>
      <c r="C51" s="35">
        <v>2.2000000000000002</v>
      </c>
      <c r="D51" s="35"/>
      <c r="E51" s="35">
        <v>6</v>
      </c>
      <c r="F51" s="35">
        <v>1</v>
      </c>
      <c r="G51" s="134">
        <f t="shared" si="1"/>
        <v>13.200000000000001</v>
      </c>
      <c r="H51" s="38"/>
    </row>
    <row r="52" spans="2:9" x14ac:dyDescent="0.3">
      <c r="B52" s="75" t="s">
        <v>265</v>
      </c>
      <c r="C52" s="35">
        <v>2</v>
      </c>
      <c r="D52" s="35"/>
      <c r="E52" s="35">
        <v>2</v>
      </c>
      <c r="F52" s="35">
        <v>1</v>
      </c>
      <c r="G52" s="124">
        <f t="shared" si="1"/>
        <v>4</v>
      </c>
    </row>
    <row r="53" spans="2:9" x14ac:dyDescent="0.3">
      <c r="B53" s="75" t="s">
        <v>265</v>
      </c>
      <c r="C53" s="35">
        <v>4.0199999999999996</v>
      </c>
      <c r="D53" s="35"/>
      <c r="E53" s="35">
        <v>7.3</v>
      </c>
      <c r="F53" s="35">
        <v>1</v>
      </c>
      <c r="G53" s="124">
        <f t="shared" si="1"/>
        <v>29.345999999999997</v>
      </c>
    </row>
    <row r="54" spans="2:9" x14ac:dyDescent="0.3">
      <c r="B54" s="75" t="s">
        <v>265</v>
      </c>
      <c r="C54" s="125">
        <v>2.5</v>
      </c>
      <c r="D54" s="125"/>
      <c r="E54" s="125">
        <v>3.3</v>
      </c>
      <c r="F54" s="35">
        <v>1</v>
      </c>
      <c r="G54" s="133">
        <f t="shared" si="1"/>
        <v>8.25</v>
      </c>
    </row>
    <row r="55" spans="2:9" ht="15" thickBot="1" x14ac:dyDescent="0.35">
      <c r="B55" s="128" t="s">
        <v>265</v>
      </c>
      <c r="C55" s="138">
        <v>2.6516004302978025</v>
      </c>
      <c r="D55" s="135"/>
      <c r="E55" s="135">
        <v>5</v>
      </c>
      <c r="F55" s="135">
        <v>1</v>
      </c>
      <c r="G55" s="131">
        <f t="shared" si="1"/>
        <v>13.258002151489013</v>
      </c>
    </row>
    <row r="56" spans="2:9" ht="15" thickBot="1" x14ac:dyDescent="0.35">
      <c r="B56" s="223" t="s">
        <v>155</v>
      </c>
      <c r="C56" s="224"/>
      <c r="D56" s="224"/>
      <c r="E56" s="224"/>
      <c r="F56" s="225"/>
      <c r="G56" s="137">
        <f>SUM(G10:G55)</f>
        <v>112.08800215148899</v>
      </c>
      <c r="I56" s="39"/>
    </row>
    <row r="60" spans="2:9" x14ac:dyDescent="0.3">
      <c r="C60" s="190" t="s">
        <v>256</v>
      </c>
      <c r="D60" s="190"/>
      <c r="E60" s="190"/>
    </row>
    <row r="61" spans="2:9" x14ac:dyDescent="0.3">
      <c r="C61" s="190" t="s">
        <v>252</v>
      </c>
      <c r="D61" s="190"/>
      <c r="E61" s="190"/>
    </row>
    <row r="62" spans="2:9" x14ac:dyDescent="0.3">
      <c r="C62" s="190" t="s">
        <v>253</v>
      </c>
      <c r="D62" s="190"/>
      <c r="E62" s="190"/>
    </row>
    <row r="63" spans="2:9" x14ac:dyDescent="0.3">
      <c r="C63" s="190" t="s">
        <v>255</v>
      </c>
      <c r="D63" s="190"/>
      <c r="E63" s="190"/>
    </row>
  </sheetData>
  <mergeCells count="15">
    <mergeCell ref="C61:E61"/>
    <mergeCell ref="C62:E62"/>
    <mergeCell ref="C63:E63"/>
    <mergeCell ref="C2:F2"/>
    <mergeCell ref="G2:G4"/>
    <mergeCell ref="C3:D3"/>
    <mergeCell ref="C4:D4"/>
    <mergeCell ref="C60:E60"/>
    <mergeCell ref="B56:F56"/>
    <mergeCell ref="C7:D7"/>
    <mergeCell ref="D6:G6"/>
    <mergeCell ref="F7:G7"/>
    <mergeCell ref="B5:G5"/>
    <mergeCell ref="B6:C6"/>
    <mergeCell ref="B8:E8"/>
  </mergeCells>
  <pageMargins left="0.7" right="0.7" top="0.2" bottom="0.16" header="0.3" footer="0.3"/>
  <pageSetup scale="97" fitToHeight="0" orientation="landscape" r:id="rId1"/>
  <colBreaks count="1" manualBreakCount="1">
    <brk id="7" max="33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  <pageSetUpPr fitToPage="1"/>
  </sheetPr>
  <dimension ref="B1:G35"/>
  <sheetViews>
    <sheetView view="pageBreakPreview" topLeftCell="A10" zoomScale="94" zoomScaleNormal="100" workbookViewId="0">
      <selection activeCell="G29" sqref="G29"/>
    </sheetView>
  </sheetViews>
  <sheetFormatPr baseColWidth="10" defaultRowHeight="14.4" x14ac:dyDescent="0.3"/>
  <cols>
    <col min="2" max="2" width="25.109375" customWidth="1"/>
    <col min="3" max="3" width="12.44140625" customWidth="1"/>
    <col min="4" max="4" width="23.44140625" customWidth="1"/>
    <col min="5" max="5" width="13.6640625" bestFit="1" customWidth="1"/>
    <col min="6" max="6" width="12.6640625" bestFit="1" customWidth="1"/>
    <col min="7" max="7" width="22.5546875" customWidth="1"/>
  </cols>
  <sheetData>
    <row r="1" spans="2:7" ht="15" thickBot="1" x14ac:dyDescent="0.35"/>
    <row r="2" spans="2:7" ht="40.200000000000003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40.5" customHeight="1" thickBot="1" x14ac:dyDescent="0.35">
      <c r="B6" s="218" t="s">
        <v>2</v>
      </c>
      <c r="C6" s="219"/>
      <c r="D6" s="215" t="s">
        <v>37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171</v>
      </c>
      <c r="D7" s="195"/>
      <c r="E7" s="43" t="s">
        <v>158</v>
      </c>
      <c r="F7" s="194" t="s">
        <v>86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57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203</v>
      </c>
      <c r="C10" s="53">
        <v>5.3</v>
      </c>
      <c r="D10" s="53"/>
      <c r="E10" s="53">
        <v>2.75</v>
      </c>
      <c r="F10" s="53">
        <v>1</v>
      </c>
      <c r="G10" s="113">
        <f>C10*E10*F10</f>
        <v>14.574999999999999</v>
      </c>
    </row>
    <row r="11" spans="2:7" x14ac:dyDescent="0.3">
      <c r="B11" s="75" t="s">
        <v>203</v>
      </c>
      <c r="C11" s="35">
        <v>1.5</v>
      </c>
      <c r="D11" s="35"/>
      <c r="E11" s="35">
        <v>2.2999999999999998</v>
      </c>
      <c r="F11" s="35">
        <v>1</v>
      </c>
      <c r="G11" s="37">
        <f t="shared" ref="G11:G27" si="0">C11*E11*F11</f>
        <v>3.4499999999999997</v>
      </c>
    </row>
    <row r="12" spans="2:7" x14ac:dyDescent="0.3">
      <c r="B12" s="75" t="s">
        <v>201</v>
      </c>
      <c r="C12" s="35">
        <v>9.5</v>
      </c>
      <c r="D12" s="35"/>
      <c r="E12" s="36">
        <v>4.5</v>
      </c>
      <c r="F12" s="35">
        <v>1</v>
      </c>
      <c r="G12" s="37">
        <f t="shared" si="0"/>
        <v>42.75</v>
      </c>
    </row>
    <row r="13" spans="2:7" x14ac:dyDescent="0.3">
      <c r="B13" s="75" t="s">
        <v>202</v>
      </c>
      <c r="C13" s="35">
        <v>3.5</v>
      </c>
      <c r="D13" s="36"/>
      <c r="E13" s="36">
        <v>2.5</v>
      </c>
      <c r="F13" s="35">
        <v>1</v>
      </c>
      <c r="G13" s="37">
        <f t="shared" si="0"/>
        <v>8.75</v>
      </c>
    </row>
    <row r="14" spans="2:7" x14ac:dyDescent="0.3">
      <c r="B14" s="75" t="s">
        <v>204</v>
      </c>
      <c r="C14" s="35">
        <v>2.2999999999999998</v>
      </c>
      <c r="D14" s="35"/>
      <c r="E14" s="36">
        <v>3</v>
      </c>
      <c r="F14" s="35">
        <v>1</v>
      </c>
      <c r="G14" s="37">
        <f t="shared" si="0"/>
        <v>6.8999999999999995</v>
      </c>
    </row>
    <row r="15" spans="2:7" x14ac:dyDescent="0.3">
      <c r="B15" s="75" t="s">
        <v>205</v>
      </c>
      <c r="C15" s="35">
        <v>2.5</v>
      </c>
      <c r="D15" s="35"/>
      <c r="E15" s="36">
        <v>2.5</v>
      </c>
      <c r="F15" s="35">
        <v>1</v>
      </c>
      <c r="G15" s="37">
        <f t="shared" si="0"/>
        <v>6.25</v>
      </c>
    </row>
    <row r="16" spans="2:7" x14ac:dyDescent="0.3">
      <c r="B16" s="75" t="s">
        <v>207</v>
      </c>
      <c r="C16" s="35">
        <v>1.6</v>
      </c>
      <c r="D16" s="35"/>
      <c r="E16" s="36">
        <v>2.5499999999999998</v>
      </c>
      <c r="F16" s="35">
        <v>1</v>
      </c>
      <c r="G16" s="37">
        <f t="shared" si="0"/>
        <v>4.08</v>
      </c>
    </row>
    <row r="17" spans="2:7" x14ac:dyDescent="0.3">
      <c r="B17" s="75" t="s">
        <v>213</v>
      </c>
      <c r="C17" s="35">
        <v>3.3</v>
      </c>
      <c r="D17" s="35"/>
      <c r="E17" s="36">
        <v>2.6</v>
      </c>
      <c r="F17" s="35">
        <v>1</v>
      </c>
      <c r="G17" s="37">
        <f t="shared" si="0"/>
        <v>8.58</v>
      </c>
    </row>
    <row r="18" spans="2:7" x14ac:dyDescent="0.3">
      <c r="B18" s="75" t="s">
        <v>206</v>
      </c>
      <c r="C18" s="35">
        <v>2.2999999999999998</v>
      </c>
      <c r="D18" s="35"/>
      <c r="E18" s="36">
        <v>2</v>
      </c>
      <c r="F18" s="35">
        <v>1</v>
      </c>
      <c r="G18" s="37">
        <f t="shared" si="0"/>
        <v>4.5999999999999996</v>
      </c>
    </row>
    <row r="19" spans="2:7" x14ac:dyDescent="0.3">
      <c r="B19" s="75" t="s">
        <v>265</v>
      </c>
      <c r="C19" s="35">
        <v>2.4</v>
      </c>
      <c r="D19" s="35"/>
      <c r="E19" s="36">
        <v>2.4</v>
      </c>
      <c r="F19" s="35">
        <v>1</v>
      </c>
      <c r="G19" s="132">
        <f t="shared" si="0"/>
        <v>5.76</v>
      </c>
    </row>
    <row r="20" spans="2:7" x14ac:dyDescent="0.3">
      <c r="B20" s="75" t="s">
        <v>265</v>
      </c>
      <c r="C20" s="35">
        <v>3.53</v>
      </c>
      <c r="D20" s="35"/>
      <c r="E20" s="36">
        <v>7</v>
      </c>
      <c r="F20" s="35">
        <v>1</v>
      </c>
      <c r="G20" s="132">
        <f t="shared" si="0"/>
        <v>24.709999999999997</v>
      </c>
    </row>
    <row r="21" spans="2:7" x14ac:dyDescent="0.3">
      <c r="B21" s="75" t="s">
        <v>265</v>
      </c>
      <c r="C21" s="35">
        <v>3.1</v>
      </c>
      <c r="D21" s="35"/>
      <c r="E21" s="36">
        <f>3.53+1.5</f>
        <v>5.0299999999999994</v>
      </c>
      <c r="F21" s="35">
        <v>1</v>
      </c>
      <c r="G21" s="132">
        <f t="shared" si="0"/>
        <v>15.592999999999998</v>
      </c>
    </row>
    <row r="22" spans="2:7" x14ac:dyDescent="0.3">
      <c r="B22" s="75" t="s">
        <v>265</v>
      </c>
      <c r="C22" s="35">
        <v>1.74</v>
      </c>
      <c r="D22" s="35"/>
      <c r="E22" s="36">
        <f>7.8+3.64</f>
        <v>11.44</v>
      </c>
      <c r="F22" s="35">
        <v>1</v>
      </c>
      <c r="G22" s="132">
        <f t="shared" si="0"/>
        <v>19.9056</v>
      </c>
    </row>
    <row r="23" spans="2:7" x14ac:dyDescent="0.3">
      <c r="B23" s="75" t="s">
        <v>265</v>
      </c>
      <c r="C23" s="35">
        <v>2.2000000000000002</v>
      </c>
      <c r="D23" s="35"/>
      <c r="E23" s="36">
        <v>1.4</v>
      </c>
      <c r="F23" s="35">
        <v>1</v>
      </c>
      <c r="G23" s="132">
        <f t="shared" si="0"/>
        <v>3.08</v>
      </c>
    </row>
    <row r="24" spans="2:7" x14ac:dyDescent="0.3">
      <c r="B24" s="75" t="s">
        <v>265</v>
      </c>
      <c r="C24" s="35">
        <v>2.7</v>
      </c>
      <c r="D24" s="35"/>
      <c r="E24" s="36">
        <v>2.1</v>
      </c>
      <c r="F24" s="35">
        <v>1</v>
      </c>
      <c r="G24" s="132">
        <f t="shared" si="0"/>
        <v>5.6700000000000008</v>
      </c>
    </row>
    <row r="25" spans="2:7" x14ac:dyDescent="0.3">
      <c r="B25" s="75" t="s">
        <v>265</v>
      </c>
      <c r="C25" s="35">
        <v>2.5</v>
      </c>
      <c r="D25" s="35"/>
      <c r="E25" s="36">
        <v>4</v>
      </c>
      <c r="F25" s="35">
        <v>1</v>
      </c>
      <c r="G25" s="132">
        <f t="shared" si="0"/>
        <v>10</v>
      </c>
    </row>
    <row r="26" spans="2:7" x14ac:dyDescent="0.3">
      <c r="B26" s="75" t="s">
        <v>265</v>
      </c>
      <c r="C26" s="35">
        <v>6.52</v>
      </c>
      <c r="D26" s="35"/>
      <c r="E26" s="35">
        <v>3.2</v>
      </c>
      <c r="F26" s="35">
        <v>1</v>
      </c>
      <c r="G26" s="132">
        <f t="shared" si="0"/>
        <v>20.864000000000001</v>
      </c>
    </row>
    <row r="27" spans="2:7" ht="15" thickBot="1" x14ac:dyDescent="0.35">
      <c r="B27" s="40"/>
      <c r="C27" s="41"/>
      <c r="D27" s="41"/>
      <c r="E27" s="41"/>
      <c r="F27" s="41"/>
      <c r="G27" s="82">
        <f t="shared" si="0"/>
        <v>0</v>
      </c>
    </row>
    <row r="28" spans="2:7" ht="15" thickBot="1" x14ac:dyDescent="0.35">
      <c r="B28" s="209" t="s">
        <v>155</v>
      </c>
      <c r="C28" s="210"/>
      <c r="D28" s="210"/>
      <c r="E28" s="210"/>
      <c r="F28" s="211"/>
      <c r="G28" s="114">
        <f>SUM(G10:G27)</f>
        <v>205.51759999999999</v>
      </c>
    </row>
    <row r="32" spans="2:7" x14ac:dyDescent="0.3">
      <c r="C32" s="190" t="s">
        <v>256</v>
      </c>
      <c r="D32" s="190"/>
      <c r="E32" s="190"/>
    </row>
    <row r="33" spans="3:5" x14ac:dyDescent="0.3">
      <c r="C33" s="190" t="s">
        <v>252</v>
      </c>
      <c r="D33" s="190"/>
      <c r="E33" s="190"/>
    </row>
    <row r="34" spans="3:5" x14ac:dyDescent="0.3">
      <c r="C34" s="190" t="s">
        <v>253</v>
      </c>
      <c r="D34" s="190"/>
      <c r="E34" s="190"/>
    </row>
    <row r="35" spans="3:5" x14ac:dyDescent="0.3">
      <c r="C35" s="190" t="s">
        <v>255</v>
      </c>
      <c r="D35" s="190"/>
      <c r="E35" s="190"/>
    </row>
  </sheetData>
  <mergeCells count="15">
    <mergeCell ref="C33:E33"/>
    <mergeCell ref="C34:E34"/>
    <mergeCell ref="C35:E35"/>
    <mergeCell ref="C2:F2"/>
    <mergeCell ref="G2:G4"/>
    <mergeCell ref="C3:D3"/>
    <mergeCell ref="C4:D4"/>
    <mergeCell ref="C32:E32"/>
    <mergeCell ref="B8:E8"/>
    <mergeCell ref="B28:F28"/>
    <mergeCell ref="D6:G6"/>
    <mergeCell ref="F7:G7"/>
    <mergeCell ref="B5:G5"/>
    <mergeCell ref="B6:C6"/>
    <mergeCell ref="C7:D7"/>
  </mergeCells>
  <pageMargins left="0.7" right="0.7" top="0.75" bottom="0.75" header="0.3" footer="0.3"/>
  <pageSetup scale="88" fitToWidth="0" orientation="landscape" r:id="rId1"/>
  <colBreaks count="1" manualBreakCount="1">
    <brk id="7" max="21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  <pageSetUpPr fitToPage="1"/>
  </sheetPr>
  <dimension ref="B1:G34"/>
  <sheetViews>
    <sheetView view="pageBreakPreview" topLeftCell="A10" zoomScale="96" zoomScaleNormal="100" workbookViewId="0">
      <selection activeCell="G28" sqref="G28"/>
    </sheetView>
  </sheetViews>
  <sheetFormatPr baseColWidth="10" defaultRowHeight="14.4" x14ac:dyDescent="0.3"/>
  <cols>
    <col min="1" max="1" width="8.44140625" customWidth="1"/>
    <col min="2" max="2" width="26.44140625" customWidth="1"/>
    <col min="3" max="3" width="12.44140625" customWidth="1"/>
    <col min="4" max="4" width="25.6640625" customWidth="1"/>
    <col min="5" max="5" width="14.33203125" bestFit="1" customWidth="1"/>
    <col min="6" max="6" width="12.6640625" bestFit="1" customWidth="1"/>
    <col min="7" max="7" width="18.88671875" customWidth="1"/>
  </cols>
  <sheetData>
    <row r="1" spans="2:7" ht="15" thickBot="1" x14ac:dyDescent="0.35"/>
    <row r="2" spans="2:7" ht="68.400000000000006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50.25" customHeight="1" thickBot="1" x14ac:dyDescent="0.35">
      <c r="B6" s="218" t="s">
        <v>2</v>
      </c>
      <c r="C6" s="219"/>
      <c r="D6" s="215" t="s">
        <v>38</v>
      </c>
      <c r="E6" s="216"/>
      <c r="F6" s="216"/>
      <c r="G6" s="217"/>
    </row>
    <row r="7" spans="2:7" ht="15" thickBot="1" x14ac:dyDescent="0.35">
      <c r="B7" s="60" t="s">
        <v>157</v>
      </c>
      <c r="C7" s="42" t="s">
        <v>157</v>
      </c>
      <c r="D7" t="s">
        <v>172</v>
      </c>
      <c r="E7" s="43" t="s">
        <v>158</v>
      </c>
      <c r="F7" s="194" t="s">
        <v>84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203</v>
      </c>
      <c r="C10" s="53">
        <v>5.3</v>
      </c>
      <c r="D10" s="53">
        <v>0.1</v>
      </c>
      <c r="E10" s="53">
        <v>2.75</v>
      </c>
      <c r="F10" s="53">
        <v>1</v>
      </c>
      <c r="G10" s="113">
        <f>C10*D10*E10*F10</f>
        <v>1.4575</v>
      </c>
    </row>
    <row r="11" spans="2:7" x14ac:dyDescent="0.3">
      <c r="B11" s="75" t="s">
        <v>203</v>
      </c>
      <c r="C11" s="35">
        <v>1.5</v>
      </c>
      <c r="D11" s="35">
        <v>0.1</v>
      </c>
      <c r="E11" s="35">
        <v>2.2999999999999998</v>
      </c>
      <c r="F11" s="35">
        <v>1</v>
      </c>
      <c r="G11" s="37">
        <f t="shared" ref="G11:G18" si="0">C11*D11*E11*F11</f>
        <v>0.34500000000000003</v>
      </c>
    </row>
    <row r="12" spans="2:7" x14ac:dyDescent="0.3">
      <c r="B12" s="75" t="s">
        <v>201</v>
      </c>
      <c r="C12" s="35">
        <v>9.5</v>
      </c>
      <c r="D12" s="35">
        <v>0.1</v>
      </c>
      <c r="E12" s="36">
        <v>4.5</v>
      </c>
      <c r="F12" s="35">
        <v>1</v>
      </c>
      <c r="G12" s="37">
        <f t="shared" si="0"/>
        <v>4.2750000000000004</v>
      </c>
    </row>
    <row r="13" spans="2:7" x14ac:dyDescent="0.3">
      <c r="B13" s="75" t="s">
        <v>202</v>
      </c>
      <c r="C13" s="35">
        <v>3.5</v>
      </c>
      <c r="D13" s="35">
        <v>0.1</v>
      </c>
      <c r="E13" s="36">
        <v>2.5</v>
      </c>
      <c r="F13" s="35">
        <v>1</v>
      </c>
      <c r="G13" s="37">
        <f t="shared" si="0"/>
        <v>0.87500000000000011</v>
      </c>
    </row>
    <row r="14" spans="2:7" x14ac:dyDescent="0.3">
      <c r="B14" s="75" t="s">
        <v>204</v>
      </c>
      <c r="C14" s="35">
        <v>2.2999999999999998</v>
      </c>
      <c r="D14" s="35">
        <v>0.1</v>
      </c>
      <c r="E14" s="36">
        <v>3</v>
      </c>
      <c r="F14" s="35">
        <v>1</v>
      </c>
      <c r="G14" s="37">
        <f t="shared" si="0"/>
        <v>0.69</v>
      </c>
    </row>
    <row r="15" spans="2:7" x14ac:dyDescent="0.3">
      <c r="B15" s="75" t="s">
        <v>205</v>
      </c>
      <c r="C15" s="35">
        <v>2.5</v>
      </c>
      <c r="D15" s="35">
        <v>0.1</v>
      </c>
      <c r="E15" s="36">
        <v>2.5</v>
      </c>
      <c r="F15" s="35">
        <v>1</v>
      </c>
      <c r="G15" s="37">
        <f t="shared" si="0"/>
        <v>0.625</v>
      </c>
    </row>
    <row r="16" spans="2:7" x14ac:dyDescent="0.3">
      <c r="B16" s="75" t="s">
        <v>207</v>
      </c>
      <c r="C16" s="35">
        <v>1.6</v>
      </c>
      <c r="D16" s="35">
        <v>0.1</v>
      </c>
      <c r="E16" s="36">
        <v>2.5499999999999998</v>
      </c>
      <c r="F16" s="35">
        <v>1</v>
      </c>
      <c r="G16" s="37">
        <f t="shared" si="0"/>
        <v>0.40800000000000003</v>
      </c>
    </row>
    <row r="17" spans="2:7" x14ac:dyDescent="0.3">
      <c r="B17" s="75" t="s">
        <v>207</v>
      </c>
      <c r="C17" s="35">
        <v>3.3</v>
      </c>
      <c r="D17" s="35">
        <v>0.1</v>
      </c>
      <c r="E17" s="36">
        <v>2.6</v>
      </c>
      <c r="F17" s="35">
        <v>1</v>
      </c>
      <c r="G17" s="37">
        <f t="shared" si="0"/>
        <v>0.8580000000000001</v>
      </c>
    </row>
    <row r="18" spans="2:7" x14ac:dyDescent="0.3">
      <c r="B18" s="75" t="s">
        <v>206</v>
      </c>
      <c r="C18" s="35">
        <v>2.2999999999999998</v>
      </c>
      <c r="D18" s="35">
        <v>0.1</v>
      </c>
      <c r="E18" s="36">
        <v>2</v>
      </c>
      <c r="F18" s="35">
        <v>1</v>
      </c>
      <c r="G18" s="37">
        <f t="shared" si="0"/>
        <v>0.45999999999999996</v>
      </c>
    </row>
    <row r="19" spans="2:7" x14ac:dyDescent="0.3">
      <c r="B19" s="75" t="s">
        <v>265</v>
      </c>
      <c r="C19" s="35">
        <v>2.4</v>
      </c>
      <c r="D19" s="35">
        <v>0.1</v>
      </c>
      <c r="E19" s="36">
        <v>2.4</v>
      </c>
      <c r="F19" s="35">
        <v>1</v>
      </c>
      <c r="G19" s="132">
        <f>C19*D19*E19*F19</f>
        <v>0.57599999999999996</v>
      </c>
    </row>
    <row r="20" spans="2:7" x14ac:dyDescent="0.3">
      <c r="B20" s="75" t="s">
        <v>265</v>
      </c>
      <c r="C20" s="35">
        <v>3.53</v>
      </c>
      <c r="D20" s="35">
        <v>0.1</v>
      </c>
      <c r="E20" s="36">
        <v>7</v>
      </c>
      <c r="F20" s="35">
        <v>1</v>
      </c>
      <c r="G20" s="132">
        <f t="shared" ref="G20:G26" si="1">C20*D20*E20*F20</f>
        <v>2.4710000000000001</v>
      </c>
    </row>
    <row r="21" spans="2:7" x14ac:dyDescent="0.3">
      <c r="B21" s="75" t="s">
        <v>265</v>
      </c>
      <c r="C21" s="35">
        <v>3.1</v>
      </c>
      <c r="D21" s="35">
        <v>0.1</v>
      </c>
      <c r="E21" s="36">
        <f>3.53+1.5</f>
        <v>5.0299999999999994</v>
      </c>
      <c r="F21" s="35">
        <v>1</v>
      </c>
      <c r="G21" s="132">
        <f t="shared" si="1"/>
        <v>1.5593000000000001</v>
      </c>
    </row>
    <row r="22" spans="2:7" x14ac:dyDescent="0.3">
      <c r="B22" s="75" t="s">
        <v>265</v>
      </c>
      <c r="C22" s="35">
        <v>1.74</v>
      </c>
      <c r="D22" s="35">
        <v>0.1</v>
      </c>
      <c r="E22" s="36">
        <f>7.8+3.64</f>
        <v>11.44</v>
      </c>
      <c r="F22" s="35">
        <v>1</v>
      </c>
      <c r="G22" s="132">
        <f t="shared" si="1"/>
        <v>1.9905600000000001</v>
      </c>
    </row>
    <row r="23" spans="2:7" x14ac:dyDescent="0.3">
      <c r="B23" s="75" t="s">
        <v>265</v>
      </c>
      <c r="C23" s="35">
        <v>2.2000000000000002</v>
      </c>
      <c r="D23" s="35">
        <v>0.1</v>
      </c>
      <c r="E23" s="36">
        <v>1.4</v>
      </c>
      <c r="F23" s="35">
        <v>1</v>
      </c>
      <c r="G23" s="132">
        <f t="shared" si="1"/>
        <v>0.308</v>
      </c>
    </row>
    <row r="24" spans="2:7" x14ac:dyDescent="0.3">
      <c r="B24" s="75" t="s">
        <v>265</v>
      </c>
      <c r="C24" s="35">
        <v>2.7</v>
      </c>
      <c r="D24" s="35">
        <v>0.1</v>
      </c>
      <c r="E24" s="36">
        <v>2.1</v>
      </c>
      <c r="F24" s="35">
        <v>1</v>
      </c>
      <c r="G24" s="132">
        <f t="shared" si="1"/>
        <v>0.56700000000000006</v>
      </c>
    </row>
    <row r="25" spans="2:7" x14ac:dyDescent="0.3">
      <c r="B25" s="75" t="s">
        <v>265</v>
      </c>
      <c r="C25" s="35">
        <v>2.5</v>
      </c>
      <c r="D25" s="35">
        <v>0.1</v>
      </c>
      <c r="E25" s="36">
        <v>4</v>
      </c>
      <c r="F25" s="35">
        <v>1</v>
      </c>
      <c r="G25" s="132">
        <f t="shared" si="1"/>
        <v>1</v>
      </c>
    </row>
    <row r="26" spans="2:7" x14ac:dyDescent="0.3">
      <c r="B26" s="75" t="s">
        <v>265</v>
      </c>
      <c r="C26" s="35">
        <v>6.52</v>
      </c>
      <c r="D26" s="35">
        <v>0.1</v>
      </c>
      <c r="E26" s="35">
        <v>3.2</v>
      </c>
      <c r="F26" s="35">
        <v>1</v>
      </c>
      <c r="G26" s="132">
        <f t="shared" si="1"/>
        <v>2.0864000000000003</v>
      </c>
    </row>
    <row r="27" spans="2:7" ht="15" thickBot="1" x14ac:dyDescent="0.35">
      <c r="B27" s="209" t="s">
        <v>155</v>
      </c>
      <c r="C27" s="210"/>
      <c r="D27" s="210"/>
      <c r="E27" s="210"/>
      <c r="F27" s="211"/>
      <c r="G27" s="114">
        <f>ROUND(SUM(G10:G26),0)</f>
        <v>21</v>
      </c>
    </row>
    <row r="31" spans="2:7" x14ac:dyDescent="0.3">
      <c r="C31" s="190" t="s">
        <v>256</v>
      </c>
      <c r="D31" s="190"/>
      <c r="E31" s="190"/>
    </row>
    <row r="32" spans="2:7" x14ac:dyDescent="0.3">
      <c r="C32" s="190" t="s">
        <v>252</v>
      </c>
      <c r="D32" s="190"/>
      <c r="E32" s="190"/>
    </row>
    <row r="33" spans="3:5" x14ac:dyDescent="0.3">
      <c r="C33" s="190" t="s">
        <v>253</v>
      </c>
      <c r="D33" s="190"/>
      <c r="E33" s="190"/>
    </row>
    <row r="34" spans="3:5" x14ac:dyDescent="0.3">
      <c r="C34" s="190" t="s">
        <v>255</v>
      </c>
      <c r="D34" s="190"/>
      <c r="E34" s="190"/>
    </row>
  </sheetData>
  <mergeCells count="14">
    <mergeCell ref="C32:E32"/>
    <mergeCell ref="C33:E33"/>
    <mergeCell ref="C34:E34"/>
    <mergeCell ref="C2:F2"/>
    <mergeCell ref="G2:G4"/>
    <mergeCell ref="C3:D3"/>
    <mergeCell ref="C4:D4"/>
    <mergeCell ref="C31:E31"/>
    <mergeCell ref="D6:G6"/>
    <mergeCell ref="F7:G7"/>
    <mergeCell ref="B27:F27"/>
    <mergeCell ref="B5:G5"/>
    <mergeCell ref="B6:C6"/>
    <mergeCell ref="B8:E8"/>
  </mergeCells>
  <pageMargins left="0.7" right="0.7" top="0.75" bottom="0.75" header="0.3" footer="0.3"/>
  <pageSetup scale="85" fitToWidth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  <pageSetUpPr fitToPage="1"/>
  </sheetPr>
  <dimension ref="B1:G31"/>
  <sheetViews>
    <sheetView view="pageBreakPreview" topLeftCell="A7" zoomScale="94" zoomScaleNormal="100" workbookViewId="0">
      <selection activeCell="G26" sqref="G26"/>
    </sheetView>
  </sheetViews>
  <sheetFormatPr baseColWidth="10" defaultRowHeight="14.4" x14ac:dyDescent="0.3"/>
  <cols>
    <col min="1" max="1" width="7.44140625" customWidth="1"/>
    <col min="2" max="2" width="24.44140625" customWidth="1"/>
    <col min="3" max="3" width="12.44140625" customWidth="1"/>
    <col min="4" max="4" width="22.6640625" customWidth="1"/>
    <col min="5" max="5" width="13.6640625" bestFit="1" customWidth="1"/>
    <col min="6" max="6" width="12.6640625" bestFit="1" customWidth="1"/>
    <col min="7" max="7" width="23.6640625" customWidth="1"/>
  </cols>
  <sheetData>
    <row r="1" spans="2:7" ht="15" thickBot="1" x14ac:dyDescent="0.35"/>
    <row r="2" spans="2:7" ht="41.4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51.75" customHeight="1" thickBot="1" x14ac:dyDescent="0.35">
      <c r="B6" s="218" t="s">
        <v>2</v>
      </c>
      <c r="C6" s="219"/>
      <c r="D6" s="215" t="s">
        <v>39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173</v>
      </c>
      <c r="D7" s="195"/>
      <c r="E7" s="43" t="s">
        <v>158</v>
      </c>
      <c r="F7" s="194" t="s">
        <v>84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214</v>
      </c>
      <c r="C10" s="53">
        <v>4</v>
      </c>
      <c r="D10" s="53">
        <v>3.5000000000000003E-2</v>
      </c>
      <c r="E10" s="53">
        <v>2.75</v>
      </c>
      <c r="F10" s="53">
        <v>1</v>
      </c>
      <c r="G10" s="113">
        <f>C10*D10*E10*F10</f>
        <v>0.38500000000000001</v>
      </c>
    </row>
    <row r="11" spans="2:7" x14ac:dyDescent="0.3">
      <c r="B11" s="75" t="s">
        <v>214</v>
      </c>
      <c r="C11" s="35">
        <v>1.55</v>
      </c>
      <c r="D11" s="35">
        <v>3.5000000000000003E-2</v>
      </c>
      <c r="E11" s="35">
        <v>2.2999999999999998</v>
      </c>
      <c r="F11" s="35">
        <v>1</v>
      </c>
      <c r="G11" s="37">
        <f t="shared" ref="G11:G18" si="0">C11*D11*E11*F11</f>
        <v>0.12477500000000001</v>
      </c>
    </row>
    <row r="12" spans="2:7" x14ac:dyDescent="0.3">
      <c r="B12" s="75" t="s">
        <v>214</v>
      </c>
      <c r="C12" s="35">
        <v>7.95</v>
      </c>
      <c r="D12" s="35">
        <v>3.5000000000000003E-2</v>
      </c>
      <c r="E12" s="36">
        <v>4.5999999999999996</v>
      </c>
      <c r="F12" s="35">
        <v>1</v>
      </c>
      <c r="G12" s="37">
        <f t="shared" si="0"/>
        <v>1.2799500000000001</v>
      </c>
    </row>
    <row r="13" spans="2:7" x14ac:dyDescent="0.3">
      <c r="B13" s="75" t="s">
        <v>214</v>
      </c>
      <c r="C13" s="35">
        <v>3.5</v>
      </c>
      <c r="D13" s="35">
        <v>3.5000000000000003E-2</v>
      </c>
      <c r="E13" s="36">
        <v>2.5</v>
      </c>
      <c r="F13" s="35">
        <v>1</v>
      </c>
      <c r="G13" s="37">
        <f t="shared" si="0"/>
        <v>0.30625000000000002</v>
      </c>
    </row>
    <row r="14" spans="2:7" x14ac:dyDescent="0.3">
      <c r="B14" s="75" t="s">
        <v>214</v>
      </c>
      <c r="C14" s="35">
        <v>2.2999999999999998</v>
      </c>
      <c r="D14" s="35">
        <v>3.5000000000000003E-2</v>
      </c>
      <c r="E14" s="36">
        <v>3</v>
      </c>
      <c r="F14" s="35">
        <v>1</v>
      </c>
      <c r="G14" s="37">
        <f t="shared" si="0"/>
        <v>0.24149999999999999</v>
      </c>
    </row>
    <row r="15" spans="2:7" x14ac:dyDescent="0.3">
      <c r="B15" s="75" t="s">
        <v>214</v>
      </c>
      <c r="C15" s="35">
        <v>2.5</v>
      </c>
      <c r="D15" s="35">
        <v>3.5000000000000003E-2</v>
      </c>
      <c r="E15" s="36">
        <v>2.5</v>
      </c>
      <c r="F15" s="35">
        <v>1</v>
      </c>
      <c r="G15" s="37">
        <f t="shared" si="0"/>
        <v>0.21875000000000003</v>
      </c>
    </row>
    <row r="16" spans="2:7" x14ac:dyDescent="0.3">
      <c r="B16" s="75" t="s">
        <v>215</v>
      </c>
      <c r="C16" s="35">
        <v>1.6</v>
      </c>
      <c r="D16" s="35">
        <v>3.5000000000000003E-2</v>
      </c>
      <c r="E16" s="36">
        <v>2.5499999999999998</v>
      </c>
      <c r="F16" s="35">
        <v>1</v>
      </c>
      <c r="G16" s="37">
        <f t="shared" si="0"/>
        <v>0.14280000000000001</v>
      </c>
    </row>
    <row r="17" spans="2:7" x14ac:dyDescent="0.3">
      <c r="B17" s="75" t="s">
        <v>215</v>
      </c>
      <c r="C17" s="35">
        <v>3.3</v>
      </c>
      <c r="D17" s="35">
        <v>3.5000000000000003E-2</v>
      </c>
      <c r="E17" s="36">
        <v>2.6</v>
      </c>
      <c r="F17" s="35">
        <v>1</v>
      </c>
      <c r="G17" s="37">
        <f t="shared" si="0"/>
        <v>0.30030000000000001</v>
      </c>
    </row>
    <row r="18" spans="2:7" x14ac:dyDescent="0.3">
      <c r="B18" s="75" t="s">
        <v>215</v>
      </c>
      <c r="C18" s="35">
        <v>2.2999999999999998</v>
      </c>
      <c r="D18" s="35">
        <v>3.5000000000000003E-2</v>
      </c>
      <c r="E18" s="36">
        <v>2</v>
      </c>
      <c r="F18" s="35">
        <v>1</v>
      </c>
      <c r="G18" s="37">
        <f t="shared" si="0"/>
        <v>0.161</v>
      </c>
    </row>
    <row r="19" spans="2:7" x14ac:dyDescent="0.3">
      <c r="B19" s="75" t="s">
        <v>265</v>
      </c>
      <c r="C19" s="35">
        <v>2.2000000000000002</v>
      </c>
      <c r="D19" s="35">
        <v>0.08</v>
      </c>
      <c r="E19" s="35">
        <v>6</v>
      </c>
      <c r="F19" s="35">
        <v>1</v>
      </c>
      <c r="G19" s="134">
        <f>C19*D19*E19*F19</f>
        <v>1.056</v>
      </c>
    </row>
    <row r="20" spans="2:7" x14ac:dyDescent="0.3">
      <c r="B20" s="75" t="s">
        <v>265</v>
      </c>
      <c r="C20" s="35">
        <v>2</v>
      </c>
      <c r="D20" s="35">
        <v>0.08</v>
      </c>
      <c r="E20" s="35">
        <v>2</v>
      </c>
      <c r="F20" s="35">
        <v>1</v>
      </c>
      <c r="G20" s="134">
        <f t="shared" ref="G20:G23" si="1">C20*D20*E20*F20</f>
        <v>0.32</v>
      </c>
    </row>
    <row r="21" spans="2:7" x14ac:dyDescent="0.3">
      <c r="B21" s="75" t="s">
        <v>265</v>
      </c>
      <c r="C21" s="35">
        <v>4.0199999999999996</v>
      </c>
      <c r="D21" s="35">
        <v>0.08</v>
      </c>
      <c r="E21" s="35">
        <v>7.3</v>
      </c>
      <c r="F21" s="35">
        <v>1</v>
      </c>
      <c r="G21" s="134">
        <f t="shared" si="1"/>
        <v>2.34768</v>
      </c>
    </row>
    <row r="22" spans="2:7" x14ac:dyDescent="0.3">
      <c r="B22" s="75" t="s">
        <v>265</v>
      </c>
      <c r="C22" s="125">
        <v>2.5</v>
      </c>
      <c r="D22" s="35">
        <v>0.08</v>
      </c>
      <c r="E22" s="35">
        <v>3.3</v>
      </c>
      <c r="F22" s="125">
        <v>1</v>
      </c>
      <c r="G22" s="134">
        <f t="shared" si="1"/>
        <v>0.66</v>
      </c>
    </row>
    <row r="23" spans="2:7" ht="15" thickBot="1" x14ac:dyDescent="0.35">
      <c r="B23" s="128" t="s">
        <v>265</v>
      </c>
      <c r="C23" s="139">
        <f>'2.03'!C55</f>
        <v>2.6516004302978025</v>
      </c>
      <c r="D23" s="126">
        <v>0.08</v>
      </c>
      <c r="E23" s="135">
        <f>'2.03'!E55</f>
        <v>5</v>
      </c>
      <c r="F23" s="41">
        <v>1</v>
      </c>
      <c r="G23" s="136">
        <f t="shared" si="1"/>
        <v>1.060640172119121</v>
      </c>
    </row>
    <row r="24" spans="2:7" ht="15" thickBot="1" x14ac:dyDescent="0.35">
      <c r="B24" s="226" t="s">
        <v>155</v>
      </c>
      <c r="C24" s="227"/>
      <c r="D24" s="227"/>
      <c r="E24" s="227"/>
      <c r="F24" s="228"/>
      <c r="G24" s="137">
        <f>SUM(G10:G23)</f>
        <v>8.6046451721191204</v>
      </c>
    </row>
    <row r="28" spans="2:7" x14ac:dyDescent="0.3">
      <c r="C28" s="190" t="s">
        <v>256</v>
      </c>
      <c r="D28" s="190"/>
      <c r="E28" s="190"/>
    </row>
    <row r="29" spans="2:7" x14ac:dyDescent="0.3">
      <c r="C29" s="190" t="s">
        <v>252</v>
      </c>
      <c r="D29" s="190"/>
      <c r="E29" s="190"/>
    </row>
    <row r="30" spans="2:7" x14ac:dyDescent="0.3">
      <c r="C30" s="190" t="s">
        <v>253</v>
      </c>
      <c r="D30" s="190"/>
      <c r="E30" s="190"/>
    </row>
    <row r="31" spans="2:7" x14ac:dyDescent="0.3">
      <c r="C31" s="190" t="s">
        <v>255</v>
      </c>
      <c r="D31" s="190"/>
      <c r="E31" s="190"/>
    </row>
  </sheetData>
  <mergeCells count="15">
    <mergeCell ref="C29:E29"/>
    <mergeCell ref="C30:E30"/>
    <mergeCell ref="C31:E31"/>
    <mergeCell ref="C2:F2"/>
    <mergeCell ref="G2:G4"/>
    <mergeCell ref="C3:D3"/>
    <mergeCell ref="C4:D4"/>
    <mergeCell ref="C28:E28"/>
    <mergeCell ref="B24:F24"/>
    <mergeCell ref="D6:G6"/>
    <mergeCell ref="F7:G7"/>
    <mergeCell ref="B5:G5"/>
    <mergeCell ref="B6:C6"/>
    <mergeCell ref="B8:E8"/>
    <mergeCell ref="C7:D7"/>
  </mergeCells>
  <pageMargins left="0.7" right="0.7" top="0.75" bottom="0.75" header="0.3" footer="0.3"/>
  <pageSetup scale="97" fitToWidth="0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0000"/>
    <pageSetUpPr fitToPage="1"/>
  </sheetPr>
  <dimension ref="B1:G34"/>
  <sheetViews>
    <sheetView view="pageBreakPreview" topLeftCell="A7" zoomScale="102" zoomScaleNormal="100" workbookViewId="0">
      <selection activeCell="B19" sqref="B19:G26"/>
    </sheetView>
  </sheetViews>
  <sheetFormatPr baseColWidth="10" defaultRowHeight="14.4" x14ac:dyDescent="0.3"/>
  <cols>
    <col min="1" max="1" width="5.88671875" customWidth="1"/>
    <col min="2" max="2" width="24" customWidth="1"/>
    <col min="3" max="3" width="12.44140625" customWidth="1"/>
    <col min="4" max="4" width="27" customWidth="1"/>
    <col min="5" max="5" width="13.88671875" bestFit="1" customWidth="1"/>
    <col min="6" max="6" width="12.88671875" bestFit="1" customWidth="1"/>
    <col min="7" max="7" width="22.33203125" customWidth="1"/>
  </cols>
  <sheetData>
    <row r="1" spans="2:7" ht="15" thickBot="1" x14ac:dyDescent="0.35"/>
    <row r="2" spans="2:7" ht="52.2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33" customHeight="1" thickBot="1" x14ac:dyDescent="0.35">
      <c r="B6" s="218" t="s">
        <v>2</v>
      </c>
      <c r="C6" s="219"/>
      <c r="D6" s="215" t="s">
        <v>43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174</v>
      </c>
      <c r="D7" s="195"/>
      <c r="E7" s="43" t="s">
        <v>158</v>
      </c>
      <c r="F7" s="194" t="s">
        <v>84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203</v>
      </c>
      <c r="C10" s="53">
        <v>5.3</v>
      </c>
      <c r="D10" s="118">
        <v>0.1</v>
      </c>
      <c r="E10" s="53">
        <v>2.75</v>
      </c>
      <c r="F10" s="53">
        <v>1.3</v>
      </c>
      <c r="G10" s="113">
        <f>C10*D10*E10*F10</f>
        <v>1.8947500000000002</v>
      </c>
    </row>
    <row r="11" spans="2:7" x14ac:dyDescent="0.3">
      <c r="B11" s="75" t="s">
        <v>203</v>
      </c>
      <c r="C11" s="35">
        <v>1.5</v>
      </c>
      <c r="D11" s="35">
        <v>0.1</v>
      </c>
      <c r="E11" s="35">
        <v>2.2999999999999998</v>
      </c>
      <c r="F11" s="35">
        <v>1.3</v>
      </c>
      <c r="G11" s="37">
        <f t="shared" ref="G11:G26" si="0">C11*D11*E11*F11</f>
        <v>0.44850000000000007</v>
      </c>
    </row>
    <row r="12" spans="2:7" x14ac:dyDescent="0.3">
      <c r="B12" s="75" t="s">
        <v>201</v>
      </c>
      <c r="C12" s="35">
        <v>9.5</v>
      </c>
      <c r="D12" s="125">
        <v>0.1</v>
      </c>
      <c r="E12" s="36">
        <v>4.5</v>
      </c>
      <c r="F12" s="35">
        <v>1.3</v>
      </c>
      <c r="G12" s="37">
        <f t="shared" si="0"/>
        <v>5.557500000000001</v>
      </c>
    </row>
    <row r="13" spans="2:7" x14ac:dyDescent="0.3">
      <c r="B13" s="75" t="s">
        <v>202</v>
      </c>
      <c r="C13" s="35">
        <v>3.5</v>
      </c>
      <c r="D13" s="126">
        <v>0.1</v>
      </c>
      <c r="E13" s="36">
        <v>2.5</v>
      </c>
      <c r="F13" s="35">
        <v>1.3</v>
      </c>
      <c r="G13" s="37">
        <f t="shared" si="0"/>
        <v>1.1375000000000002</v>
      </c>
    </row>
    <row r="14" spans="2:7" x14ac:dyDescent="0.3">
      <c r="B14" s="75" t="s">
        <v>204</v>
      </c>
      <c r="C14" s="35">
        <v>2.2999999999999998</v>
      </c>
      <c r="D14" s="35">
        <v>0.1</v>
      </c>
      <c r="E14" s="36">
        <v>3</v>
      </c>
      <c r="F14" s="35">
        <v>1.3</v>
      </c>
      <c r="G14" s="37">
        <f t="shared" si="0"/>
        <v>0.89699999999999991</v>
      </c>
    </row>
    <row r="15" spans="2:7" x14ac:dyDescent="0.3">
      <c r="B15" s="75" t="s">
        <v>205</v>
      </c>
      <c r="C15" s="35">
        <v>2.5</v>
      </c>
      <c r="D15" s="125">
        <v>0.1</v>
      </c>
      <c r="E15" s="36">
        <v>2.5</v>
      </c>
      <c r="F15" s="35">
        <v>1.3</v>
      </c>
      <c r="G15" s="37">
        <f t="shared" si="0"/>
        <v>0.8125</v>
      </c>
    </row>
    <row r="16" spans="2:7" x14ac:dyDescent="0.3">
      <c r="B16" s="75" t="s">
        <v>207</v>
      </c>
      <c r="C16" s="35">
        <v>1.6</v>
      </c>
      <c r="D16" s="126">
        <v>0.1</v>
      </c>
      <c r="E16" s="36">
        <v>2.5499999999999998</v>
      </c>
      <c r="F16" s="35">
        <v>1.3</v>
      </c>
      <c r="G16" s="37">
        <f t="shared" si="0"/>
        <v>0.53040000000000009</v>
      </c>
    </row>
    <row r="17" spans="2:7" x14ac:dyDescent="0.3">
      <c r="B17" s="75" t="s">
        <v>207</v>
      </c>
      <c r="C17" s="35">
        <v>3.3</v>
      </c>
      <c r="D17" s="35">
        <v>0.1</v>
      </c>
      <c r="E17" s="36">
        <v>2.6</v>
      </c>
      <c r="F17" s="35">
        <v>1.3</v>
      </c>
      <c r="G17" s="37">
        <f t="shared" si="0"/>
        <v>1.1154000000000002</v>
      </c>
    </row>
    <row r="18" spans="2:7" x14ac:dyDescent="0.3">
      <c r="B18" s="75" t="s">
        <v>206</v>
      </c>
      <c r="C18" s="35">
        <v>2.2999999999999998</v>
      </c>
      <c r="D18" s="126">
        <v>0.1</v>
      </c>
      <c r="E18" s="36">
        <v>2</v>
      </c>
      <c r="F18" s="35">
        <v>1.3</v>
      </c>
      <c r="G18" s="37">
        <f t="shared" si="0"/>
        <v>0.59799999999999998</v>
      </c>
    </row>
    <row r="19" spans="2:7" x14ac:dyDescent="0.3">
      <c r="B19" s="75" t="s">
        <v>265</v>
      </c>
      <c r="C19" s="35">
        <v>2.4</v>
      </c>
      <c r="D19" s="35">
        <v>0.1</v>
      </c>
      <c r="E19" s="36">
        <v>2.4</v>
      </c>
      <c r="F19" s="35">
        <v>1.3</v>
      </c>
      <c r="G19" s="132">
        <f t="shared" si="0"/>
        <v>0.74880000000000002</v>
      </c>
    </row>
    <row r="20" spans="2:7" x14ac:dyDescent="0.3">
      <c r="B20" s="75" t="s">
        <v>265</v>
      </c>
      <c r="C20" s="35">
        <v>3.53</v>
      </c>
      <c r="D20" s="127">
        <v>0.1</v>
      </c>
      <c r="E20" s="36">
        <v>7</v>
      </c>
      <c r="F20" s="35">
        <v>1.3</v>
      </c>
      <c r="G20" s="132">
        <f t="shared" si="0"/>
        <v>3.2123000000000004</v>
      </c>
    </row>
    <row r="21" spans="2:7" x14ac:dyDescent="0.3">
      <c r="B21" s="75" t="s">
        <v>265</v>
      </c>
      <c r="C21" s="35">
        <v>3.1</v>
      </c>
      <c r="D21" s="125">
        <v>0.1</v>
      </c>
      <c r="E21" s="36">
        <f>3.53+1.5</f>
        <v>5.0299999999999994</v>
      </c>
      <c r="F21" s="35">
        <v>1.3</v>
      </c>
      <c r="G21" s="132">
        <f t="shared" si="0"/>
        <v>2.0270900000000003</v>
      </c>
    </row>
    <row r="22" spans="2:7" x14ac:dyDescent="0.3">
      <c r="B22" s="75" t="s">
        <v>265</v>
      </c>
      <c r="C22" s="35">
        <v>1.74</v>
      </c>
      <c r="D22" s="126">
        <v>0.1</v>
      </c>
      <c r="E22" s="36">
        <f>7.8+3.64</f>
        <v>11.44</v>
      </c>
      <c r="F22" s="35">
        <v>1.3</v>
      </c>
      <c r="G22" s="132">
        <f t="shared" si="0"/>
        <v>2.5877280000000003</v>
      </c>
    </row>
    <row r="23" spans="2:7" x14ac:dyDescent="0.3">
      <c r="B23" s="75" t="s">
        <v>265</v>
      </c>
      <c r="C23" s="35">
        <v>2.2000000000000002</v>
      </c>
      <c r="D23" s="35">
        <v>0.1</v>
      </c>
      <c r="E23" s="36">
        <v>1.4</v>
      </c>
      <c r="F23" s="35">
        <v>1.3</v>
      </c>
      <c r="G23" s="132">
        <f t="shared" si="0"/>
        <v>0.40040000000000003</v>
      </c>
    </row>
    <row r="24" spans="2:7" x14ac:dyDescent="0.3">
      <c r="B24" s="75" t="s">
        <v>265</v>
      </c>
      <c r="C24" s="35">
        <v>2.7</v>
      </c>
      <c r="D24" s="125">
        <v>0.1</v>
      </c>
      <c r="E24" s="36">
        <v>2.1</v>
      </c>
      <c r="F24" s="35">
        <v>1.3</v>
      </c>
      <c r="G24" s="132">
        <f t="shared" si="0"/>
        <v>0.73710000000000009</v>
      </c>
    </row>
    <row r="25" spans="2:7" x14ac:dyDescent="0.3">
      <c r="B25" s="75" t="s">
        <v>265</v>
      </c>
      <c r="C25" s="35">
        <v>2.5</v>
      </c>
      <c r="D25" s="126">
        <v>0.1</v>
      </c>
      <c r="E25" s="36">
        <v>4</v>
      </c>
      <c r="F25" s="35">
        <v>1.3</v>
      </c>
      <c r="G25" s="132">
        <f t="shared" si="0"/>
        <v>1.3</v>
      </c>
    </row>
    <row r="26" spans="2:7" ht="15" thickBot="1" x14ac:dyDescent="0.35">
      <c r="B26" s="40" t="s">
        <v>265</v>
      </c>
      <c r="C26" s="41">
        <v>6.52</v>
      </c>
      <c r="D26" s="41">
        <v>0.1</v>
      </c>
      <c r="E26" s="41">
        <v>3.2</v>
      </c>
      <c r="F26" s="41">
        <v>1.3</v>
      </c>
      <c r="G26" s="131">
        <f t="shared" si="0"/>
        <v>2.7123200000000005</v>
      </c>
    </row>
    <row r="27" spans="2:7" ht="15" thickBot="1" x14ac:dyDescent="0.35">
      <c r="B27" s="209" t="s">
        <v>155</v>
      </c>
      <c r="C27" s="210"/>
      <c r="D27" s="210"/>
      <c r="E27" s="210"/>
      <c r="F27" s="211"/>
      <c r="G27" s="114">
        <f>ROUND(SUM(G10:G26),0)</f>
        <v>27</v>
      </c>
    </row>
    <row r="31" spans="2:7" x14ac:dyDescent="0.3">
      <c r="C31" s="190" t="s">
        <v>256</v>
      </c>
      <c r="D31" s="190"/>
      <c r="E31" s="190"/>
    </row>
    <row r="32" spans="2:7" x14ac:dyDescent="0.3">
      <c r="C32" s="190" t="s">
        <v>252</v>
      </c>
      <c r="D32" s="190"/>
      <c r="E32" s="190"/>
    </row>
    <row r="33" spans="3:5" x14ac:dyDescent="0.3">
      <c r="C33" s="190" t="s">
        <v>253</v>
      </c>
      <c r="D33" s="190"/>
      <c r="E33" s="190"/>
    </row>
    <row r="34" spans="3:5" x14ac:dyDescent="0.3">
      <c r="C34" s="190" t="s">
        <v>255</v>
      </c>
      <c r="D34" s="190"/>
      <c r="E34" s="190"/>
    </row>
  </sheetData>
  <mergeCells count="15">
    <mergeCell ref="C32:E32"/>
    <mergeCell ref="C33:E33"/>
    <mergeCell ref="C34:E34"/>
    <mergeCell ref="C2:F2"/>
    <mergeCell ref="G2:G4"/>
    <mergeCell ref="C3:D3"/>
    <mergeCell ref="C4:D4"/>
    <mergeCell ref="C31:E31"/>
    <mergeCell ref="B8:E8"/>
    <mergeCell ref="B27:F27"/>
    <mergeCell ref="D6:G6"/>
    <mergeCell ref="F7:G7"/>
    <mergeCell ref="B5:G5"/>
    <mergeCell ref="B6:C6"/>
    <mergeCell ref="C7:D7"/>
  </mergeCells>
  <pageMargins left="0.7" right="0.7" top="0.75" bottom="0.75" header="0.3" footer="0.3"/>
  <pageSetup scale="90" fitToWidth="0" orientation="landscape" r:id="rId1"/>
  <colBreaks count="1" manualBreakCount="1">
    <brk id="7" max="21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0000"/>
    <pageSetUpPr fitToPage="1"/>
  </sheetPr>
  <dimension ref="B1:G28"/>
  <sheetViews>
    <sheetView view="pageBreakPreview" topLeftCell="A4" zoomScale="84" zoomScaleNormal="100" workbookViewId="0">
      <selection activeCell="B10" sqref="B10:G20"/>
    </sheetView>
  </sheetViews>
  <sheetFormatPr baseColWidth="10" defaultRowHeight="14.4" x14ac:dyDescent="0.3"/>
  <cols>
    <col min="1" max="1" width="9.33203125" customWidth="1"/>
    <col min="2" max="2" width="22.44140625" customWidth="1"/>
    <col min="3" max="3" width="16" customWidth="1"/>
    <col min="4" max="4" width="19.5546875" customWidth="1"/>
    <col min="5" max="5" width="14" customWidth="1"/>
    <col min="6" max="6" width="13.5546875" customWidth="1"/>
    <col min="7" max="7" width="21.5546875" customWidth="1"/>
  </cols>
  <sheetData>
    <row r="1" spans="2:7" ht="15" thickBot="1" x14ac:dyDescent="0.35"/>
    <row r="2" spans="2:7" ht="52.2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33" customHeight="1" thickBot="1" x14ac:dyDescent="0.35">
      <c r="B6" s="218" t="s">
        <v>2</v>
      </c>
      <c r="C6" s="219"/>
      <c r="D6" s="215" t="s">
        <v>44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175</v>
      </c>
      <c r="D7" s="195"/>
      <c r="E7" s="43" t="s">
        <v>158</v>
      </c>
      <c r="F7" s="194" t="s">
        <v>89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216</v>
      </c>
      <c r="C10" s="53"/>
      <c r="D10" s="53"/>
      <c r="E10" s="53"/>
      <c r="F10" s="53">
        <v>1</v>
      </c>
      <c r="G10" s="113">
        <f>F10</f>
        <v>1</v>
      </c>
    </row>
    <row r="11" spans="2:7" x14ac:dyDescent="0.3">
      <c r="B11" s="75" t="s">
        <v>216</v>
      </c>
      <c r="C11" s="35"/>
      <c r="D11" s="35"/>
      <c r="E11" s="35"/>
      <c r="F11" s="35">
        <v>1</v>
      </c>
      <c r="G11" s="37">
        <f t="shared" ref="G11:G20" si="0">F11</f>
        <v>1</v>
      </c>
    </row>
    <row r="12" spans="2:7" x14ac:dyDescent="0.3">
      <c r="B12" s="75"/>
      <c r="C12" s="35"/>
      <c r="D12" s="35"/>
      <c r="E12" s="36"/>
      <c r="F12" s="35"/>
      <c r="G12" s="37">
        <f t="shared" si="0"/>
        <v>0</v>
      </c>
    </row>
    <row r="13" spans="2:7" x14ac:dyDescent="0.3">
      <c r="B13" s="75"/>
      <c r="C13" s="35"/>
      <c r="D13" s="35"/>
      <c r="E13" s="36"/>
      <c r="F13" s="35"/>
      <c r="G13" s="37">
        <f t="shared" si="0"/>
        <v>0</v>
      </c>
    </row>
    <row r="14" spans="2:7" x14ac:dyDescent="0.3">
      <c r="B14" s="75"/>
      <c r="C14" s="35"/>
      <c r="D14" s="35"/>
      <c r="E14" s="36"/>
      <c r="F14" s="35"/>
      <c r="G14" s="37">
        <f t="shared" si="0"/>
        <v>0</v>
      </c>
    </row>
    <row r="15" spans="2:7" x14ac:dyDescent="0.3">
      <c r="B15" s="75"/>
      <c r="C15" s="35"/>
      <c r="D15" s="35"/>
      <c r="E15" s="36"/>
      <c r="F15" s="35"/>
      <c r="G15" s="37">
        <f t="shared" si="0"/>
        <v>0</v>
      </c>
    </row>
    <row r="16" spans="2:7" x14ac:dyDescent="0.3">
      <c r="B16" s="75"/>
      <c r="C16" s="35"/>
      <c r="D16" s="35"/>
      <c r="E16" s="36"/>
      <c r="F16" s="35"/>
      <c r="G16" s="37">
        <f t="shared" si="0"/>
        <v>0</v>
      </c>
    </row>
    <row r="17" spans="2:7" x14ac:dyDescent="0.3">
      <c r="B17" s="75"/>
      <c r="C17" s="35"/>
      <c r="D17" s="35"/>
      <c r="E17" s="36"/>
      <c r="F17" s="35"/>
      <c r="G17" s="37">
        <f t="shared" si="0"/>
        <v>0</v>
      </c>
    </row>
    <row r="18" spans="2:7" x14ac:dyDescent="0.3">
      <c r="B18" s="75"/>
      <c r="C18" s="35"/>
      <c r="D18" s="35"/>
      <c r="E18" s="36"/>
      <c r="F18" s="35"/>
      <c r="G18" s="37">
        <f t="shared" si="0"/>
        <v>0</v>
      </c>
    </row>
    <row r="19" spans="2:7" x14ac:dyDescent="0.3">
      <c r="B19" s="75"/>
      <c r="C19" s="35"/>
      <c r="D19" s="35"/>
      <c r="E19" s="35"/>
      <c r="F19" s="35"/>
      <c r="G19" s="37">
        <f t="shared" si="0"/>
        <v>0</v>
      </c>
    </row>
    <row r="20" spans="2:7" ht="15" thickBot="1" x14ac:dyDescent="0.35">
      <c r="B20" s="40"/>
      <c r="C20" s="41"/>
      <c r="D20" s="41"/>
      <c r="E20" s="41"/>
      <c r="F20" s="41"/>
      <c r="G20" s="82">
        <f t="shared" si="0"/>
        <v>0</v>
      </c>
    </row>
    <row r="21" spans="2:7" ht="15" thickBot="1" x14ac:dyDescent="0.35">
      <c r="B21" s="209" t="s">
        <v>155</v>
      </c>
      <c r="C21" s="210"/>
      <c r="D21" s="210"/>
      <c r="E21" s="210"/>
      <c r="F21" s="211"/>
      <c r="G21" s="114">
        <f>ROUND(SUM(G10:G20),0)</f>
        <v>2</v>
      </c>
    </row>
    <row r="25" spans="2:7" x14ac:dyDescent="0.3">
      <c r="C25" s="190" t="s">
        <v>256</v>
      </c>
      <c r="D25" s="190"/>
      <c r="E25" s="190"/>
    </row>
    <row r="26" spans="2:7" x14ac:dyDescent="0.3">
      <c r="C26" s="190" t="s">
        <v>252</v>
      </c>
      <c r="D26" s="190"/>
      <c r="E26" s="190"/>
    </row>
    <row r="27" spans="2:7" x14ac:dyDescent="0.3">
      <c r="C27" s="190" t="s">
        <v>253</v>
      </c>
      <c r="D27" s="190"/>
      <c r="E27" s="190"/>
    </row>
    <row r="28" spans="2:7" x14ac:dyDescent="0.3">
      <c r="C28" s="190" t="s">
        <v>255</v>
      </c>
      <c r="D28" s="190"/>
      <c r="E28" s="190"/>
    </row>
  </sheetData>
  <mergeCells count="15">
    <mergeCell ref="C26:E26"/>
    <mergeCell ref="C27:E27"/>
    <mergeCell ref="C28:E28"/>
    <mergeCell ref="C2:F2"/>
    <mergeCell ref="G2:G4"/>
    <mergeCell ref="C3:D3"/>
    <mergeCell ref="C4:D4"/>
    <mergeCell ref="C25:E25"/>
    <mergeCell ref="B8:E8"/>
    <mergeCell ref="B21:F21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21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C00000"/>
    <pageSetUpPr fitToPage="1"/>
  </sheetPr>
  <dimension ref="B1:G34"/>
  <sheetViews>
    <sheetView view="pageBreakPreview" topLeftCell="A7" zoomScale="87" zoomScaleNormal="100" workbookViewId="0">
      <selection activeCell="G19" sqref="G19"/>
    </sheetView>
  </sheetViews>
  <sheetFormatPr baseColWidth="10" defaultRowHeight="14.4" x14ac:dyDescent="0.3"/>
  <cols>
    <col min="1" max="1" width="4.33203125" customWidth="1"/>
    <col min="2" max="2" width="27" customWidth="1"/>
    <col min="3" max="3" width="12.44140625" customWidth="1"/>
    <col min="4" max="4" width="26" customWidth="1"/>
    <col min="5" max="5" width="13.6640625" bestFit="1" customWidth="1"/>
    <col min="6" max="6" width="12.33203125" bestFit="1" customWidth="1"/>
    <col min="7" max="7" width="22.6640625" customWidth="1"/>
  </cols>
  <sheetData>
    <row r="1" spans="2:7" ht="15" thickBot="1" x14ac:dyDescent="0.35"/>
    <row r="2" spans="2:7" ht="58.95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32</v>
      </c>
      <c r="E6" s="216"/>
      <c r="F6" s="216"/>
      <c r="G6" s="217"/>
    </row>
    <row r="7" spans="2:7" ht="15" thickBot="1" x14ac:dyDescent="0.35">
      <c r="B7" s="60" t="s">
        <v>157</v>
      </c>
      <c r="C7" s="42" t="s">
        <v>157</v>
      </c>
      <c r="D7" t="s">
        <v>176</v>
      </c>
      <c r="E7" s="43" t="s">
        <v>158</v>
      </c>
      <c r="F7" s="194" t="s">
        <v>84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117" t="s">
        <v>203</v>
      </c>
      <c r="C10" s="65">
        <v>5.3</v>
      </c>
      <c r="D10" s="65">
        <v>0.1</v>
      </c>
      <c r="E10" s="65">
        <v>2.75</v>
      </c>
      <c r="F10" s="65">
        <v>1.3</v>
      </c>
      <c r="G10" s="113">
        <f>C10*D10*E10*F10</f>
        <v>1.8947500000000002</v>
      </c>
    </row>
    <row r="11" spans="2:7" x14ac:dyDescent="0.3">
      <c r="B11" s="76" t="s">
        <v>203</v>
      </c>
      <c r="C11" s="64">
        <v>1.5</v>
      </c>
      <c r="D11" s="64">
        <v>0.1</v>
      </c>
      <c r="E11" s="64">
        <v>2.2999999999999998</v>
      </c>
      <c r="F11" s="64">
        <v>1.3</v>
      </c>
      <c r="G11" s="37">
        <f t="shared" ref="G11:G26" si="0">C11*D11*E11*F11</f>
        <v>0.44850000000000007</v>
      </c>
    </row>
    <row r="12" spans="2:7" x14ac:dyDescent="0.3">
      <c r="B12" s="75" t="s">
        <v>201</v>
      </c>
      <c r="C12" s="35">
        <v>9.5</v>
      </c>
      <c r="D12" s="35">
        <v>0.1</v>
      </c>
      <c r="E12" s="116">
        <v>4.5</v>
      </c>
      <c r="F12" s="64">
        <v>1.3</v>
      </c>
      <c r="G12" s="37">
        <f t="shared" si="0"/>
        <v>5.557500000000001</v>
      </c>
    </row>
    <row r="13" spans="2:7" x14ac:dyDescent="0.3">
      <c r="B13" s="75" t="s">
        <v>202</v>
      </c>
      <c r="C13" s="35">
        <v>3.5</v>
      </c>
      <c r="D13" s="35">
        <v>0.1</v>
      </c>
      <c r="E13" s="116">
        <v>2.5</v>
      </c>
      <c r="F13" s="64">
        <v>1.3</v>
      </c>
      <c r="G13" s="37">
        <f t="shared" si="0"/>
        <v>1.1375000000000002</v>
      </c>
    </row>
    <row r="14" spans="2:7" x14ac:dyDescent="0.3">
      <c r="B14" s="75" t="s">
        <v>204</v>
      </c>
      <c r="C14" s="35">
        <v>2.2999999999999998</v>
      </c>
      <c r="D14" s="35">
        <v>0.1</v>
      </c>
      <c r="E14" s="36">
        <v>3</v>
      </c>
      <c r="F14" s="64">
        <v>1.3</v>
      </c>
      <c r="G14" s="37">
        <f t="shared" si="0"/>
        <v>0.89699999999999991</v>
      </c>
    </row>
    <row r="15" spans="2:7" x14ac:dyDescent="0.3">
      <c r="B15" s="75" t="s">
        <v>205</v>
      </c>
      <c r="C15" s="35">
        <v>2.5</v>
      </c>
      <c r="D15" s="35">
        <v>0.1</v>
      </c>
      <c r="E15" s="36">
        <v>2.5</v>
      </c>
      <c r="F15" s="64">
        <v>1.3</v>
      </c>
      <c r="G15" s="37">
        <f t="shared" si="0"/>
        <v>0.8125</v>
      </c>
    </row>
    <row r="16" spans="2:7" x14ac:dyDescent="0.3">
      <c r="B16" s="75" t="s">
        <v>207</v>
      </c>
      <c r="C16" s="35">
        <v>1.6</v>
      </c>
      <c r="D16" s="35">
        <v>0.1</v>
      </c>
      <c r="E16" s="36">
        <v>2.5499999999999998</v>
      </c>
      <c r="F16" s="64">
        <v>1.3</v>
      </c>
      <c r="G16" s="37">
        <f t="shared" si="0"/>
        <v>0.53040000000000009</v>
      </c>
    </row>
    <row r="17" spans="2:7" x14ac:dyDescent="0.3">
      <c r="B17" s="75" t="s">
        <v>207</v>
      </c>
      <c r="C17" s="35">
        <v>3.3</v>
      </c>
      <c r="D17" s="35">
        <v>0.1</v>
      </c>
      <c r="E17" s="36">
        <v>2.6</v>
      </c>
      <c r="F17" s="64">
        <v>1.3</v>
      </c>
      <c r="G17" s="37">
        <f t="shared" si="0"/>
        <v>1.1154000000000002</v>
      </c>
    </row>
    <row r="18" spans="2:7" x14ac:dyDescent="0.3">
      <c r="B18" s="75" t="s">
        <v>206</v>
      </c>
      <c r="C18" s="35">
        <v>2.2999999999999998</v>
      </c>
      <c r="D18" s="35">
        <v>0.1</v>
      </c>
      <c r="E18" s="36">
        <v>2</v>
      </c>
      <c r="F18" s="64">
        <v>1.3</v>
      </c>
      <c r="G18" s="37">
        <f t="shared" si="0"/>
        <v>0.59799999999999998</v>
      </c>
    </row>
    <row r="19" spans="2:7" x14ac:dyDescent="0.3">
      <c r="B19" s="75" t="s">
        <v>265</v>
      </c>
      <c r="C19" s="35">
        <v>2.4</v>
      </c>
      <c r="D19" s="35">
        <v>0.1</v>
      </c>
      <c r="E19" s="36">
        <v>2.4</v>
      </c>
      <c r="F19" s="35">
        <v>1.3</v>
      </c>
      <c r="G19" s="132">
        <f t="shared" si="0"/>
        <v>0.74880000000000002</v>
      </c>
    </row>
    <row r="20" spans="2:7" x14ac:dyDescent="0.3">
      <c r="B20" s="75" t="s">
        <v>265</v>
      </c>
      <c r="C20" s="35">
        <v>3.53</v>
      </c>
      <c r="D20" s="127">
        <v>0.1</v>
      </c>
      <c r="E20" s="36">
        <v>7</v>
      </c>
      <c r="F20" s="35">
        <v>1.3</v>
      </c>
      <c r="G20" s="132">
        <f t="shared" si="0"/>
        <v>3.2123000000000004</v>
      </c>
    </row>
    <row r="21" spans="2:7" x14ac:dyDescent="0.3">
      <c r="B21" s="75" t="s">
        <v>265</v>
      </c>
      <c r="C21" s="35">
        <v>3.1</v>
      </c>
      <c r="D21" s="125">
        <v>0.1</v>
      </c>
      <c r="E21" s="36">
        <f>3.53+1.5</f>
        <v>5.0299999999999994</v>
      </c>
      <c r="F21" s="35">
        <v>1.3</v>
      </c>
      <c r="G21" s="132">
        <f t="shared" si="0"/>
        <v>2.0270900000000003</v>
      </c>
    </row>
    <row r="22" spans="2:7" x14ac:dyDescent="0.3">
      <c r="B22" s="75" t="s">
        <v>265</v>
      </c>
      <c r="C22" s="35">
        <v>1.74</v>
      </c>
      <c r="D22" s="126">
        <v>0.1</v>
      </c>
      <c r="E22" s="36">
        <f>7.8+3.64</f>
        <v>11.44</v>
      </c>
      <c r="F22" s="35">
        <v>1.3</v>
      </c>
      <c r="G22" s="132">
        <f t="shared" si="0"/>
        <v>2.5877280000000003</v>
      </c>
    </row>
    <row r="23" spans="2:7" x14ac:dyDescent="0.3">
      <c r="B23" s="75" t="s">
        <v>265</v>
      </c>
      <c r="C23" s="35">
        <v>2.2000000000000002</v>
      </c>
      <c r="D23" s="35">
        <v>0.1</v>
      </c>
      <c r="E23" s="36">
        <v>1.4</v>
      </c>
      <c r="F23" s="35">
        <v>1.3</v>
      </c>
      <c r="G23" s="132">
        <f t="shared" si="0"/>
        <v>0.40040000000000003</v>
      </c>
    </row>
    <row r="24" spans="2:7" x14ac:dyDescent="0.3">
      <c r="B24" s="75" t="s">
        <v>265</v>
      </c>
      <c r="C24" s="35">
        <v>2.7</v>
      </c>
      <c r="D24" s="125">
        <v>0.1</v>
      </c>
      <c r="E24" s="36">
        <v>2.1</v>
      </c>
      <c r="F24" s="35">
        <v>1.3</v>
      </c>
      <c r="G24" s="132">
        <f t="shared" si="0"/>
        <v>0.73710000000000009</v>
      </c>
    </row>
    <row r="25" spans="2:7" x14ac:dyDescent="0.3">
      <c r="B25" s="75" t="s">
        <v>265</v>
      </c>
      <c r="C25" s="35">
        <v>2.5</v>
      </c>
      <c r="D25" s="126">
        <v>0.1</v>
      </c>
      <c r="E25" s="36">
        <v>4</v>
      </c>
      <c r="F25" s="35">
        <v>1.3</v>
      </c>
      <c r="G25" s="132">
        <f t="shared" si="0"/>
        <v>1.3</v>
      </c>
    </row>
    <row r="26" spans="2:7" ht="15" thickBot="1" x14ac:dyDescent="0.35">
      <c r="B26" s="40" t="s">
        <v>265</v>
      </c>
      <c r="C26" s="41">
        <v>6.52</v>
      </c>
      <c r="D26" s="41">
        <v>0.1</v>
      </c>
      <c r="E26" s="41">
        <v>3.2</v>
      </c>
      <c r="F26" s="41">
        <v>1.3</v>
      </c>
      <c r="G26" s="131">
        <f t="shared" si="0"/>
        <v>2.7123200000000005</v>
      </c>
    </row>
    <row r="27" spans="2:7" ht="15" thickBot="1" x14ac:dyDescent="0.35">
      <c r="B27" s="209" t="s">
        <v>155</v>
      </c>
      <c r="C27" s="210"/>
      <c r="D27" s="210"/>
      <c r="E27" s="210"/>
      <c r="F27" s="211"/>
      <c r="G27" s="114">
        <f>ROUND(SUM(G10:G26),0)</f>
        <v>27</v>
      </c>
    </row>
    <row r="31" spans="2:7" x14ac:dyDescent="0.3">
      <c r="C31" s="190" t="s">
        <v>256</v>
      </c>
      <c r="D31" s="190"/>
      <c r="E31" s="190"/>
    </row>
    <row r="32" spans="2:7" x14ac:dyDescent="0.3">
      <c r="C32" s="190" t="s">
        <v>252</v>
      </c>
      <c r="D32" s="190"/>
      <c r="E32" s="190"/>
    </row>
    <row r="33" spans="3:5" x14ac:dyDescent="0.3">
      <c r="C33" s="190" t="s">
        <v>253</v>
      </c>
      <c r="D33" s="190"/>
      <c r="E33" s="190"/>
    </row>
    <row r="34" spans="3:5" x14ac:dyDescent="0.3">
      <c r="C34" s="190" t="s">
        <v>255</v>
      </c>
      <c r="D34" s="190"/>
      <c r="E34" s="190"/>
    </row>
  </sheetData>
  <mergeCells count="14">
    <mergeCell ref="C32:E32"/>
    <mergeCell ref="C33:E33"/>
    <mergeCell ref="C34:E34"/>
    <mergeCell ref="C2:F2"/>
    <mergeCell ref="G2:G4"/>
    <mergeCell ref="C3:D3"/>
    <mergeCell ref="C4:D4"/>
    <mergeCell ref="C31:E31"/>
    <mergeCell ref="B27:F27"/>
    <mergeCell ref="D6:G6"/>
    <mergeCell ref="F7:G7"/>
    <mergeCell ref="B5:G5"/>
    <mergeCell ref="B6:C6"/>
    <mergeCell ref="B8:E8"/>
  </mergeCells>
  <pageMargins left="0.7" right="0.7" top="0.75" bottom="0.75" header="0.3" footer="0.3"/>
  <pageSetup scale="88" fitToWidth="0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0000"/>
    <pageSetUpPr fitToPage="1"/>
  </sheetPr>
  <dimension ref="B1:G24"/>
  <sheetViews>
    <sheetView view="pageBreakPreview" zoomScale="101" zoomScaleNormal="100" workbookViewId="0">
      <selection activeCell="B10" sqref="B10:G16"/>
    </sheetView>
  </sheetViews>
  <sheetFormatPr baseColWidth="10" defaultRowHeight="14.4" x14ac:dyDescent="0.3"/>
  <cols>
    <col min="2" max="2" width="21" customWidth="1"/>
    <col min="3" max="3" width="12.44140625" customWidth="1"/>
    <col min="4" max="4" width="24.88671875" customWidth="1"/>
    <col min="5" max="5" width="14" bestFit="1" customWidth="1"/>
    <col min="6" max="6" width="13" bestFit="1" customWidth="1"/>
    <col min="7" max="7" width="20.5546875" customWidth="1"/>
  </cols>
  <sheetData>
    <row r="1" spans="2:7" ht="15" thickBot="1" x14ac:dyDescent="0.35"/>
    <row r="2" spans="2:7" ht="41.4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57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177</v>
      </c>
      <c r="D7" s="195"/>
      <c r="E7" s="43" t="s">
        <v>158</v>
      </c>
      <c r="F7" s="194" t="s">
        <v>89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217</v>
      </c>
      <c r="C10" s="53"/>
      <c r="D10" s="53"/>
      <c r="E10" s="53"/>
      <c r="F10" s="53">
        <v>1</v>
      </c>
      <c r="G10" s="113">
        <f>F10</f>
        <v>1</v>
      </c>
    </row>
    <row r="11" spans="2:7" x14ac:dyDescent="0.3">
      <c r="B11" s="75" t="s">
        <v>217</v>
      </c>
      <c r="C11" s="35"/>
      <c r="D11" s="35"/>
      <c r="E11" s="35"/>
      <c r="F11" s="35">
        <v>1</v>
      </c>
      <c r="G11" s="37">
        <f t="shared" ref="G11:G16" si="0">F11</f>
        <v>1</v>
      </c>
    </row>
    <row r="12" spans="2:7" x14ac:dyDescent="0.3">
      <c r="B12" s="75" t="s">
        <v>217</v>
      </c>
      <c r="C12" s="35"/>
      <c r="D12" s="35"/>
      <c r="E12" s="116"/>
      <c r="F12" s="35">
        <v>1</v>
      </c>
      <c r="G12" s="37">
        <f t="shared" si="0"/>
        <v>1</v>
      </c>
    </row>
    <row r="13" spans="2:7" x14ac:dyDescent="0.3">
      <c r="B13" s="75" t="s">
        <v>217</v>
      </c>
      <c r="C13" s="35"/>
      <c r="D13" s="35"/>
      <c r="E13" s="116"/>
      <c r="F13" s="35">
        <v>1</v>
      </c>
      <c r="G13" s="37">
        <f t="shared" si="0"/>
        <v>1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ROUND(SUM(G10:G16),0)</f>
        <v>4</v>
      </c>
    </row>
    <row r="21" spans="2:7" x14ac:dyDescent="0.3">
      <c r="C21" s="190" t="s">
        <v>256</v>
      </c>
      <c r="D21" s="190"/>
      <c r="E21" s="190"/>
    </row>
    <row r="22" spans="2:7" x14ac:dyDescent="0.3">
      <c r="C22" s="190" t="s">
        <v>252</v>
      </c>
      <c r="D22" s="190"/>
      <c r="E22" s="190"/>
    </row>
    <row r="23" spans="2:7" x14ac:dyDescent="0.3">
      <c r="C23" s="190" t="s">
        <v>253</v>
      </c>
      <c r="D23" s="190"/>
      <c r="E23" s="190"/>
    </row>
    <row r="24" spans="2:7" x14ac:dyDescent="0.3">
      <c r="C24" s="190" t="s">
        <v>255</v>
      </c>
      <c r="D24" s="190"/>
      <c r="E24" s="190"/>
    </row>
  </sheetData>
  <mergeCells count="15">
    <mergeCell ref="C22:E22"/>
    <mergeCell ref="C23:E23"/>
    <mergeCell ref="C24:E24"/>
    <mergeCell ref="C2:F2"/>
    <mergeCell ref="G2:G4"/>
    <mergeCell ref="C3:D3"/>
    <mergeCell ref="C4:D4"/>
    <mergeCell ref="C21:E21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17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0000"/>
    <pageSetUpPr fitToPage="1"/>
  </sheetPr>
  <dimension ref="B1:J24"/>
  <sheetViews>
    <sheetView view="pageBreakPreview" zoomScale="121" zoomScaleNormal="100" workbookViewId="0">
      <selection activeCell="B10" sqref="B10:G16"/>
    </sheetView>
  </sheetViews>
  <sheetFormatPr baseColWidth="10" defaultRowHeight="14.4" x14ac:dyDescent="0.3"/>
  <cols>
    <col min="1" max="1" width="6.44140625" customWidth="1"/>
    <col min="2" max="2" width="25.44140625" customWidth="1"/>
    <col min="3" max="3" width="12.44140625" customWidth="1"/>
    <col min="4" max="4" width="21.5546875" customWidth="1"/>
    <col min="5" max="5" width="13.6640625" bestFit="1" customWidth="1"/>
    <col min="6" max="6" width="15.109375" customWidth="1"/>
    <col min="7" max="7" width="19.88671875" customWidth="1"/>
    <col min="10" max="10" width="14.5546875" bestFit="1" customWidth="1"/>
  </cols>
  <sheetData>
    <row r="1" spans="2:10" ht="15" thickBot="1" x14ac:dyDescent="0.35"/>
    <row r="2" spans="2:10" ht="67.2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10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10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10" ht="15" thickBot="1" x14ac:dyDescent="0.35">
      <c r="B5" s="196" t="s">
        <v>156</v>
      </c>
      <c r="C5" s="197"/>
      <c r="D5" s="197"/>
      <c r="E5" s="197"/>
      <c r="F5" s="197"/>
      <c r="G5" s="198"/>
    </row>
    <row r="6" spans="2:10" ht="24.75" customHeight="1" thickBot="1" x14ac:dyDescent="0.35">
      <c r="B6" s="218" t="s">
        <v>2</v>
      </c>
      <c r="C6" s="219"/>
      <c r="D6" s="215" t="s">
        <v>63</v>
      </c>
      <c r="E6" s="216"/>
      <c r="F6" s="216"/>
      <c r="G6" s="217"/>
    </row>
    <row r="7" spans="2:10" ht="15" thickBot="1" x14ac:dyDescent="0.35">
      <c r="B7" s="59" t="s">
        <v>157</v>
      </c>
      <c r="C7" s="194" t="s">
        <v>178</v>
      </c>
      <c r="D7" s="195"/>
      <c r="E7" s="43" t="s">
        <v>158</v>
      </c>
      <c r="F7" s="194" t="s">
        <v>84</v>
      </c>
      <c r="G7" s="195"/>
    </row>
    <row r="8" spans="2:10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10" ht="15" thickBot="1" x14ac:dyDescent="0.35">
      <c r="B9" s="57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10" x14ac:dyDescent="0.3">
      <c r="B10" s="74" t="s">
        <v>219</v>
      </c>
      <c r="C10" s="53">
        <v>130</v>
      </c>
      <c r="D10" s="53">
        <v>0.32</v>
      </c>
      <c r="E10" s="53">
        <v>8.5500000000000007</v>
      </c>
      <c r="F10" s="53">
        <v>1</v>
      </c>
      <c r="G10" s="113">
        <f>C10*D10*E10*F10</f>
        <v>355.68000000000006</v>
      </c>
    </row>
    <row r="11" spans="2:10" x14ac:dyDescent="0.3">
      <c r="B11" s="75"/>
      <c r="C11" s="35"/>
      <c r="D11" s="35"/>
      <c r="E11" s="35"/>
      <c r="F11" s="35"/>
      <c r="G11" s="37">
        <f t="shared" ref="G11:G16" si="0">C11*D11*E11*F11</f>
        <v>0</v>
      </c>
    </row>
    <row r="12" spans="2:10" x14ac:dyDescent="0.3">
      <c r="B12" s="75"/>
      <c r="C12" s="35"/>
      <c r="D12" s="35"/>
      <c r="E12" s="35"/>
      <c r="F12" s="35"/>
      <c r="G12" s="37"/>
    </row>
    <row r="13" spans="2:10" x14ac:dyDescent="0.3">
      <c r="B13" s="75"/>
      <c r="C13" s="35"/>
      <c r="D13" s="35"/>
      <c r="E13" s="116"/>
      <c r="F13" s="35"/>
      <c r="G13" s="37">
        <f t="shared" si="0"/>
        <v>0</v>
      </c>
    </row>
    <row r="14" spans="2:10" x14ac:dyDescent="0.3">
      <c r="B14" s="75"/>
      <c r="C14" s="35"/>
      <c r="D14" s="35"/>
      <c r="E14" s="35"/>
      <c r="F14" s="35"/>
      <c r="G14" s="37">
        <f t="shared" si="0"/>
        <v>0</v>
      </c>
    </row>
    <row r="15" spans="2:10" x14ac:dyDescent="0.3">
      <c r="B15" s="75"/>
      <c r="C15" s="35"/>
      <c r="D15" s="35"/>
      <c r="E15" s="35"/>
      <c r="F15" s="35"/>
      <c r="G15" s="37">
        <f t="shared" si="0"/>
        <v>0</v>
      </c>
      <c r="J15">
        <f>3.5*120</f>
        <v>420</v>
      </c>
    </row>
    <row r="16" spans="2:10" ht="15" thickBot="1" x14ac:dyDescent="0.35">
      <c r="B16" s="40"/>
      <c r="C16" s="41"/>
      <c r="D16" s="41"/>
      <c r="E16" s="41"/>
      <c r="F16" s="41"/>
      <c r="G16" s="82">
        <f t="shared" si="0"/>
        <v>0</v>
      </c>
      <c r="J16" s="72">
        <v>1704718.49</v>
      </c>
    </row>
    <row r="17" spans="2:10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355.68000000000006</v>
      </c>
      <c r="J17" s="72">
        <f>J16*1.19</f>
        <v>2028615.0030999999</v>
      </c>
    </row>
    <row r="18" spans="2:10" x14ac:dyDescent="0.3">
      <c r="J18" s="72">
        <f>J17/J15</f>
        <v>4830.0357216666662</v>
      </c>
    </row>
    <row r="19" spans="2:10" x14ac:dyDescent="0.3">
      <c r="J19" s="72"/>
    </row>
    <row r="21" spans="2:10" x14ac:dyDescent="0.3">
      <c r="C21" s="190" t="s">
        <v>256</v>
      </c>
      <c r="D21" s="190"/>
      <c r="E21" s="190"/>
    </row>
    <row r="22" spans="2:10" x14ac:dyDescent="0.3">
      <c r="C22" s="190" t="s">
        <v>252</v>
      </c>
      <c r="D22" s="190"/>
      <c r="E22" s="190"/>
    </row>
    <row r="23" spans="2:10" x14ac:dyDescent="0.3">
      <c r="C23" s="190" t="s">
        <v>253</v>
      </c>
      <c r="D23" s="190"/>
      <c r="E23" s="190"/>
    </row>
    <row r="24" spans="2:10" x14ac:dyDescent="0.3">
      <c r="C24" s="190" t="s">
        <v>255</v>
      </c>
      <c r="D24" s="190"/>
      <c r="E24" s="190"/>
    </row>
  </sheetData>
  <mergeCells count="15">
    <mergeCell ref="C22:E22"/>
    <mergeCell ref="C23:E23"/>
    <mergeCell ref="C24:E24"/>
    <mergeCell ref="C2:F2"/>
    <mergeCell ref="G2:G4"/>
    <mergeCell ref="C3:D3"/>
    <mergeCell ref="C4:D4"/>
    <mergeCell ref="C21:E21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17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0000"/>
    <pageSetUpPr fitToPage="1"/>
  </sheetPr>
  <dimension ref="B1:G24"/>
  <sheetViews>
    <sheetView view="pageBreakPreview" zoomScale="104" zoomScaleNormal="100" workbookViewId="0">
      <selection activeCell="B4" sqref="B4"/>
    </sheetView>
  </sheetViews>
  <sheetFormatPr baseColWidth="10" defaultRowHeight="14.4" x14ac:dyDescent="0.3"/>
  <cols>
    <col min="1" max="1" width="4.109375" customWidth="1"/>
    <col min="2" max="2" width="31.88671875" customWidth="1"/>
    <col min="3" max="3" width="12.44140625" customWidth="1"/>
    <col min="4" max="4" width="20.88671875" customWidth="1"/>
    <col min="5" max="5" width="13.6640625" bestFit="1" customWidth="1"/>
    <col min="6" max="6" width="13.33203125" customWidth="1"/>
    <col min="7" max="7" width="22.5546875" customWidth="1"/>
  </cols>
  <sheetData>
    <row r="1" spans="2:7" ht="15" thickBot="1" x14ac:dyDescent="0.35"/>
    <row r="2" spans="2:7" ht="40.200000000000003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65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179</v>
      </c>
      <c r="D7" s="195"/>
      <c r="E7" s="43" t="s">
        <v>158</v>
      </c>
      <c r="F7" s="194" t="s">
        <v>84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220</v>
      </c>
      <c r="C10" s="53">
        <v>130</v>
      </c>
      <c r="D10" s="53">
        <v>0.05</v>
      </c>
      <c r="E10" s="53">
        <v>1.2</v>
      </c>
      <c r="F10" s="53">
        <v>1</v>
      </c>
      <c r="G10" s="113">
        <f>C10*D10*E10*F10</f>
        <v>7.8</v>
      </c>
    </row>
    <row r="11" spans="2:7" x14ac:dyDescent="0.3">
      <c r="B11" s="75"/>
      <c r="C11" s="35"/>
      <c r="D11" s="35"/>
      <c r="E11" s="35"/>
      <c r="F11" s="35"/>
      <c r="G11" s="37">
        <f t="shared" ref="G11:G16" si="0">C11*D11*E11*F11</f>
        <v>0</v>
      </c>
    </row>
    <row r="12" spans="2:7" x14ac:dyDescent="0.3">
      <c r="B12" s="75"/>
      <c r="C12" s="35"/>
      <c r="D12" s="35"/>
      <c r="E12" s="116"/>
      <c r="F12" s="35"/>
      <c r="G12" s="37">
        <f t="shared" si="0"/>
        <v>0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7.8</v>
      </c>
    </row>
    <row r="21" spans="2:7" x14ac:dyDescent="0.3">
      <c r="C21" s="190" t="s">
        <v>256</v>
      </c>
      <c r="D21" s="190"/>
      <c r="E21" s="190"/>
    </row>
    <row r="22" spans="2:7" x14ac:dyDescent="0.3">
      <c r="C22" s="190" t="s">
        <v>252</v>
      </c>
      <c r="D22" s="190"/>
      <c r="E22" s="190"/>
    </row>
    <row r="23" spans="2:7" x14ac:dyDescent="0.3">
      <c r="C23" s="190" t="s">
        <v>253</v>
      </c>
      <c r="D23" s="190"/>
      <c r="E23" s="190"/>
    </row>
    <row r="24" spans="2:7" x14ac:dyDescent="0.3">
      <c r="C24" s="190" t="s">
        <v>255</v>
      </c>
      <c r="D24" s="190"/>
      <c r="E24" s="190"/>
    </row>
  </sheetData>
  <mergeCells count="15">
    <mergeCell ref="C22:E22"/>
    <mergeCell ref="C23:E23"/>
    <mergeCell ref="C24:E24"/>
    <mergeCell ref="C2:F2"/>
    <mergeCell ref="G2:G4"/>
    <mergeCell ref="C3:D3"/>
    <mergeCell ref="C4:D4"/>
    <mergeCell ref="C21:E21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0000"/>
    <pageSetUpPr fitToPage="1"/>
  </sheetPr>
  <dimension ref="B1:G24"/>
  <sheetViews>
    <sheetView view="pageBreakPreview" topLeftCell="C5" zoomScale="119" zoomScaleNormal="100" workbookViewId="0">
      <selection activeCell="B10" sqref="B10:G16"/>
    </sheetView>
  </sheetViews>
  <sheetFormatPr baseColWidth="10" defaultRowHeight="14.4" x14ac:dyDescent="0.3"/>
  <cols>
    <col min="2" max="2" width="21.33203125" bestFit="1" customWidth="1"/>
    <col min="3" max="3" width="12.44140625" customWidth="1"/>
    <col min="4" max="4" width="24.6640625" customWidth="1"/>
    <col min="5" max="5" width="13.88671875" bestFit="1" customWidth="1"/>
    <col min="6" max="6" width="12.33203125" bestFit="1" customWidth="1"/>
    <col min="7" max="7" width="22.44140625" customWidth="1"/>
  </cols>
  <sheetData>
    <row r="1" spans="2:7" ht="15" thickBot="1" x14ac:dyDescent="0.35"/>
    <row r="2" spans="2:7" ht="48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68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180</v>
      </c>
      <c r="D7" s="195"/>
      <c r="E7" s="43" t="s">
        <v>158</v>
      </c>
      <c r="F7" s="194" t="s">
        <v>86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221</v>
      </c>
      <c r="C10" s="53">
        <v>130</v>
      </c>
      <c r="D10" s="53">
        <v>0.64</v>
      </c>
      <c r="E10" s="53"/>
      <c r="F10" s="53">
        <v>2</v>
      </c>
      <c r="G10" s="113">
        <f>C10*D10*F10</f>
        <v>166.4</v>
      </c>
    </row>
    <row r="11" spans="2:7" x14ac:dyDescent="0.3">
      <c r="B11" s="75"/>
      <c r="C11" s="35"/>
      <c r="D11" s="35"/>
      <c r="E11" s="35"/>
      <c r="F11" s="35"/>
      <c r="G11" s="37">
        <f t="shared" ref="G11:G16" si="0">C11*D11*E11*F11</f>
        <v>0</v>
      </c>
    </row>
    <row r="12" spans="2:7" x14ac:dyDescent="0.3">
      <c r="B12" s="75"/>
      <c r="C12" s="35"/>
      <c r="D12" s="35"/>
      <c r="E12" s="116"/>
      <c r="F12" s="35"/>
      <c r="G12" s="37">
        <f t="shared" si="0"/>
        <v>0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166.4</v>
      </c>
    </row>
    <row r="21" spans="2:7" x14ac:dyDescent="0.3">
      <c r="D21" s="190" t="s">
        <v>256</v>
      </c>
      <c r="E21" s="190"/>
      <c r="F21" s="190"/>
    </row>
    <row r="22" spans="2:7" x14ac:dyDescent="0.3">
      <c r="D22" s="190" t="s">
        <v>252</v>
      </c>
      <c r="E22" s="190"/>
      <c r="F22" s="190"/>
    </row>
    <row r="23" spans="2:7" x14ac:dyDescent="0.3">
      <c r="D23" s="190" t="s">
        <v>253</v>
      </c>
      <c r="E23" s="190"/>
      <c r="F23" s="190"/>
    </row>
    <row r="24" spans="2:7" x14ac:dyDescent="0.3">
      <c r="D24" s="190" t="s">
        <v>255</v>
      </c>
      <c r="E24" s="190"/>
      <c r="F24" s="190"/>
    </row>
  </sheetData>
  <mergeCells count="15">
    <mergeCell ref="D22:F22"/>
    <mergeCell ref="D23:F23"/>
    <mergeCell ref="D24:F24"/>
    <mergeCell ref="C2:F2"/>
    <mergeCell ref="G2:G4"/>
    <mergeCell ref="C3:D3"/>
    <mergeCell ref="C4:D4"/>
    <mergeCell ref="D21:F21"/>
    <mergeCell ref="B17:F17"/>
    <mergeCell ref="D6:G6"/>
    <mergeCell ref="F7:G7"/>
    <mergeCell ref="B5:G5"/>
    <mergeCell ref="B6:C6"/>
    <mergeCell ref="B8:E8"/>
    <mergeCell ref="C7:D7"/>
  </mergeCells>
  <pageMargins left="0.7" right="0.7" top="0.75" bottom="0.75" header="0.3" footer="0.3"/>
  <pageSetup fitToWidth="0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1:G24"/>
  <sheetViews>
    <sheetView view="pageBreakPreview" zoomScale="113" zoomScaleNormal="100" workbookViewId="0">
      <selection activeCell="B10" sqref="B10:G16"/>
    </sheetView>
  </sheetViews>
  <sheetFormatPr baseColWidth="10" defaultRowHeight="14.4" x14ac:dyDescent="0.3"/>
  <cols>
    <col min="1" max="1" width="2.44140625" customWidth="1"/>
    <col min="2" max="2" width="30.44140625" customWidth="1"/>
    <col min="3" max="3" width="12.44140625" customWidth="1"/>
    <col min="4" max="4" width="24.33203125" customWidth="1"/>
    <col min="5" max="5" width="13.6640625" bestFit="1" customWidth="1"/>
    <col min="6" max="6" width="12.6640625" bestFit="1" customWidth="1"/>
    <col min="7" max="7" width="23.109375" customWidth="1"/>
  </cols>
  <sheetData>
    <row r="1" spans="2:7" ht="15" thickBot="1" x14ac:dyDescent="0.35"/>
    <row r="2" spans="2:7" ht="40.950000000000003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74</v>
      </c>
      <c r="E6" s="216"/>
      <c r="F6" s="216"/>
      <c r="G6" s="217"/>
    </row>
    <row r="7" spans="2:7" ht="15" thickBot="1" x14ac:dyDescent="0.35">
      <c r="B7" s="63" t="s">
        <v>157</v>
      </c>
      <c r="C7" s="194" t="s">
        <v>185</v>
      </c>
      <c r="D7" s="195"/>
      <c r="E7" s="43" t="s">
        <v>158</v>
      </c>
      <c r="F7" s="194" t="s">
        <v>85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57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222</v>
      </c>
      <c r="C10" s="53">
        <v>130</v>
      </c>
      <c r="D10" s="53"/>
      <c r="E10" s="53"/>
      <c r="F10" s="53">
        <v>3</v>
      </c>
      <c r="G10" s="113">
        <f>C10*F10</f>
        <v>390</v>
      </c>
    </row>
    <row r="11" spans="2:7" x14ac:dyDescent="0.3">
      <c r="B11" s="75"/>
      <c r="C11" s="35"/>
      <c r="D11" s="35"/>
      <c r="E11" s="35"/>
      <c r="F11" s="35"/>
      <c r="G11" s="37">
        <f t="shared" ref="G11:G16" si="0">C11*D11*E11*F11</f>
        <v>0</v>
      </c>
    </row>
    <row r="12" spans="2:7" x14ac:dyDescent="0.3">
      <c r="B12" s="75"/>
      <c r="C12" s="35"/>
      <c r="D12" s="35"/>
      <c r="E12" s="116"/>
      <c r="F12" s="35"/>
      <c r="G12" s="37">
        <f t="shared" si="0"/>
        <v>0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390</v>
      </c>
    </row>
    <row r="21" spans="2:7" x14ac:dyDescent="0.3">
      <c r="C21" s="190" t="s">
        <v>256</v>
      </c>
      <c r="D21" s="190"/>
      <c r="E21" s="190"/>
    </row>
    <row r="22" spans="2:7" x14ac:dyDescent="0.3">
      <c r="C22" s="190" t="s">
        <v>252</v>
      </c>
      <c r="D22" s="190"/>
      <c r="E22" s="190"/>
    </row>
    <row r="23" spans="2:7" x14ac:dyDescent="0.3">
      <c r="C23" s="190" t="s">
        <v>253</v>
      </c>
      <c r="D23" s="190"/>
      <c r="E23" s="190"/>
    </row>
    <row r="24" spans="2:7" x14ac:dyDescent="0.3">
      <c r="C24" s="190" t="s">
        <v>255</v>
      </c>
      <c r="D24" s="190"/>
      <c r="E24" s="190"/>
    </row>
  </sheetData>
  <mergeCells count="15">
    <mergeCell ref="C22:E22"/>
    <mergeCell ref="C23:E23"/>
    <mergeCell ref="C24:E24"/>
    <mergeCell ref="C2:F2"/>
    <mergeCell ref="G2:G4"/>
    <mergeCell ref="C3:D3"/>
    <mergeCell ref="C4:D4"/>
    <mergeCell ref="C21:E21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17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B1:G24"/>
  <sheetViews>
    <sheetView view="pageBreakPreview" topLeftCell="A7" zoomScale="104" zoomScaleNormal="100" workbookViewId="0">
      <selection activeCell="B10" sqref="B10:G16"/>
    </sheetView>
  </sheetViews>
  <sheetFormatPr baseColWidth="10" defaultRowHeight="14.4" x14ac:dyDescent="0.3"/>
  <cols>
    <col min="2" max="2" width="20.88671875" bestFit="1" customWidth="1"/>
    <col min="3" max="3" width="19.109375" customWidth="1"/>
    <col min="4" max="4" width="16.109375" customWidth="1"/>
    <col min="5" max="5" width="13.6640625" bestFit="1" customWidth="1"/>
    <col min="6" max="6" width="12.6640625" bestFit="1" customWidth="1"/>
    <col min="7" max="7" width="21.5546875" customWidth="1"/>
  </cols>
  <sheetData>
    <row r="1" spans="2:7" ht="15" thickBot="1" x14ac:dyDescent="0.35"/>
    <row r="2" spans="2:7" ht="52.2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42" customHeight="1" thickBot="1" x14ac:dyDescent="0.35">
      <c r="B6" s="218" t="s">
        <v>2</v>
      </c>
      <c r="C6" s="219"/>
      <c r="D6" s="215" t="s">
        <v>75</v>
      </c>
      <c r="E6" s="216"/>
      <c r="F6" s="216"/>
      <c r="G6" s="217"/>
    </row>
    <row r="7" spans="2:7" ht="15" thickBot="1" x14ac:dyDescent="0.35">
      <c r="B7" s="59" t="s">
        <v>157</v>
      </c>
      <c r="C7" s="194" t="s">
        <v>186</v>
      </c>
      <c r="D7" s="195"/>
      <c r="E7" s="43" t="s">
        <v>158</v>
      </c>
      <c r="F7" s="194" t="s">
        <v>86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223</v>
      </c>
      <c r="C10" s="53">
        <v>8.5500000000000007</v>
      </c>
      <c r="D10" s="53"/>
      <c r="E10" s="53"/>
      <c r="F10" s="53">
        <v>3</v>
      </c>
      <c r="G10" s="113">
        <f>C10*F10</f>
        <v>25.650000000000002</v>
      </c>
    </row>
    <row r="11" spans="2:7" x14ac:dyDescent="0.3">
      <c r="B11" s="75"/>
      <c r="C11" s="35"/>
      <c r="D11" s="35"/>
      <c r="E11" s="35"/>
      <c r="F11" s="35"/>
      <c r="G11" s="37">
        <f>C11*F11</f>
        <v>0</v>
      </c>
    </row>
    <row r="12" spans="2:7" x14ac:dyDescent="0.3">
      <c r="B12" s="75"/>
      <c r="C12" s="35"/>
      <c r="D12" s="35"/>
      <c r="E12" s="116"/>
      <c r="F12" s="35"/>
      <c r="G12" s="37">
        <f t="shared" ref="G12:G16" si="0">C12*D12*E12*F12</f>
        <v>0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25.650000000000002</v>
      </c>
    </row>
    <row r="21" spans="2:7" x14ac:dyDescent="0.3">
      <c r="C21" s="190" t="s">
        <v>256</v>
      </c>
      <c r="D21" s="190"/>
      <c r="E21" s="190"/>
    </row>
    <row r="22" spans="2:7" x14ac:dyDescent="0.3">
      <c r="C22" s="190" t="s">
        <v>252</v>
      </c>
      <c r="D22" s="190"/>
      <c r="E22" s="190"/>
    </row>
    <row r="23" spans="2:7" x14ac:dyDescent="0.3">
      <c r="C23" s="190" t="s">
        <v>253</v>
      </c>
      <c r="D23" s="190"/>
      <c r="E23" s="190"/>
    </row>
    <row r="24" spans="2:7" x14ac:dyDescent="0.3">
      <c r="C24" s="190" t="s">
        <v>255</v>
      </c>
      <c r="D24" s="190"/>
      <c r="E24" s="190"/>
    </row>
  </sheetData>
  <mergeCells count="15">
    <mergeCell ref="C2:F2"/>
    <mergeCell ref="G2:G4"/>
    <mergeCell ref="C3:D3"/>
    <mergeCell ref="C4:D4"/>
    <mergeCell ref="B5:G5"/>
    <mergeCell ref="C22:E22"/>
    <mergeCell ref="C23:E23"/>
    <mergeCell ref="C24:E24"/>
    <mergeCell ref="B8:E8"/>
    <mergeCell ref="B17:F17"/>
    <mergeCell ref="D6:G6"/>
    <mergeCell ref="F7:G7"/>
    <mergeCell ref="B6:C6"/>
    <mergeCell ref="C7:D7"/>
    <mergeCell ref="C21:E21"/>
  </mergeCells>
  <pageMargins left="0.7" right="0.7" top="0.75" bottom="0.75" header="0.3" footer="0.3"/>
  <pageSetup fitToWidth="0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0000"/>
    <pageSetUpPr fitToPage="1"/>
  </sheetPr>
  <dimension ref="B1:G24"/>
  <sheetViews>
    <sheetView view="pageBreakPreview" zoomScale="117" zoomScaleNormal="100" workbookViewId="0">
      <selection activeCell="B10" sqref="B10:G16"/>
    </sheetView>
  </sheetViews>
  <sheetFormatPr baseColWidth="10" defaultRowHeight="14.4" x14ac:dyDescent="0.3"/>
  <cols>
    <col min="1" max="1" width="4.88671875" customWidth="1"/>
    <col min="2" max="2" width="32.33203125" customWidth="1"/>
    <col min="3" max="3" width="12.44140625" customWidth="1"/>
    <col min="4" max="4" width="20.6640625" customWidth="1"/>
    <col min="5" max="5" width="13.6640625" bestFit="1" customWidth="1"/>
    <col min="6" max="6" width="12.33203125" bestFit="1" customWidth="1"/>
    <col min="7" max="7" width="22.33203125" customWidth="1"/>
  </cols>
  <sheetData>
    <row r="1" spans="2:7" ht="15" thickBot="1" x14ac:dyDescent="0.35"/>
    <row r="2" spans="2:7" ht="51.6" customHeight="1" x14ac:dyDescent="0.3">
      <c r="B2" s="86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87" t="s">
        <v>247</v>
      </c>
      <c r="C3" s="229" t="s">
        <v>248</v>
      </c>
      <c r="D3" s="229"/>
      <c r="E3" s="2" t="s">
        <v>245</v>
      </c>
      <c r="F3" s="2" t="s">
        <v>251</v>
      </c>
      <c r="G3" s="180"/>
    </row>
    <row r="4" spans="2:7" ht="15" thickBot="1" x14ac:dyDescent="0.35">
      <c r="B4" s="87" t="s">
        <v>246</v>
      </c>
      <c r="C4" s="229" t="s">
        <v>249</v>
      </c>
      <c r="D4" s="229"/>
      <c r="E4" s="2" t="s">
        <v>245</v>
      </c>
      <c r="F4" s="2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145</v>
      </c>
      <c r="E6" s="216"/>
      <c r="F6" s="216"/>
      <c r="G6" s="217"/>
    </row>
    <row r="7" spans="2:7" ht="15" thickBot="1" x14ac:dyDescent="0.35">
      <c r="B7" s="59" t="s">
        <v>157</v>
      </c>
      <c r="C7" s="194" t="s">
        <v>228</v>
      </c>
      <c r="D7" s="195"/>
      <c r="E7" s="43" t="s">
        <v>158</v>
      </c>
      <c r="F7" s="194" t="s">
        <v>85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229</v>
      </c>
      <c r="C10" s="53">
        <v>130</v>
      </c>
      <c r="D10" s="53"/>
      <c r="E10" s="53"/>
      <c r="F10" s="53">
        <v>1</v>
      </c>
      <c r="G10" s="113">
        <f>C10*F10</f>
        <v>130</v>
      </c>
    </row>
    <row r="11" spans="2:7" x14ac:dyDescent="0.3">
      <c r="B11" s="75"/>
      <c r="C11" s="35"/>
      <c r="D11" s="35"/>
      <c r="E11" s="35"/>
      <c r="F11" s="35"/>
      <c r="G11" s="37">
        <f t="shared" ref="G11:G16" si="0">C11*D11*E11*F11</f>
        <v>0</v>
      </c>
    </row>
    <row r="12" spans="2:7" x14ac:dyDescent="0.3">
      <c r="B12" s="75"/>
      <c r="C12" s="35"/>
      <c r="D12" s="35"/>
      <c r="E12" s="116"/>
      <c r="F12" s="35"/>
      <c r="G12" s="37">
        <f t="shared" si="0"/>
        <v>0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130</v>
      </c>
    </row>
    <row r="21" spans="2:7" x14ac:dyDescent="0.3">
      <c r="C21" s="190" t="s">
        <v>256</v>
      </c>
      <c r="D21" s="190"/>
      <c r="E21" s="190"/>
    </row>
    <row r="22" spans="2:7" x14ac:dyDescent="0.3">
      <c r="C22" s="190" t="s">
        <v>252</v>
      </c>
      <c r="D22" s="190"/>
      <c r="E22" s="190"/>
    </row>
    <row r="23" spans="2:7" x14ac:dyDescent="0.3">
      <c r="C23" s="190" t="s">
        <v>253</v>
      </c>
      <c r="D23" s="190"/>
      <c r="E23" s="190"/>
    </row>
    <row r="24" spans="2:7" x14ac:dyDescent="0.3">
      <c r="C24" s="190" t="s">
        <v>255</v>
      </c>
      <c r="D24" s="190"/>
      <c r="E24" s="190"/>
    </row>
  </sheetData>
  <mergeCells count="15">
    <mergeCell ref="C22:E22"/>
    <mergeCell ref="C23:E23"/>
    <mergeCell ref="C24:E24"/>
    <mergeCell ref="C2:F2"/>
    <mergeCell ref="G2:G4"/>
    <mergeCell ref="C3:D3"/>
    <mergeCell ref="C4:D4"/>
    <mergeCell ref="C21:E21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17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0000"/>
    <pageSetUpPr fitToPage="1"/>
  </sheetPr>
  <dimension ref="B1:G24"/>
  <sheetViews>
    <sheetView view="pageBreakPreview" zoomScale="120" zoomScaleNormal="100" workbookViewId="0">
      <selection activeCell="B10" sqref="B10:G16"/>
    </sheetView>
  </sheetViews>
  <sheetFormatPr baseColWidth="10" defaultRowHeight="14.4" x14ac:dyDescent="0.3"/>
  <cols>
    <col min="2" max="2" width="21.109375" bestFit="1" customWidth="1"/>
    <col min="3" max="3" width="12.44140625" customWidth="1"/>
    <col min="4" max="4" width="27.33203125" customWidth="1"/>
    <col min="5" max="5" width="13.6640625" bestFit="1" customWidth="1"/>
    <col min="6" max="6" width="12.33203125" bestFit="1" customWidth="1"/>
    <col min="7" max="7" width="19.88671875" customWidth="1"/>
  </cols>
  <sheetData>
    <row r="1" spans="2:7" ht="15" thickBot="1" x14ac:dyDescent="0.35"/>
    <row r="2" spans="2:7" ht="48.6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146</v>
      </c>
      <c r="E6" s="216"/>
      <c r="F6" s="216"/>
      <c r="G6" s="217"/>
    </row>
    <row r="7" spans="2:7" ht="15" thickBot="1" x14ac:dyDescent="0.35">
      <c r="B7" s="57" t="s">
        <v>157</v>
      </c>
      <c r="C7" s="194" t="s">
        <v>227</v>
      </c>
      <c r="D7" s="195"/>
      <c r="E7" s="43" t="s">
        <v>158</v>
      </c>
      <c r="F7" s="194" t="s">
        <v>86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57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200</v>
      </c>
      <c r="C10" s="53">
        <v>130</v>
      </c>
      <c r="D10" s="53"/>
      <c r="E10" s="53">
        <v>8.5500000000000007</v>
      </c>
      <c r="F10" s="53">
        <v>1</v>
      </c>
      <c r="G10" s="113">
        <f>C10*E10*F10</f>
        <v>1111.5</v>
      </c>
    </row>
    <row r="11" spans="2:7" x14ac:dyDescent="0.3">
      <c r="B11" s="75"/>
      <c r="C11" s="35"/>
      <c r="D11" s="35"/>
      <c r="E11" s="35"/>
      <c r="F11" s="35"/>
      <c r="G11" s="37">
        <f t="shared" ref="G11:G16" si="0">C11*D11*E11*F11</f>
        <v>0</v>
      </c>
    </row>
    <row r="12" spans="2:7" x14ac:dyDescent="0.3">
      <c r="B12" s="75"/>
      <c r="C12" s="35"/>
      <c r="D12" s="35"/>
      <c r="E12" s="116"/>
      <c r="F12" s="35"/>
      <c r="G12" s="37">
        <f t="shared" si="0"/>
        <v>0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1111.5</v>
      </c>
    </row>
    <row r="21" spans="2:7" x14ac:dyDescent="0.3">
      <c r="C21" s="190" t="s">
        <v>256</v>
      </c>
      <c r="D21" s="190"/>
      <c r="E21" s="190"/>
    </row>
    <row r="22" spans="2:7" x14ac:dyDescent="0.3">
      <c r="C22" s="190" t="s">
        <v>252</v>
      </c>
      <c r="D22" s="190"/>
      <c r="E22" s="190"/>
    </row>
    <row r="23" spans="2:7" x14ac:dyDescent="0.3">
      <c r="C23" s="190" t="s">
        <v>253</v>
      </c>
      <c r="D23" s="190"/>
      <c r="E23" s="190"/>
    </row>
    <row r="24" spans="2:7" x14ac:dyDescent="0.3">
      <c r="C24" s="190" t="s">
        <v>255</v>
      </c>
      <c r="D24" s="190"/>
      <c r="E24" s="190"/>
    </row>
  </sheetData>
  <mergeCells count="15">
    <mergeCell ref="C21:E21"/>
    <mergeCell ref="C22:E22"/>
    <mergeCell ref="C23:E23"/>
    <mergeCell ref="C24:E24"/>
    <mergeCell ref="C2:F2"/>
    <mergeCell ref="G2:G4"/>
    <mergeCell ref="C3:D3"/>
    <mergeCell ref="C4:D4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17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0000"/>
    <pageSetUpPr fitToPage="1"/>
  </sheetPr>
  <dimension ref="B1:G24"/>
  <sheetViews>
    <sheetView view="pageBreakPreview" topLeftCell="A4" zoomScale="106" zoomScaleNormal="100" workbookViewId="0">
      <selection activeCell="B10" sqref="B10:G16"/>
    </sheetView>
  </sheetViews>
  <sheetFormatPr baseColWidth="10" defaultRowHeight="14.4" x14ac:dyDescent="0.3"/>
  <cols>
    <col min="2" max="2" width="20.88671875" bestFit="1" customWidth="1"/>
    <col min="3" max="3" width="12.44140625" customWidth="1"/>
    <col min="4" max="4" width="23.44140625" customWidth="1"/>
    <col min="5" max="5" width="13.6640625" bestFit="1" customWidth="1"/>
    <col min="6" max="6" width="12.33203125" bestFit="1" customWidth="1"/>
    <col min="7" max="7" width="22.88671875" customWidth="1"/>
  </cols>
  <sheetData>
    <row r="1" spans="2:7" ht="15" thickBot="1" x14ac:dyDescent="0.35"/>
    <row r="2" spans="2:7" ht="46.2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144</v>
      </c>
      <c r="E6" s="216"/>
      <c r="F6" s="216"/>
      <c r="G6" s="217"/>
    </row>
    <row r="7" spans="2:7" ht="15" thickBot="1" x14ac:dyDescent="0.35">
      <c r="B7" s="59" t="s">
        <v>157</v>
      </c>
      <c r="C7" s="194" t="s">
        <v>226</v>
      </c>
      <c r="D7" s="195"/>
      <c r="E7" s="43" t="s">
        <v>158</v>
      </c>
      <c r="F7" s="194" t="s">
        <v>89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200</v>
      </c>
      <c r="C10" s="53">
        <v>1</v>
      </c>
      <c r="D10" s="53"/>
      <c r="E10" s="53"/>
      <c r="F10" s="53"/>
      <c r="G10" s="113">
        <f>+C10</f>
        <v>1</v>
      </c>
    </row>
    <row r="11" spans="2:7" x14ac:dyDescent="0.3">
      <c r="B11" s="75" t="s">
        <v>200</v>
      </c>
      <c r="C11" s="35">
        <v>1</v>
      </c>
      <c r="D11" s="35"/>
      <c r="E11" s="35"/>
      <c r="F11" s="35"/>
      <c r="G11" s="37">
        <f t="shared" ref="G11:G13" si="0">+C11</f>
        <v>1</v>
      </c>
    </row>
    <row r="12" spans="2:7" x14ac:dyDescent="0.3">
      <c r="B12" s="75"/>
      <c r="C12" s="35"/>
      <c r="D12" s="35"/>
      <c r="E12" s="116"/>
      <c r="F12" s="35"/>
      <c r="G12" s="37">
        <f t="shared" si="0"/>
        <v>0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ref="G14:G16" si="1">C14*F14</f>
        <v>0</v>
      </c>
    </row>
    <row r="15" spans="2:7" x14ac:dyDescent="0.3">
      <c r="B15" s="75"/>
      <c r="C15" s="35"/>
      <c r="D15" s="35"/>
      <c r="E15" s="35"/>
      <c r="F15" s="35"/>
      <c r="G15" s="37">
        <f t="shared" si="1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1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2</v>
      </c>
    </row>
    <row r="21" spans="2:7" x14ac:dyDescent="0.3">
      <c r="C21" s="190" t="s">
        <v>256</v>
      </c>
      <c r="D21" s="190"/>
      <c r="E21" s="190"/>
    </row>
    <row r="22" spans="2:7" x14ac:dyDescent="0.3">
      <c r="C22" s="190" t="s">
        <v>252</v>
      </c>
      <c r="D22" s="190"/>
      <c r="E22" s="190"/>
    </row>
    <row r="23" spans="2:7" x14ac:dyDescent="0.3">
      <c r="C23" s="190" t="s">
        <v>253</v>
      </c>
      <c r="D23" s="190"/>
      <c r="E23" s="190"/>
    </row>
    <row r="24" spans="2:7" x14ac:dyDescent="0.3">
      <c r="C24" s="190" t="s">
        <v>255</v>
      </c>
      <c r="D24" s="190"/>
      <c r="E24" s="190"/>
    </row>
  </sheetData>
  <mergeCells count="15">
    <mergeCell ref="C22:E22"/>
    <mergeCell ref="C23:E23"/>
    <mergeCell ref="C24:E24"/>
    <mergeCell ref="C2:F2"/>
    <mergeCell ref="G2:G4"/>
    <mergeCell ref="C3:D3"/>
    <mergeCell ref="C4:D4"/>
    <mergeCell ref="C21:E21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17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0000"/>
    <pageSetUpPr fitToPage="1"/>
  </sheetPr>
  <dimension ref="B1:G24"/>
  <sheetViews>
    <sheetView view="pageBreakPreview" zoomScale="126" zoomScaleNormal="100" workbookViewId="0">
      <selection activeCell="B8" sqref="B8:E8"/>
    </sheetView>
  </sheetViews>
  <sheetFormatPr baseColWidth="10" defaultRowHeight="14.4" x14ac:dyDescent="0.3"/>
  <cols>
    <col min="2" max="2" width="20.88671875" bestFit="1" customWidth="1"/>
    <col min="3" max="3" width="12.44140625" customWidth="1"/>
    <col min="4" max="4" width="22.33203125" customWidth="1"/>
    <col min="5" max="5" width="13.6640625" bestFit="1" customWidth="1"/>
    <col min="6" max="6" width="12.33203125" bestFit="1" customWidth="1"/>
    <col min="7" max="7" width="20.33203125" customWidth="1"/>
  </cols>
  <sheetData>
    <row r="1" spans="2:7" ht="15" thickBot="1" x14ac:dyDescent="0.35"/>
    <row r="2" spans="2:7" ht="45.6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147</v>
      </c>
      <c r="E6" s="216"/>
      <c r="F6" s="216"/>
      <c r="G6" s="217"/>
    </row>
    <row r="7" spans="2:7" ht="15" thickBot="1" x14ac:dyDescent="0.35">
      <c r="B7" s="59" t="s">
        <v>157</v>
      </c>
      <c r="C7" s="194" t="s">
        <v>259</v>
      </c>
      <c r="D7" s="195"/>
      <c r="E7" s="43" t="s">
        <v>158</v>
      </c>
      <c r="F7" s="194" t="s">
        <v>85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200</v>
      </c>
      <c r="C10" s="53">
        <v>130</v>
      </c>
      <c r="D10" s="53"/>
      <c r="E10" s="53"/>
      <c r="F10" s="53">
        <v>1</v>
      </c>
      <c r="G10" s="113">
        <f>C10*F10</f>
        <v>130</v>
      </c>
    </row>
    <row r="11" spans="2:7" x14ac:dyDescent="0.3">
      <c r="B11" s="75"/>
      <c r="C11" s="35"/>
      <c r="D11" s="35"/>
      <c r="E11" s="35"/>
      <c r="F11" s="35"/>
      <c r="G11" s="37">
        <f t="shared" ref="G11:G16" si="0">C11*F11</f>
        <v>0</v>
      </c>
    </row>
    <row r="12" spans="2:7" x14ac:dyDescent="0.3">
      <c r="B12" s="75"/>
      <c r="C12" s="35"/>
      <c r="D12" s="35"/>
      <c r="E12" s="116"/>
      <c r="F12" s="35"/>
      <c r="G12" s="37">
        <f t="shared" si="0"/>
        <v>0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130</v>
      </c>
    </row>
    <row r="21" spans="2:7" x14ac:dyDescent="0.3">
      <c r="D21" s="190" t="s">
        <v>256</v>
      </c>
      <c r="E21" s="190"/>
      <c r="F21" s="190"/>
    </row>
    <row r="22" spans="2:7" x14ac:dyDescent="0.3">
      <c r="D22" s="190" t="s">
        <v>252</v>
      </c>
      <c r="E22" s="190"/>
      <c r="F22" s="190"/>
    </row>
    <row r="23" spans="2:7" x14ac:dyDescent="0.3">
      <c r="D23" s="190" t="s">
        <v>253</v>
      </c>
      <c r="E23" s="190"/>
      <c r="F23" s="190"/>
    </row>
    <row r="24" spans="2:7" x14ac:dyDescent="0.3">
      <c r="D24" s="190" t="s">
        <v>255</v>
      </c>
      <c r="E24" s="190"/>
      <c r="F24" s="190"/>
    </row>
  </sheetData>
  <mergeCells count="15">
    <mergeCell ref="D22:F22"/>
    <mergeCell ref="D23:F23"/>
    <mergeCell ref="D24:F24"/>
    <mergeCell ref="C2:F2"/>
    <mergeCell ref="G2:G4"/>
    <mergeCell ref="C3:D3"/>
    <mergeCell ref="C4:D4"/>
    <mergeCell ref="D21:F21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17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0000"/>
    <pageSetUpPr fitToPage="1"/>
  </sheetPr>
  <dimension ref="B1:G24"/>
  <sheetViews>
    <sheetView view="pageBreakPreview" zoomScale="110" zoomScaleNormal="100" workbookViewId="0">
      <selection activeCell="B8" sqref="B8:E8"/>
    </sheetView>
  </sheetViews>
  <sheetFormatPr baseColWidth="10" defaultRowHeight="14.4" x14ac:dyDescent="0.3"/>
  <cols>
    <col min="2" max="2" width="24.5546875" customWidth="1"/>
    <col min="3" max="3" width="12.44140625" customWidth="1"/>
    <col min="4" max="4" width="20.44140625" customWidth="1"/>
    <col min="5" max="5" width="13.6640625" bestFit="1" customWidth="1"/>
    <col min="6" max="6" width="12.33203125" bestFit="1" customWidth="1"/>
    <col min="7" max="7" width="22.33203125" customWidth="1"/>
  </cols>
  <sheetData>
    <row r="1" spans="2:7" ht="15" thickBot="1" x14ac:dyDescent="0.35"/>
    <row r="2" spans="2:7" ht="46.2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148</v>
      </c>
      <c r="E6" s="216"/>
      <c r="F6" s="216"/>
      <c r="G6" s="217"/>
    </row>
    <row r="7" spans="2:7" ht="15" thickBot="1" x14ac:dyDescent="0.35">
      <c r="B7" s="57" t="s">
        <v>157</v>
      </c>
      <c r="C7" s="194" t="s">
        <v>225</v>
      </c>
      <c r="D7" s="195"/>
      <c r="E7" s="43" t="s">
        <v>158</v>
      </c>
      <c r="F7" s="194" t="s">
        <v>85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57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230</v>
      </c>
      <c r="C10" s="53">
        <v>10</v>
      </c>
      <c r="D10" s="53"/>
      <c r="E10" s="53"/>
      <c r="F10" s="53">
        <v>1</v>
      </c>
      <c r="G10" s="113">
        <f>C10*F10</f>
        <v>10</v>
      </c>
    </row>
    <row r="11" spans="2:7" x14ac:dyDescent="0.3">
      <c r="B11" s="75"/>
      <c r="C11" s="35"/>
      <c r="D11" s="35"/>
      <c r="E11" s="35"/>
      <c r="F11" s="35"/>
      <c r="G11" s="37">
        <f t="shared" ref="G11:G16" si="0">C11*F11</f>
        <v>0</v>
      </c>
    </row>
    <row r="12" spans="2:7" x14ac:dyDescent="0.3">
      <c r="B12" s="75"/>
      <c r="C12" s="35"/>
      <c r="D12" s="35"/>
      <c r="E12" s="116"/>
      <c r="F12" s="35"/>
      <c r="G12" s="37">
        <f t="shared" si="0"/>
        <v>0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10</v>
      </c>
    </row>
    <row r="21" spans="2:7" x14ac:dyDescent="0.3">
      <c r="C21" s="190" t="s">
        <v>256</v>
      </c>
      <c r="D21" s="190"/>
      <c r="E21" s="190"/>
    </row>
    <row r="22" spans="2:7" x14ac:dyDescent="0.3">
      <c r="C22" s="190" t="s">
        <v>252</v>
      </c>
      <c r="D22" s="190"/>
      <c r="E22" s="190"/>
    </row>
    <row r="23" spans="2:7" x14ac:dyDescent="0.3">
      <c r="C23" s="190" t="s">
        <v>253</v>
      </c>
      <c r="D23" s="190"/>
      <c r="E23" s="190"/>
    </row>
    <row r="24" spans="2:7" x14ac:dyDescent="0.3">
      <c r="C24" s="190" t="s">
        <v>255</v>
      </c>
      <c r="D24" s="190"/>
      <c r="E24" s="190"/>
    </row>
  </sheetData>
  <mergeCells count="15">
    <mergeCell ref="C22:E22"/>
    <mergeCell ref="C23:E23"/>
    <mergeCell ref="C24:E24"/>
    <mergeCell ref="C2:F2"/>
    <mergeCell ref="G2:G4"/>
    <mergeCell ref="C3:D3"/>
    <mergeCell ref="C4:D4"/>
    <mergeCell ref="C21:E21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0000"/>
    <pageSetUpPr fitToPage="1"/>
  </sheetPr>
  <dimension ref="B1:G25"/>
  <sheetViews>
    <sheetView view="pageBreakPreview" zoomScaleNormal="100" zoomScaleSheetLayoutView="100" workbookViewId="0">
      <selection activeCell="L25" sqref="L25"/>
    </sheetView>
  </sheetViews>
  <sheetFormatPr baseColWidth="10" defaultRowHeight="14.4" x14ac:dyDescent="0.3"/>
  <cols>
    <col min="1" max="1" width="4.44140625" customWidth="1"/>
    <col min="2" max="2" width="30.109375" customWidth="1"/>
    <col min="3" max="3" width="12.44140625" customWidth="1"/>
    <col min="4" max="4" width="24.6640625" customWidth="1"/>
    <col min="5" max="5" width="13.6640625" bestFit="1" customWidth="1"/>
    <col min="6" max="6" width="12.109375" bestFit="1" customWidth="1"/>
    <col min="7" max="7" width="21.6640625" customWidth="1"/>
  </cols>
  <sheetData>
    <row r="1" spans="2:7" ht="15" thickBot="1" x14ac:dyDescent="0.35"/>
    <row r="2" spans="2:7" ht="48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257</v>
      </c>
      <c r="E6" s="216"/>
      <c r="F6" s="216"/>
      <c r="G6" s="217"/>
    </row>
    <row r="7" spans="2:7" ht="15" thickBot="1" x14ac:dyDescent="0.35">
      <c r="B7" s="60" t="s">
        <v>157</v>
      </c>
      <c r="C7" s="194" t="s">
        <v>224</v>
      </c>
      <c r="D7" s="195"/>
      <c r="E7" s="43" t="s">
        <v>158</v>
      </c>
      <c r="F7" s="194" t="s">
        <v>84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60" t="s">
        <v>189</v>
      </c>
      <c r="C9" s="68" t="s">
        <v>152</v>
      </c>
      <c r="D9" s="68" t="s">
        <v>153</v>
      </c>
      <c r="E9" s="109" t="s">
        <v>154</v>
      </c>
      <c r="F9" s="51"/>
      <c r="G9" s="51"/>
    </row>
    <row r="10" spans="2:7" x14ac:dyDescent="0.3">
      <c r="B10" s="74" t="s">
        <v>231</v>
      </c>
      <c r="C10" s="53">
        <v>80</v>
      </c>
      <c r="D10" s="53">
        <v>0.45</v>
      </c>
      <c r="E10" s="53">
        <v>8.5500000000000007</v>
      </c>
      <c r="F10" s="53">
        <v>1</v>
      </c>
      <c r="G10" s="113">
        <f>C10*D10*E10*F10</f>
        <v>307.8</v>
      </c>
    </row>
    <row r="11" spans="2:7" x14ac:dyDescent="0.3">
      <c r="B11" s="75" t="s">
        <v>234</v>
      </c>
      <c r="C11" s="35">
        <v>20</v>
      </c>
      <c r="D11" s="35">
        <v>0.15</v>
      </c>
      <c r="E11" s="35">
        <v>8.5500000000000007</v>
      </c>
      <c r="F11" s="35">
        <v>1</v>
      </c>
      <c r="G11" s="37">
        <f>C11*D11*E11*F11</f>
        <v>25.650000000000002</v>
      </c>
    </row>
    <row r="12" spans="2:7" x14ac:dyDescent="0.3">
      <c r="B12" s="75" t="s">
        <v>235</v>
      </c>
      <c r="C12" s="35">
        <v>30</v>
      </c>
      <c r="D12" s="35">
        <v>0.15</v>
      </c>
      <c r="E12" s="36">
        <v>8.5500000000000007</v>
      </c>
      <c r="F12" s="35">
        <v>1</v>
      </c>
      <c r="G12" s="37">
        <f t="shared" ref="G12:G16" si="0">C12*D12*E12*F12</f>
        <v>38.475000000000001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371.92500000000001</v>
      </c>
    </row>
    <row r="22" spans="2:7" x14ac:dyDescent="0.3">
      <c r="C22" s="190" t="s">
        <v>256</v>
      </c>
      <c r="D22" s="190"/>
      <c r="E22" s="190"/>
    </row>
    <row r="23" spans="2:7" x14ac:dyDescent="0.3">
      <c r="C23" s="190" t="s">
        <v>252</v>
      </c>
      <c r="D23" s="190"/>
      <c r="E23" s="190"/>
    </row>
    <row r="24" spans="2:7" x14ac:dyDescent="0.3">
      <c r="C24" s="190" t="s">
        <v>253</v>
      </c>
      <c r="D24" s="190"/>
      <c r="E24" s="190"/>
    </row>
    <row r="25" spans="2:7" x14ac:dyDescent="0.3">
      <c r="C25" s="190" t="s">
        <v>255</v>
      </c>
      <c r="D25" s="190"/>
      <c r="E25" s="190"/>
    </row>
  </sheetData>
  <mergeCells count="15">
    <mergeCell ref="C23:E23"/>
    <mergeCell ref="C24:E24"/>
    <mergeCell ref="C25:E25"/>
    <mergeCell ref="C2:F2"/>
    <mergeCell ref="G2:G4"/>
    <mergeCell ref="C3:D3"/>
    <mergeCell ref="C4:D4"/>
    <mergeCell ref="C22:E22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colBreaks count="1" manualBreakCount="1">
    <brk id="7" max="17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0000"/>
    <pageSetUpPr fitToPage="1"/>
  </sheetPr>
  <dimension ref="B1:G24"/>
  <sheetViews>
    <sheetView view="pageBreakPreview" topLeftCell="A4" zoomScale="119" zoomScaleNormal="100" workbookViewId="0">
      <selection activeCell="E4" sqref="E1:E1048576"/>
    </sheetView>
  </sheetViews>
  <sheetFormatPr baseColWidth="10" defaultRowHeight="14.4" x14ac:dyDescent="0.3"/>
  <cols>
    <col min="1" max="1" width="6.6640625" customWidth="1"/>
    <col min="2" max="2" width="21.5546875" customWidth="1"/>
    <col min="3" max="3" width="12.44140625" customWidth="1"/>
    <col min="4" max="4" width="24.88671875" customWidth="1"/>
    <col min="5" max="5" width="13.88671875" bestFit="1" customWidth="1"/>
    <col min="6" max="6" width="13.33203125" customWidth="1"/>
    <col min="7" max="7" width="22.33203125" customWidth="1"/>
  </cols>
  <sheetData>
    <row r="1" spans="2:7" ht="15" thickBot="1" x14ac:dyDescent="0.35"/>
    <row r="2" spans="2:7" ht="52.2" customHeight="1" x14ac:dyDescent="0.3">
      <c r="B2" s="74" t="s">
        <v>244</v>
      </c>
      <c r="C2" s="191" t="s">
        <v>139</v>
      </c>
      <c r="D2" s="191"/>
      <c r="E2" s="191"/>
      <c r="F2" s="191"/>
      <c r="G2" s="179"/>
    </row>
    <row r="3" spans="2:7" x14ac:dyDescent="0.3">
      <c r="B3" s="75" t="s">
        <v>247</v>
      </c>
      <c r="C3" s="181" t="s">
        <v>248</v>
      </c>
      <c r="D3" s="181"/>
      <c r="E3" s="35" t="s">
        <v>245</v>
      </c>
      <c r="F3" s="35" t="s">
        <v>251</v>
      </c>
      <c r="G3" s="180"/>
    </row>
    <row r="4" spans="2:7" ht="15" thickBot="1" x14ac:dyDescent="0.35">
      <c r="B4" s="75" t="s">
        <v>246</v>
      </c>
      <c r="C4" s="181" t="s">
        <v>249</v>
      </c>
      <c r="D4" s="181"/>
      <c r="E4" s="35" t="s">
        <v>245</v>
      </c>
      <c r="F4" s="35" t="s">
        <v>250</v>
      </c>
      <c r="G4" s="180"/>
    </row>
    <row r="5" spans="2:7" ht="15" thickBot="1" x14ac:dyDescent="0.35">
      <c r="B5" s="196" t="s">
        <v>156</v>
      </c>
      <c r="C5" s="197"/>
      <c r="D5" s="197"/>
      <c r="E5" s="197"/>
      <c r="F5" s="197"/>
      <c r="G5" s="198"/>
    </row>
    <row r="6" spans="2:7" ht="24.75" customHeight="1" thickBot="1" x14ac:dyDescent="0.35">
      <c r="B6" s="218" t="s">
        <v>2</v>
      </c>
      <c r="C6" s="219"/>
      <c r="D6" s="215" t="s">
        <v>264</v>
      </c>
      <c r="E6" s="216"/>
      <c r="F6" s="216"/>
      <c r="G6" s="217"/>
    </row>
    <row r="7" spans="2:7" ht="15" thickBot="1" x14ac:dyDescent="0.35">
      <c r="B7" s="59" t="s">
        <v>157</v>
      </c>
      <c r="C7" s="194" t="s">
        <v>262</v>
      </c>
      <c r="D7" s="195"/>
      <c r="E7" s="43" t="s">
        <v>158</v>
      </c>
      <c r="F7" s="194" t="s">
        <v>86</v>
      </c>
      <c r="G7" s="195"/>
    </row>
    <row r="8" spans="2:7" ht="15" thickBot="1" x14ac:dyDescent="0.35">
      <c r="B8" s="196" t="s">
        <v>149</v>
      </c>
      <c r="C8" s="197"/>
      <c r="D8" s="197"/>
      <c r="E8" s="198"/>
      <c r="F8" s="48" t="s">
        <v>150</v>
      </c>
      <c r="G8" s="48" t="s">
        <v>151</v>
      </c>
    </row>
    <row r="9" spans="2:7" ht="15" thickBot="1" x14ac:dyDescent="0.35">
      <c r="B9" s="59" t="s">
        <v>218</v>
      </c>
      <c r="C9" s="47" t="s">
        <v>152</v>
      </c>
      <c r="D9" s="47" t="s">
        <v>153</v>
      </c>
      <c r="E9" s="45" t="s">
        <v>154</v>
      </c>
      <c r="F9" s="49"/>
      <c r="G9" s="49"/>
    </row>
    <row r="10" spans="2:7" ht="15" thickBot="1" x14ac:dyDescent="0.35">
      <c r="B10" s="56" t="s">
        <v>216</v>
      </c>
      <c r="C10" s="52">
        <v>130</v>
      </c>
      <c r="D10" s="118"/>
      <c r="E10" s="119">
        <v>8.5500000000000007</v>
      </c>
      <c r="F10" s="34">
        <v>1</v>
      </c>
      <c r="G10" s="54">
        <f>C10*E10*F10</f>
        <v>1111.5</v>
      </c>
    </row>
    <row r="11" spans="2:7" x14ac:dyDescent="0.3">
      <c r="B11" s="74"/>
      <c r="C11" s="53"/>
      <c r="D11" s="53"/>
      <c r="E11" s="53"/>
      <c r="F11" s="53"/>
      <c r="G11" s="113">
        <f t="shared" ref="G11:G16" si="0">C11*D11*E11*F11</f>
        <v>0</v>
      </c>
    </row>
    <row r="12" spans="2:7" x14ac:dyDescent="0.3">
      <c r="B12" s="75"/>
      <c r="C12" s="35"/>
      <c r="D12" s="35"/>
      <c r="E12" s="116"/>
      <c r="F12" s="35"/>
      <c r="G12" s="37">
        <f t="shared" si="0"/>
        <v>0</v>
      </c>
    </row>
    <row r="13" spans="2:7" x14ac:dyDescent="0.3">
      <c r="B13" s="75"/>
      <c r="C13" s="35"/>
      <c r="D13" s="35"/>
      <c r="E13" s="116"/>
      <c r="F13" s="35"/>
      <c r="G13" s="37">
        <f t="shared" si="0"/>
        <v>0</v>
      </c>
    </row>
    <row r="14" spans="2:7" x14ac:dyDescent="0.3">
      <c r="B14" s="75"/>
      <c r="C14" s="35"/>
      <c r="D14" s="35"/>
      <c r="E14" s="35"/>
      <c r="F14" s="35"/>
      <c r="G14" s="37">
        <f t="shared" si="0"/>
        <v>0</v>
      </c>
    </row>
    <row r="15" spans="2:7" x14ac:dyDescent="0.3">
      <c r="B15" s="75"/>
      <c r="C15" s="35"/>
      <c r="D15" s="35"/>
      <c r="E15" s="35"/>
      <c r="F15" s="35"/>
      <c r="G15" s="37">
        <f t="shared" si="0"/>
        <v>0</v>
      </c>
    </row>
    <row r="16" spans="2:7" ht="15" thickBot="1" x14ac:dyDescent="0.35">
      <c r="B16" s="40"/>
      <c r="C16" s="41"/>
      <c r="D16" s="41"/>
      <c r="E16" s="41"/>
      <c r="F16" s="41"/>
      <c r="G16" s="82">
        <f t="shared" si="0"/>
        <v>0</v>
      </c>
    </row>
    <row r="17" spans="2:7" ht="15" thickBot="1" x14ac:dyDescent="0.35">
      <c r="B17" s="209" t="s">
        <v>155</v>
      </c>
      <c r="C17" s="210"/>
      <c r="D17" s="210"/>
      <c r="E17" s="210"/>
      <c r="F17" s="211"/>
      <c r="G17" s="114">
        <f>SUM(G10:G16)</f>
        <v>1111.5</v>
      </c>
    </row>
    <row r="21" spans="2:7" x14ac:dyDescent="0.3">
      <c r="C21" s="190" t="s">
        <v>256</v>
      </c>
      <c r="D21" s="190"/>
      <c r="E21" s="190"/>
    </row>
    <row r="22" spans="2:7" x14ac:dyDescent="0.3">
      <c r="C22" s="190" t="s">
        <v>252</v>
      </c>
      <c r="D22" s="190"/>
      <c r="E22" s="190"/>
    </row>
    <row r="23" spans="2:7" x14ac:dyDescent="0.3">
      <c r="C23" s="190" t="s">
        <v>253</v>
      </c>
      <c r="D23" s="190"/>
      <c r="E23" s="190"/>
    </row>
    <row r="24" spans="2:7" x14ac:dyDescent="0.3">
      <c r="C24" s="190" t="s">
        <v>255</v>
      </c>
      <c r="D24" s="190"/>
      <c r="E24" s="190"/>
    </row>
  </sheetData>
  <mergeCells count="15">
    <mergeCell ref="C22:E22"/>
    <mergeCell ref="C23:E23"/>
    <mergeCell ref="C24:E24"/>
    <mergeCell ref="C2:F2"/>
    <mergeCell ref="G2:G4"/>
    <mergeCell ref="C3:D3"/>
    <mergeCell ref="C4:D4"/>
    <mergeCell ref="C21:E21"/>
    <mergeCell ref="B8:E8"/>
    <mergeCell ref="B17:F17"/>
    <mergeCell ref="D6:G6"/>
    <mergeCell ref="F7:G7"/>
    <mergeCell ref="B5:G5"/>
    <mergeCell ref="B6:C6"/>
    <mergeCell ref="C7:D7"/>
  </mergeCells>
  <pageMargins left="0.7" right="0.7" top="0.75" bottom="0.75" header="0.3" footer="0.3"/>
  <pageSetup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32</vt:i4>
      </vt:variant>
      <vt:variant>
        <vt:lpstr>Rangos con nombre</vt:lpstr>
      </vt:variant>
      <vt:variant>
        <vt:i4>32</vt:i4>
      </vt:variant>
    </vt:vector>
  </HeadingPairs>
  <TitlesOfParts>
    <vt:vector size="64" baseType="lpstr">
      <vt:lpstr>BALANCE</vt:lpstr>
      <vt:lpstr>1.01</vt:lpstr>
      <vt:lpstr>1.02</vt:lpstr>
      <vt:lpstr>1.03</vt:lpstr>
      <vt:lpstr>1.05</vt:lpstr>
      <vt:lpstr>1.06</vt:lpstr>
      <vt:lpstr>1.07</vt:lpstr>
      <vt:lpstr>1.08</vt:lpstr>
      <vt:lpstr>1.09</vt:lpstr>
      <vt:lpstr>1.12</vt:lpstr>
      <vt:lpstr>1.21</vt:lpstr>
      <vt:lpstr>1.23</vt:lpstr>
      <vt:lpstr>2.03</vt:lpstr>
      <vt:lpstr>2.04</vt:lpstr>
      <vt:lpstr>2.05</vt:lpstr>
      <vt:lpstr>2.06</vt:lpstr>
      <vt:lpstr>2.10</vt:lpstr>
      <vt:lpstr>2.11</vt:lpstr>
      <vt:lpstr>2.23</vt:lpstr>
      <vt:lpstr>3.07</vt:lpstr>
      <vt:lpstr>3.13</vt:lpstr>
      <vt:lpstr>3.15</vt:lpstr>
      <vt:lpstr>3.18</vt:lpstr>
      <vt:lpstr>4.01</vt:lpstr>
      <vt:lpstr>4.02</vt:lpstr>
      <vt:lpstr>NP.01</vt:lpstr>
      <vt:lpstr>NP.02</vt:lpstr>
      <vt:lpstr>NP.03</vt:lpstr>
      <vt:lpstr>NP.04</vt:lpstr>
      <vt:lpstr>NP.05</vt:lpstr>
      <vt:lpstr>NP. 06</vt:lpstr>
      <vt:lpstr>NP. 07</vt:lpstr>
      <vt:lpstr>'1.01'!Área_de_impresión</vt:lpstr>
      <vt:lpstr>'1.02'!Área_de_impresión</vt:lpstr>
      <vt:lpstr>'1.03'!Área_de_impresión</vt:lpstr>
      <vt:lpstr>'1.05'!Área_de_impresión</vt:lpstr>
      <vt:lpstr>'1.06'!Área_de_impresión</vt:lpstr>
      <vt:lpstr>'1.07'!Área_de_impresión</vt:lpstr>
      <vt:lpstr>'1.08'!Área_de_impresión</vt:lpstr>
      <vt:lpstr>'1.09'!Área_de_impresión</vt:lpstr>
      <vt:lpstr>'1.12'!Área_de_impresión</vt:lpstr>
      <vt:lpstr>'1.21'!Área_de_impresión</vt:lpstr>
      <vt:lpstr>'1.23'!Área_de_impresión</vt:lpstr>
      <vt:lpstr>'2.03'!Área_de_impresión</vt:lpstr>
      <vt:lpstr>'2.04'!Área_de_impresión</vt:lpstr>
      <vt:lpstr>'2.05'!Área_de_impresión</vt:lpstr>
      <vt:lpstr>'2.06'!Área_de_impresión</vt:lpstr>
      <vt:lpstr>'2.10'!Área_de_impresión</vt:lpstr>
      <vt:lpstr>'2.11'!Área_de_impresión</vt:lpstr>
      <vt:lpstr>'2.23'!Área_de_impresión</vt:lpstr>
      <vt:lpstr>'3.07'!Área_de_impresión</vt:lpstr>
      <vt:lpstr>'3.13'!Área_de_impresión</vt:lpstr>
      <vt:lpstr>'3.15'!Área_de_impresión</vt:lpstr>
      <vt:lpstr>'3.18'!Área_de_impresión</vt:lpstr>
      <vt:lpstr>'4.01'!Área_de_impresión</vt:lpstr>
      <vt:lpstr>'4.02'!Área_de_impresión</vt:lpstr>
      <vt:lpstr>BALANCE!Área_de_impresión</vt:lpstr>
      <vt:lpstr>'NP. 06'!Área_de_impresión</vt:lpstr>
      <vt:lpstr>'NP. 07'!Área_de_impresión</vt:lpstr>
      <vt:lpstr>NP.01!Área_de_impresión</vt:lpstr>
      <vt:lpstr>NP.02!Área_de_impresión</vt:lpstr>
      <vt:lpstr>NP.03!Área_de_impresión</vt:lpstr>
      <vt:lpstr>NP.04!Área_de_impresión</vt:lpstr>
      <vt:lpstr>NP.05!Área_de_impresión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Casanova</dc:creator>
  <cp:lastModifiedBy>Ronald Andreiser Ballesteros Silva</cp:lastModifiedBy>
  <cp:lastPrinted>2024-03-21T13:45:49Z</cp:lastPrinted>
  <dcterms:created xsi:type="dcterms:W3CDTF">2023-12-03T17:52:18Z</dcterms:created>
  <dcterms:modified xsi:type="dcterms:W3CDTF">2024-04-16T22:46:00Z</dcterms:modified>
</cp:coreProperties>
</file>