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llyFaisulyZuluaga\Downloads\"/>
    </mc:Choice>
  </mc:AlternateContent>
  <xr:revisionPtr revIDLastSave="0" documentId="13_ncr:1_{2531C766-5734-44BB-B06B-DA26812398F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FICHA TÉCNICA" sheetId="1" r:id="rId1"/>
    <sheet name="ESTUDIO DE MERCADO " sheetId="2" r:id="rId2"/>
    <sheet name="REGIONALZIACION " sheetId="3" r:id="rId3"/>
  </sheets>
  <definedNames>
    <definedName name="_xlnm.Print_Titles" localSheetId="0">'FICHA TÉCNICA'!#REF!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9" i="3" l="1"/>
  <c r="W12" i="3"/>
  <c r="W13" i="3"/>
  <c r="W11" i="3"/>
  <c r="AF17" i="2"/>
  <c r="AF11" i="2"/>
  <c r="AF12" i="2"/>
  <c r="AF10" i="2"/>
  <c r="AF5" i="2"/>
  <c r="W5" i="3" s="1"/>
  <c r="AD17" i="2"/>
  <c r="AD11" i="2"/>
  <c r="AD12" i="2"/>
  <c r="AD10" i="2"/>
  <c r="AD5" i="2"/>
  <c r="AC17" i="2"/>
  <c r="AC11" i="2"/>
  <c r="AC12" i="2"/>
  <c r="AC10" i="2"/>
  <c r="AC5" i="2"/>
  <c r="Z5" i="2"/>
  <c r="AB5" i="2" s="1"/>
  <c r="AE5" i="2" s="1"/>
  <c r="AA17" i="2"/>
  <c r="AA12" i="2"/>
  <c r="AB12" i="2" s="1"/>
  <c r="AE12" i="2" s="1"/>
  <c r="AA11" i="2"/>
  <c r="AB11" i="2" s="1"/>
  <c r="AE11" i="2" s="1"/>
  <c r="AA10" i="2"/>
  <c r="AB10" i="2" s="1"/>
  <c r="AE10" i="2" s="1"/>
  <c r="AA5" i="2"/>
  <c r="Z17" i="2"/>
  <c r="AB17" i="2" s="1"/>
  <c r="AE17" i="2" s="1"/>
  <c r="Z11" i="2"/>
  <c r="Z12" i="2"/>
  <c r="Z10" i="2"/>
  <c r="T5" i="1" l="1"/>
  <c r="Q5" i="1"/>
  <c r="M5" i="1"/>
  <c r="J5" i="1"/>
  <c r="V5" i="1" l="1"/>
  <c r="V5" i="3"/>
  <c r="AO19" i="3" l="1"/>
  <c r="AO20" i="3" s="1"/>
  <c r="AM19" i="3"/>
  <c r="AL19" i="3"/>
  <c r="AJ19" i="3"/>
  <c r="AI19" i="3"/>
  <c r="AH19" i="3"/>
  <c r="AH20" i="3" s="1"/>
  <c r="AF19" i="3"/>
  <c r="AE19" i="3"/>
  <c r="AG19" i="3" s="1"/>
  <c r="AE20" i="3" s="1"/>
  <c r="AC19" i="3"/>
  <c r="AB19" i="3"/>
  <c r="AA19" i="3"/>
  <c r="AA20" i="3" s="1"/>
  <c r="Z19" i="3"/>
  <c r="Z20" i="3" s="1"/>
  <c r="T19" i="3"/>
  <c r="Q19" i="3"/>
  <c r="M19" i="3"/>
  <c r="J19" i="3"/>
  <c r="AO13" i="3"/>
  <c r="AM13" i="3"/>
  <c r="AL13" i="3"/>
  <c r="AJ13" i="3"/>
  <c r="AI13" i="3"/>
  <c r="AH13" i="3"/>
  <c r="AF13" i="3"/>
  <c r="AE13" i="3"/>
  <c r="AG13" i="3" s="1"/>
  <c r="AC13" i="3"/>
  <c r="AB13" i="3"/>
  <c r="AA13" i="3"/>
  <c r="Z13" i="3"/>
  <c r="T13" i="3"/>
  <c r="Q13" i="3"/>
  <c r="M13" i="3"/>
  <c r="J13" i="3"/>
  <c r="AO12" i="3"/>
  <c r="AM12" i="3"/>
  <c r="AL12" i="3"/>
  <c r="AJ12" i="3"/>
  <c r="AI12" i="3"/>
  <c r="AH12" i="3"/>
  <c r="AF12" i="3"/>
  <c r="AE12" i="3"/>
  <c r="AC12" i="3"/>
  <c r="AB12" i="3"/>
  <c r="AA12" i="3"/>
  <c r="Z12" i="3"/>
  <c r="T12" i="3"/>
  <c r="Q12" i="3"/>
  <c r="M12" i="3"/>
  <c r="J12" i="3"/>
  <c r="AO11" i="3"/>
  <c r="AM11" i="3"/>
  <c r="AL11" i="3"/>
  <c r="AJ11" i="3"/>
  <c r="AI11" i="3"/>
  <c r="AH11" i="3"/>
  <c r="AF11" i="3"/>
  <c r="AE11" i="3"/>
  <c r="AC11" i="3"/>
  <c r="AB11" i="3"/>
  <c r="AA11" i="3"/>
  <c r="AA14" i="3" s="1"/>
  <c r="Z11" i="3"/>
  <c r="T11" i="3"/>
  <c r="Q11" i="3"/>
  <c r="M11" i="3"/>
  <c r="J11" i="3"/>
  <c r="AO5" i="3"/>
  <c r="AO6" i="3" s="1"/>
  <c r="AM5" i="3"/>
  <c r="AL5" i="3"/>
  <c r="AJ5" i="3"/>
  <c r="AI5" i="3"/>
  <c r="AH5" i="3"/>
  <c r="AH6" i="3" s="1"/>
  <c r="AF5" i="3"/>
  <c r="AE5" i="3"/>
  <c r="AC5" i="3"/>
  <c r="AB5" i="3"/>
  <c r="AA5" i="3"/>
  <c r="AA6" i="3" s="1"/>
  <c r="Z5" i="3"/>
  <c r="Z6" i="3" s="1"/>
  <c r="T5" i="3"/>
  <c r="Q5" i="3"/>
  <c r="M5" i="3"/>
  <c r="J5" i="3"/>
  <c r="AO14" i="3" l="1"/>
  <c r="AD5" i="3"/>
  <c r="AB6" i="3" s="1"/>
  <c r="AN11" i="3"/>
  <c r="AN12" i="3"/>
  <c r="AN13" i="3"/>
  <c r="D24" i="3"/>
  <c r="AD12" i="3"/>
  <c r="AK13" i="3"/>
  <c r="AD19" i="3"/>
  <c r="AB20" i="3" s="1"/>
  <c r="V13" i="3"/>
  <c r="X13" i="3" s="1"/>
  <c r="V19" i="3"/>
  <c r="X19" i="3" s="1"/>
  <c r="Y19" i="3" s="1"/>
  <c r="Z14" i="3"/>
  <c r="D23" i="3" s="1"/>
  <c r="AK11" i="3"/>
  <c r="D30" i="3"/>
  <c r="X5" i="3"/>
  <c r="Y5" i="3" s="1"/>
  <c r="AN5" i="3"/>
  <c r="AL6" i="3" s="1"/>
  <c r="AG11" i="3"/>
  <c r="AD13" i="3"/>
  <c r="AG5" i="3"/>
  <c r="AE6" i="3" s="1"/>
  <c r="AK5" i="3"/>
  <c r="AI6" i="3" s="1"/>
  <c r="AD11" i="3"/>
  <c r="AK19" i="3"/>
  <c r="AI20" i="3" s="1"/>
  <c r="V12" i="3"/>
  <c r="X12" i="3" s="1"/>
  <c r="AK12" i="3"/>
  <c r="V11" i="3"/>
  <c r="X11" i="3" s="1"/>
  <c r="AH14" i="3"/>
  <c r="D27" i="3" s="1"/>
  <c r="AG12" i="3"/>
  <c r="AN19" i="3"/>
  <c r="AL20" i="3" s="1"/>
  <c r="T17" i="2"/>
  <c r="Q17" i="2"/>
  <c r="M17" i="2"/>
  <c r="J17" i="2"/>
  <c r="T12" i="2"/>
  <c r="Q12" i="2"/>
  <c r="M12" i="2"/>
  <c r="J12" i="2"/>
  <c r="T11" i="2"/>
  <c r="Q11" i="2"/>
  <c r="M11" i="2"/>
  <c r="J11" i="2"/>
  <c r="T10" i="2"/>
  <c r="Q10" i="2"/>
  <c r="M10" i="2"/>
  <c r="J10" i="2"/>
  <c r="T5" i="2"/>
  <c r="Q5" i="2"/>
  <c r="M5" i="2"/>
  <c r="J5" i="2"/>
  <c r="AB14" i="3" l="1"/>
  <c r="AP13" i="3"/>
  <c r="AL14" i="3"/>
  <c r="D29" i="3" s="1"/>
  <c r="Y11" i="3"/>
  <c r="D25" i="3"/>
  <c r="AE14" i="3"/>
  <c r="D26" i="3" s="1"/>
  <c r="AP12" i="3"/>
  <c r="AP6" i="3"/>
  <c r="AP5" i="3"/>
  <c r="AQ5" i="3" s="1"/>
  <c r="AP11" i="3"/>
  <c r="AP19" i="3"/>
  <c r="AQ19" i="3" s="1"/>
  <c r="AI14" i="3"/>
  <c r="AP20" i="3"/>
  <c r="V12" i="2"/>
  <c r="AG12" i="2" s="1"/>
  <c r="V10" i="2"/>
  <c r="AG10" i="2" s="1"/>
  <c r="AH10" i="2" s="1"/>
  <c r="V11" i="2"/>
  <c r="AG11" i="2" s="1"/>
  <c r="V5" i="2"/>
  <c r="AG5" i="2" s="1"/>
  <c r="AH5" i="2" s="1"/>
  <c r="V17" i="2"/>
  <c r="AG17" i="2" s="1"/>
  <c r="AH17" i="2" s="1"/>
  <c r="T17" i="1"/>
  <c r="T11" i="1"/>
  <c r="T12" i="1"/>
  <c r="T10" i="1"/>
  <c r="Q17" i="1"/>
  <c r="Q11" i="1"/>
  <c r="Q12" i="1"/>
  <c r="Q10" i="1"/>
  <c r="M17" i="1"/>
  <c r="M11" i="1"/>
  <c r="M12" i="1"/>
  <c r="M10" i="1"/>
  <c r="J17" i="1"/>
  <c r="J11" i="1"/>
  <c r="J12" i="1"/>
  <c r="J10" i="1"/>
  <c r="AJ5" i="2" l="1"/>
  <c r="AP14" i="3"/>
  <c r="AQ14" i="3"/>
  <c r="AQ11" i="3"/>
  <c r="D28" i="3"/>
  <c r="D31" i="3" s="1"/>
  <c r="V17" i="1"/>
  <c r="V10" i="1"/>
  <c r="V12" i="1"/>
  <c r="V11" i="1"/>
</calcChain>
</file>

<file path=xl/sharedStrings.xml><?xml version="1.0" encoding="utf-8"?>
<sst xmlns="http://schemas.openxmlformats.org/spreadsheetml/2006/main" count="406" uniqueCount="68">
  <si>
    <t xml:space="preserve">ITEM </t>
  </si>
  <si>
    <t xml:space="preserve">ESPECIFICACIONES </t>
  </si>
  <si>
    <t xml:space="preserve">PRESENTACION </t>
  </si>
  <si>
    <t>VIGENCIA</t>
  </si>
  <si>
    <t xml:space="preserve">REGIONAL BOGOTA </t>
  </si>
  <si>
    <t>REGIONAL NOROCCIDENTE</t>
  </si>
  <si>
    <t xml:space="preserve">REGIONAL NORORIENTE </t>
  </si>
  <si>
    <t>SECCIONAL BUCARAMANGA</t>
  </si>
  <si>
    <t>SECCIONAL CUCUTA</t>
  </si>
  <si>
    <t>REGIONAL NORTE</t>
  </si>
  <si>
    <t xml:space="preserve">SECCIONAL BARRANQUILLA </t>
  </si>
  <si>
    <t xml:space="preserve">SECCIONAL SINCELEJO </t>
  </si>
  <si>
    <t>REGIONAL OCCIDENTE</t>
  </si>
  <si>
    <t>REGIONAL ORIENTE</t>
  </si>
  <si>
    <t>SECCIONAL TUNJA</t>
  </si>
  <si>
    <t>SECCIONAL VILLAVICENCIO</t>
  </si>
  <si>
    <t>REGIONAL SUR</t>
  </si>
  <si>
    <t>SECCIONAL IBAGUE</t>
  </si>
  <si>
    <t>SECCIONAL NEIVA</t>
  </si>
  <si>
    <t>REGIONAL SUROCCIDENTE</t>
  </si>
  <si>
    <t>Prueba inmunocromatográfica para detectar la presencia de semenogelina humana en muestras forenses. Con validación documentada por el fabricante, Sensibilidad de al menos 100 nL de fluido seminal humano y sin reacción cruzada con otros fluidos biológicos o semen de otras especies animales.</t>
  </si>
  <si>
    <t>Prueba inmunocromatográfica para detección rápida de la hemoglobina humana (Hb) en muestras forenses. con validación documentada por el fabricante, sensibilidad de al menos 20 ng/ml de Hb humana y sin reacción cruzada con sangre de otras especies animales</t>
  </si>
  <si>
    <t>Prueba inmunocromatográfica para detección rápida α-amilasa humana en muestras forenses. Con validación documentada por el fabricante que demuestre una sensibilidad de 50 mlU/ml o 10 nL de α-amilasa humana y ausencia de reacción cruzada con saliva de otras especies animales..</t>
  </si>
  <si>
    <t>Prueba inmunocromatográfica para detección semicuantitativa rápida de antígeno prostático específico (PSA) para identificar fluido seminal en muestras forenses. Con estudios de validación documentados por el fabricante, sensibilidad de al menos 1 ng/ml de PSA humano y sin reacción cruzada con fluido seminal de otras especies animales</t>
  </si>
  <si>
    <t>Kit de 25 pruebas</t>
  </si>
  <si>
    <t>Kit de 30 pruebas</t>
  </si>
  <si>
    <t>Kit de 40 pruebas</t>
  </si>
  <si>
    <t>Frasco por 1000 Units</t>
  </si>
  <si>
    <t xml:space="preserve">TOTAL REGIONAL  </t>
  </si>
  <si>
    <t xml:space="preserve">CANTIDAD TOTAL </t>
  </si>
  <si>
    <t>VALOR UNITARIO CON IVA</t>
  </si>
  <si>
    <t>FRIMA 1</t>
  </si>
  <si>
    <t>HISTORICO 2023</t>
  </si>
  <si>
    <t>VALOR UNITARIO MAS IPC ( 9,28)</t>
  </si>
  <si>
    <t xml:space="preserve">VALOR PROMEDIO  UNITARIO </t>
  </si>
  <si>
    <t xml:space="preserve">VALOR PROMEDIO POR ITEM </t>
  </si>
  <si>
    <t xml:space="preserve">CANTIDAD TOTAL POR ITEM </t>
  </si>
  <si>
    <t>CODIGO UNSPSC</t>
  </si>
  <si>
    <t>LOTE 2</t>
  </si>
  <si>
    <t>LOTE 1</t>
  </si>
  <si>
    <t>LOTE 3</t>
  </si>
  <si>
    <t>VALOR LOTE</t>
  </si>
  <si>
    <t>QUIMITRONICA</t>
  </si>
  <si>
    <t xml:space="preserve">VALOR LOTE </t>
  </si>
  <si>
    <t xml:space="preserve">REGIONAL </t>
  </si>
  <si>
    <t xml:space="preserve">VALOR </t>
  </si>
  <si>
    <t xml:space="preserve">BOGOTA </t>
  </si>
  <si>
    <t>NOROCCIDENTE</t>
  </si>
  <si>
    <t>NORORIENTE</t>
  </si>
  <si>
    <t>NORTE</t>
  </si>
  <si>
    <t>OCCIDENTE</t>
  </si>
  <si>
    <t>ORIENTE</t>
  </si>
  <si>
    <t>SUR</t>
  </si>
  <si>
    <t>SUROCCIDENTE</t>
  </si>
  <si>
    <t>VALOR TOTAL PROCESO</t>
  </si>
  <si>
    <t xml:space="preserve">VALOR TOTAL DEL PROCESO </t>
  </si>
  <si>
    <t>12352200                              41115800                        41116000                              41116100                                                  41116200                              41181500</t>
  </si>
  <si>
    <t xml:space="preserve"> Mínimo 12 meses a partir de la entrega</t>
  </si>
  <si>
    <r>
      <t xml:space="preserve"> Mínimo 12 meses a partir de la entrega
</t>
    </r>
    <r>
      <rPr>
        <u/>
        <sz val="10"/>
        <rFont val="Arial"/>
        <family val="2"/>
      </rPr>
      <t>Temperatura de almacenamiento: −20°C</t>
    </r>
  </si>
  <si>
    <t>HISTORICO 2022</t>
  </si>
  <si>
    <t>VALOR UNITARIO INDEXADO</t>
  </si>
  <si>
    <t>DESVIACION ESTANDAR</t>
  </si>
  <si>
    <t>PROMEDIO</t>
  </si>
  <si>
    <t>COEFICIENTE VARIACIÓN</t>
  </si>
  <si>
    <t>MEDIA GEOMETRICA</t>
  </si>
  <si>
    <t>MEDIA ARMONICA</t>
  </si>
  <si>
    <t xml:space="preserve"> Estándar de α-Amilasa de saliva humana en polvo liofilizado, Tipo XIII-A, 300-1,500 unidades/mg de proteína. Referencia: A1031-1KU.</t>
  </si>
  <si>
    <t>12161500
41116000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</si>
</sst>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9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rgb="FF000000"/>
      <name val="Calibri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1"/>
      <name val="Calibri"/>
      <family val="2"/>
      <scheme val="minor"/>
    </font>
    <font>
      <sz val="9"/>
      <name val="Arial"/>
      <family val="2"/>
    </font>
    <font>
      <u/>
      <sz val="10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2" fillId="0" borderId="0"/>
    <xf numFmtId="0" fontId="7" fillId="0" borderId="0"/>
    <xf numFmtId="0" fontId="6" fillId="0" borderId="0"/>
    <xf numFmtId="44" fontId="6" fillId="0" borderId="0" applyFont="0" applyFill="0" applyBorder="0" applyAlignment="0" applyProtection="0"/>
    <xf numFmtId="0" fontId="6" fillId="0" borderId="0"/>
    <xf numFmtId="0" fontId="6" fillId="0" borderId="0"/>
    <xf numFmtId="44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0" fontId="7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319">
    <xf numFmtId="0" fontId="0" fillId="0" borderId="0" xfId="0"/>
    <xf numFmtId="0" fontId="3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4" fillId="3" borderId="13" xfId="9" applyFont="1" applyFill="1" applyBorder="1" applyAlignment="1">
      <alignment horizontal="center" vertical="center" wrapText="1"/>
    </xf>
    <xf numFmtId="0" fontId="4" fillId="3" borderId="9" xfId="9" applyFont="1" applyFill="1" applyBorder="1" applyAlignment="1">
      <alignment horizontal="center" vertical="center" wrapText="1"/>
    </xf>
    <xf numFmtId="0" fontId="4" fillId="3" borderId="11" xfId="9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3" borderId="16" xfId="9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10" fillId="0" borderId="17" xfId="0" applyNumberFormat="1" applyFont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3" borderId="10" xfId="9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3" borderId="15" xfId="9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4" fillId="3" borderId="12" xfId="9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/>
    </xf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1" fillId="2" borderId="7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 vertical="center" wrapText="1"/>
    </xf>
    <xf numFmtId="49" fontId="10" fillId="0" borderId="34" xfId="0" applyNumberFormat="1" applyFont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 wrapText="1"/>
    </xf>
    <xf numFmtId="164" fontId="0" fillId="0" borderId="27" xfId="13" applyNumberFormat="1" applyFont="1" applyBorder="1" applyAlignment="1">
      <alignment horizontal="center" vertical="center"/>
    </xf>
    <xf numFmtId="164" fontId="0" fillId="0" borderId="28" xfId="13" applyNumberFormat="1" applyFont="1" applyBorder="1" applyAlignment="1">
      <alignment horizontal="center" vertical="center"/>
    </xf>
    <xf numFmtId="164" fontId="0" fillId="0" borderId="21" xfId="13" applyNumberFormat="1" applyFont="1" applyBorder="1"/>
    <xf numFmtId="164" fontId="0" fillId="0" borderId="22" xfId="13" applyNumberFormat="1" applyFont="1" applyBorder="1"/>
    <xf numFmtId="164" fontId="0" fillId="0" borderId="23" xfId="13" applyNumberFormat="1" applyFont="1" applyBorder="1"/>
    <xf numFmtId="0" fontId="11" fillId="0" borderId="16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7" xfId="9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64" fontId="0" fillId="0" borderId="21" xfId="0" applyNumberFormat="1" applyBorder="1"/>
    <xf numFmtId="164" fontId="0" fillId="0" borderId="22" xfId="0" applyNumberFormat="1" applyBorder="1"/>
    <xf numFmtId="164" fontId="0" fillId="0" borderId="8" xfId="0" applyNumberFormat="1" applyBorder="1"/>
    <xf numFmtId="164" fontId="0" fillId="0" borderId="14" xfId="0" applyNumberFormat="1" applyBorder="1"/>
    <xf numFmtId="164" fontId="0" fillId="0" borderId="9" xfId="0" applyNumberFormat="1" applyBorder="1"/>
    <xf numFmtId="164" fontId="0" fillId="0" borderId="13" xfId="0" applyNumberFormat="1" applyBorder="1"/>
    <xf numFmtId="164" fontId="0" fillId="0" borderId="10" xfId="0" applyNumberFormat="1" applyBorder="1"/>
    <xf numFmtId="164" fontId="0" fillId="0" borderId="15" xfId="0" applyNumberFormat="1" applyBorder="1"/>
    <xf numFmtId="164" fontId="0" fillId="0" borderId="37" xfId="0" applyNumberFormat="1" applyBorder="1"/>
    <xf numFmtId="164" fontId="0" fillId="0" borderId="16" xfId="0" applyNumberFormat="1" applyBorder="1"/>
    <xf numFmtId="0" fontId="11" fillId="0" borderId="7" xfId="0" applyFont="1" applyBorder="1" applyAlignment="1">
      <alignment horizontal="center" vertical="center"/>
    </xf>
    <xf numFmtId="164" fontId="0" fillId="0" borderId="6" xfId="13" applyNumberFormat="1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4" fillId="3" borderId="43" xfId="9" applyFont="1" applyFill="1" applyBorder="1" applyAlignment="1">
      <alignment horizontal="center" vertical="center" wrapText="1"/>
    </xf>
    <xf numFmtId="0" fontId="4" fillId="3" borderId="44" xfId="9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3" borderId="0" xfId="9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4" fillId="3" borderId="39" xfId="9" applyFont="1" applyFill="1" applyBorder="1" applyAlignment="1">
      <alignment horizontal="center" vertical="center" wrapText="1"/>
    </xf>
    <xf numFmtId="0" fontId="4" fillId="3" borderId="40" xfId="9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64" fontId="0" fillId="0" borderId="45" xfId="13" applyNumberFormat="1" applyFont="1" applyBorder="1" applyAlignment="1">
      <alignment horizontal="center" vertical="center"/>
    </xf>
    <xf numFmtId="164" fontId="0" fillId="0" borderId="41" xfId="13" applyNumberFormat="1" applyFont="1" applyBorder="1"/>
    <xf numFmtId="164" fontId="0" fillId="0" borderId="18" xfId="13" applyNumberFormat="1" applyFont="1" applyBorder="1" applyAlignment="1">
      <alignment vertical="center"/>
    </xf>
    <xf numFmtId="164" fontId="12" fillId="2" borderId="0" xfId="13" applyNumberFormat="1" applyFont="1" applyFill="1" applyBorder="1" applyAlignment="1">
      <alignment horizontal="center" vertical="center" wrapText="1"/>
    </xf>
    <xf numFmtId="164" fontId="0" fillId="0" borderId="0" xfId="13" applyNumberFormat="1" applyFont="1" applyBorder="1" applyAlignment="1">
      <alignment horizontal="center" vertical="center"/>
    </xf>
    <xf numFmtId="164" fontId="0" fillId="0" borderId="0" xfId="13" applyNumberFormat="1" applyFont="1" applyBorder="1"/>
    <xf numFmtId="164" fontId="0" fillId="0" borderId="0" xfId="0" applyNumberFormat="1"/>
    <xf numFmtId="164" fontId="0" fillId="0" borderId="0" xfId="13" applyNumberFormat="1" applyFont="1" applyBorder="1" applyAlignment="1">
      <alignment vertical="center"/>
    </xf>
    <xf numFmtId="49" fontId="10" fillId="0" borderId="47" xfId="0" applyNumberFormat="1" applyFont="1" applyBorder="1" applyAlignment="1">
      <alignment horizontal="center" vertical="center" wrapText="1"/>
    </xf>
    <xf numFmtId="164" fontId="12" fillId="2" borderId="38" xfId="13" applyNumberFormat="1" applyFont="1" applyFill="1" applyBorder="1" applyAlignment="1">
      <alignment horizontal="center" vertical="center" wrapText="1"/>
    </xf>
    <xf numFmtId="164" fontId="0" fillId="0" borderId="4" xfId="13" applyNumberFormat="1" applyFont="1" applyBorder="1" applyAlignment="1">
      <alignment horizontal="center" vertical="center"/>
    </xf>
    <xf numFmtId="164" fontId="0" fillId="0" borderId="16" xfId="13" applyNumberFormat="1" applyFont="1" applyBorder="1"/>
    <xf numFmtId="164" fontId="0" fillId="0" borderId="16" xfId="13" applyNumberFormat="1" applyFont="1" applyBorder="1" applyAlignment="1">
      <alignment vertical="center"/>
    </xf>
    <xf numFmtId="0" fontId="3" fillId="0" borderId="16" xfId="0" applyFont="1" applyBorder="1" applyAlignment="1">
      <alignment horizontal="center"/>
    </xf>
    <xf numFmtId="164" fontId="12" fillId="2" borderId="22" xfId="13" applyNumberFormat="1" applyFont="1" applyFill="1" applyBorder="1" applyAlignment="1">
      <alignment horizontal="center" vertical="center" wrapText="1"/>
    </xf>
    <xf numFmtId="164" fontId="12" fillId="2" borderId="23" xfId="13" applyNumberFormat="1" applyFont="1" applyFill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49" fontId="10" fillId="0" borderId="49" xfId="0" applyNumberFormat="1" applyFont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4" fillId="3" borderId="50" xfId="9" applyFont="1" applyFill="1" applyBorder="1" applyAlignment="1">
      <alignment horizontal="center" vertical="center" wrapText="1"/>
    </xf>
    <xf numFmtId="0" fontId="4" fillId="3" borderId="51" xfId="9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1" fillId="2" borderId="50" xfId="0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 wrapText="1"/>
    </xf>
    <xf numFmtId="164" fontId="12" fillId="2" borderId="48" xfId="13" applyNumberFormat="1" applyFont="1" applyFill="1" applyBorder="1" applyAlignment="1">
      <alignment horizontal="center" vertical="center" wrapText="1"/>
    </xf>
    <xf numFmtId="164" fontId="0" fillId="0" borderId="18" xfId="13" applyNumberFormat="1" applyFont="1" applyBorder="1"/>
    <xf numFmtId="0" fontId="3" fillId="0" borderId="1" xfId="0" applyFont="1" applyBorder="1" applyAlignment="1">
      <alignment horizontal="center" wrapText="1"/>
    </xf>
    <xf numFmtId="164" fontId="12" fillId="2" borderId="41" xfId="13" applyNumberFormat="1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 wrapText="1"/>
    </xf>
    <xf numFmtId="49" fontId="10" fillId="0" borderId="39" xfId="0" applyNumberFormat="1" applyFont="1" applyBorder="1" applyAlignment="1">
      <alignment horizontal="center" vertical="center" wrapText="1"/>
    </xf>
    <xf numFmtId="164" fontId="0" fillId="0" borderId="5" xfId="13" applyNumberFormat="1" applyFont="1" applyBorder="1" applyAlignment="1">
      <alignment vertical="center"/>
    </xf>
    <xf numFmtId="164" fontId="0" fillId="0" borderId="38" xfId="0" applyNumberFormat="1" applyBorder="1"/>
    <xf numFmtId="164" fontId="0" fillId="0" borderId="39" xfId="0" applyNumberFormat="1" applyBorder="1"/>
    <xf numFmtId="164" fontId="0" fillId="0" borderId="40" xfId="0" applyNumberFormat="1" applyBorder="1"/>
    <xf numFmtId="164" fontId="0" fillId="0" borderId="5" xfId="0" applyNumberFormat="1" applyBorder="1"/>
    <xf numFmtId="164" fontId="0" fillId="0" borderId="1" xfId="0" applyNumberFormat="1" applyBorder="1" applyAlignment="1">
      <alignment vertical="center"/>
    </xf>
    <xf numFmtId="0" fontId="9" fillId="0" borderId="36" xfId="0" applyFont="1" applyBorder="1" applyAlignment="1">
      <alignment horizontal="center" vertical="center" wrapText="1"/>
    </xf>
    <xf numFmtId="164" fontId="0" fillId="0" borderId="29" xfId="0" applyNumberFormat="1" applyBorder="1" applyAlignment="1">
      <alignment vertical="center"/>
    </xf>
    <xf numFmtId="49" fontId="10" fillId="0" borderId="53" xfId="0" applyNumberFormat="1" applyFont="1" applyBorder="1" applyAlignment="1">
      <alignment horizontal="center" vertical="center" wrapText="1"/>
    </xf>
    <xf numFmtId="164" fontId="0" fillId="0" borderId="30" xfId="0" applyNumberFormat="1" applyBorder="1"/>
    <xf numFmtId="164" fontId="0" fillId="0" borderId="31" xfId="0" applyNumberFormat="1" applyBorder="1"/>
    <xf numFmtId="164" fontId="0" fillId="0" borderId="23" xfId="0" applyNumberFormat="1" applyBorder="1"/>
    <xf numFmtId="164" fontId="0" fillId="0" borderId="24" xfId="0" applyNumberFormat="1" applyBorder="1"/>
    <xf numFmtId="164" fontId="0" fillId="0" borderId="11" xfId="0" applyNumberFormat="1" applyBorder="1"/>
    <xf numFmtId="164" fontId="0" fillId="0" borderId="12" xfId="0" applyNumberFormat="1" applyBorder="1"/>
    <xf numFmtId="164" fontId="0" fillId="0" borderId="32" xfId="0" applyNumberFormat="1" applyBorder="1"/>
    <xf numFmtId="164" fontId="0" fillId="0" borderId="16" xfId="0" applyNumberFormat="1" applyBorder="1" applyAlignment="1">
      <alignment vertical="center"/>
    </xf>
    <xf numFmtId="0" fontId="0" fillId="0" borderId="0" xfId="0" applyAlignment="1">
      <alignment vertical="center"/>
    </xf>
    <xf numFmtId="164" fontId="0" fillId="0" borderId="6" xfId="13" applyNumberFormat="1" applyFont="1" applyBorder="1" applyAlignment="1">
      <alignment vertical="center"/>
    </xf>
    <xf numFmtId="0" fontId="11" fillId="0" borderId="25" xfId="0" applyFont="1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0" borderId="46" xfId="0" applyBorder="1"/>
    <xf numFmtId="0" fontId="11" fillId="0" borderId="4" xfId="0" applyFont="1" applyBorder="1"/>
    <xf numFmtId="0" fontId="5" fillId="4" borderId="23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4" fillId="3" borderId="43" xfId="9" applyFont="1" applyFill="1" applyBorder="1" applyAlignment="1">
      <alignment horizontal="center" vertical="center" wrapText="1"/>
    </xf>
    <xf numFmtId="0" fontId="14" fillId="3" borderId="13" xfId="9" applyFont="1" applyFill="1" applyBorder="1" applyAlignment="1">
      <alignment horizontal="center" vertical="center" wrapText="1"/>
    </xf>
    <xf numFmtId="0" fontId="14" fillId="3" borderId="11" xfId="9" applyFont="1" applyFill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4" fillId="3" borderId="39" xfId="9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39" xfId="9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4" fillId="0" borderId="40" xfId="9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49" fontId="16" fillId="0" borderId="34" xfId="0" applyNumberFormat="1" applyFont="1" applyBorder="1" applyAlignment="1">
      <alignment horizontal="center" vertical="center" wrapText="1"/>
    </xf>
    <xf numFmtId="0" fontId="1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14" fillId="2" borderId="3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49" fontId="16" fillId="0" borderId="0" xfId="0" applyNumberFormat="1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7" fillId="0" borderId="33" xfId="0" applyFont="1" applyBorder="1"/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14" fillId="2" borderId="43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4" borderId="54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49" fontId="16" fillId="0" borderId="13" xfId="0" applyNumberFormat="1" applyFont="1" applyBorder="1" applyAlignment="1">
      <alignment horizontal="center" vertical="center" wrapText="1"/>
    </xf>
    <xf numFmtId="49" fontId="16" fillId="0" borderId="9" xfId="0" applyNumberFormat="1" applyFont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49" fontId="16" fillId="0" borderId="11" xfId="0" applyNumberFormat="1" applyFont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54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9" fillId="4" borderId="32" xfId="0" applyFont="1" applyFill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 wrapText="1"/>
    </xf>
    <xf numFmtId="0" fontId="9" fillId="4" borderId="40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3" fontId="0" fillId="0" borderId="0" xfId="0" applyNumberFormat="1"/>
    <xf numFmtId="3" fontId="18" fillId="0" borderId="0" xfId="0" applyNumberFormat="1" applyFont="1"/>
    <xf numFmtId="0" fontId="11" fillId="0" borderId="7" xfId="0" applyFont="1" applyBorder="1" applyAlignment="1">
      <alignment horizontal="center"/>
    </xf>
    <xf numFmtId="0" fontId="3" fillId="0" borderId="29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44" fontId="0" fillId="7" borderId="4" xfId="13" applyFont="1" applyFill="1" applyBorder="1"/>
    <xf numFmtId="164" fontId="0" fillId="2" borderId="4" xfId="13" applyNumberFormat="1" applyFont="1" applyFill="1" applyBorder="1"/>
    <xf numFmtId="10" fontId="0" fillId="2" borderId="4" xfId="14" applyNumberFormat="1" applyFont="1" applyFill="1" applyBorder="1"/>
    <xf numFmtId="44" fontId="0" fillId="2" borderId="4" xfId="13" applyFont="1" applyFill="1" applyBorder="1"/>
    <xf numFmtId="164" fontId="0" fillId="2" borderId="45" xfId="13" applyNumberFormat="1" applyFont="1" applyFill="1" applyBorder="1"/>
    <xf numFmtId="164" fontId="0" fillId="2" borderId="27" xfId="13" applyNumberFormat="1" applyFont="1" applyFill="1" applyBorder="1"/>
    <xf numFmtId="164" fontId="0" fillId="2" borderId="28" xfId="13" applyNumberFormat="1" applyFont="1" applyFill="1" applyBorder="1"/>
    <xf numFmtId="164" fontId="0" fillId="2" borderId="6" xfId="13" applyNumberFormat="1" applyFont="1" applyFill="1" applyBorder="1"/>
    <xf numFmtId="0" fontId="3" fillId="5" borderId="4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13" fillId="0" borderId="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17" fillId="0" borderId="7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7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164" fontId="0" fillId="0" borderId="33" xfId="13" applyNumberFormat="1" applyFont="1" applyBorder="1" applyAlignment="1">
      <alignment horizontal="center" vertical="center"/>
    </xf>
    <xf numFmtId="164" fontId="0" fillId="0" borderId="18" xfId="13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3" fillId="0" borderId="33" xfId="0" applyFont="1" applyBorder="1" applyAlignment="1">
      <alignment horizontal="center" wrapText="1"/>
    </xf>
    <xf numFmtId="0" fontId="11" fillId="6" borderId="7" xfId="0" applyFont="1" applyFill="1" applyBorder="1" applyAlignment="1">
      <alignment horizontal="center" vertical="center" wrapText="1"/>
    </xf>
    <xf numFmtId="0" fontId="11" fillId="6" borderId="33" xfId="0" applyFont="1" applyFill="1" applyBorder="1" applyAlignment="1">
      <alignment horizontal="center" vertical="center" wrapText="1"/>
    </xf>
    <xf numFmtId="164" fontId="0" fillId="0" borderId="7" xfId="13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</cellXfs>
  <cellStyles count="15">
    <cellStyle name="Millares [0] 2" xfId="8" xr:uid="{00000000-0005-0000-0000-000000000000}"/>
    <cellStyle name="Millares 2" xfId="12" xr:uid="{00000000-0005-0000-0000-000001000000}"/>
    <cellStyle name="Moneda" xfId="13" builtinId="4"/>
    <cellStyle name="Moneda 2" xfId="4" xr:uid="{00000000-0005-0000-0000-000003000000}"/>
    <cellStyle name="Moneda 3" xfId="7" xr:uid="{00000000-0005-0000-0000-000004000000}"/>
    <cellStyle name="Moneda 4" xfId="10" xr:uid="{00000000-0005-0000-0000-000005000000}"/>
    <cellStyle name="Normal" xfId="0" builtinId="0"/>
    <cellStyle name="Normal 2" xfId="1" xr:uid="{00000000-0005-0000-0000-000007000000}"/>
    <cellStyle name="Normal 2 2" xfId="11" xr:uid="{00000000-0005-0000-0000-000008000000}"/>
    <cellStyle name="Normal 2 3" xfId="3" xr:uid="{00000000-0005-0000-0000-000009000000}"/>
    <cellStyle name="Normal 3" xfId="5" xr:uid="{00000000-0005-0000-0000-00000A000000}"/>
    <cellStyle name="Normal 4" xfId="6" xr:uid="{00000000-0005-0000-0000-00000B000000}"/>
    <cellStyle name="Normal 5" xfId="9" xr:uid="{00000000-0005-0000-0000-00000C000000}"/>
    <cellStyle name="Normal 6" xfId="2" xr:uid="{00000000-0005-0000-0000-00000D000000}"/>
    <cellStyle name="Porcentaje" xfId="14" builtinId="5"/>
  </cellStyles>
  <dxfs count="7"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FFCC99"/>
      <color rgb="FFCC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17"/>
  <sheetViews>
    <sheetView tabSelected="1" topLeftCell="H1" zoomScale="85" zoomScaleNormal="85" workbookViewId="0">
      <selection activeCell="W19" sqref="W19"/>
    </sheetView>
  </sheetViews>
  <sheetFormatPr baseColWidth="10" defaultRowHeight="15" x14ac:dyDescent="0.25"/>
  <cols>
    <col min="2" max="2" width="6.7109375" customWidth="1"/>
    <col min="3" max="3" width="42.28515625" customWidth="1"/>
    <col min="4" max="4" width="19" customWidth="1"/>
    <col min="5" max="10" width="16.28515625" customWidth="1"/>
    <col min="11" max="11" width="19.7109375" customWidth="1"/>
    <col min="12" max="15" width="15.140625" customWidth="1"/>
    <col min="16" max="18" width="17.7109375" customWidth="1"/>
    <col min="19" max="20" width="14.28515625" customWidth="1"/>
    <col min="21" max="22" width="18.42578125" customWidth="1"/>
    <col min="23" max="23" width="26.28515625" customWidth="1"/>
  </cols>
  <sheetData>
    <row r="1" spans="2:23" ht="15.75" thickBot="1" x14ac:dyDescent="0.3"/>
    <row r="2" spans="2:23" ht="15.75" thickBot="1" x14ac:dyDescent="0.3">
      <c r="B2" s="270" t="s">
        <v>39</v>
      </c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271"/>
      <c r="S2" s="271"/>
      <c r="T2" s="271"/>
      <c r="U2" s="271"/>
      <c r="V2" s="271"/>
      <c r="W2" s="272"/>
    </row>
    <row r="3" spans="2:23" ht="15.75" thickBot="1" x14ac:dyDescent="0.3">
      <c r="B3" s="59"/>
      <c r="C3" s="60"/>
      <c r="D3" s="60"/>
      <c r="E3" s="60"/>
      <c r="F3" s="60"/>
      <c r="G3" s="60"/>
      <c r="H3" s="275" t="s">
        <v>6</v>
      </c>
      <c r="I3" s="276"/>
      <c r="J3" s="277" t="s">
        <v>28</v>
      </c>
      <c r="K3" s="275" t="s">
        <v>9</v>
      </c>
      <c r="L3" s="276"/>
      <c r="M3" s="277" t="s">
        <v>28</v>
      </c>
      <c r="N3" s="20"/>
      <c r="O3" s="275" t="s">
        <v>13</v>
      </c>
      <c r="P3" s="276"/>
      <c r="Q3" s="277" t="s">
        <v>28</v>
      </c>
      <c r="R3" s="275" t="s">
        <v>16</v>
      </c>
      <c r="S3" s="276"/>
      <c r="T3" s="277" t="s">
        <v>28</v>
      </c>
      <c r="U3" s="53"/>
      <c r="V3" s="279" t="s">
        <v>29</v>
      </c>
      <c r="W3" s="273" t="s">
        <v>37</v>
      </c>
    </row>
    <row r="4" spans="2:23" ht="24.75" thickBot="1" x14ac:dyDescent="0.3">
      <c r="B4" s="15" t="s">
        <v>0</v>
      </c>
      <c r="C4" s="16" t="s">
        <v>1</v>
      </c>
      <c r="D4" s="17" t="s">
        <v>2</v>
      </c>
      <c r="E4" s="15" t="s">
        <v>3</v>
      </c>
      <c r="F4" s="16" t="s">
        <v>4</v>
      </c>
      <c r="G4" s="16" t="s">
        <v>5</v>
      </c>
      <c r="H4" s="29" t="s">
        <v>7</v>
      </c>
      <c r="I4" s="18" t="s">
        <v>8</v>
      </c>
      <c r="J4" s="278"/>
      <c r="K4" s="12" t="s">
        <v>10</v>
      </c>
      <c r="L4" s="13" t="s">
        <v>11</v>
      </c>
      <c r="M4" s="278"/>
      <c r="N4" s="42" t="s">
        <v>12</v>
      </c>
      <c r="O4" s="42" t="s">
        <v>14</v>
      </c>
      <c r="P4" s="13" t="s">
        <v>15</v>
      </c>
      <c r="Q4" s="278"/>
      <c r="R4" s="42" t="s">
        <v>17</v>
      </c>
      <c r="S4" s="14" t="s">
        <v>18</v>
      </c>
      <c r="T4" s="278"/>
      <c r="U4" s="14" t="s">
        <v>19</v>
      </c>
      <c r="V4" s="280"/>
      <c r="W4" s="274"/>
    </row>
    <row r="5" spans="2:23" ht="90.75" thickBot="1" x14ac:dyDescent="0.3">
      <c r="B5" s="108">
        <v>1</v>
      </c>
      <c r="C5" s="241" t="s">
        <v>20</v>
      </c>
      <c r="D5" s="207" t="s">
        <v>24</v>
      </c>
      <c r="E5" s="63" t="s">
        <v>57</v>
      </c>
      <c r="F5" s="198">
        <v>40</v>
      </c>
      <c r="G5" s="199">
        <v>0</v>
      </c>
      <c r="H5" s="108">
        <v>0</v>
      </c>
      <c r="I5" s="197">
        <v>10</v>
      </c>
      <c r="J5" s="113">
        <f>H5+I5</f>
        <v>10</v>
      </c>
      <c r="K5" s="196">
        <v>20</v>
      </c>
      <c r="L5" s="208">
        <v>10</v>
      </c>
      <c r="M5" s="209">
        <f>L5+K5</f>
        <v>30</v>
      </c>
      <c r="N5" s="210">
        <v>10</v>
      </c>
      <c r="O5" s="211">
        <v>8</v>
      </c>
      <c r="P5" s="208">
        <v>4</v>
      </c>
      <c r="Q5" s="209">
        <f>P5+O5</f>
        <v>12</v>
      </c>
      <c r="R5" s="211">
        <v>10</v>
      </c>
      <c r="S5" s="208">
        <v>20</v>
      </c>
      <c r="T5" s="209">
        <f>S5+R5</f>
        <v>30</v>
      </c>
      <c r="U5" s="212">
        <v>45</v>
      </c>
      <c r="V5" s="212">
        <f>U5+T5+Q5+N5+M5+J5+G5+F5</f>
        <v>177</v>
      </c>
      <c r="W5" s="213" t="s">
        <v>56</v>
      </c>
    </row>
    <row r="6" spans="2:23" ht="15.75" thickBot="1" x14ac:dyDescent="0.3">
      <c r="B6" s="99"/>
      <c r="C6" s="214"/>
      <c r="D6" s="214"/>
      <c r="E6" s="101"/>
      <c r="F6" s="101"/>
      <c r="G6" s="99"/>
      <c r="H6" s="102"/>
      <c r="I6" s="103"/>
      <c r="J6" s="103"/>
      <c r="K6" s="104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6"/>
    </row>
    <row r="7" spans="2:23" ht="15.75" customHeight="1" thickBot="1" x14ac:dyDescent="0.3">
      <c r="B7" s="281" t="s">
        <v>38</v>
      </c>
      <c r="C7" s="282"/>
      <c r="D7" s="282"/>
      <c r="E7" s="282"/>
      <c r="F7" s="282"/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3"/>
    </row>
    <row r="8" spans="2:23" ht="15.75" thickBot="1" x14ac:dyDescent="0.3">
      <c r="B8" s="217"/>
      <c r="C8" s="218"/>
      <c r="D8" s="218"/>
      <c r="E8" s="218"/>
      <c r="F8" s="218"/>
      <c r="G8" s="218"/>
      <c r="H8" s="289" t="s">
        <v>6</v>
      </c>
      <c r="I8" s="290"/>
      <c r="J8" s="293" t="s">
        <v>28</v>
      </c>
      <c r="K8" s="289" t="s">
        <v>9</v>
      </c>
      <c r="L8" s="290"/>
      <c r="M8" s="293" t="s">
        <v>28</v>
      </c>
      <c r="N8" s="219"/>
      <c r="O8" s="289" t="s">
        <v>13</v>
      </c>
      <c r="P8" s="290"/>
      <c r="Q8" s="293" t="s">
        <v>28</v>
      </c>
      <c r="R8" s="289" t="s">
        <v>16</v>
      </c>
      <c r="S8" s="290"/>
      <c r="T8" s="293" t="s">
        <v>28</v>
      </c>
      <c r="U8" s="220"/>
      <c r="V8" s="291" t="s">
        <v>29</v>
      </c>
      <c r="W8" s="273" t="s">
        <v>37</v>
      </c>
    </row>
    <row r="9" spans="2:23" ht="24.75" thickBot="1" x14ac:dyDescent="0.3">
      <c r="B9" s="71" t="s">
        <v>0</v>
      </c>
      <c r="C9" s="73" t="s">
        <v>1</v>
      </c>
      <c r="D9" s="240" t="s">
        <v>2</v>
      </c>
      <c r="E9" s="71" t="s">
        <v>3</v>
      </c>
      <c r="F9" s="12" t="s">
        <v>4</v>
      </c>
      <c r="G9" s="12" t="s">
        <v>5</v>
      </c>
      <c r="H9" s="29" t="s">
        <v>7</v>
      </c>
      <c r="I9" s="18" t="s">
        <v>8</v>
      </c>
      <c r="J9" s="294"/>
      <c r="K9" s="12" t="s">
        <v>10</v>
      </c>
      <c r="L9" s="221" t="s">
        <v>11</v>
      </c>
      <c r="M9" s="294"/>
      <c r="N9" s="210" t="s">
        <v>12</v>
      </c>
      <c r="O9" s="210" t="s">
        <v>14</v>
      </c>
      <c r="P9" s="221" t="s">
        <v>15</v>
      </c>
      <c r="Q9" s="294"/>
      <c r="R9" s="210" t="s">
        <v>17</v>
      </c>
      <c r="S9" s="210" t="s">
        <v>18</v>
      </c>
      <c r="T9" s="294"/>
      <c r="U9" s="210" t="s">
        <v>19</v>
      </c>
      <c r="V9" s="292"/>
      <c r="W9" s="274"/>
    </row>
    <row r="10" spans="2:23" ht="56.25" x14ac:dyDescent="0.25">
      <c r="B10" s="7">
        <v>2</v>
      </c>
      <c r="C10" s="241" t="s">
        <v>21</v>
      </c>
      <c r="D10" s="242" t="s">
        <v>25</v>
      </c>
      <c r="E10" s="243" t="s">
        <v>57</v>
      </c>
      <c r="F10" s="237">
        <v>100</v>
      </c>
      <c r="G10" s="184">
        <v>15</v>
      </c>
      <c r="H10" s="107">
        <v>20</v>
      </c>
      <c r="I10" s="187">
        <v>20</v>
      </c>
      <c r="J10" s="90">
        <f>I10+H10</f>
        <v>40</v>
      </c>
      <c r="K10" s="190">
        <v>30</v>
      </c>
      <c r="L10" s="222">
        <v>5</v>
      </c>
      <c r="M10" s="223">
        <f>L10+K10</f>
        <v>35</v>
      </c>
      <c r="N10" s="224">
        <v>6</v>
      </c>
      <c r="O10" s="225">
        <v>5</v>
      </c>
      <c r="P10" s="222">
        <v>17</v>
      </c>
      <c r="Q10" s="223">
        <f>P10+O10</f>
        <v>22</v>
      </c>
      <c r="R10" s="225">
        <v>2</v>
      </c>
      <c r="S10" s="222">
        <v>3</v>
      </c>
      <c r="T10" s="223">
        <f>S10+R10</f>
        <v>5</v>
      </c>
      <c r="U10" s="226">
        <v>40</v>
      </c>
      <c r="V10" s="226">
        <f t="shared" ref="V10:V17" si="0">U10+T10+Q10+N10+M10+J10+G10+F10</f>
        <v>263</v>
      </c>
      <c r="W10" s="286" t="s">
        <v>56</v>
      </c>
    </row>
    <row r="11" spans="2:23" ht="67.5" x14ac:dyDescent="0.25">
      <c r="B11" s="8">
        <v>3</v>
      </c>
      <c r="C11" s="241" t="s">
        <v>22</v>
      </c>
      <c r="D11" s="241" t="s">
        <v>26</v>
      </c>
      <c r="E11" s="244" t="s">
        <v>57</v>
      </c>
      <c r="F11" s="238">
        <v>50</v>
      </c>
      <c r="G11" s="185">
        <v>0</v>
      </c>
      <c r="H11" s="8">
        <v>10</v>
      </c>
      <c r="I11" s="188">
        <v>10</v>
      </c>
      <c r="J11" s="33">
        <f>I11+H11</f>
        <v>20</v>
      </c>
      <c r="K11" s="191">
        <v>10</v>
      </c>
      <c r="L11" s="227">
        <v>3</v>
      </c>
      <c r="M11" s="228">
        <f>L11+K11</f>
        <v>13</v>
      </c>
      <c r="N11" s="229">
        <v>2</v>
      </c>
      <c r="O11" s="230">
        <v>2</v>
      </c>
      <c r="P11" s="227">
        <v>5</v>
      </c>
      <c r="Q11" s="228">
        <f>P11+O11</f>
        <v>7</v>
      </c>
      <c r="R11" s="230">
        <v>2</v>
      </c>
      <c r="S11" s="227">
        <v>3</v>
      </c>
      <c r="T11" s="228">
        <f>S11+R11</f>
        <v>5</v>
      </c>
      <c r="U11" s="231">
        <v>5</v>
      </c>
      <c r="V11" s="231">
        <f t="shared" si="0"/>
        <v>102</v>
      </c>
      <c r="W11" s="287"/>
    </row>
    <row r="12" spans="2:23" ht="79.5" thickBot="1" x14ac:dyDescent="0.3">
      <c r="B12" s="61">
        <v>4</v>
      </c>
      <c r="C12" s="241" t="s">
        <v>23</v>
      </c>
      <c r="D12" s="245" t="s">
        <v>26</v>
      </c>
      <c r="E12" s="246" t="s">
        <v>57</v>
      </c>
      <c r="F12" s="239">
        <v>70</v>
      </c>
      <c r="G12" s="186">
        <v>20</v>
      </c>
      <c r="H12" s="61">
        <v>20</v>
      </c>
      <c r="I12" s="189">
        <v>20</v>
      </c>
      <c r="J12" s="35">
        <f>I12+H12</f>
        <v>40</v>
      </c>
      <c r="K12" s="192">
        <v>10</v>
      </c>
      <c r="L12" s="232">
        <v>5</v>
      </c>
      <c r="M12" s="233">
        <f>L12+K12</f>
        <v>15</v>
      </c>
      <c r="N12" s="234">
        <v>6</v>
      </c>
      <c r="O12" s="235">
        <v>8</v>
      </c>
      <c r="P12" s="232">
        <v>20</v>
      </c>
      <c r="Q12" s="233">
        <f>P12+O12</f>
        <v>28</v>
      </c>
      <c r="R12" s="235">
        <v>1</v>
      </c>
      <c r="S12" s="232">
        <v>0</v>
      </c>
      <c r="T12" s="233">
        <f>S12+R12</f>
        <v>1</v>
      </c>
      <c r="U12" s="236">
        <v>20</v>
      </c>
      <c r="V12" s="236">
        <f t="shared" si="0"/>
        <v>200</v>
      </c>
      <c r="W12" s="288"/>
    </row>
    <row r="13" spans="2:23" ht="15.75" thickBot="1" x14ac:dyDescent="0.3">
      <c r="B13" s="99"/>
      <c r="C13" s="100"/>
      <c r="D13" s="100"/>
      <c r="E13" s="101"/>
      <c r="F13" s="101"/>
      <c r="G13" s="99"/>
      <c r="H13" s="102"/>
      <c r="I13" s="103"/>
      <c r="J13" s="103"/>
      <c r="K13" s="104"/>
      <c r="L13" s="105"/>
      <c r="M13" s="105"/>
      <c r="N13" s="105"/>
      <c r="O13" s="105"/>
      <c r="P13" s="105"/>
      <c r="Q13" s="105"/>
      <c r="R13" s="105"/>
      <c r="S13" s="106"/>
      <c r="T13" s="106"/>
      <c r="U13" s="106"/>
      <c r="V13" s="106"/>
    </row>
    <row r="14" spans="2:23" ht="15.75" thickBot="1" x14ac:dyDescent="0.3">
      <c r="B14" s="281" t="s">
        <v>40</v>
      </c>
      <c r="C14" s="282"/>
      <c r="D14" s="282"/>
      <c r="E14" s="282"/>
      <c r="F14" s="282"/>
      <c r="G14" s="282"/>
      <c r="H14" s="282"/>
      <c r="I14" s="282"/>
      <c r="J14" s="282"/>
      <c r="K14" s="282"/>
      <c r="L14" s="282"/>
      <c r="M14" s="282"/>
      <c r="N14" s="282"/>
      <c r="O14" s="282"/>
      <c r="P14" s="282"/>
      <c r="Q14" s="282"/>
      <c r="R14" s="282"/>
      <c r="S14" s="282"/>
      <c r="T14" s="282"/>
      <c r="U14" s="282"/>
      <c r="V14" s="282"/>
      <c r="W14" s="283"/>
    </row>
    <row r="15" spans="2:23" ht="15.75" thickBot="1" x14ac:dyDescent="0.3">
      <c r="B15" s="59"/>
      <c r="C15" s="60"/>
      <c r="D15" s="60"/>
      <c r="E15" s="60"/>
      <c r="F15" s="60"/>
      <c r="G15" s="60"/>
      <c r="H15" s="275" t="s">
        <v>6</v>
      </c>
      <c r="I15" s="276"/>
      <c r="J15" s="277" t="s">
        <v>28</v>
      </c>
      <c r="K15" s="275" t="s">
        <v>9</v>
      </c>
      <c r="L15" s="276"/>
      <c r="M15" s="277" t="s">
        <v>28</v>
      </c>
      <c r="N15" s="20"/>
      <c r="O15" s="275" t="s">
        <v>13</v>
      </c>
      <c r="P15" s="276"/>
      <c r="Q15" s="277" t="s">
        <v>28</v>
      </c>
      <c r="R15" s="275" t="s">
        <v>16</v>
      </c>
      <c r="S15" s="276"/>
      <c r="T15" s="277" t="s">
        <v>28</v>
      </c>
      <c r="U15" s="53"/>
      <c r="V15" s="284" t="s">
        <v>29</v>
      </c>
      <c r="W15" s="273" t="s">
        <v>37</v>
      </c>
    </row>
    <row r="16" spans="2:23" ht="24.75" thickBot="1" x14ac:dyDescent="0.3">
      <c r="B16" s="15" t="s">
        <v>0</v>
      </c>
      <c r="C16" s="16" t="s">
        <v>1</v>
      </c>
      <c r="D16" s="17" t="s">
        <v>2</v>
      </c>
      <c r="E16" s="15" t="s">
        <v>3</v>
      </c>
      <c r="F16" s="16" t="s">
        <v>4</v>
      </c>
      <c r="G16" s="16" t="s">
        <v>5</v>
      </c>
      <c r="H16" s="29" t="s">
        <v>7</v>
      </c>
      <c r="I16" s="18" t="s">
        <v>8</v>
      </c>
      <c r="J16" s="278"/>
      <c r="K16" s="12" t="s">
        <v>10</v>
      </c>
      <c r="L16" s="13" t="s">
        <v>11</v>
      </c>
      <c r="M16" s="278"/>
      <c r="N16" s="42" t="s">
        <v>12</v>
      </c>
      <c r="O16" s="42" t="s">
        <v>14</v>
      </c>
      <c r="P16" s="13" t="s">
        <v>15</v>
      </c>
      <c r="Q16" s="278"/>
      <c r="R16" s="42" t="s">
        <v>17</v>
      </c>
      <c r="S16" s="14" t="s">
        <v>18</v>
      </c>
      <c r="T16" s="278"/>
      <c r="U16" s="14" t="s">
        <v>19</v>
      </c>
      <c r="V16" s="285"/>
      <c r="W16" s="274"/>
    </row>
    <row r="17" spans="2:23" ht="77.25" thickBot="1" x14ac:dyDescent="0.3">
      <c r="B17" s="61">
        <v>5</v>
      </c>
      <c r="C17" s="241" t="s">
        <v>66</v>
      </c>
      <c r="D17" s="62" t="s">
        <v>27</v>
      </c>
      <c r="E17" s="63" t="s">
        <v>58</v>
      </c>
      <c r="F17" s="183">
        <v>3</v>
      </c>
      <c r="G17" s="186">
        <v>1</v>
      </c>
      <c r="H17" s="61">
        <v>0</v>
      </c>
      <c r="I17" s="189">
        <v>0</v>
      </c>
      <c r="J17" s="35">
        <f>I17+H17</f>
        <v>0</v>
      </c>
      <c r="K17" s="192">
        <v>0</v>
      </c>
      <c r="L17" s="193">
        <v>0</v>
      </c>
      <c r="M17" s="41">
        <f>L17+K17</f>
        <v>0</v>
      </c>
      <c r="N17" s="45">
        <v>0</v>
      </c>
      <c r="O17" s="194">
        <v>0</v>
      </c>
      <c r="P17" s="193">
        <v>0</v>
      </c>
      <c r="Q17" s="41">
        <f>P17+O17</f>
        <v>0</v>
      </c>
      <c r="R17" s="194">
        <v>1</v>
      </c>
      <c r="S17" s="195">
        <v>0</v>
      </c>
      <c r="T17" s="52">
        <f>S17+R17</f>
        <v>1</v>
      </c>
      <c r="U17" s="56">
        <v>1</v>
      </c>
      <c r="V17" s="121">
        <f t="shared" si="0"/>
        <v>6</v>
      </c>
      <c r="W17" s="318" t="s">
        <v>67</v>
      </c>
    </row>
  </sheetData>
  <mergeCells count="34">
    <mergeCell ref="W10:W12"/>
    <mergeCell ref="H8:I8"/>
    <mergeCell ref="V8:V9"/>
    <mergeCell ref="W8:W9"/>
    <mergeCell ref="B7:W7"/>
    <mergeCell ref="M8:M9"/>
    <mergeCell ref="O8:P8"/>
    <mergeCell ref="Q8:Q9"/>
    <mergeCell ref="J8:J9"/>
    <mergeCell ref="K8:L8"/>
    <mergeCell ref="R8:S8"/>
    <mergeCell ref="T8:T9"/>
    <mergeCell ref="B14:W14"/>
    <mergeCell ref="H15:I15"/>
    <mergeCell ref="J15:J16"/>
    <mergeCell ref="K15:L15"/>
    <mergeCell ref="M15:M16"/>
    <mergeCell ref="O15:P15"/>
    <mergeCell ref="Q15:Q16"/>
    <mergeCell ref="R15:S15"/>
    <mergeCell ref="T15:T16"/>
    <mergeCell ref="V15:V16"/>
    <mergeCell ref="W15:W16"/>
    <mergeCell ref="B2:W2"/>
    <mergeCell ref="W3:W4"/>
    <mergeCell ref="H3:I3"/>
    <mergeCell ref="K3:L3"/>
    <mergeCell ref="O3:P3"/>
    <mergeCell ref="R3:S3"/>
    <mergeCell ref="J3:J4"/>
    <mergeCell ref="M3:M4"/>
    <mergeCell ref="Q3:Q4"/>
    <mergeCell ref="T3:T4"/>
    <mergeCell ref="V3:V4"/>
  </mergeCells>
  <conditionalFormatting sqref="C5:C6 C17">
    <cfRule type="cellIs" dxfId="6" priority="2" stopIfTrue="1" operator="equal">
      <formula>"NO CUMPLE"</formula>
    </cfRule>
  </conditionalFormatting>
  <conditionalFormatting sqref="C10:C13">
    <cfRule type="cellIs" dxfId="5" priority="1" stopIfTrue="1" operator="equal">
      <formula>"NO CUMPLE"</formula>
    </cfRule>
  </conditionalFormatting>
  <pageMargins left="0.70866141732283472" right="0.70866141732283472" top="0.74803149606299213" bottom="0.74803149606299213" header="0.31496062992125984" footer="0.31496062992125984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J21"/>
  <sheetViews>
    <sheetView topLeftCell="N13" workbookViewId="0">
      <selection activeCell="M33" sqref="M24:AG33"/>
    </sheetView>
  </sheetViews>
  <sheetFormatPr baseColWidth="10" defaultRowHeight="15" x14ac:dyDescent="0.25"/>
  <cols>
    <col min="2" max="2" width="6.7109375" customWidth="1"/>
    <col min="3" max="3" width="42.28515625" customWidth="1"/>
    <col min="4" max="4" width="19" customWidth="1"/>
    <col min="5" max="10" width="16.28515625" customWidth="1"/>
    <col min="11" max="11" width="19.7109375" customWidth="1"/>
    <col min="12" max="15" width="15.140625" customWidth="1"/>
    <col min="16" max="18" width="17.7109375" customWidth="1"/>
    <col min="19" max="20" width="14.28515625" customWidth="1"/>
    <col min="21" max="23" width="18.42578125" customWidth="1"/>
    <col min="24" max="24" width="15" bestFit="1" customWidth="1"/>
    <col min="25" max="25" width="17.85546875" customWidth="1"/>
    <col min="26" max="28" width="17.85546875" hidden="1" customWidth="1"/>
    <col min="29" max="29" width="19.42578125" bestFit="1" customWidth="1"/>
    <col min="30" max="31" width="17.85546875" hidden="1" customWidth="1"/>
    <col min="32" max="32" width="15.140625" customWidth="1"/>
    <col min="33" max="33" width="13.85546875" customWidth="1"/>
    <col min="34" max="34" width="14.140625" customWidth="1"/>
    <col min="36" max="36" width="14" bestFit="1" customWidth="1"/>
  </cols>
  <sheetData>
    <row r="1" spans="2:36" ht="15.75" thickBot="1" x14ac:dyDescent="0.3"/>
    <row r="2" spans="2:36" ht="15.75" thickBot="1" x14ac:dyDescent="0.3">
      <c r="B2" s="270" t="s">
        <v>39</v>
      </c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271"/>
      <c r="S2" s="271"/>
      <c r="T2" s="271"/>
      <c r="U2" s="271"/>
      <c r="V2" s="271"/>
      <c r="W2" s="272"/>
      <c r="AJ2" s="297" t="s">
        <v>55</v>
      </c>
    </row>
    <row r="3" spans="2:36" ht="15.75" customHeight="1" thickBot="1" x14ac:dyDescent="0.3">
      <c r="B3" s="59"/>
      <c r="C3" s="60"/>
      <c r="D3" s="60"/>
      <c r="E3" s="60"/>
      <c r="F3" s="60"/>
      <c r="G3" s="60"/>
      <c r="H3" s="275" t="s">
        <v>6</v>
      </c>
      <c r="I3" s="276"/>
      <c r="J3" s="277" t="s">
        <v>28</v>
      </c>
      <c r="K3" s="275" t="s">
        <v>9</v>
      </c>
      <c r="L3" s="276"/>
      <c r="M3" s="277" t="s">
        <v>28</v>
      </c>
      <c r="N3" s="20"/>
      <c r="O3" s="275" t="s">
        <v>13</v>
      </c>
      <c r="P3" s="276"/>
      <c r="Q3" s="277" t="s">
        <v>28</v>
      </c>
      <c r="R3" s="275" t="s">
        <v>16</v>
      </c>
      <c r="S3" s="276"/>
      <c r="T3" s="277" t="s">
        <v>28</v>
      </c>
      <c r="U3" s="53"/>
      <c r="V3" s="279" t="s">
        <v>29</v>
      </c>
      <c r="W3" s="19" t="s">
        <v>31</v>
      </c>
      <c r="X3" s="69" t="s">
        <v>59</v>
      </c>
      <c r="Y3" s="69" t="s">
        <v>32</v>
      </c>
      <c r="Z3" s="259" t="s">
        <v>61</v>
      </c>
      <c r="AA3" s="259" t="s">
        <v>62</v>
      </c>
      <c r="AB3" s="259" t="s">
        <v>63</v>
      </c>
      <c r="AC3" s="259" t="s">
        <v>64</v>
      </c>
      <c r="AD3" s="259" t="s">
        <v>65</v>
      </c>
      <c r="AE3" s="259"/>
      <c r="AF3" s="301" t="s">
        <v>34</v>
      </c>
      <c r="AG3" s="301" t="s">
        <v>35</v>
      </c>
      <c r="AH3" s="301" t="s">
        <v>41</v>
      </c>
      <c r="AJ3" s="298"/>
    </row>
    <row r="4" spans="2:36" ht="37.5" thickBot="1" x14ac:dyDescent="0.3">
      <c r="B4" s="15" t="s">
        <v>0</v>
      </c>
      <c r="C4" s="16" t="s">
        <v>1</v>
      </c>
      <c r="D4" s="17" t="s">
        <v>2</v>
      </c>
      <c r="E4" s="15" t="s">
        <v>3</v>
      </c>
      <c r="F4" s="16" t="s">
        <v>4</v>
      </c>
      <c r="G4" s="16" t="s">
        <v>5</v>
      </c>
      <c r="H4" s="29" t="s">
        <v>7</v>
      </c>
      <c r="I4" s="18" t="s">
        <v>8</v>
      </c>
      <c r="J4" s="278"/>
      <c r="K4" s="12" t="s">
        <v>10</v>
      </c>
      <c r="L4" s="13" t="s">
        <v>11</v>
      </c>
      <c r="M4" s="278"/>
      <c r="N4" s="42" t="s">
        <v>12</v>
      </c>
      <c r="O4" s="42" t="s">
        <v>14</v>
      </c>
      <c r="P4" s="13" t="s">
        <v>15</v>
      </c>
      <c r="Q4" s="278"/>
      <c r="R4" s="42" t="s">
        <v>17</v>
      </c>
      <c r="S4" s="14" t="s">
        <v>18</v>
      </c>
      <c r="T4" s="278"/>
      <c r="U4" s="14" t="s">
        <v>19</v>
      </c>
      <c r="V4" s="280"/>
      <c r="W4" s="57" t="s">
        <v>30</v>
      </c>
      <c r="X4" s="57" t="s">
        <v>60</v>
      </c>
      <c r="Y4" s="57" t="s">
        <v>33</v>
      </c>
      <c r="Z4" s="260"/>
      <c r="AA4" s="260"/>
      <c r="AB4" s="260"/>
      <c r="AC4" s="260"/>
      <c r="AD4" s="260"/>
      <c r="AE4" s="260"/>
      <c r="AF4" s="302"/>
      <c r="AG4" s="302"/>
      <c r="AH4" s="302"/>
      <c r="AJ4" s="299"/>
    </row>
    <row r="5" spans="2:36" ht="68.25" thickBot="1" x14ac:dyDescent="0.3">
      <c r="B5" s="108">
        <v>1</v>
      </c>
      <c r="C5" s="130" t="s">
        <v>20</v>
      </c>
      <c r="D5" s="130" t="s">
        <v>24</v>
      </c>
      <c r="E5" s="63" t="s">
        <v>57</v>
      </c>
      <c r="F5" s="109">
        <v>40</v>
      </c>
      <c r="G5" s="110">
        <v>0</v>
      </c>
      <c r="H5" s="111">
        <v>0</v>
      </c>
      <c r="I5" s="112">
        <v>10</v>
      </c>
      <c r="J5" s="113">
        <f>H5+I5</f>
        <v>10</v>
      </c>
      <c r="K5" s="114">
        <v>20</v>
      </c>
      <c r="L5" s="115">
        <v>10</v>
      </c>
      <c r="M5" s="116">
        <f>L5+K5</f>
        <v>30</v>
      </c>
      <c r="N5" s="42">
        <v>10</v>
      </c>
      <c r="O5" s="117">
        <v>8</v>
      </c>
      <c r="P5" s="115">
        <v>4</v>
      </c>
      <c r="Q5" s="116">
        <f>P5+O5</f>
        <v>12</v>
      </c>
      <c r="R5" s="117">
        <v>10</v>
      </c>
      <c r="S5" s="118">
        <v>20</v>
      </c>
      <c r="T5" s="119">
        <f>S5+R5</f>
        <v>30</v>
      </c>
      <c r="U5" s="120">
        <v>45</v>
      </c>
      <c r="V5" s="120">
        <f>U5+T5+Q5+N5+M5+J5+G5+F5</f>
        <v>177</v>
      </c>
      <c r="W5" s="131"/>
      <c r="X5" s="132">
        <v>1334377</v>
      </c>
      <c r="Y5" s="263">
        <v>1411330</v>
      </c>
      <c r="Z5" s="263">
        <f>_xlfn.STDEV.S(X5,Y5)</f>
        <v>54413.988132648388</v>
      </c>
      <c r="AA5" s="263">
        <f>AVERAGE(X5,Y5)</f>
        <v>1372853.5</v>
      </c>
      <c r="AB5" s="264">
        <f>Z5/AA5</f>
        <v>3.9635684457699522E-2</v>
      </c>
      <c r="AC5" s="265">
        <f>GEOMEAN(X5,Y5)</f>
        <v>1372314.2101610694</v>
      </c>
      <c r="AD5" s="262">
        <f>HARMEAN(X5:Y5)</f>
        <v>1371775.1321681447</v>
      </c>
      <c r="AE5" s="262" t="str">
        <f>IF(AB5&gt;=30%,"ARMONICA","GEOMETRICA")</f>
        <v>GEOMETRICA</v>
      </c>
      <c r="AF5" s="133">
        <f>ROUND((+AC5),0)</f>
        <v>1372314</v>
      </c>
      <c r="AG5" s="133">
        <f>+AF5*V5</f>
        <v>242899578</v>
      </c>
      <c r="AH5" s="134">
        <f>+AG5</f>
        <v>242899578</v>
      </c>
      <c r="AJ5" s="84">
        <f>+AH5+AH10+AH17</f>
        <v>727805384</v>
      </c>
    </row>
    <row r="6" spans="2:36" ht="15.75" thickBot="1" x14ac:dyDescent="0.3">
      <c r="B6" s="99"/>
      <c r="C6" s="100"/>
      <c r="D6" s="100"/>
      <c r="E6" s="101"/>
      <c r="F6" s="101"/>
      <c r="G6" s="99"/>
      <c r="H6" s="102"/>
      <c r="I6" s="103"/>
      <c r="J6" s="103"/>
      <c r="K6" s="104"/>
      <c r="L6" s="105"/>
      <c r="M6" s="105"/>
      <c r="N6" s="105"/>
      <c r="O6" s="105"/>
      <c r="P6" s="105"/>
      <c r="Q6" s="105"/>
      <c r="R6" s="105"/>
      <c r="S6" s="106"/>
      <c r="T6" s="106"/>
      <c r="U6" s="106"/>
      <c r="V6" s="106"/>
      <c r="W6" s="125"/>
      <c r="X6" s="126"/>
      <c r="Y6" s="127"/>
      <c r="Z6" s="127"/>
      <c r="AA6" s="127"/>
      <c r="AB6" s="127"/>
      <c r="AC6" s="127"/>
      <c r="AD6" s="127"/>
      <c r="AE6" s="127"/>
      <c r="AF6" s="127"/>
      <c r="AG6" s="127"/>
      <c r="AH6" s="129"/>
    </row>
    <row r="7" spans="2:36" ht="15.75" thickBot="1" x14ac:dyDescent="0.3">
      <c r="B7" s="270" t="s">
        <v>38</v>
      </c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1"/>
      <c r="T7" s="271"/>
      <c r="U7" s="271"/>
      <c r="V7" s="271"/>
      <c r="W7" s="272"/>
    </row>
    <row r="8" spans="2:36" ht="15.75" customHeight="1" thickBot="1" x14ac:dyDescent="0.3">
      <c r="B8" s="59"/>
      <c r="C8" s="60"/>
      <c r="D8" s="60"/>
      <c r="E8" s="60"/>
      <c r="F8" s="60"/>
      <c r="G8" s="60"/>
      <c r="H8" s="275" t="s">
        <v>6</v>
      </c>
      <c r="I8" s="276"/>
      <c r="J8" s="277" t="s">
        <v>28</v>
      </c>
      <c r="K8" s="275" t="s">
        <v>9</v>
      </c>
      <c r="L8" s="276"/>
      <c r="M8" s="277" t="s">
        <v>28</v>
      </c>
      <c r="N8" s="20"/>
      <c r="O8" s="275" t="s">
        <v>13</v>
      </c>
      <c r="P8" s="276"/>
      <c r="Q8" s="277" t="s">
        <v>28</v>
      </c>
      <c r="R8" s="275" t="s">
        <v>16</v>
      </c>
      <c r="S8" s="276"/>
      <c r="T8" s="277" t="s">
        <v>28</v>
      </c>
      <c r="U8" s="53"/>
      <c r="V8" s="279" t="s">
        <v>29</v>
      </c>
      <c r="W8" s="135" t="s">
        <v>31</v>
      </c>
      <c r="X8" s="69" t="s">
        <v>59</v>
      </c>
      <c r="Y8" s="69" t="s">
        <v>32</v>
      </c>
      <c r="Z8" s="259"/>
      <c r="AA8" s="259"/>
      <c r="AB8" s="259"/>
      <c r="AC8" s="259" t="s">
        <v>64</v>
      </c>
      <c r="AD8" s="259"/>
      <c r="AE8" s="259"/>
      <c r="AF8" s="301" t="s">
        <v>34</v>
      </c>
      <c r="AG8" s="301" t="s">
        <v>35</v>
      </c>
      <c r="AH8" s="301" t="s">
        <v>41</v>
      </c>
    </row>
    <row r="9" spans="2:36" ht="37.5" thickBot="1" x14ac:dyDescent="0.3">
      <c r="B9" s="156" t="s">
        <v>0</v>
      </c>
      <c r="C9" s="70" t="s">
        <v>1</v>
      </c>
      <c r="D9" s="157" t="s">
        <v>2</v>
      </c>
      <c r="E9" s="156" t="s">
        <v>3</v>
      </c>
      <c r="F9" s="16" t="s">
        <v>4</v>
      </c>
      <c r="G9" s="16" t="s">
        <v>5</v>
      </c>
      <c r="H9" s="29" t="s">
        <v>7</v>
      </c>
      <c r="I9" s="18" t="s">
        <v>8</v>
      </c>
      <c r="J9" s="278"/>
      <c r="K9" s="12" t="s">
        <v>10</v>
      </c>
      <c r="L9" s="13" t="s">
        <v>11</v>
      </c>
      <c r="M9" s="278"/>
      <c r="N9" s="42" t="s">
        <v>12</v>
      </c>
      <c r="O9" s="42" t="s">
        <v>14</v>
      </c>
      <c r="P9" s="13" t="s">
        <v>15</v>
      </c>
      <c r="Q9" s="278"/>
      <c r="R9" s="42" t="s">
        <v>17</v>
      </c>
      <c r="S9" s="14" t="s">
        <v>18</v>
      </c>
      <c r="T9" s="278"/>
      <c r="U9" s="14" t="s">
        <v>19</v>
      </c>
      <c r="V9" s="300"/>
      <c r="W9" s="154" t="s">
        <v>30</v>
      </c>
      <c r="X9" s="57" t="s">
        <v>60</v>
      </c>
      <c r="Y9" s="154" t="s">
        <v>33</v>
      </c>
      <c r="Z9" s="261"/>
      <c r="AA9" s="261"/>
      <c r="AB9" s="261"/>
      <c r="AC9" s="261"/>
      <c r="AD9" s="261"/>
      <c r="AE9" s="261"/>
      <c r="AF9" s="303"/>
      <c r="AG9" s="303"/>
      <c r="AH9" s="303"/>
    </row>
    <row r="10" spans="2:36" ht="57" thickBot="1" x14ac:dyDescent="0.3">
      <c r="B10" s="7">
        <v>2</v>
      </c>
      <c r="C10" s="251" t="s">
        <v>21</v>
      </c>
      <c r="D10" s="251" t="s">
        <v>25</v>
      </c>
      <c r="E10" s="243" t="s">
        <v>57</v>
      </c>
      <c r="F10" s="247">
        <v>100</v>
      </c>
      <c r="G10" s="87">
        <v>15</v>
      </c>
      <c r="H10" s="88">
        <v>20</v>
      </c>
      <c r="I10" s="89">
        <v>20</v>
      </c>
      <c r="J10" s="90">
        <f>I10+H10</f>
        <v>40</v>
      </c>
      <c r="K10" s="91">
        <v>30</v>
      </c>
      <c r="L10" s="92">
        <v>5</v>
      </c>
      <c r="M10" s="93">
        <f>L10+K10</f>
        <v>35</v>
      </c>
      <c r="N10" s="94">
        <v>6</v>
      </c>
      <c r="O10" s="95">
        <v>5</v>
      </c>
      <c r="P10" s="92">
        <v>17</v>
      </c>
      <c r="Q10" s="93">
        <f>P10+O10</f>
        <v>22</v>
      </c>
      <c r="R10" s="95">
        <v>2</v>
      </c>
      <c r="S10" s="96">
        <v>3</v>
      </c>
      <c r="T10" s="97">
        <f>S10+R10</f>
        <v>5</v>
      </c>
      <c r="U10" s="98">
        <v>40</v>
      </c>
      <c r="V10" s="98">
        <f t="shared" ref="V10:V17" si="0">U10+T10+Q10+N10+M10+J10+G10+F10</f>
        <v>263</v>
      </c>
      <c r="W10" s="155"/>
      <c r="X10" s="122">
        <v>662989</v>
      </c>
      <c r="Y10" s="266">
        <v>891684</v>
      </c>
      <c r="Z10" s="263">
        <f>_xlfn.STDEV.S(X10,Y10)</f>
        <v>161711.78532345747</v>
      </c>
      <c r="AA10" s="263">
        <f>AVERAGE(X10,Y10)</f>
        <v>777336.5</v>
      </c>
      <c r="AB10" s="264">
        <f>Z10/AA10</f>
        <v>0.20803318167030299</v>
      </c>
      <c r="AC10" s="265">
        <f>GEOMEAN(X10,Y10)</f>
        <v>768880.14896731463</v>
      </c>
      <c r="AD10" s="262">
        <f>HARMEAN(X10:Y10)</f>
        <v>760515.79139278806</v>
      </c>
      <c r="AE10" s="262" t="str">
        <f>IF(AB10&gt;=30%,"ARMONICA","GEOMETRICA")</f>
        <v>GEOMETRICA</v>
      </c>
      <c r="AF10" s="133">
        <f>ROUND((+AC10),0)</f>
        <v>768880</v>
      </c>
      <c r="AG10" s="123">
        <f>+AF10*V10</f>
        <v>202215440</v>
      </c>
      <c r="AH10" s="295">
        <f>SUM(AG10:AG12)</f>
        <v>477094400</v>
      </c>
    </row>
    <row r="11" spans="2:36" ht="68.25" thickBot="1" x14ac:dyDescent="0.3">
      <c r="B11" s="8">
        <v>3</v>
      </c>
      <c r="C11" s="250" t="s">
        <v>22</v>
      </c>
      <c r="D11" s="250" t="s">
        <v>26</v>
      </c>
      <c r="E11" s="244" t="s">
        <v>57</v>
      </c>
      <c r="F11" s="248">
        <v>50</v>
      </c>
      <c r="G11" s="27">
        <v>0</v>
      </c>
      <c r="H11" s="32">
        <v>10</v>
      </c>
      <c r="I11" s="9">
        <v>10</v>
      </c>
      <c r="J11" s="33">
        <f>I11+H11</f>
        <v>20</v>
      </c>
      <c r="K11" s="38">
        <v>10</v>
      </c>
      <c r="L11" s="5">
        <v>3</v>
      </c>
      <c r="M11" s="39">
        <f>L11+K11</f>
        <v>13</v>
      </c>
      <c r="N11" s="44">
        <v>2</v>
      </c>
      <c r="O11" s="47">
        <v>2</v>
      </c>
      <c r="P11" s="5">
        <v>5</v>
      </c>
      <c r="Q11" s="39">
        <f>P11+O11</f>
        <v>7</v>
      </c>
      <c r="R11" s="47">
        <v>2</v>
      </c>
      <c r="S11" s="6">
        <v>3</v>
      </c>
      <c r="T11" s="51">
        <f>S11+R11</f>
        <v>5</v>
      </c>
      <c r="U11" s="55">
        <v>5</v>
      </c>
      <c r="V11" s="55">
        <f t="shared" si="0"/>
        <v>102</v>
      </c>
      <c r="W11" s="136"/>
      <c r="X11" s="64">
        <v>913534</v>
      </c>
      <c r="Y11" s="267">
        <v>1119485</v>
      </c>
      <c r="Z11" s="263">
        <f t="shared" ref="Z11:Z12" si="1">_xlfn.STDEV.S(X11,Y11)</f>
        <v>145629.34869215064</v>
      </c>
      <c r="AA11" s="263">
        <f>AVERAGE(X11,Y11)</f>
        <v>1016509.5</v>
      </c>
      <c r="AB11" s="264">
        <f t="shared" ref="AB11:AB12" si="2">Z11/AA11</f>
        <v>0.14326412954542053</v>
      </c>
      <c r="AC11" s="265">
        <f t="shared" ref="AC11:AC12" si="3">GEOMEAN(X11,Y11)</f>
        <v>1011280.1837225922</v>
      </c>
      <c r="AD11" s="262">
        <f t="shared" ref="AD11:AD12" si="4">HARMEAN(X11:Y11)</f>
        <v>1006077.7690616762</v>
      </c>
      <c r="AE11" s="262" t="str">
        <f t="shared" ref="AE11:AE12" si="5">IF(AB11&gt;=30%,"ARMONICA","GEOMETRICA")</f>
        <v>GEOMETRICA</v>
      </c>
      <c r="AF11" s="133">
        <f t="shared" ref="AF11:AF12" si="6">ROUND((+AC11),0)</f>
        <v>1011280</v>
      </c>
      <c r="AG11" s="123">
        <f t="shared" ref="AG11:AG12" si="7">+AF11*V11</f>
        <v>103150560</v>
      </c>
      <c r="AH11" s="295"/>
    </row>
    <row r="12" spans="2:36" ht="79.5" thickBot="1" x14ac:dyDescent="0.3">
      <c r="B12" s="61">
        <v>4</v>
      </c>
      <c r="C12" s="252" t="s">
        <v>23</v>
      </c>
      <c r="D12" s="252" t="s">
        <v>26</v>
      </c>
      <c r="E12" s="246" t="s">
        <v>57</v>
      </c>
      <c r="F12" s="249">
        <v>70</v>
      </c>
      <c r="G12" s="28">
        <v>20</v>
      </c>
      <c r="H12" s="34">
        <v>20</v>
      </c>
      <c r="I12" s="11">
        <v>20</v>
      </c>
      <c r="J12" s="35">
        <f>I12+H12</f>
        <v>40</v>
      </c>
      <c r="K12" s="40">
        <v>10</v>
      </c>
      <c r="L12" s="3">
        <v>5</v>
      </c>
      <c r="M12" s="41">
        <f>L12+K12</f>
        <v>15</v>
      </c>
      <c r="N12" s="45">
        <v>6</v>
      </c>
      <c r="O12" s="48">
        <v>8</v>
      </c>
      <c r="P12" s="3">
        <v>20</v>
      </c>
      <c r="Q12" s="41">
        <f>P12+O12</f>
        <v>28</v>
      </c>
      <c r="R12" s="48">
        <v>1</v>
      </c>
      <c r="S12" s="4">
        <v>0</v>
      </c>
      <c r="T12" s="52">
        <f>S12+R12</f>
        <v>1</v>
      </c>
      <c r="U12" s="56">
        <v>20</v>
      </c>
      <c r="V12" s="56">
        <f t="shared" si="0"/>
        <v>200</v>
      </c>
      <c r="W12" s="137"/>
      <c r="X12" s="65">
        <v>881146</v>
      </c>
      <c r="Y12" s="268">
        <v>836713</v>
      </c>
      <c r="Z12" s="263">
        <f t="shared" si="1"/>
        <v>31418.875608461865</v>
      </c>
      <c r="AA12" s="263">
        <f>AVERAGE(X12,Y12)</f>
        <v>858929.5</v>
      </c>
      <c r="AB12" s="264">
        <f t="shared" si="2"/>
        <v>3.65791087725615E-2</v>
      </c>
      <c r="AC12" s="265">
        <f t="shared" si="3"/>
        <v>858642.13331166084</v>
      </c>
      <c r="AD12" s="262">
        <f t="shared" si="4"/>
        <v>858354.86276580335</v>
      </c>
      <c r="AE12" s="262" t="str">
        <f t="shared" si="5"/>
        <v>GEOMETRICA</v>
      </c>
      <c r="AF12" s="133">
        <f t="shared" si="6"/>
        <v>858642</v>
      </c>
      <c r="AG12" s="123">
        <f t="shared" si="7"/>
        <v>171728400</v>
      </c>
      <c r="AH12" s="296"/>
    </row>
    <row r="13" spans="2:36" ht="15.75" thickBot="1" x14ac:dyDescent="0.3">
      <c r="B13" s="99"/>
      <c r="C13" s="100"/>
      <c r="D13" s="100"/>
      <c r="E13" s="101"/>
      <c r="F13" s="101"/>
      <c r="G13" s="99"/>
      <c r="H13" s="102"/>
      <c r="I13" s="103"/>
      <c r="J13" s="103"/>
      <c r="K13" s="104"/>
      <c r="L13" s="105"/>
      <c r="M13" s="105"/>
      <c r="N13" s="105"/>
      <c r="O13" s="105"/>
      <c r="P13" s="105"/>
      <c r="Q13" s="105"/>
      <c r="R13" s="105"/>
      <c r="S13" s="106"/>
      <c r="T13" s="106"/>
      <c r="U13" s="106"/>
      <c r="V13" s="106"/>
      <c r="W13" s="125"/>
      <c r="X13" s="126"/>
      <c r="Y13" s="127"/>
      <c r="Z13" s="127"/>
      <c r="AA13" s="127"/>
      <c r="AB13" s="127"/>
      <c r="AC13" s="127"/>
      <c r="AD13" s="127"/>
      <c r="AE13" s="127"/>
      <c r="AF13" s="127"/>
      <c r="AG13" s="127"/>
      <c r="AH13" s="129"/>
    </row>
    <row r="14" spans="2:36" ht="15.75" thickBot="1" x14ac:dyDescent="0.3">
      <c r="B14" s="270" t="s">
        <v>40</v>
      </c>
      <c r="C14" s="271"/>
      <c r="D14" s="271"/>
      <c r="E14" s="271"/>
      <c r="F14" s="271"/>
      <c r="G14" s="271"/>
      <c r="H14" s="271"/>
      <c r="I14" s="271"/>
      <c r="J14" s="271"/>
      <c r="K14" s="271"/>
      <c r="L14" s="271"/>
      <c r="M14" s="271"/>
      <c r="N14" s="271"/>
      <c r="O14" s="271"/>
      <c r="P14" s="271"/>
      <c r="Q14" s="271"/>
      <c r="R14" s="271"/>
      <c r="S14" s="271"/>
      <c r="T14" s="271"/>
      <c r="U14" s="271"/>
      <c r="V14" s="271"/>
      <c r="W14" s="272"/>
    </row>
    <row r="15" spans="2:36" ht="15.75" customHeight="1" thickBot="1" x14ac:dyDescent="0.3">
      <c r="B15" s="59"/>
      <c r="C15" s="60"/>
      <c r="D15" s="60"/>
      <c r="E15" s="60"/>
      <c r="F15" s="60"/>
      <c r="G15" s="60"/>
      <c r="H15" s="275" t="s">
        <v>6</v>
      </c>
      <c r="I15" s="276"/>
      <c r="J15" s="277" t="s">
        <v>28</v>
      </c>
      <c r="K15" s="275" t="s">
        <v>9</v>
      </c>
      <c r="L15" s="276"/>
      <c r="M15" s="277" t="s">
        <v>28</v>
      </c>
      <c r="N15" s="20"/>
      <c r="O15" s="275" t="s">
        <v>13</v>
      </c>
      <c r="P15" s="276"/>
      <c r="Q15" s="277" t="s">
        <v>28</v>
      </c>
      <c r="R15" s="275" t="s">
        <v>16</v>
      </c>
      <c r="S15" s="276"/>
      <c r="T15" s="277" t="s">
        <v>28</v>
      </c>
      <c r="U15" s="53"/>
      <c r="V15" s="279" t="s">
        <v>29</v>
      </c>
      <c r="W15" s="19" t="s">
        <v>42</v>
      </c>
      <c r="X15" s="69" t="s">
        <v>59</v>
      </c>
      <c r="Y15" s="69" t="s">
        <v>32</v>
      </c>
      <c r="Z15" s="259"/>
      <c r="AA15" s="259"/>
      <c r="AB15" s="259"/>
      <c r="AC15" s="259" t="s">
        <v>64</v>
      </c>
      <c r="AD15" s="259"/>
      <c r="AE15" s="259"/>
      <c r="AF15" s="301" t="s">
        <v>34</v>
      </c>
      <c r="AG15" s="301" t="s">
        <v>35</v>
      </c>
      <c r="AH15" s="301" t="s">
        <v>41</v>
      </c>
    </row>
    <row r="16" spans="2:36" ht="37.5" thickBot="1" x14ac:dyDescent="0.3">
      <c r="B16" s="15" t="s">
        <v>0</v>
      </c>
      <c r="C16" s="16" t="s">
        <v>1</v>
      </c>
      <c r="D16" s="17" t="s">
        <v>2</v>
      </c>
      <c r="E16" s="15" t="s">
        <v>3</v>
      </c>
      <c r="F16" s="16" t="s">
        <v>4</v>
      </c>
      <c r="G16" s="16" t="s">
        <v>5</v>
      </c>
      <c r="H16" s="29" t="s">
        <v>7</v>
      </c>
      <c r="I16" s="18" t="s">
        <v>8</v>
      </c>
      <c r="J16" s="278"/>
      <c r="K16" s="12" t="s">
        <v>10</v>
      </c>
      <c r="L16" s="13" t="s">
        <v>11</v>
      </c>
      <c r="M16" s="278"/>
      <c r="N16" s="42" t="s">
        <v>12</v>
      </c>
      <c r="O16" s="42" t="s">
        <v>14</v>
      </c>
      <c r="P16" s="13" t="s">
        <v>15</v>
      </c>
      <c r="Q16" s="278"/>
      <c r="R16" s="42" t="s">
        <v>17</v>
      </c>
      <c r="S16" s="14" t="s">
        <v>18</v>
      </c>
      <c r="T16" s="278"/>
      <c r="U16" s="14" t="s">
        <v>19</v>
      </c>
      <c r="V16" s="300"/>
      <c r="W16" s="154" t="s">
        <v>30</v>
      </c>
      <c r="X16" s="57" t="s">
        <v>60</v>
      </c>
      <c r="Y16" s="154" t="s">
        <v>33</v>
      </c>
      <c r="Z16" s="261"/>
      <c r="AA16" s="261"/>
      <c r="AB16" s="261"/>
      <c r="AC16" s="261"/>
      <c r="AD16" s="261"/>
      <c r="AE16" s="261"/>
      <c r="AF16" s="303"/>
      <c r="AG16" s="303"/>
      <c r="AH16" s="303"/>
    </row>
    <row r="17" spans="2:34" ht="77.25" thickBot="1" x14ac:dyDescent="0.3">
      <c r="B17" s="138">
        <v>5</v>
      </c>
      <c r="C17" s="241" t="s">
        <v>66</v>
      </c>
      <c r="D17" s="139" t="s">
        <v>27</v>
      </c>
      <c r="E17" s="63" t="s">
        <v>58</v>
      </c>
      <c r="F17" s="140">
        <v>3</v>
      </c>
      <c r="G17" s="141">
        <v>1</v>
      </c>
      <c r="H17" s="142">
        <v>0</v>
      </c>
      <c r="I17" s="143">
        <v>0</v>
      </c>
      <c r="J17" s="144">
        <f>I17+H17</f>
        <v>0</v>
      </c>
      <c r="K17" s="145">
        <v>0</v>
      </c>
      <c r="L17" s="146">
        <v>0</v>
      </c>
      <c r="M17" s="147">
        <f>L17+K17</f>
        <v>0</v>
      </c>
      <c r="N17" s="148">
        <v>0</v>
      </c>
      <c r="O17" s="149">
        <v>0</v>
      </c>
      <c r="P17" s="146">
        <v>0</v>
      </c>
      <c r="Q17" s="147">
        <f>P17+O17</f>
        <v>0</v>
      </c>
      <c r="R17" s="149">
        <v>1</v>
      </c>
      <c r="S17" s="150">
        <v>0</v>
      </c>
      <c r="T17" s="151">
        <f>S17+R17</f>
        <v>1</v>
      </c>
      <c r="U17" s="121">
        <v>1</v>
      </c>
      <c r="V17" s="121">
        <f t="shared" si="0"/>
        <v>6</v>
      </c>
      <c r="W17" s="152">
        <v>1309000</v>
      </c>
      <c r="X17" s="86"/>
      <c r="Y17" s="269">
        <v>1294840</v>
      </c>
      <c r="Z17" s="263">
        <f>_xlfn.STDEV.S(W17,Y17)</f>
        <v>10012.632021601514</v>
      </c>
      <c r="AA17" s="263">
        <f>AVERAGE(W17,Y17)</f>
        <v>1301920</v>
      </c>
      <c r="AB17" s="264">
        <f t="shared" ref="AB17" si="8">Z17/AA17</f>
        <v>7.6906661097467695E-3</v>
      </c>
      <c r="AC17" s="265">
        <f>GEOMEAN(W17,Y17)</f>
        <v>1301900.7489052305</v>
      </c>
      <c r="AD17" s="262">
        <f>HARMEAN(W17,Y17)</f>
        <v>1301881.498095121</v>
      </c>
      <c r="AE17" s="262" t="str">
        <f t="shared" ref="AE17" si="9">IF(AB17&gt;=30%,"ARMONICA","GEOMETRICA")</f>
        <v>GEOMETRICA</v>
      </c>
      <c r="AF17" s="133">
        <f t="shared" ref="AF17" si="10">ROUND((+AC17),0)</f>
        <v>1301901</v>
      </c>
      <c r="AG17" s="153">
        <f>+AF17*V17</f>
        <v>7811406</v>
      </c>
      <c r="AH17" s="124">
        <f>+AG17</f>
        <v>7811406</v>
      </c>
    </row>
    <row r="19" spans="2:34" x14ac:dyDescent="0.25">
      <c r="Y19" s="258"/>
      <c r="Z19" s="258"/>
      <c r="AA19" s="258"/>
      <c r="AB19" s="258"/>
      <c r="AC19" s="258"/>
      <c r="AD19" s="258"/>
      <c r="AE19" s="258"/>
    </row>
    <row r="21" spans="2:34" x14ac:dyDescent="0.25">
      <c r="Y21" s="257"/>
      <c r="Z21" s="257"/>
      <c r="AA21" s="257"/>
      <c r="AB21" s="257"/>
      <c r="AC21" s="257"/>
      <c r="AD21" s="257"/>
      <c r="AE21" s="257"/>
    </row>
  </sheetData>
  <mergeCells count="41">
    <mergeCell ref="AF15:AF16"/>
    <mergeCell ref="AG15:AG16"/>
    <mergeCell ref="AH15:AH16"/>
    <mergeCell ref="B2:W2"/>
    <mergeCell ref="H3:I3"/>
    <mergeCell ref="J3:J4"/>
    <mergeCell ref="K3:L3"/>
    <mergeCell ref="M3:M4"/>
    <mergeCell ref="O3:P3"/>
    <mergeCell ref="Q3:Q4"/>
    <mergeCell ref="R3:S3"/>
    <mergeCell ref="T3:T4"/>
    <mergeCell ref="V3:V4"/>
    <mergeCell ref="V8:V9"/>
    <mergeCell ref="AF3:AF4"/>
    <mergeCell ref="AG3:AG4"/>
    <mergeCell ref="AH3:AH4"/>
    <mergeCell ref="AF8:AF9"/>
    <mergeCell ref="AG8:AG9"/>
    <mergeCell ref="AH8:AH9"/>
    <mergeCell ref="M8:M9"/>
    <mergeCell ref="O8:P8"/>
    <mergeCell ref="Q8:Q9"/>
    <mergeCell ref="R8:S8"/>
    <mergeCell ref="T8:T9"/>
    <mergeCell ref="AH10:AH12"/>
    <mergeCell ref="AJ2:AJ4"/>
    <mergeCell ref="B14:W14"/>
    <mergeCell ref="H15:I15"/>
    <mergeCell ref="J15:J16"/>
    <mergeCell ref="K15:L15"/>
    <mergeCell ref="M15:M16"/>
    <mergeCell ref="O15:P15"/>
    <mergeCell ref="Q15:Q16"/>
    <mergeCell ref="R15:S15"/>
    <mergeCell ref="T15:T16"/>
    <mergeCell ref="V15:V16"/>
    <mergeCell ref="B7:W7"/>
    <mergeCell ref="H8:I8"/>
    <mergeCell ref="J8:J9"/>
    <mergeCell ref="K8:L8"/>
  </mergeCells>
  <conditionalFormatting sqref="C5:C6 C10:C13">
    <cfRule type="cellIs" dxfId="4" priority="2" stopIfTrue="1" operator="equal">
      <formula>"NO CUMPLE"</formula>
    </cfRule>
  </conditionalFormatting>
  <conditionalFormatting sqref="C17">
    <cfRule type="cellIs" dxfId="3" priority="1" stopIfTrue="1" operator="equal">
      <formula>"NO CUMPLE"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Q31"/>
  <sheetViews>
    <sheetView topLeftCell="AD12" zoomScaleNormal="100" workbookViewId="0">
      <selection activeCell="K13" sqref="K11:AS13"/>
    </sheetView>
  </sheetViews>
  <sheetFormatPr baseColWidth="10" defaultRowHeight="15" x14ac:dyDescent="0.25"/>
  <cols>
    <col min="2" max="2" width="6.7109375" customWidth="1"/>
    <col min="3" max="3" width="42.28515625" customWidth="1"/>
    <col min="4" max="4" width="19" customWidth="1"/>
    <col min="5" max="5" width="17.85546875" customWidth="1"/>
    <col min="6" max="10" width="16.28515625" customWidth="1"/>
    <col min="11" max="11" width="19.7109375" customWidth="1"/>
    <col min="12" max="15" width="15.140625" customWidth="1"/>
    <col min="16" max="18" width="17.7109375" customWidth="1"/>
    <col min="19" max="20" width="14.28515625" customWidth="1"/>
    <col min="21" max="22" width="18.42578125" customWidth="1"/>
    <col min="23" max="23" width="16.7109375" customWidth="1"/>
    <col min="24" max="24" width="19.7109375" customWidth="1"/>
    <col min="25" max="25" width="19" customWidth="1"/>
    <col min="26" max="26" width="17.85546875" customWidth="1"/>
    <col min="27" max="27" width="19.7109375" customWidth="1"/>
    <col min="28" max="28" width="17.85546875" customWidth="1"/>
    <col min="29" max="29" width="15.7109375" customWidth="1"/>
    <col min="30" max="30" width="18.7109375" customWidth="1"/>
    <col min="31" max="31" width="17.28515625" customWidth="1"/>
    <col min="32" max="32" width="14.85546875" customWidth="1"/>
    <col min="33" max="33" width="18.7109375" customWidth="1"/>
    <col min="34" max="34" width="15.7109375" bestFit="1" customWidth="1"/>
    <col min="35" max="35" width="15.28515625" bestFit="1" customWidth="1"/>
    <col min="36" max="36" width="16.85546875" bestFit="1" customWidth="1"/>
    <col min="37" max="37" width="18.7109375" bestFit="1" customWidth="1"/>
    <col min="38" max="38" width="14.85546875" bestFit="1" customWidth="1"/>
    <col min="39" max="39" width="16" bestFit="1" customWidth="1"/>
    <col min="40" max="40" width="18.7109375" bestFit="1" customWidth="1"/>
    <col min="41" max="41" width="17.28515625" bestFit="1" customWidth="1"/>
    <col min="42" max="42" width="29.7109375" bestFit="1" customWidth="1"/>
    <col min="43" max="43" width="16.85546875" bestFit="1" customWidth="1"/>
  </cols>
  <sheetData>
    <row r="1" spans="2:43" ht="15.75" thickBot="1" x14ac:dyDescent="0.3"/>
    <row r="2" spans="2:43" ht="15.75" thickBot="1" x14ac:dyDescent="0.3">
      <c r="B2" s="270" t="s">
        <v>39</v>
      </c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271"/>
      <c r="S2" s="271"/>
      <c r="T2" s="271"/>
      <c r="U2" s="271"/>
      <c r="V2" s="271"/>
      <c r="W2" s="271"/>
      <c r="X2" s="271"/>
      <c r="Y2" s="271"/>
      <c r="Z2" s="271"/>
      <c r="AA2" s="271"/>
      <c r="AB2" s="271"/>
      <c r="AC2" s="271"/>
      <c r="AD2" s="271"/>
      <c r="AE2" s="271"/>
      <c r="AF2" s="271"/>
      <c r="AG2" s="271"/>
      <c r="AH2" s="271"/>
      <c r="AI2" s="271"/>
      <c r="AJ2" s="271"/>
      <c r="AK2" s="271"/>
      <c r="AL2" s="271"/>
      <c r="AM2" s="271"/>
      <c r="AN2" s="271"/>
      <c r="AO2" s="271"/>
      <c r="AP2" s="271"/>
      <c r="AQ2" s="272"/>
    </row>
    <row r="3" spans="2:43" ht="15.75" customHeight="1" thickBot="1" x14ac:dyDescent="0.3">
      <c r="B3" s="59"/>
      <c r="C3" s="60"/>
      <c r="D3" s="60"/>
      <c r="E3" s="60"/>
      <c r="F3" s="60"/>
      <c r="G3" s="60"/>
      <c r="H3" s="275" t="s">
        <v>6</v>
      </c>
      <c r="I3" s="276"/>
      <c r="J3" s="277" t="s">
        <v>28</v>
      </c>
      <c r="K3" s="275" t="s">
        <v>9</v>
      </c>
      <c r="L3" s="276"/>
      <c r="M3" s="277" t="s">
        <v>28</v>
      </c>
      <c r="N3" s="20"/>
      <c r="O3" s="275" t="s">
        <v>13</v>
      </c>
      <c r="P3" s="276"/>
      <c r="Q3" s="277" t="s">
        <v>28</v>
      </c>
      <c r="R3" s="275" t="s">
        <v>16</v>
      </c>
      <c r="S3" s="276"/>
      <c r="T3" s="277" t="s">
        <v>28</v>
      </c>
      <c r="U3" s="53"/>
      <c r="V3" s="279" t="s">
        <v>29</v>
      </c>
      <c r="W3" s="312" t="s">
        <v>34</v>
      </c>
      <c r="X3" s="301" t="s">
        <v>35</v>
      </c>
      <c r="Y3" s="301" t="s">
        <v>41</v>
      </c>
      <c r="Z3" s="60"/>
      <c r="AA3" s="60"/>
      <c r="AB3" s="275" t="s">
        <v>6</v>
      </c>
      <c r="AC3" s="276"/>
      <c r="AD3" s="277" t="s">
        <v>28</v>
      </c>
      <c r="AE3" s="275" t="s">
        <v>9</v>
      </c>
      <c r="AF3" s="276"/>
      <c r="AG3" s="277" t="s">
        <v>28</v>
      </c>
      <c r="AH3" s="20"/>
      <c r="AI3" s="275" t="s">
        <v>13</v>
      </c>
      <c r="AJ3" s="276"/>
      <c r="AK3" s="277" t="s">
        <v>28</v>
      </c>
      <c r="AL3" s="275" t="s">
        <v>16</v>
      </c>
      <c r="AM3" s="276"/>
      <c r="AN3" s="277" t="s">
        <v>28</v>
      </c>
      <c r="AO3" s="53"/>
      <c r="AP3" s="304" t="s">
        <v>36</v>
      </c>
      <c r="AQ3" s="306" t="s">
        <v>43</v>
      </c>
    </row>
    <row r="4" spans="2:43" ht="42" customHeight="1" thickBot="1" x14ac:dyDescent="0.3">
      <c r="B4" s="156" t="s">
        <v>0</v>
      </c>
      <c r="C4" s="70" t="s">
        <v>1</v>
      </c>
      <c r="D4" s="157" t="s">
        <v>2</v>
      </c>
      <c r="E4" s="156" t="s">
        <v>3</v>
      </c>
      <c r="F4" s="70" t="s">
        <v>4</v>
      </c>
      <c r="G4" s="70" t="s">
        <v>5</v>
      </c>
      <c r="H4" s="71" t="s">
        <v>7</v>
      </c>
      <c r="I4" s="72" t="s">
        <v>8</v>
      </c>
      <c r="J4" s="311"/>
      <c r="K4" s="73" t="s">
        <v>10</v>
      </c>
      <c r="L4" s="49" t="s">
        <v>11</v>
      </c>
      <c r="M4" s="311"/>
      <c r="N4" s="74" t="s">
        <v>12</v>
      </c>
      <c r="O4" s="74" t="s">
        <v>14</v>
      </c>
      <c r="P4" s="49" t="s">
        <v>15</v>
      </c>
      <c r="Q4" s="311"/>
      <c r="R4" s="74" t="s">
        <v>17</v>
      </c>
      <c r="S4" s="58" t="s">
        <v>18</v>
      </c>
      <c r="T4" s="311"/>
      <c r="U4" s="58" t="s">
        <v>19</v>
      </c>
      <c r="V4" s="280"/>
      <c r="W4" s="313"/>
      <c r="X4" s="302"/>
      <c r="Y4" s="302"/>
      <c r="Z4" s="70" t="s">
        <v>4</v>
      </c>
      <c r="AA4" s="70" t="s">
        <v>5</v>
      </c>
      <c r="AB4" s="71" t="s">
        <v>7</v>
      </c>
      <c r="AC4" s="72" t="s">
        <v>8</v>
      </c>
      <c r="AD4" s="311"/>
      <c r="AE4" s="73" t="s">
        <v>10</v>
      </c>
      <c r="AF4" s="49" t="s">
        <v>11</v>
      </c>
      <c r="AG4" s="311"/>
      <c r="AH4" s="74" t="s">
        <v>12</v>
      </c>
      <c r="AI4" s="74" t="s">
        <v>14</v>
      </c>
      <c r="AJ4" s="49" t="s">
        <v>15</v>
      </c>
      <c r="AK4" s="311"/>
      <c r="AL4" s="74" t="s">
        <v>17</v>
      </c>
      <c r="AM4" s="58" t="s">
        <v>18</v>
      </c>
      <c r="AN4" s="311"/>
      <c r="AO4" s="58" t="s">
        <v>19</v>
      </c>
      <c r="AP4" s="305"/>
      <c r="AQ4" s="307"/>
    </row>
    <row r="5" spans="2:43" ht="68.25" thickBot="1" x14ac:dyDescent="0.3">
      <c r="B5" s="108">
        <v>1</v>
      </c>
      <c r="C5" s="241" t="s">
        <v>20</v>
      </c>
      <c r="D5" s="158" t="s">
        <v>24</v>
      </c>
      <c r="E5" s="253" t="s">
        <v>57</v>
      </c>
      <c r="F5" s="110">
        <v>40</v>
      </c>
      <c r="G5" s="200">
        <v>0</v>
      </c>
      <c r="H5" s="111">
        <v>0</v>
      </c>
      <c r="I5" s="201">
        <v>10</v>
      </c>
      <c r="J5" s="205">
        <f>H5+I5</f>
        <v>10</v>
      </c>
      <c r="K5" s="114">
        <v>20</v>
      </c>
      <c r="L5" s="202">
        <v>10</v>
      </c>
      <c r="M5" s="206">
        <f>L5+K5</f>
        <v>30</v>
      </c>
      <c r="N5" s="203">
        <v>10</v>
      </c>
      <c r="O5" s="204">
        <v>8</v>
      </c>
      <c r="P5" s="202">
        <v>4</v>
      </c>
      <c r="Q5" s="206">
        <f>P5+O5</f>
        <v>12</v>
      </c>
      <c r="R5" s="114">
        <v>10</v>
      </c>
      <c r="S5" s="255">
        <v>20</v>
      </c>
      <c r="T5" s="256">
        <f>S5+R5</f>
        <v>30</v>
      </c>
      <c r="U5" s="16">
        <v>45</v>
      </c>
      <c r="V5" s="14">
        <f>+F5+G5+H5+I5+K5+L5+N5+O5+P5+R5+S5+U5</f>
        <v>177</v>
      </c>
      <c r="W5" s="133">
        <f>+'ESTUDIO DE MERCADO '!AF5</f>
        <v>1372314</v>
      </c>
      <c r="X5" s="133">
        <f>W5*V5</f>
        <v>242899578</v>
      </c>
      <c r="Y5" s="159">
        <f>X5</f>
        <v>242899578</v>
      </c>
      <c r="Z5" s="84">
        <f>W5*F5</f>
        <v>54892560</v>
      </c>
      <c r="AA5" s="84">
        <f>W5*G5</f>
        <v>0</v>
      </c>
      <c r="AB5" s="160">
        <f>W5*H5</f>
        <v>0</v>
      </c>
      <c r="AC5" s="161">
        <f>W5*I5</f>
        <v>13723140</v>
      </c>
      <c r="AD5" s="162">
        <f>SUM(AB5:AC5)</f>
        <v>13723140</v>
      </c>
      <c r="AE5" s="160">
        <f>W5*K5</f>
        <v>27446280</v>
      </c>
      <c r="AF5" s="161">
        <f>W5*L5</f>
        <v>13723140</v>
      </c>
      <c r="AG5" s="162">
        <f>AE5+AF5</f>
        <v>41169420</v>
      </c>
      <c r="AH5" s="163">
        <f>W5*N5</f>
        <v>13723140</v>
      </c>
      <c r="AI5" s="160">
        <f>W5*O5</f>
        <v>10978512</v>
      </c>
      <c r="AJ5" s="161">
        <f>W5*P5</f>
        <v>5489256</v>
      </c>
      <c r="AK5" s="162">
        <f>AJ5+AI5</f>
        <v>16467768</v>
      </c>
      <c r="AL5" s="160">
        <f>W5*R5</f>
        <v>13723140</v>
      </c>
      <c r="AM5" s="161">
        <f>W5*S5</f>
        <v>27446280</v>
      </c>
      <c r="AN5" s="162">
        <f>AM5+AL5</f>
        <v>41169420</v>
      </c>
      <c r="AO5" s="84">
        <f>W5*U5</f>
        <v>61754130</v>
      </c>
      <c r="AP5" s="84">
        <f>AO5+AN5+AK5+AG5+AD5+AA5+Z5+AH5</f>
        <v>242899578</v>
      </c>
      <c r="AQ5" s="164">
        <f>AP5</f>
        <v>242899578</v>
      </c>
    </row>
    <row r="6" spans="2:43" ht="15.75" thickBot="1" x14ac:dyDescent="0.3">
      <c r="B6" s="165"/>
      <c r="C6" s="100"/>
      <c r="D6" s="100"/>
      <c r="E6" s="101"/>
      <c r="F6" s="101"/>
      <c r="G6" s="99"/>
      <c r="H6" s="102"/>
      <c r="I6" s="103"/>
      <c r="J6" s="103"/>
      <c r="K6" s="104"/>
      <c r="L6" s="105"/>
      <c r="M6" s="105"/>
      <c r="N6" s="105"/>
      <c r="O6" s="105"/>
      <c r="P6" s="105"/>
      <c r="Q6" s="105"/>
      <c r="R6" s="105"/>
      <c r="S6" s="106"/>
      <c r="T6" s="106"/>
      <c r="U6" s="106"/>
      <c r="V6" s="106"/>
      <c r="W6" s="127"/>
      <c r="X6" s="127"/>
      <c r="Y6" s="129"/>
      <c r="Z6" s="84">
        <f>Z5</f>
        <v>54892560</v>
      </c>
      <c r="AA6" s="84">
        <f>AA5</f>
        <v>0</v>
      </c>
      <c r="AB6" s="308">
        <f>AD5</f>
        <v>13723140</v>
      </c>
      <c r="AC6" s="309"/>
      <c r="AD6" s="310"/>
      <c r="AE6" s="308">
        <f>AG5</f>
        <v>41169420</v>
      </c>
      <c r="AF6" s="309"/>
      <c r="AG6" s="310"/>
      <c r="AH6" s="84">
        <f>AH5</f>
        <v>13723140</v>
      </c>
      <c r="AI6" s="308">
        <f>AK5</f>
        <v>16467768</v>
      </c>
      <c r="AJ6" s="309"/>
      <c r="AK6" s="310"/>
      <c r="AL6" s="308">
        <f>AN5</f>
        <v>41169420</v>
      </c>
      <c r="AM6" s="309"/>
      <c r="AN6" s="310"/>
      <c r="AO6" s="84">
        <f>AO5</f>
        <v>61754130</v>
      </c>
      <c r="AP6" s="84">
        <f>AO6+AL6+AI6+AH6+AE6+AB6+AA6+Z6</f>
        <v>242899578</v>
      </c>
      <c r="AQ6" s="166"/>
    </row>
    <row r="7" spans="2:43" ht="15.75" thickBot="1" x14ac:dyDescent="0.3">
      <c r="B7" s="165"/>
      <c r="C7" s="100"/>
      <c r="D7" s="100"/>
      <c r="E7" s="101"/>
      <c r="F7" s="101"/>
      <c r="G7" s="99"/>
      <c r="H7" s="102"/>
      <c r="I7" s="103"/>
      <c r="J7" s="103"/>
      <c r="K7" s="104"/>
      <c r="L7" s="105"/>
      <c r="M7" s="105"/>
      <c r="N7" s="105"/>
      <c r="O7" s="105"/>
      <c r="P7" s="105"/>
      <c r="Q7" s="105"/>
      <c r="R7" s="105"/>
      <c r="S7" s="106"/>
      <c r="T7" s="106"/>
      <c r="U7" s="106"/>
      <c r="V7" s="106"/>
      <c r="W7" s="127"/>
      <c r="X7" s="127"/>
      <c r="Y7" s="129"/>
      <c r="Z7" s="128"/>
      <c r="AA7" s="128"/>
      <c r="AB7" s="128"/>
      <c r="AC7" s="128"/>
      <c r="AD7" s="128"/>
      <c r="AE7" s="128"/>
      <c r="AF7" s="128"/>
      <c r="AG7" s="128"/>
      <c r="AH7" s="128"/>
      <c r="AI7" s="128"/>
      <c r="AJ7" s="128"/>
      <c r="AK7" s="128"/>
      <c r="AL7" s="128"/>
      <c r="AM7" s="128"/>
      <c r="AN7" s="128"/>
      <c r="AO7" s="128"/>
      <c r="AP7" s="128"/>
      <c r="AQ7" s="166"/>
    </row>
    <row r="8" spans="2:43" ht="15.75" thickBot="1" x14ac:dyDescent="0.3">
      <c r="B8" s="270" t="s">
        <v>38</v>
      </c>
      <c r="C8" s="271"/>
      <c r="D8" s="271"/>
      <c r="E8" s="271"/>
      <c r="F8" s="271"/>
      <c r="G8" s="271"/>
      <c r="H8" s="271"/>
      <c r="I8" s="271"/>
      <c r="J8" s="271"/>
      <c r="K8" s="271"/>
      <c r="L8" s="271"/>
      <c r="M8" s="271"/>
      <c r="N8" s="271"/>
      <c r="O8" s="271"/>
      <c r="P8" s="271"/>
      <c r="Q8" s="271"/>
      <c r="R8" s="271"/>
      <c r="S8" s="271"/>
      <c r="T8" s="271"/>
      <c r="U8" s="271"/>
      <c r="V8" s="271"/>
      <c r="W8" s="271"/>
      <c r="X8" s="271"/>
      <c r="Y8" s="271"/>
      <c r="Z8" s="271"/>
      <c r="AA8" s="271"/>
      <c r="AB8" s="271"/>
      <c r="AC8" s="271"/>
      <c r="AD8" s="271"/>
      <c r="AE8" s="271"/>
      <c r="AF8" s="271"/>
      <c r="AG8" s="271"/>
      <c r="AH8" s="271"/>
      <c r="AI8" s="271"/>
      <c r="AJ8" s="271"/>
      <c r="AK8" s="271"/>
      <c r="AL8" s="271"/>
      <c r="AM8" s="271"/>
      <c r="AN8" s="271"/>
      <c r="AO8" s="271"/>
      <c r="AP8" s="271"/>
      <c r="AQ8" s="272"/>
    </row>
    <row r="9" spans="2:43" ht="15.75" customHeight="1" thickBot="1" x14ac:dyDescent="0.3">
      <c r="B9" s="59"/>
      <c r="C9" s="60"/>
      <c r="D9" s="60"/>
      <c r="E9" s="60"/>
      <c r="F9" s="60"/>
      <c r="G9" s="60"/>
      <c r="H9" s="275" t="s">
        <v>6</v>
      </c>
      <c r="I9" s="276"/>
      <c r="J9" s="277" t="s">
        <v>28</v>
      </c>
      <c r="K9" s="275" t="s">
        <v>9</v>
      </c>
      <c r="L9" s="276"/>
      <c r="M9" s="277" t="s">
        <v>28</v>
      </c>
      <c r="N9" s="20"/>
      <c r="O9" s="275" t="s">
        <v>13</v>
      </c>
      <c r="P9" s="276"/>
      <c r="Q9" s="277" t="s">
        <v>28</v>
      </c>
      <c r="R9" s="275" t="s">
        <v>16</v>
      </c>
      <c r="S9" s="276"/>
      <c r="T9" s="277" t="s">
        <v>28</v>
      </c>
      <c r="U9" s="53"/>
      <c r="V9" s="279" t="s">
        <v>29</v>
      </c>
      <c r="W9" s="312" t="s">
        <v>34</v>
      </c>
      <c r="X9" s="301" t="s">
        <v>35</v>
      </c>
      <c r="Y9" s="301" t="s">
        <v>41</v>
      </c>
      <c r="Z9" s="60"/>
      <c r="AA9" s="60"/>
      <c r="AB9" s="275" t="s">
        <v>6</v>
      </c>
      <c r="AC9" s="276"/>
      <c r="AD9" s="277" t="s">
        <v>28</v>
      </c>
      <c r="AE9" s="275" t="s">
        <v>9</v>
      </c>
      <c r="AF9" s="276"/>
      <c r="AG9" s="277" t="s">
        <v>28</v>
      </c>
      <c r="AH9" s="20"/>
      <c r="AI9" s="275" t="s">
        <v>13</v>
      </c>
      <c r="AJ9" s="276"/>
      <c r="AK9" s="277" t="s">
        <v>28</v>
      </c>
      <c r="AL9" s="275" t="s">
        <v>16</v>
      </c>
      <c r="AM9" s="276"/>
      <c r="AN9" s="277" t="s">
        <v>28</v>
      </c>
      <c r="AO9" s="53"/>
      <c r="AP9" s="304" t="s">
        <v>36</v>
      </c>
      <c r="AQ9" s="306" t="s">
        <v>41</v>
      </c>
    </row>
    <row r="10" spans="2:43" ht="24.75" thickBot="1" x14ac:dyDescent="0.3">
      <c r="B10" s="156" t="s">
        <v>0</v>
      </c>
      <c r="C10" s="70" t="s">
        <v>1</v>
      </c>
      <c r="D10" s="157" t="s">
        <v>2</v>
      </c>
      <c r="E10" s="156" t="s">
        <v>3</v>
      </c>
      <c r="F10" s="70" t="s">
        <v>4</v>
      </c>
      <c r="G10" s="70" t="s">
        <v>5</v>
      </c>
      <c r="H10" s="71" t="s">
        <v>7</v>
      </c>
      <c r="I10" s="72" t="s">
        <v>8</v>
      </c>
      <c r="J10" s="311"/>
      <c r="K10" s="73" t="s">
        <v>10</v>
      </c>
      <c r="L10" s="49" t="s">
        <v>11</v>
      </c>
      <c r="M10" s="311"/>
      <c r="N10" s="74" t="s">
        <v>12</v>
      </c>
      <c r="O10" s="74" t="s">
        <v>14</v>
      </c>
      <c r="P10" s="49" t="s">
        <v>15</v>
      </c>
      <c r="Q10" s="311"/>
      <c r="R10" s="74" t="s">
        <v>17</v>
      </c>
      <c r="S10" s="58" t="s">
        <v>18</v>
      </c>
      <c r="T10" s="311"/>
      <c r="U10" s="58" t="s">
        <v>19</v>
      </c>
      <c r="V10" s="280"/>
      <c r="W10" s="313"/>
      <c r="X10" s="302"/>
      <c r="Y10" s="302"/>
      <c r="Z10" s="70" t="s">
        <v>4</v>
      </c>
      <c r="AA10" s="70" t="s">
        <v>5</v>
      </c>
      <c r="AB10" s="71" t="s">
        <v>7</v>
      </c>
      <c r="AC10" s="72" t="s">
        <v>8</v>
      </c>
      <c r="AD10" s="311"/>
      <c r="AE10" s="73" t="s">
        <v>10</v>
      </c>
      <c r="AF10" s="49" t="s">
        <v>11</v>
      </c>
      <c r="AG10" s="311"/>
      <c r="AH10" s="74" t="s">
        <v>12</v>
      </c>
      <c r="AI10" s="74" t="s">
        <v>14</v>
      </c>
      <c r="AJ10" s="49" t="s">
        <v>15</v>
      </c>
      <c r="AK10" s="311"/>
      <c r="AL10" s="74" t="s">
        <v>17</v>
      </c>
      <c r="AM10" s="58" t="s">
        <v>18</v>
      </c>
      <c r="AN10" s="311"/>
      <c r="AO10" s="58" t="s">
        <v>19</v>
      </c>
      <c r="AP10" s="305"/>
      <c r="AQ10" s="307"/>
    </row>
    <row r="11" spans="2:43" ht="57" thickBot="1" x14ac:dyDescent="0.3">
      <c r="B11" s="7">
        <v>2</v>
      </c>
      <c r="C11" s="241" t="s">
        <v>21</v>
      </c>
      <c r="D11" s="167" t="s">
        <v>25</v>
      </c>
      <c r="E11" s="254" t="s">
        <v>57</v>
      </c>
      <c r="F11" s="23">
        <v>100</v>
      </c>
      <c r="G11" s="26">
        <v>15</v>
      </c>
      <c r="H11" s="30">
        <v>20</v>
      </c>
      <c r="I11" s="10">
        <v>20</v>
      </c>
      <c r="J11" s="31">
        <f>I11+H11</f>
        <v>40</v>
      </c>
      <c r="K11" s="36">
        <v>30</v>
      </c>
      <c r="L11" s="1">
        <v>5</v>
      </c>
      <c r="M11" s="37">
        <f>L11+K11</f>
        <v>35</v>
      </c>
      <c r="N11" s="43">
        <v>6</v>
      </c>
      <c r="O11" s="46">
        <v>5</v>
      </c>
      <c r="P11" s="1">
        <v>17</v>
      </c>
      <c r="Q11" s="37">
        <f>P11+O11</f>
        <v>22</v>
      </c>
      <c r="R11" s="46">
        <v>2</v>
      </c>
      <c r="S11" s="2">
        <v>3</v>
      </c>
      <c r="T11" s="50">
        <f>S11+R11</f>
        <v>5</v>
      </c>
      <c r="U11" s="54">
        <v>40</v>
      </c>
      <c r="V11" s="54">
        <f t="shared" ref="V11:V19" si="0">U11+T11+Q11+N11+M11+J11+G11+F11</f>
        <v>263</v>
      </c>
      <c r="W11" s="66">
        <f>+'ESTUDIO DE MERCADO '!AF10</f>
        <v>768880</v>
      </c>
      <c r="X11" s="66">
        <f>W11*V11</f>
        <v>202215440</v>
      </c>
      <c r="Y11" s="314">
        <f>SUM(X11:X13)</f>
        <v>477094400</v>
      </c>
      <c r="Z11" s="75">
        <f>W11*F11</f>
        <v>76888000</v>
      </c>
      <c r="AA11" s="75">
        <f>W11*G11</f>
        <v>11533200</v>
      </c>
      <c r="AB11" s="77">
        <f>W11*H11</f>
        <v>15377600</v>
      </c>
      <c r="AC11" s="79">
        <f>W11*I11</f>
        <v>15377600</v>
      </c>
      <c r="AD11" s="81">
        <f>AC11+AB11</f>
        <v>30755200</v>
      </c>
      <c r="AE11" s="77">
        <f>W11*K11</f>
        <v>23066400</v>
      </c>
      <c r="AF11" s="79">
        <f>W11*L11</f>
        <v>3844400</v>
      </c>
      <c r="AG11" s="81">
        <f>AE11+AF11</f>
        <v>26910800</v>
      </c>
      <c r="AH11" s="75">
        <f>W11*N11</f>
        <v>4613280</v>
      </c>
      <c r="AI11" s="77">
        <f>W11*O11</f>
        <v>3844400</v>
      </c>
      <c r="AJ11" s="79">
        <f>W11*P11</f>
        <v>13070960</v>
      </c>
      <c r="AK11" s="81">
        <f>AI11+AJ11</f>
        <v>16915360</v>
      </c>
      <c r="AL11" s="77">
        <f>W11*R11</f>
        <v>1537760</v>
      </c>
      <c r="AM11" s="79">
        <f>W11*S11</f>
        <v>2306640</v>
      </c>
      <c r="AN11" s="81">
        <f>AL11+AM11</f>
        <v>3844400</v>
      </c>
      <c r="AO11" s="75">
        <f>W11*U11</f>
        <v>30755200</v>
      </c>
      <c r="AP11" s="168">
        <f>AO11+AN11+AK11+AH11+AG11+AD11+AA11+Z11</f>
        <v>202215440</v>
      </c>
      <c r="AQ11" s="315">
        <f>SUM(AP11:AP13)</f>
        <v>477094400</v>
      </c>
    </row>
    <row r="12" spans="2:43" ht="68.25" thickBot="1" x14ac:dyDescent="0.3">
      <c r="B12" s="8">
        <v>3</v>
      </c>
      <c r="C12" s="241" t="s">
        <v>22</v>
      </c>
      <c r="D12" s="21" t="s">
        <v>26</v>
      </c>
      <c r="E12" s="22" t="s">
        <v>57</v>
      </c>
      <c r="F12" s="24">
        <v>50</v>
      </c>
      <c r="G12" s="27">
        <v>0</v>
      </c>
      <c r="H12" s="32">
        <v>10</v>
      </c>
      <c r="I12" s="9">
        <v>10</v>
      </c>
      <c r="J12" s="33">
        <f>I12+H12</f>
        <v>20</v>
      </c>
      <c r="K12" s="38">
        <v>10</v>
      </c>
      <c r="L12" s="5">
        <v>3</v>
      </c>
      <c r="M12" s="39">
        <f>L12+K12</f>
        <v>13</v>
      </c>
      <c r="N12" s="44">
        <v>2</v>
      </c>
      <c r="O12" s="47">
        <v>2</v>
      </c>
      <c r="P12" s="5">
        <v>5</v>
      </c>
      <c r="Q12" s="39">
        <f>P12+O12</f>
        <v>7</v>
      </c>
      <c r="R12" s="47">
        <v>2</v>
      </c>
      <c r="S12" s="6">
        <v>3</v>
      </c>
      <c r="T12" s="51">
        <f>S12+R12</f>
        <v>5</v>
      </c>
      <c r="U12" s="55">
        <v>5</v>
      </c>
      <c r="V12" s="55">
        <f t="shared" si="0"/>
        <v>102</v>
      </c>
      <c r="W12" s="66">
        <f>+'ESTUDIO DE MERCADO '!AF11</f>
        <v>1011280</v>
      </c>
      <c r="X12" s="67">
        <f>W12*V12</f>
        <v>103150560</v>
      </c>
      <c r="Y12" s="295"/>
      <c r="Z12" s="76">
        <f>W12*F12</f>
        <v>50564000</v>
      </c>
      <c r="AA12" s="76">
        <f>W12*G12</f>
        <v>0</v>
      </c>
      <c r="AB12" s="78">
        <f>W12*H12</f>
        <v>10112800</v>
      </c>
      <c r="AC12" s="80">
        <f>W12*I12</f>
        <v>10112800</v>
      </c>
      <c r="AD12" s="82">
        <f>AC12+AB12</f>
        <v>20225600</v>
      </c>
      <c r="AE12" s="78">
        <f>W12*K12</f>
        <v>10112800</v>
      </c>
      <c r="AF12" s="80">
        <f>W12*L12</f>
        <v>3033840</v>
      </c>
      <c r="AG12" s="82">
        <f>AE12+AF12</f>
        <v>13146640</v>
      </c>
      <c r="AH12" s="76">
        <f>W12*N12</f>
        <v>2022560</v>
      </c>
      <c r="AI12" s="78">
        <f>W12*O12</f>
        <v>2022560</v>
      </c>
      <c r="AJ12" s="80">
        <f>W12*P12</f>
        <v>5056400</v>
      </c>
      <c r="AK12" s="82">
        <f>AJ12+AI12</f>
        <v>7078960</v>
      </c>
      <c r="AL12" s="78">
        <f>W12*R12</f>
        <v>2022560</v>
      </c>
      <c r="AM12" s="80">
        <f>W12*S12</f>
        <v>3033840</v>
      </c>
      <c r="AN12" s="82">
        <f>AM12+AL12</f>
        <v>5056400</v>
      </c>
      <c r="AO12" s="76">
        <f>W12*U12</f>
        <v>5056400</v>
      </c>
      <c r="AP12" s="169">
        <f>AO12+AN12+AK12+AH12+AG12+AD12+AA12+Z12</f>
        <v>103150560</v>
      </c>
      <c r="AQ12" s="316"/>
    </row>
    <row r="13" spans="2:43" ht="79.5" thickBot="1" x14ac:dyDescent="0.3">
      <c r="B13" s="61">
        <v>4</v>
      </c>
      <c r="C13" s="241" t="s">
        <v>23</v>
      </c>
      <c r="D13" s="62" t="s">
        <v>26</v>
      </c>
      <c r="E13" s="63" t="s">
        <v>57</v>
      </c>
      <c r="F13" s="25">
        <v>70</v>
      </c>
      <c r="G13" s="28">
        <v>20</v>
      </c>
      <c r="H13" s="34">
        <v>20</v>
      </c>
      <c r="I13" s="11">
        <v>20</v>
      </c>
      <c r="J13" s="35">
        <f>I13+H13</f>
        <v>40</v>
      </c>
      <c r="K13" s="40">
        <v>10</v>
      </c>
      <c r="L13" s="3">
        <v>5</v>
      </c>
      <c r="M13" s="41">
        <f>L13+K13</f>
        <v>15</v>
      </c>
      <c r="N13" s="45">
        <v>6</v>
      </c>
      <c r="O13" s="48">
        <v>8</v>
      </c>
      <c r="P13" s="3">
        <v>20</v>
      </c>
      <c r="Q13" s="41">
        <f>P13+O13</f>
        <v>28</v>
      </c>
      <c r="R13" s="48">
        <v>1</v>
      </c>
      <c r="S13" s="4">
        <v>0</v>
      </c>
      <c r="T13" s="52">
        <f>S13+R13</f>
        <v>1</v>
      </c>
      <c r="U13" s="56">
        <v>20</v>
      </c>
      <c r="V13" s="56">
        <f t="shared" si="0"/>
        <v>200</v>
      </c>
      <c r="W13" s="66">
        <f>+'ESTUDIO DE MERCADO '!AF12</f>
        <v>858642</v>
      </c>
      <c r="X13" s="68">
        <f>W13*V13</f>
        <v>171728400</v>
      </c>
      <c r="Y13" s="296"/>
      <c r="Z13" s="170">
        <f>W13*F13</f>
        <v>60104940</v>
      </c>
      <c r="AA13" s="170">
        <f>W13*G13</f>
        <v>17172840</v>
      </c>
      <c r="AB13" s="171">
        <f>W13*H13</f>
        <v>17172840</v>
      </c>
      <c r="AC13" s="172">
        <f>W13*I13</f>
        <v>17172840</v>
      </c>
      <c r="AD13" s="173">
        <f>AC13+AB13</f>
        <v>34345680</v>
      </c>
      <c r="AE13" s="171">
        <f>W13*K13</f>
        <v>8586420</v>
      </c>
      <c r="AF13" s="172">
        <f>W13*L13</f>
        <v>4293210</v>
      </c>
      <c r="AG13" s="173">
        <f>AE13+AF13</f>
        <v>12879630</v>
      </c>
      <c r="AH13" s="170">
        <f>W13*N13</f>
        <v>5151852</v>
      </c>
      <c r="AI13" s="171">
        <f>W13*O13</f>
        <v>6869136</v>
      </c>
      <c r="AJ13" s="172">
        <f>W13*P13</f>
        <v>17172840</v>
      </c>
      <c r="AK13" s="173">
        <f>AJ13+AI13</f>
        <v>24041976</v>
      </c>
      <c r="AL13" s="171">
        <f>W13*R13</f>
        <v>858642</v>
      </c>
      <c r="AM13" s="172">
        <f>W13*S13</f>
        <v>0</v>
      </c>
      <c r="AN13" s="173">
        <f>AM13+AL13</f>
        <v>858642</v>
      </c>
      <c r="AO13" s="170">
        <f>W13*U13</f>
        <v>17172840</v>
      </c>
      <c r="AP13" s="174">
        <f>AO13+AN13+AK13+AH13+AG13+AD13+AA13+Z13</f>
        <v>171728400</v>
      </c>
      <c r="AQ13" s="317"/>
    </row>
    <row r="14" spans="2:43" ht="15.75" thickBot="1" x14ac:dyDescent="0.3">
      <c r="B14" s="99"/>
      <c r="C14" s="100"/>
      <c r="D14" s="100"/>
      <c r="E14" s="101"/>
      <c r="F14" s="101"/>
      <c r="G14" s="99"/>
      <c r="H14" s="102"/>
      <c r="I14" s="103"/>
      <c r="J14" s="103"/>
      <c r="K14" s="104"/>
      <c r="L14" s="105"/>
      <c r="M14" s="105"/>
      <c r="N14" s="105"/>
      <c r="O14" s="105"/>
      <c r="P14" s="105"/>
      <c r="Q14" s="105"/>
      <c r="R14" s="105"/>
      <c r="S14" s="106"/>
      <c r="T14" s="106"/>
      <c r="U14" s="106"/>
      <c r="V14" s="106"/>
      <c r="W14" s="127"/>
      <c r="X14" s="127"/>
      <c r="Y14" s="129"/>
      <c r="Z14" s="84">
        <f>SUM(Z11:Z13)</f>
        <v>187556940</v>
      </c>
      <c r="AA14" s="84">
        <f>SUM(AA11:AA13)</f>
        <v>28706040</v>
      </c>
      <c r="AB14" s="308">
        <f>SUM(AD11:AD13)</f>
        <v>85326480</v>
      </c>
      <c r="AC14" s="309"/>
      <c r="AD14" s="310"/>
      <c r="AE14" s="308">
        <f>SUM(AG11:AG13)</f>
        <v>52937070</v>
      </c>
      <c r="AF14" s="309"/>
      <c r="AG14" s="310"/>
      <c r="AH14" s="84">
        <f>SUM(AH11:AH13)</f>
        <v>11787692</v>
      </c>
      <c r="AI14" s="308">
        <f>SUM(AK11:AK13)</f>
        <v>48036296</v>
      </c>
      <c r="AJ14" s="309"/>
      <c r="AK14" s="310"/>
      <c r="AL14" s="308">
        <f>SUM(AN11:AN13)</f>
        <v>9759442</v>
      </c>
      <c r="AM14" s="309"/>
      <c r="AN14" s="310"/>
      <c r="AO14" s="84">
        <f>SUM(AO11:AO13)</f>
        <v>52984440</v>
      </c>
      <c r="AP14" s="84">
        <f>SUM(AP11:AP13)</f>
        <v>477094400</v>
      </c>
      <c r="AQ14" s="175">
        <f>AO14+AL14+AI14+AH14+AE14+AB14+AA14+Z14</f>
        <v>477094400</v>
      </c>
    </row>
    <row r="15" spans="2:43" ht="15.75" thickBot="1" x14ac:dyDescent="0.3">
      <c r="B15" s="99"/>
      <c r="C15" s="100"/>
      <c r="D15" s="100"/>
      <c r="E15" s="101"/>
      <c r="F15" s="101"/>
      <c r="G15" s="99"/>
      <c r="H15" s="102"/>
      <c r="I15" s="103"/>
      <c r="J15" s="103"/>
      <c r="K15" s="104"/>
      <c r="L15" s="105"/>
      <c r="M15" s="105"/>
      <c r="N15" s="105"/>
      <c r="O15" s="105"/>
      <c r="P15" s="105"/>
      <c r="Q15" s="105"/>
      <c r="R15" s="105"/>
      <c r="S15" s="106"/>
      <c r="T15" s="106"/>
      <c r="U15" s="106"/>
      <c r="V15" s="106"/>
      <c r="W15" s="127"/>
      <c r="X15" s="127"/>
      <c r="Y15" s="129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76"/>
    </row>
    <row r="16" spans="2:43" ht="15.75" thickBot="1" x14ac:dyDescent="0.3">
      <c r="B16" s="270" t="s">
        <v>38</v>
      </c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271"/>
      <c r="T16" s="271"/>
      <c r="U16" s="271"/>
      <c r="V16" s="271"/>
      <c r="W16" s="271"/>
      <c r="X16" s="271"/>
      <c r="Y16" s="271"/>
      <c r="Z16" s="271"/>
      <c r="AA16" s="271"/>
      <c r="AB16" s="271"/>
      <c r="AC16" s="271"/>
      <c r="AD16" s="271"/>
      <c r="AE16" s="271"/>
      <c r="AF16" s="271"/>
      <c r="AG16" s="271"/>
      <c r="AH16" s="271"/>
      <c r="AI16" s="271"/>
      <c r="AJ16" s="271"/>
      <c r="AK16" s="271"/>
      <c r="AL16" s="271"/>
      <c r="AM16" s="271"/>
      <c r="AN16" s="271"/>
      <c r="AO16" s="271"/>
      <c r="AP16" s="271"/>
      <c r="AQ16" s="272"/>
    </row>
    <row r="17" spans="2:43" ht="15.75" thickBot="1" x14ac:dyDescent="0.3">
      <c r="B17" s="59"/>
      <c r="C17" s="60"/>
      <c r="D17" s="60"/>
      <c r="E17" s="60"/>
      <c r="F17" s="60"/>
      <c r="G17" s="60"/>
      <c r="H17" s="275" t="s">
        <v>6</v>
      </c>
      <c r="I17" s="276"/>
      <c r="J17" s="277" t="s">
        <v>28</v>
      </c>
      <c r="K17" s="275" t="s">
        <v>9</v>
      </c>
      <c r="L17" s="276"/>
      <c r="M17" s="277" t="s">
        <v>28</v>
      </c>
      <c r="N17" s="20"/>
      <c r="O17" s="275" t="s">
        <v>13</v>
      </c>
      <c r="P17" s="276"/>
      <c r="Q17" s="277" t="s">
        <v>28</v>
      </c>
      <c r="R17" s="275" t="s">
        <v>16</v>
      </c>
      <c r="S17" s="276"/>
      <c r="T17" s="277" t="s">
        <v>28</v>
      </c>
      <c r="U17" s="53"/>
      <c r="V17" s="279" t="s">
        <v>29</v>
      </c>
      <c r="W17" s="312" t="s">
        <v>34</v>
      </c>
      <c r="X17" s="301" t="s">
        <v>35</v>
      </c>
      <c r="Y17" s="301" t="s">
        <v>41</v>
      </c>
      <c r="Z17" s="60"/>
      <c r="AA17" s="60"/>
      <c r="AB17" s="275" t="s">
        <v>6</v>
      </c>
      <c r="AC17" s="276"/>
      <c r="AD17" s="277" t="s">
        <v>28</v>
      </c>
      <c r="AE17" s="275" t="s">
        <v>9</v>
      </c>
      <c r="AF17" s="276"/>
      <c r="AG17" s="277" t="s">
        <v>28</v>
      </c>
      <c r="AH17" s="20"/>
      <c r="AI17" s="275" t="s">
        <v>13</v>
      </c>
      <c r="AJ17" s="276"/>
      <c r="AK17" s="277" t="s">
        <v>28</v>
      </c>
      <c r="AL17" s="275" t="s">
        <v>16</v>
      </c>
      <c r="AM17" s="276"/>
      <c r="AN17" s="277" t="s">
        <v>28</v>
      </c>
      <c r="AO17" s="53"/>
      <c r="AP17" s="304" t="s">
        <v>36</v>
      </c>
      <c r="AQ17" s="306" t="s">
        <v>41</v>
      </c>
    </row>
    <row r="18" spans="2:43" ht="24.75" thickBot="1" x14ac:dyDescent="0.3">
      <c r="B18" s="15" t="s">
        <v>0</v>
      </c>
      <c r="C18" s="16" t="s">
        <v>1</v>
      </c>
      <c r="D18" s="17" t="s">
        <v>2</v>
      </c>
      <c r="E18" s="15" t="s">
        <v>3</v>
      </c>
      <c r="F18" s="16" t="s">
        <v>4</v>
      </c>
      <c r="G18" s="16" t="s">
        <v>5</v>
      </c>
      <c r="H18" s="29" t="s">
        <v>7</v>
      </c>
      <c r="I18" s="18" t="s">
        <v>8</v>
      </c>
      <c r="J18" s="278"/>
      <c r="K18" s="12" t="s">
        <v>10</v>
      </c>
      <c r="L18" s="13" t="s">
        <v>11</v>
      </c>
      <c r="M18" s="278"/>
      <c r="N18" s="42" t="s">
        <v>12</v>
      </c>
      <c r="O18" s="42" t="s">
        <v>14</v>
      </c>
      <c r="P18" s="13" t="s">
        <v>15</v>
      </c>
      <c r="Q18" s="278"/>
      <c r="R18" s="42" t="s">
        <v>17</v>
      </c>
      <c r="S18" s="14" t="s">
        <v>18</v>
      </c>
      <c r="T18" s="278"/>
      <c r="U18" s="14" t="s">
        <v>19</v>
      </c>
      <c r="V18" s="280"/>
      <c r="W18" s="313"/>
      <c r="X18" s="302"/>
      <c r="Y18" s="302"/>
      <c r="Z18" s="70" t="s">
        <v>4</v>
      </c>
      <c r="AA18" s="70" t="s">
        <v>5</v>
      </c>
      <c r="AB18" s="71" t="s">
        <v>7</v>
      </c>
      <c r="AC18" s="72" t="s">
        <v>8</v>
      </c>
      <c r="AD18" s="311"/>
      <c r="AE18" s="73" t="s">
        <v>10</v>
      </c>
      <c r="AF18" s="49" t="s">
        <v>11</v>
      </c>
      <c r="AG18" s="311"/>
      <c r="AH18" s="74" t="s">
        <v>12</v>
      </c>
      <c r="AI18" s="74" t="s">
        <v>14</v>
      </c>
      <c r="AJ18" s="49" t="s">
        <v>15</v>
      </c>
      <c r="AK18" s="311"/>
      <c r="AL18" s="74" t="s">
        <v>17</v>
      </c>
      <c r="AM18" s="58" t="s">
        <v>18</v>
      </c>
      <c r="AN18" s="311"/>
      <c r="AO18" s="58" t="s">
        <v>19</v>
      </c>
      <c r="AP18" s="305"/>
      <c r="AQ18" s="307"/>
    </row>
    <row r="19" spans="2:43" ht="93" customHeight="1" thickBot="1" x14ac:dyDescent="0.3">
      <c r="B19" s="61">
        <v>5</v>
      </c>
      <c r="C19" s="241" t="s">
        <v>66</v>
      </c>
      <c r="D19" s="62" t="s">
        <v>27</v>
      </c>
      <c r="E19" s="63" t="s">
        <v>58</v>
      </c>
      <c r="F19" s="25">
        <v>3</v>
      </c>
      <c r="G19" s="28">
        <v>1</v>
      </c>
      <c r="H19" s="34">
        <v>0</v>
      </c>
      <c r="I19" s="11">
        <v>0</v>
      </c>
      <c r="J19" s="35">
        <f>I19+H19</f>
        <v>0</v>
      </c>
      <c r="K19" s="40">
        <v>0</v>
      </c>
      <c r="L19" s="3">
        <v>0</v>
      </c>
      <c r="M19" s="41">
        <f>L19+K19</f>
        <v>0</v>
      </c>
      <c r="N19" s="45">
        <v>0</v>
      </c>
      <c r="O19" s="48">
        <v>0</v>
      </c>
      <c r="P19" s="3">
        <v>0</v>
      </c>
      <c r="Q19" s="41">
        <f>P19+O19</f>
        <v>0</v>
      </c>
      <c r="R19" s="48">
        <v>1</v>
      </c>
      <c r="S19" s="4">
        <v>0</v>
      </c>
      <c r="T19" s="52">
        <f>S19+R19</f>
        <v>1</v>
      </c>
      <c r="U19" s="56">
        <v>1</v>
      </c>
      <c r="V19" s="56">
        <f t="shared" si="0"/>
        <v>6</v>
      </c>
      <c r="W19" s="68">
        <f>+'ESTUDIO DE MERCADO '!AF17</f>
        <v>1301901</v>
      </c>
      <c r="X19" s="68">
        <f>W19*V19</f>
        <v>7811406</v>
      </c>
      <c r="Y19" s="177">
        <f>X19</f>
        <v>7811406</v>
      </c>
      <c r="Z19" s="84">
        <f>W19*F19</f>
        <v>3905703</v>
      </c>
      <c r="AA19" s="84">
        <f>W19*G19</f>
        <v>1301901</v>
      </c>
      <c r="AB19" s="160">
        <f>W19*H19</f>
        <v>0</v>
      </c>
      <c r="AC19" s="161">
        <f>W19*I19</f>
        <v>0</v>
      </c>
      <c r="AD19" s="162">
        <f>AC19+AB19</f>
        <v>0</v>
      </c>
      <c r="AE19" s="160">
        <f>W19*K19</f>
        <v>0</v>
      </c>
      <c r="AF19" s="161">
        <f>W19*L19</f>
        <v>0</v>
      </c>
      <c r="AG19" s="162">
        <f>AE19+AF19</f>
        <v>0</v>
      </c>
      <c r="AH19" s="84">
        <f>W19*N19</f>
        <v>0</v>
      </c>
      <c r="AI19" s="160">
        <f>W19*O19</f>
        <v>0</v>
      </c>
      <c r="AJ19" s="161">
        <f>W19*P19</f>
        <v>0</v>
      </c>
      <c r="AK19" s="162">
        <f>AI19+AJ19</f>
        <v>0</v>
      </c>
      <c r="AL19" s="160">
        <f>W19*R19</f>
        <v>1301901</v>
      </c>
      <c r="AM19" s="161">
        <f>W19*S19</f>
        <v>0</v>
      </c>
      <c r="AN19" s="162">
        <f>AM19+AL19</f>
        <v>1301901</v>
      </c>
      <c r="AO19" s="84">
        <f>W19*U19</f>
        <v>1301901</v>
      </c>
      <c r="AP19" s="163">
        <f>AO19+AN19+AK19+AH19+AG19+AD19+AA19+Z19</f>
        <v>7811406</v>
      </c>
      <c r="AQ19" s="175">
        <f>AP19</f>
        <v>7811406</v>
      </c>
    </row>
    <row r="20" spans="2:43" ht="15.75" thickBot="1" x14ac:dyDescent="0.3">
      <c r="Z20" s="84">
        <f>Z19</f>
        <v>3905703</v>
      </c>
      <c r="AA20" s="84">
        <f>AA19</f>
        <v>1301901</v>
      </c>
      <c r="AB20" s="308">
        <f>AD19</f>
        <v>0</v>
      </c>
      <c r="AC20" s="309"/>
      <c r="AD20" s="310"/>
      <c r="AE20" s="308">
        <f>AG19</f>
        <v>0</v>
      </c>
      <c r="AF20" s="309"/>
      <c r="AG20" s="310"/>
      <c r="AH20" s="84">
        <f>AH19</f>
        <v>0</v>
      </c>
      <c r="AI20" s="308">
        <f>AK19</f>
        <v>0</v>
      </c>
      <c r="AJ20" s="309"/>
      <c r="AK20" s="310"/>
      <c r="AL20" s="308">
        <f>AN19</f>
        <v>1301901</v>
      </c>
      <c r="AM20" s="309"/>
      <c r="AN20" s="310"/>
      <c r="AO20" s="84">
        <f>AO19</f>
        <v>1301901</v>
      </c>
      <c r="AP20" s="84">
        <f>AO20+AL20+AI20+AH20+AE20+AB20+AA20+Z20</f>
        <v>7811406</v>
      </c>
      <c r="AQ20" s="128"/>
    </row>
    <row r="21" spans="2:43" ht="15.75" thickBot="1" x14ac:dyDescent="0.3"/>
    <row r="22" spans="2:43" ht="15.75" thickBot="1" x14ac:dyDescent="0.3">
      <c r="C22" s="178" t="s">
        <v>44</v>
      </c>
      <c r="D22" s="85" t="s">
        <v>45</v>
      </c>
    </row>
    <row r="23" spans="2:43" x14ac:dyDescent="0.25">
      <c r="C23" s="179" t="s">
        <v>46</v>
      </c>
      <c r="D23" s="75">
        <f>Z20+Z14+Z6</f>
        <v>246355203</v>
      </c>
      <c r="E23" s="128"/>
      <c r="Z23" s="128"/>
    </row>
    <row r="24" spans="2:43" x14ac:dyDescent="0.25">
      <c r="C24" s="180" t="s">
        <v>47</v>
      </c>
      <c r="D24" s="76">
        <f>AA20+AA14+AA6</f>
        <v>30007941</v>
      </c>
      <c r="E24" s="128"/>
      <c r="Z24" s="128"/>
    </row>
    <row r="25" spans="2:43" x14ac:dyDescent="0.25">
      <c r="C25" s="180" t="s">
        <v>48</v>
      </c>
      <c r="D25" s="76">
        <f>AB20+AB14+AB6</f>
        <v>99049620</v>
      </c>
      <c r="E25" s="128"/>
      <c r="Z25" s="128"/>
    </row>
    <row r="26" spans="2:43" x14ac:dyDescent="0.25">
      <c r="C26" s="180" t="s">
        <v>49</v>
      </c>
      <c r="D26" s="76">
        <f>AE20+AE14+AE6</f>
        <v>94106490</v>
      </c>
      <c r="E26" s="128"/>
      <c r="Z26" s="128"/>
    </row>
    <row r="27" spans="2:43" x14ac:dyDescent="0.25">
      <c r="C27" s="180" t="s">
        <v>50</v>
      </c>
      <c r="D27" s="76">
        <f>AH20+AH14+AH6</f>
        <v>25510832</v>
      </c>
      <c r="E27" s="128"/>
      <c r="Z27" s="128"/>
    </row>
    <row r="28" spans="2:43" x14ac:dyDescent="0.25">
      <c r="C28" s="180" t="s">
        <v>51</v>
      </c>
      <c r="D28" s="76">
        <f>AI20+AI14+AI6</f>
        <v>64504064</v>
      </c>
      <c r="E28" s="128"/>
      <c r="Z28" s="128"/>
    </row>
    <row r="29" spans="2:43" x14ac:dyDescent="0.25">
      <c r="C29" s="180" t="s">
        <v>52</v>
      </c>
      <c r="D29" s="76">
        <f>AL20+AL14+AL6</f>
        <v>52230763</v>
      </c>
      <c r="E29" s="128"/>
      <c r="Z29" s="128"/>
    </row>
    <row r="30" spans="2:43" ht="15.75" thickBot="1" x14ac:dyDescent="0.3">
      <c r="C30" s="181" t="s">
        <v>53</v>
      </c>
      <c r="D30" s="83">
        <f>AO20+AO14+AO6</f>
        <v>116040471</v>
      </c>
      <c r="E30" s="128"/>
      <c r="Z30" s="128"/>
    </row>
    <row r="31" spans="2:43" ht="15.75" thickBot="1" x14ac:dyDescent="0.3">
      <c r="C31" s="182" t="s">
        <v>54</v>
      </c>
      <c r="D31" s="133">
        <f>SUM(D23:D30)</f>
        <v>727805384</v>
      </c>
      <c r="E31" s="128"/>
      <c r="Z31" s="128"/>
    </row>
  </sheetData>
  <mergeCells count="83">
    <mergeCell ref="B2:AQ2"/>
    <mergeCell ref="H3:I3"/>
    <mergeCell ref="J3:J4"/>
    <mergeCell ref="K3:L3"/>
    <mergeCell ref="M3:M4"/>
    <mergeCell ref="O3:P3"/>
    <mergeCell ref="AD3:AD4"/>
    <mergeCell ref="AE3:AF3"/>
    <mergeCell ref="AQ3:AQ4"/>
    <mergeCell ref="AI3:AJ3"/>
    <mergeCell ref="AK3:AK4"/>
    <mergeCell ref="AL3:AM3"/>
    <mergeCell ref="AN3:AN4"/>
    <mergeCell ref="AP3:AP4"/>
    <mergeCell ref="W3:W4"/>
    <mergeCell ref="X3:X4"/>
    <mergeCell ref="AI6:AK6"/>
    <mergeCell ref="AL6:AN6"/>
    <mergeCell ref="B8:AQ8"/>
    <mergeCell ref="AB6:AD6"/>
    <mergeCell ref="AE6:AG6"/>
    <mergeCell ref="Y3:Y4"/>
    <mergeCell ref="AB3:AC3"/>
    <mergeCell ref="AG3:AG4"/>
    <mergeCell ref="Q3:Q4"/>
    <mergeCell ref="R3:S3"/>
    <mergeCell ref="T3:T4"/>
    <mergeCell ref="V3:V4"/>
    <mergeCell ref="H9:I9"/>
    <mergeCell ref="J9:J10"/>
    <mergeCell ref="K9:L9"/>
    <mergeCell ref="M9:M10"/>
    <mergeCell ref="O9:P9"/>
    <mergeCell ref="Q9:Q10"/>
    <mergeCell ref="R9:S9"/>
    <mergeCell ref="T9:T10"/>
    <mergeCell ref="V9:V10"/>
    <mergeCell ref="W9:W10"/>
    <mergeCell ref="X9:X10"/>
    <mergeCell ref="Y9:Y10"/>
    <mergeCell ref="AB9:AC9"/>
    <mergeCell ref="AL9:AM9"/>
    <mergeCell ref="AN9:AN10"/>
    <mergeCell ref="AP9:AP10"/>
    <mergeCell ref="AQ9:AQ10"/>
    <mergeCell ref="Y11:Y13"/>
    <mergeCell ref="AQ11:AQ13"/>
    <mergeCell ref="AD9:AD10"/>
    <mergeCell ref="AE9:AF9"/>
    <mergeCell ref="AG9:AG10"/>
    <mergeCell ref="AI9:AJ9"/>
    <mergeCell ref="AK9:AK10"/>
    <mergeCell ref="AB14:AD14"/>
    <mergeCell ref="AE14:AG14"/>
    <mergeCell ref="AI14:AK14"/>
    <mergeCell ref="AL14:AN14"/>
    <mergeCell ref="B16:AQ16"/>
    <mergeCell ref="H17:I17"/>
    <mergeCell ref="J17:J18"/>
    <mergeCell ref="K17:L17"/>
    <mergeCell ref="M17:M18"/>
    <mergeCell ref="O17:P17"/>
    <mergeCell ref="Q17:Q18"/>
    <mergeCell ref="R17:S17"/>
    <mergeCell ref="T17:T18"/>
    <mergeCell ref="V17:V18"/>
    <mergeCell ref="W17:W18"/>
    <mergeCell ref="X17:X18"/>
    <mergeCell ref="Y17:Y18"/>
    <mergeCell ref="AB17:AC17"/>
    <mergeCell ref="AD17:AD18"/>
    <mergeCell ref="AE17:AF17"/>
    <mergeCell ref="AP17:AP18"/>
    <mergeCell ref="AQ17:AQ18"/>
    <mergeCell ref="AB20:AD20"/>
    <mergeCell ref="AE20:AG20"/>
    <mergeCell ref="AI20:AK20"/>
    <mergeCell ref="AL20:AN20"/>
    <mergeCell ref="AG17:AG18"/>
    <mergeCell ref="AI17:AJ17"/>
    <mergeCell ref="AK17:AK18"/>
    <mergeCell ref="AL17:AM17"/>
    <mergeCell ref="AN17:AN18"/>
  </mergeCells>
  <conditionalFormatting sqref="C5:C7">
    <cfRule type="cellIs" dxfId="2" priority="3" stopIfTrue="1" operator="equal">
      <formula>"NO CUMPLE"</formula>
    </cfRule>
  </conditionalFormatting>
  <conditionalFormatting sqref="C11:C15">
    <cfRule type="cellIs" dxfId="1" priority="2" stopIfTrue="1" operator="equal">
      <formula>"NO CUMPLE"</formula>
    </cfRule>
  </conditionalFormatting>
  <conditionalFormatting sqref="C19">
    <cfRule type="cellIs" dxfId="0" priority="1" stopIfTrue="1" operator="equal">
      <formula>"NO CUMPLE"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FICHA TÉCNICA</vt:lpstr>
      <vt:lpstr>ESTUDIO DE MERCADO </vt:lpstr>
      <vt:lpstr>REGIONALZIACION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Fany Rincon Lara</dc:creator>
  <cp:lastModifiedBy>Marlly Faisuly Zuluaga Correa</cp:lastModifiedBy>
  <cp:lastPrinted>2022-03-03T16:00:46Z</cp:lastPrinted>
  <dcterms:created xsi:type="dcterms:W3CDTF">2020-01-14T15:00:05Z</dcterms:created>
  <dcterms:modified xsi:type="dcterms:W3CDTF">2024-04-16T23:15:01Z</dcterms:modified>
</cp:coreProperties>
</file>