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BERNACIÓN DE RISARALADA\GOBERNACION 2024\PROCESOS 2024\SI-CM-01-2024 - INTEV_SANTA ROSA\"/>
    </mc:Choice>
  </mc:AlternateContent>
  <bookViews>
    <workbookView xWindow="0" yWindow="0" windowWidth="28800" windowHeight="12435"/>
  </bookViews>
  <sheets>
    <sheet name="CUADRO DE LA PROPUESTA" sheetId="1" r:id="rId1"/>
  </sheets>
  <definedNames>
    <definedName name="_xlnm.Print_Area" localSheetId="0">'CUADRO DE LA PROPUESTA'!$A$1:$V$69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8" i="1" l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29" i="1"/>
  <c r="V31" i="1" s="1"/>
  <c r="R28" i="1"/>
  <c r="V27" i="1"/>
  <c r="I27" i="1"/>
  <c r="V26" i="1"/>
  <c r="V25" i="1"/>
  <c r="U25" i="1"/>
  <c r="T25" i="1"/>
  <c r="S25" i="1"/>
  <c r="R25" i="1"/>
  <c r="O25" i="1"/>
  <c r="L25" i="1"/>
  <c r="I25" i="1"/>
  <c r="V23" i="1"/>
  <c r="U23" i="1"/>
  <c r="T23" i="1"/>
  <c r="S23" i="1"/>
  <c r="R23" i="1"/>
  <c r="O23" i="1"/>
  <c r="L23" i="1"/>
  <c r="I23" i="1"/>
  <c r="V22" i="1"/>
  <c r="V21" i="1"/>
  <c r="U21" i="1"/>
  <c r="T21" i="1"/>
  <c r="S21" i="1"/>
  <c r="R21" i="1"/>
  <c r="O21" i="1"/>
  <c r="L21" i="1"/>
  <c r="I21" i="1"/>
  <c r="V20" i="1"/>
  <c r="U20" i="1"/>
  <c r="T20" i="1"/>
  <c r="S20" i="1"/>
  <c r="R20" i="1"/>
  <c r="O20" i="1"/>
  <c r="L20" i="1"/>
  <c r="I20" i="1"/>
  <c r="V19" i="1"/>
  <c r="U19" i="1"/>
  <c r="T19" i="1"/>
  <c r="S19" i="1"/>
  <c r="R19" i="1"/>
  <c r="O19" i="1"/>
  <c r="L19" i="1"/>
  <c r="I19" i="1"/>
  <c r="V18" i="1"/>
  <c r="U18" i="1"/>
  <c r="T18" i="1"/>
  <c r="S18" i="1"/>
  <c r="R18" i="1"/>
  <c r="O18" i="1"/>
  <c r="L18" i="1"/>
  <c r="I18" i="1"/>
  <c r="V17" i="1"/>
  <c r="U17" i="1"/>
  <c r="T17" i="1"/>
  <c r="S17" i="1"/>
  <c r="R17" i="1"/>
  <c r="O17" i="1"/>
  <c r="O28" i="1" s="1"/>
  <c r="L17" i="1"/>
  <c r="L28" i="1" s="1"/>
  <c r="I17" i="1"/>
  <c r="I28" i="1" s="1"/>
  <c r="S5" i="1"/>
  <c r="AA23" i="1" l="1"/>
  <c r="V49" i="1"/>
  <c r="V50" i="1" s="1"/>
  <c r="V51" i="1" s="1"/>
  <c r="V52" i="1" s="1"/>
  <c r="V53" i="1" s="1"/>
</calcChain>
</file>

<file path=xl/sharedStrings.xml><?xml version="1.0" encoding="utf-8"?>
<sst xmlns="http://schemas.openxmlformats.org/spreadsheetml/2006/main" count="134" uniqueCount="78">
  <si>
    <t>Formulario 1 - Formulario de presupuesto oficial -Interventoría de obra pública de infraestructura de transporte</t>
  </si>
  <si>
    <t>Código</t>
  </si>
  <si>
    <t>CCE-EICP-FM-70</t>
  </si>
  <si>
    <t>Versión</t>
  </si>
  <si>
    <t>PLAZO CONTRACTUAL</t>
  </si>
  <si>
    <t>PLAZO DE CONSTRUCCIÓN</t>
  </si>
  <si>
    <t>PLAZO LIQUIDACIÓN</t>
  </si>
  <si>
    <t>FORMULARIO 1 - DETALLADO</t>
  </si>
  <si>
    <t>INTERVENTORIA</t>
  </si>
  <si>
    <t>TRAMO 2</t>
  </si>
  <si>
    <t>TRAMO 3</t>
  </si>
  <si>
    <t>TRAMO 4</t>
  </si>
  <si>
    <t>CANT.</t>
  </si>
  <si>
    <t>CARGO / OFICIO</t>
  </si>
  <si>
    <t>UNIDAD</t>
  </si>
  <si>
    <t>COSTOS 
DE PERSONAL</t>
  </si>
  <si>
    <t xml:space="preserve">PLAZO </t>
  </si>
  <si>
    <t>DEDICACION</t>
  </si>
  <si>
    <t>PLAZO
MAX</t>
  </si>
  <si>
    <t>DEDICACION %</t>
  </si>
  <si>
    <t>PARTICIPACIÓN
(h-mes)</t>
  </si>
  <si>
    <t>VALOR
PARCIAL ($)</t>
  </si>
  <si>
    <t>COSTOS DIRECTOS DE PERSONAL  (A)</t>
  </si>
  <si>
    <t>VALOR</t>
  </si>
  <si>
    <t>TOTAL</t>
  </si>
  <si>
    <t>Director de Interventoría</t>
  </si>
  <si>
    <t>Mes</t>
  </si>
  <si>
    <t>DIGITAR</t>
  </si>
  <si>
    <t>Ingeniero Residente de Interventoria</t>
  </si>
  <si>
    <t>Inspector de interventoria</t>
  </si>
  <si>
    <t>Ingeniero Ambiental</t>
  </si>
  <si>
    <t>Trabajador Social</t>
  </si>
  <si>
    <t>Auxiliar de ingenieria</t>
  </si>
  <si>
    <t>Profesional SST</t>
  </si>
  <si>
    <t>PERSONAL ADMINISTRATIVO</t>
  </si>
  <si>
    <t xml:space="preserve">Secretaria </t>
  </si>
  <si>
    <t>Auxiliar seguridad y salud en el trabajo - ambiental</t>
  </si>
  <si>
    <t>Mensajero</t>
  </si>
  <si>
    <r>
      <t>SUBTOTAL COSTOS DE PERSONAL = SUMATORIA DE (5) =</t>
    </r>
    <r>
      <rPr>
        <b/>
        <sz val="12"/>
        <color indexed="12"/>
        <rFont val="Arial"/>
        <family val="2"/>
      </rPr>
      <t xml:space="preserve"> (6)</t>
    </r>
  </si>
  <si>
    <r>
      <t>FACTOR MULTIPLICADOR</t>
    </r>
    <r>
      <rPr>
        <b/>
        <sz val="12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</si>
  <si>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2"/>
        <color indexed="12"/>
        <rFont val="Arial"/>
        <family val="2"/>
      </rPr>
      <t xml:space="preserve">(A) </t>
    </r>
  </si>
  <si>
    <t>COSTOS INDIRECTOS (B)</t>
  </si>
  <si>
    <t>DESCRIPCIÓN.</t>
  </si>
  <si>
    <t>MES</t>
  </si>
  <si>
    <t>Alqulier equipos de computo</t>
  </si>
  <si>
    <t>Especialista en Geotecnia y pavimentos</t>
  </si>
  <si>
    <t>Un</t>
  </si>
  <si>
    <t>Especialista en Estructura</t>
  </si>
  <si>
    <t>Especialisra hidraulico</t>
  </si>
  <si>
    <t>Comunicaciones</t>
  </si>
  <si>
    <t>(Edición de informes, fotocopias y reproduciones)</t>
  </si>
  <si>
    <t>(Elementos de oficina y papeleria)</t>
  </si>
  <si>
    <t>(Ensayos de laboratorio)</t>
  </si>
  <si>
    <t>S/F</t>
  </si>
  <si>
    <t>Implemento de seguridad y salud en el trabajo</t>
  </si>
  <si>
    <t>Transporte (Camioneta &gt;2,000 cc 4x4)incluye conductor con prestaciones del Ley</t>
  </si>
  <si>
    <t>Alimentacion personal de interventoria en campo</t>
  </si>
  <si>
    <t>Alojamiento</t>
  </si>
  <si>
    <t>Alquiler campamento (incluye dotación y servicios publicos)</t>
  </si>
  <si>
    <t>Comision de topografia, incluye equipos, topografo, cadeneros, implementos y transporte</t>
  </si>
  <si>
    <t xml:space="preserve">SUBTOTAL COSTOS INDIRECTOS + FACTOR DE 0,25 DE ADMINISTRACION = (B) </t>
  </si>
  <si>
    <r>
      <t xml:space="preserve">SUBTOTAL COSTOS BASICOS = (A) + (B) = </t>
    </r>
    <r>
      <rPr>
        <b/>
        <sz val="12"/>
        <color indexed="12"/>
        <rFont val="Arial"/>
        <family val="2"/>
      </rPr>
      <t>(C)</t>
    </r>
  </si>
  <si>
    <t>ESTAMPILLAS Y TASAS ANTES DE IVA (9,5%)</t>
  </si>
  <si>
    <t>SUBTOTAL</t>
  </si>
  <si>
    <r>
      <t xml:space="preserve">IVA = 19% * (C) = </t>
    </r>
    <r>
      <rPr>
        <b/>
        <sz val="12"/>
        <color indexed="12"/>
        <rFont val="Arial"/>
        <family val="2"/>
      </rPr>
      <t>(D)</t>
    </r>
  </si>
  <si>
    <t>COSTO TOTAL = (C) + (D) + (E)</t>
  </si>
  <si>
    <t>NOTAS:</t>
  </si>
  <si>
    <t>1. Las estampillas y tasas se encuentran incluidos dentro del costo total de la interventoria</t>
  </si>
  <si>
    <t>2. Para el reconocimiento de los gastos deberá tenerse en cuenta la forma de pago establecida en los estudios previos, pliego de condiciones y contrato y las indicaciones pertinentes del Manual de Interventoría vigente, o el que lo modifique o sustituya. Se tendrá en cuenta lo siguiente, según corresponda:</t>
  </si>
  <si>
    <t>2.1. Los costos directos de personal deben estar soportados por la nómina firmada, los cuales se anexarán al acta de costos para el trámite correspondiente ante el Instituto.</t>
  </si>
  <si>
    <t>2.2. Los viáticos se reconocerán según su utilización real y sin superar los topes fijados en la resolución que el contratante a tal fecha tenga vigente. Se reconocerán viáticos a los Profesionales de dedicación parcial, sin prima regional. En los casos en que se requiera la presencia del Director e Ingenieros Residentes de Interventoría en la entidad, se le reconocerán viáticos.</t>
  </si>
  <si>
    <t>2.3. El Equipo Completo de Topografía, Laboratorio Completo de Suelos, Pavimentos y Concretos, o Ensayos de Laboratorio de Suelos, Pavimentos y Concretos, Oficina/Campamento (incluye  dotación y servicios públicos), Transportes Aéreos y/o Terrestres (incluye peajes), Edición de Informes, Papelería, Reproducción de Documentos,  Planos, Fotografías, Comunicaciones (telefonía fija y/o celular efectivamente utilizados para el proyecto, fax, correo, internet, etc.) y Veeduría Comunitaria, se reembolsarán según su costo real, contra la presentación de facturas y soportes respectivos.</t>
  </si>
  <si>
    <t>2.4. La participación del personal en el Proyecto y la utilización de los otros costos directos, se pagarán mensualmente, de conformidad con la programación de recursos aprobada por el Supervisor del Contrato.</t>
  </si>
  <si>
    <t>2.5. adicionar o suprimir las cantidades de los ítems del Formulario 1. Se recomienda estructurar su propuesta económica con el Formulario 1 publicado por la Entidad en definitivo para el presente proceso de selección.</t>
  </si>
  <si>
    <t>3. La Secretaria de Infraestructura del departamento consolida en un presupuesto unificado, con la sumatoria de los valores establecidas por el consultor para cada tramo; por tanto no se modificó ningún valor o actividad aprobado por el Sistema General de Regalias (SGR)</t>
  </si>
  <si>
    <t>4. Los abajo firmantes solo relizaron unificación de información y ajuste de forma. (Anexa presupuestos de interventoria por tramos - aprobados por SGR)</t>
  </si>
  <si>
    <t>FIRMAS:</t>
  </si>
  <si>
    <r>
      <rPr>
        <b/>
        <sz val="12"/>
        <color rgb="FF000000"/>
        <rFont val="Arial"/>
        <family val="2"/>
      </rPr>
      <t>JORGE HERNANDO COTE ANTE</t>
    </r>
    <r>
      <rPr>
        <sz val="12"/>
        <color indexed="8"/>
        <rFont val="Arial"/>
        <family val="2"/>
      </rPr>
      <t xml:space="preserve">
Secretario de Infraestructura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</si>
</sst>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164" formatCode="_-[$$-240A]\ * #,##0.00_ ;_-[$$-240A]\ * \-#,##0.00\ ;_-[$$-240A]\ * &quot;-&quot;??_ ;_-@_ "/>
    <numFmt numFmtId="165" formatCode="_(* #,##0.00_);_(* \(#,##0.00\);_(* &quot;-&quot;??_);_(@_)"/>
    <numFmt numFmtId="166" formatCode="_-[$$-240A]\ * #,##0_ ;_-[$$-240A]\ * \-#,##0\ ;_-[$$-240A]\ * &quot;-&quot;??_ ;_-@_ "/>
    <numFmt numFmtId="167" formatCode="_(* #,##0.0_);_(* \(#,##0.0\);_(* \-??_);_(@_)"/>
    <numFmt numFmtId="168" formatCode="_(* #,##0_);_(* \(#,##0\);_(* \-??_);_(@_)"/>
    <numFmt numFmtId="169" formatCode="_(&quot;$&quot;\ * #,##0.00_);_(&quot;$&quot;\ * \(#,##0.00\);_(&quot;$&quot;\ * &quot;-&quot;??_);_(@_)"/>
  </numFmts>
  <fonts count="16" x14ac:knownFonts="1">
    <font>
      <sz val="10"/>
      <color rgb="FF000000"/>
      <name val="Times New Roman"/>
      <charset val="204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color indexed="8"/>
      <name val="Verdana"/>
      <family val="2"/>
    </font>
    <font>
      <sz val="11"/>
      <color theme="1"/>
      <name val="Arial Narrow"/>
      <family val="2"/>
    </font>
    <font>
      <b/>
      <u/>
      <sz val="12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2"/>
      <color indexed="12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9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 applyNumberFormat="0" applyFill="0" applyBorder="0" applyProtection="0">
      <alignment vertical="top"/>
    </xf>
    <xf numFmtId="0" fontId="5" fillId="0" borderId="0"/>
    <xf numFmtId="165" fontId="8" fillId="0" borderId="0" applyFont="0" applyFill="0" applyBorder="0" applyAlignment="0" applyProtection="0"/>
    <xf numFmtId="0" fontId="8" fillId="0" borderId="0"/>
    <xf numFmtId="165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2" fillId="0" borderId="0"/>
  </cellStyleXfs>
  <cellXfs count="2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4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3" fillId="2" borderId="7" xfId="3" applyFont="1" applyFill="1" applyBorder="1" applyAlignment="1">
      <alignment horizontal="center" vertical="center" wrapText="1"/>
    </xf>
    <xf numFmtId="0" fontId="3" fillId="2" borderId="8" xfId="3" applyFont="1" applyFill="1" applyBorder="1" applyAlignment="1">
      <alignment horizontal="center" vertical="center" wrapText="1"/>
    </xf>
    <xf numFmtId="0" fontId="3" fillId="2" borderId="9" xfId="3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0" fontId="3" fillId="2" borderId="0" xfId="4" applyFont="1" applyFill="1" applyAlignment="1">
      <alignment horizontal="center"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0" fontId="3" fillId="2" borderId="0" xfId="4" applyFont="1" applyFill="1" applyAlignment="1">
      <alignment horizontal="center" vertical="center" wrapText="1"/>
    </xf>
    <xf numFmtId="0" fontId="3" fillId="2" borderId="0" xfId="4" applyFont="1" applyFill="1" applyBorder="1" applyAlignment="1">
      <alignment horizontal="center" vertical="center" wrapText="1"/>
    </xf>
    <xf numFmtId="0" fontId="3" fillId="2" borderId="12" xfId="4" applyFont="1" applyFill="1" applyBorder="1" applyAlignment="1">
      <alignment horizontal="center" vertical="center" wrapText="1"/>
    </xf>
    <xf numFmtId="0" fontId="3" fillId="2" borderId="13" xfId="4" applyFont="1" applyFill="1" applyBorder="1" applyAlignment="1">
      <alignment horizontal="center" vertical="center" wrapText="1"/>
    </xf>
    <xf numFmtId="0" fontId="3" fillId="2" borderId="14" xfId="4" applyFont="1" applyFill="1" applyBorder="1" applyAlignment="1">
      <alignment horizontal="center"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3" fillId="0" borderId="15" xfId="3" applyFont="1" applyFill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3" borderId="16" xfId="3" applyFont="1" applyFill="1" applyBorder="1" applyAlignment="1">
      <alignment horizontal="center" vertical="center" wrapText="1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9" xfId="3" applyFont="1" applyBorder="1" applyAlignment="1">
      <alignment horizontal="center" vertical="center" wrapText="1"/>
    </xf>
    <xf numFmtId="0" fontId="3" fillId="0" borderId="20" xfId="3" applyFont="1" applyBorder="1" applyAlignment="1">
      <alignment horizontal="center" vertical="center" wrapText="1"/>
    </xf>
    <xf numFmtId="0" fontId="3" fillId="0" borderId="21" xfId="3" applyFont="1" applyBorder="1" applyAlignment="1">
      <alignment horizontal="center" vertical="center" wrapText="1"/>
    </xf>
    <xf numFmtId="0" fontId="3" fillId="0" borderId="22" xfId="3" applyFont="1" applyBorder="1" applyAlignment="1">
      <alignment horizontal="center" vertical="center" wrapText="1"/>
    </xf>
    <xf numFmtId="0" fontId="6" fillId="4" borderId="7" xfId="3" applyFont="1" applyFill="1" applyBorder="1" applyAlignment="1">
      <alignment horizontal="center" vertical="center" wrapText="1"/>
    </xf>
    <xf numFmtId="0" fontId="6" fillId="4" borderId="8" xfId="3" applyFont="1" applyFill="1" applyBorder="1" applyAlignment="1">
      <alignment horizontal="center" vertical="center" wrapText="1"/>
    </xf>
    <xf numFmtId="0" fontId="6" fillId="4" borderId="9" xfId="3" applyFont="1" applyFill="1" applyBorder="1" applyAlignment="1">
      <alignment horizontal="center" vertical="center" wrapText="1"/>
    </xf>
    <xf numFmtId="0" fontId="1" fillId="3" borderId="12" xfId="3" applyFont="1" applyFill="1" applyBorder="1" applyAlignment="1">
      <alignment horizontal="center" vertical="center" wrapText="1"/>
    </xf>
    <xf numFmtId="0" fontId="3" fillId="3" borderId="13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3" borderId="14" xfId="3" applyFont="1" applyFill="1" applyBorder="1" applyAlignment="1">
      <alignment horizontal="center" vertical="center" wrapText="1"/>
    </xf>
    <xf numFmtId="0" fontId="1" fillId="0" borderId="15" xfId="3" applyFont="1" applyFill="1" applyBorder="1" applyAlignment="1">
      <alignment horizontal="center" vertical="center" wrapText="1"/>
    </xf>
    <xf numFmtId="0" fontId="1" fillId="0" borderId="23" xfId="3" applyFont="1" applyFill="1" applyBorder="1" applyAlignment="1">
      <alignment horizontal="justify" vertical="center" wrapText="1"/>
    </xf>
    <xf numFmtId="0" fontId="1" fillId="0" borderId="20" xfId="3" applyFont="1" applyFill="1" applyBorder="1" applyAlignment="1">
      <alignment horizontal="justify" vertical="center" wrapText="1"/>
    </xf>
    <xf numFmtId="164" fontId="1" fillId="0" borderId="23" xfId="3" applyNumberFormat="1" applyFont="1" applyFill="1" applyBorder="1" applyAlignment="1">
      <alignment horizontal="center" vertical="center" wrapText="1"/>
    </xf>
    <xf numFmtId="2" fontId="1" fillId="0" borderId="23" xfId="3" applyNumberFormat="1" applyFont="1" applyFill="1" applyBorder="1" applyAlignment="1">
      <alignment horizontal="center" vertical="center" wrapText="1"/>
    </xf>
    <xf numFmtId="9" fontId="3" fillId="0" borderId="20" xfId="3" applyNumberFormat="1" applyFont="1" applyFill="1" applyBorder="1" applyAlignment="1">
      <alignment horizontal="center" vertical="center" wrapText="1"/>
    </xf>
    <xf numFmtId="44" fontId="1" fillId="0" borderId="17" xfId="1" applyFont="1" applyFill="1" applyBorder="1" applyAlignment="1">
      <alignment horizontal="center" vertical="center" wrapText="1"/>
    </xf>
    <xf numFmtId="2" fontId="1" fillId="0" borderId="19" xfId="3" applyNumberFormat="1" applyFont="1" applyFill="1" applyBorder="1" applyAlignment="1">
      <alignment horizontal="center" vertical="center" wrapText="1"/>
    </xf>
    <xf numFmtId="9" fontId="1" fillId="0" borderId="24" xfId="3" applyNumberFormat="1" applyFont="1" applyFill="1" applyBorder="1" applyAlignment="1">
      <alignment horizontal="center" vertical="center" wrapText="1"/>
    </xf>
    <xf numFmtId="44" fontId="1" fillId="0" borderId="25" xfId="1" applyFont="1" applyFill="1" applyBorder="1" applyAlignment="1">
      <alignment horizontal="center" vertical="center" wrapText="1"/>
    </xf>
    <xf numFmtId="2" fontId="1" fillId="0" borderId="22" xfId="3" applyNumberFormat="1" applyFont="1" applyFill="1" applyBorder="1" applyAlignment="1">
      <alignment horizontal="center" vertical="center" wrapText="1"/>
    </xf>
    <xf numFmtId="9" fontId="1" fillId="0" borderId="22" xfId="2" applyFont="1" applyFill="1" applyBorder="1" applyAlignment="1">
      <alignment horizontal="center" vertical="center" wrapText="1"/>
    </xf>
    <xf numFmtId="166" fontId="3" fillId="0" borderId="24" xfId="5" applyNumberFormat="1" applyFont="1" applyFill="1" applyBorder="1" applyAlignment="1">
      <alignment vertical="center" wrapText="1"/>
    </xf>
    <xf numFmtId="0" fontId="1" fillId="0" borderId="26" xfId="3" applyFont="1" applyFill="1" applyBorder="1" applyAlignment="1">
      <alignment horizontal="center" vertical="center" wrapText="1"/>
    </xf>
    <xf numFmtId="0" fontId="1" fillId="0" borderId="27" xfId="3" applyFont="1" applyFill="1" applyBorder="1" applyAlignment="1">
      <alignment horizontal="justify" vertical="center" wrapText="1"/>
    </xf>
    <xf numFmtId="0" fontId="1" fillId="0" borderId="28" xfId="3" applyFont="1" applyFill="1" applyBorder="1" applyAlignment="1">
      <alignment horizontal="justify" vertical="center" wrapText="1"/>
    </xf>
    <xf numFmtId="2" fontId="1" fillId="0" borderId="27" xfId="3" applyNumberFormat="1" applyFont="1" applyFill="1" applyBorder="1" applyAlignment="1">
      <alignment horizontal="center" vertical="center" wrapText="1"/>
    </xf>
    <xf numFmtId="9" fontId="3" fillId="0" borderId="28" xfId="3" applyNumberFormat="1" applyFont="1" applyFill="1" applyBorder="1" applyAlignment="1">
      <alignment horizontal="center" vertical="center" wrapText="1"/>
    </xf>
    <xf numFmtId="44" fontId="1" fillId="0" borderId="6" xfId="1" applyFont="1" applyFill="1" applyBorder="1" applyAlignment="1">
      <alignment horizontal="center" vertical="center" wrapText="1"/>
    </xf>
    <xf numFmtId="2" fontId="1" fillId="0" borderId="29" xfId="3" applyNumberFormat="1" applyFont="1" applyFill="1" applyBorder="1" applyAlignment="1">
      <alignment horizontal="center" vertical="center" wrapText="1"/>
    </xf>
    <xf numFmtId="9" fontId="1" fillId="0" borderId="30" xfId="3" applyNumberFormat="1" applyFont="1" applyFill="1" applyBorder="1" applyAlignment="1">
      <alignment horizontal="center" vertical="center" wrapText="1"/>
    </xf>
    <xf numFmtId="44" fontId="1" fillId="0" borderId="31" xfId="1" applyFont="1" applyFill="1" applyBorder="1" applyAlignment="1">
      <alignment horizontal="center" vertical="center" wrapText="1"/>
    </xf>
    <xf numFmtId="2" fontId="1" fillId="0" borderId="32" xfId="3" applyNumberFormat="1" applyFont="1" applyFill="1" applyBorder="1" applyAlignment="1">
      <alignment horizontal="center" vertical="center" wrapText="1"/>
    </xf>
    <xf numFmtId="9" fontId="1" fillId="0" borderId="32" xfId="2" applyFont="1" applyFill="1" applyBorder="1" applyAlignment="1">
      <alignment horizontal="center" vertical="center" wrapText="1"/>
    </xf>
    <xf numFmtId="166" fontId="3" fillId="0" borderId="30" xfId="5" applyNumberFormat="1" applyFont="1" applyFill="1" applyBorder="1" applyAlignment="1">
      <alignment vertical="center" wrapText="1"/>
    </xf>
    <xf numFmtId="0" fontId="1" fillId="0" borderId="27" xfId="3" applyFont="1" applyBorder="1" applyAlignment="1">
      <alignment horizontal="justify" vertical="center" wrapText="1"/>
    </xf>
    <xf numFmtId="0" fontId="2" fillId="0" borderId="33" xfId="0" applyFont="1" applyBorder="1" applyAlignment="1">
      <alignment horizontal="left" vertical="top"/>
    </xf>
    <xf numFmtId="0" fontId="1" fillId="0" borderId="34" xfId="3" applyFont="1" applyFill="1" applyBorder="1" applyAlignment="1">
      <alignment horizontal="justify" vertical="center" wrapText="1"/>
    </xf>
    <xf numFmtId="166" fontId="2" fillId="0" borderId="0" xfId="0" applyNumberFormat="1" applyFont="1" applyAlignment="1">
      <alignment horizontal="left" vertical="top"/>
    </xf>
    <xf numFmtId="0" fontId="3" fillId="3" borderId="26" xfId="3" applyFont="1" applyFill="1" applyBorder="1" applyAlignment="1">
      <alignment horizontal="center" vertical="center" wrapText="1"/>
    </xf>
    <xf numFmtId="0" fontId="3" fillId="3" borderId="0" xfId="3" applyFont="1" applyFill="1" applyBorder="1" applyAlignment="1">
      <alignment horizontal="center" vertical="center" wrapText="1"/>
    </xf>
    <xf numFmtId="0" fontId="3" fillId="3" borderId="35" xfId="3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36" xfId="3" applyFont="1" applyFill="1" applyBorder="1" applyAlignment="1">
      <alignment horizontal="center" vertical="center" wrapText="1"/>
    </xf>
    <xf numFmtId="0" fontId="1" fillId="0" borderId="23" xfId="3" applyFont="1" applyBorder="1" applyAlignment="1">
      <alignment vertical="center"/>
    </xf>
    <xf numFmtId="44" fontId="1" fillId="0" borderId="37" xfId="1" applyFont="1" applyFill="1" applyBorder="1" applyAlignment="1">
      <alignment horizontal="center" vertical="center" wrapText="1"/>
    </xf>
    <xf numFmtId="9" fontId="1" fillId="0" borderId="32" xfId="3" applyNumberFormat="1" applyFont="1" applyFill="1" applyBorder="1" applyAlignment="1">
      <alignment horizontal="center" vertical="center" wrapText="1"/>
    </xf>
    <xf numFmtId="44" fontId="1" fillId="0" borderId="32" xfId="1" applyFont="1" applyFill="1" applyBorder="1" applyAlignment="1">
      <alignment horizontal="center" vertical="center" wrapText="1"/>
    </xf>
    <xf numFmtId="2" fontId="1" fillId="0" borderId="31" xfId="3" applyNumberFormat="1" applyFont="1" applyFill="1" applyBorder="1" applyAlignment="1">
      <alignment horizontal="center" vertical="center" wrapText="1"/>
    </xf>
    <xf numFmtId="166" fontId="3" fillId="0" borderId="23" xfId="5" applyNumberFormat="1" applyFont="1" applyFill="1" applyBorder="1" applyAlignment="1">
      <alignment vertical="center" wrapText="1"/>
    </xf>
    <xf numFmtId="0" fontId="1" fillId="0" borderId="38" xfId="3" applyFont="1" applyFill="1" applyBorder="1" applyAlignment="1">
      <alignment horizontal="center" vertical="center" wrapText="1"/>
    </xf>
    <xf numFmtId="0" fontId="1" fillId="0" borderId="33" xfId="3" applyFont="1" applyBorder="1" applyAlignment="1">
      <alignment vertical="center"/>
    </xf>
    <xf numFmtId="2" fontId="1" fillId="0" borderId="39" xfId="3" applyNumberFormat="1" applyFont="1" applyFill="1" applyBorder="1" applyAlignment="1">
      <alignment horizontal="center" vertical="center" wrapText="1"/>
    </xf>
    <xf numFmtId="9" fontId="3" fillId="0" borderId="11" xfId="3" applyNumberFormat="1" applyFont="1" applyFill="1" applyBorder="1" applyAlignment="1">
      <alignment horizontal="center" vertical="center" wrapText="1"/>
    </xf>
    <xf numFmtId="44" fontId="1" fillId="0" borderId="40" xfId="1" applyFont="1" applyFill="1" applyBorder="1" applyAlignment="1">
      <alignment horizontal="center" vertical="center" wrapText="1"/>
    </xf>
    <xf numFmtId="2" fontId="1" fillId="0" borderId="41" xfId="3" applyNumberFormat="1" applyFont="1" applyFill="1" applyBorder="1" applyAlignment="1">
      <alignment horizontal="center" vertical="center" wrapText="1"/>
    </xf>
    <xf numFmtId="9" fontId="1" fillId="0" borderId="41" xfId="3" applyNumberFormat="1" applyFont="1" applyFill="1" applyBorder="1" applyAlignment="1">
      <alignment horizontal="center" vertical="center" wrapText="1"/>
    </xf>
    <xf numFmtId="44" fontId="1" fillId="0" borderId="41" xfId="1" applyFont="1" applyFill="1" applyBorder="1" applyAlignment="1">
      <alignment horizontal="center" vertical="center" wrapText="1"/>
    </xf>
    <xf numFmtId="9" fontId="1" fillId="0" borderId="41" xfId="2" applyFont="1" applyFill="1" applyBorder="1" applyAlignment="1">
      <alignment horizontal="center" vertical="center" wrapText="1"/>
    </xf>
    <xf numFmtId="2" fontId="1" fillId="0" borderId="42" xfId="3" applyNumberFormat="1" applyFont="1" applyFill="1" applyBorder="1" applyAlignment="1">
      <alignment horizontal="center" vertical="center" wrapText="1"/>
    </xf>
    <xf numFmtId="166" fontId="3" fillId="0" borderId="33" xfId="5" applyNumberFormat="1" applyFont="1" applyFill="1" applyBorder="1" applyAlignment="1">
      <alignment vertical="center" wrapText="1"/>
    </xf>
    <xf numFmtId="0" fontId="1" fillId="0" borderId="43" xfId="3" applyFont="1" applyFill="1" applyBorder="1" applyAlignment="1">
      <alignment horizontal="center" vertical="center" wrapText="1"/>
    </xf>
    <xf numFmtId="0" fontId="1" fillId="0" borderId="34" xfId="3" applyFont="1" applyBorder="1" applyAlignment="1">
      <alignment vertical="center"/>
    </xf>
    <xf numFmtId="2" fontId="1" fillId="0" borderId="34" xfId="3" applyNumberFormat="1" applyFont="1" applyFill="1" applyBorder="1" applyAlignment="1">
      <alignment horizontal="center" vertical="center" wrapText="1"/>
    </xf>
    <xf numFmtId="9" fontId="3" fillId="0" borderId="44" xfId="3" applyNumberFormat="1" applyFont="1" applyFill="1" applyBorder="1" applyAlignment="1">
      <alignment horizontal="center" vertical="center" wrapText="1"/>
    </xf>
    <xf numFmtId="44" fontId="1" fillId="0" borderId="45" xfId="1" applyFont="1" applyFill="1" applyBorder="1" applyAlignment="1">
      <alignment horizontal="center" vertical="center" wrapText="1"/>
    </xf>
    <xf numFmtId="2" fontId="1" fillId="0" borderId="46" xfId="3" applyNumberFormat="1" applyFont="1" applyFill="1" applyBorder="1" applyAlignment="1">
      <alignment horizontal="center" vertical="center" wrapText="1"/>
    </xf>
    <xf numFmtId="9" fontId="1" fillId="0" borderId="46" xfId="3" applyNumberFormat="1" applyFont="1" applyFill="1" applyBorder="1" applyAlignment="1">
      <alignment horizontal="center" vertical="center" wrapText="1"/>
    </xf>
    <xf numFmtId="44" fontId="1" fillId="0" borderId="46" xfId="1" applyFont="1" applyFill="1" applyBorder="1" applyAlignment="1">
      <alignment horizontal="center" vertical="center" wrapText="1"/>
    </xf>
    <xf numFmtId="9" fontId="1" fillId="0" borderId="46" xfId="2" applyFont="1" applyFill="1" applyBorder="1" applyAlignment="1">
      <alignment horizontal="center" vertical="center" wrapText="1"/>
    </xf>
    <xf numFmtId="2" fontId="1" fillId="0" borderId="47" xfId="3" applyNumberFormat="1" applyFont="1" applyFill="1" applyBorder="1" applyAlignment="1">
      <alignment horizontal="center" vertical="center" wrapText="1"/>
    </xf>
    <xf numFmtId="166" fontId="3" fillId="0" borderId="34" xfId="5" applyNumberFormat="1" applyFont="1" applyFill="1" applyBorder="1" applyAlignment="1">
      <alignment vertical="center" wrapText="1"/>
    </xf>
    <xf numFmtId="0" fontId="1" fillId="0" borderId="48" xfId="3" applyFont="1" applyFill="1" applyBorder="1" applyAlignment="1">
      <alignment horizontal="center" vertical="center" wrapText="1"/>
    </xf>
    <xf numFmtId="0" fontId="1" fillId="0" borderId="5" xfId="3" applyFont="1" applyBorder="1" applyAlignment="1">
      <alignment vertical="center"/>
    </xf>
    <xf numFmtId="164" fontId="1" fillId="0" borderId="5" xfId="3" applyNumberFormat="1" applyFont="1" applyFill="1" applyBorder="1" applyAlignment="1">
      <alignment horizontal="center" vertical="center" wrapText="1"/>
    </xf>
    <xf numFmtId="2" fontId="1" fillId="0" borderId="0" xfId="3" applyNumberFormat="1" applyFont="1" applyFill="1" applyBorder="1" applyAlignment="1">
      <alignment horizontal="center" vertical="center" wrapText="1"/>
    </xf>
    <xf numFmtId="9" fontId="1" fillId="0" borderId="0" xfId="3" applyNumberFormat="1" applyFont="1" applyFill="1" applyBorder="1" applyAlignment="1">
      <alignment horizontal="center" vertical="center" wrapText="1"/>
    </xf>
    <xf numFmtId="44" fontId="1" fillId="0" borderId="5" xfId="1" applyFont="1" applyFill="1" applyBorder="1" applyAlignment="1">
      <alignment horizontal="center" vertical="center" wrapText="1"/>
    </xf>
    <xf numFmtId="2" fontId="1" fillId="0" borderId="0" xfId="3" applyNumberFormat="1" applyFont="1" applyFill="1" applyBorder="1" applyAlignment="1">
      <alignment vertical="center" wrapText="1"/>
    </xf>
    <xf numFmtId="2" fontId="1" fillId="0" borderId="5" xfId="3" applyNumberFormat="1" applyFont="1" applyFill="1" applyBorder="1" applyAlignment="1">
      <alignment horizontal="center" vertical="center" wrapText="1"/>
    </xf>
    <xf numFmtId="9" fontId="1" fillId="0" borderId="5" xfId="2" applyFont="1" applyFill="1" applyBorder="1" applyAlignment="1">
      <alignment horizontal="center" vertical="center" wrapText="1"/>
    </xf>
    <xf numFmtId="2" fontId="1" fillId="0" borderId="49" xfId="3" applyNumberFormat="1" applyFont="1" applyFill="1" applyBorder="1" applyAlignment="1">
      <alignment horizontal="center" vertical="center" wrapText="1"/>
    </xf>
    <xf numFmtId="166" fontId="1" fillId="0" borderId="50" xfId="5" applyNumberFormat="1" applyFont="1" applyFill="1" applyBorder="1" applyAlignment="1">
      <alignment vertical="center" wrapText="1"/>
    </xf>
    <xf numFmtId="0" fontId="3" fillId="3" borderId="26" xfId="3" applyFont="1" applyFill="1" applyBorder="1" applyAlignment="1">
      <alignment horizontal="right" vertical="center" wrapText="1"/>
    </xf>
    <xf numFmtId="0" fontId="3" fillId="3" borderId="6" xfId="3" applyFont="1" applyFill="1" applyBorder="1" applyAlignment="1">
      <alignment horizontal="right" vertical="center" wrapText="1"/>
    </xf>
    <xf numFmtId="0" fontId="3" fillId="3" borderId="5" xfId="3" applyFont="1" applyFill="1" applyBorder="1" applyAlignment="1">
      <alignment horizontal="right" vertical="center" wrapText="1"/>
    </xf>
    <xf numFmtId="0" fontId="3" fillId="3" borderId="37" xfId="3" applyFont="1" applyFill="1" applyBorder="1" applyAlignment="1">
      <alignment horizontal="right" vertical="center" wrapText="1"/>
    </xf>
    <xf numFmtId="164" fontId="3" fillId="3" borderId="30" xfId="5" applyNumberFormat="1" applyFont="1" applyFill="1" applyBorder="1" applyAlignment="1">
      <alignment vertical="center" wrapText="1"/>
    </xf>
    <xf numFmtId="0" fontId="3" fillId="3" borderId="38" xfId="3" applyFont="1" applyFill="1" applyBorder="1" applyAlignment="1">
      <alignment horizontal="right" vertical="center" wrapText="1"/>
    </xf>
    <xf numFmtId="0" fontId="3" fillId="3" borderId="51" xfId="3" applyFont="1" applyFill="1" applyBorder="1" applyAlignment="1">
      <alignment horizontal="right" vertical="center" wrapText="1"/>
    </xf>
    <xf numFmtId="0" fontId="3" fillId="3" borderId="45" xfId="3" applyFont="1" applyFill="1" applyBorder="1" applyAlignment="1">
      <alignment horizontal="right" vertical="center" wrapText="1"/>
    </xf>
    <xf numFmtId="164" fontId="3" fillId="3" borderId="52" xfId="3" applyNumberFormat="1" applyFont="1" applyFill="1" applyBorder="1" applyAlignment="1">
      <alignment vertical="center" wrapText="1"/>
    </xf>
    <xf numFmtId="0" fontId="3" fillId="3" borderId="53" xfId="3" applyFont="1" applyFill="1" applyBorder="1" applyAlignment="1">
      <alignment horizontal="center" vertical="center" wrapText="1"/>
    </xf>
    <xf numFmtId="0" fontId="3" fillId="3" borderId="54" xfId="3" applyFont="1" applyFill="1" applyBorder="1" applyAlignment="1">
      <alignment horizontal="center" vertical="center" wrapText="1"/>
    </xf>
    <xf numFmtId="0" fontId="3" fillId="3" borderId="55" xfId="3" applyFont="1" applyFill="1" applyBorder="1" applyAlignment="1">
      <alignment horizontal="center" vertical="center" wrapText="1"/>
    </xf>
    <xf numFmtId="0" fontId="3" fillId="3" borderId="56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10" fillId="0" borderId="23" xfId="3" applyFont="1" applyFill="1" applyBorder="1" applyAlignment="1">
      <alignment horizontal="center" vertical="center" wrapText="1"/>
    </xf>
    <xf numFmtId="0" fontId="10" fillId="0" borderId="15" xfId="6" applyFont="1" applyBorder="1"/>
    <xf numFmtId="0" fontId="10" fillId="0" borderId="23" xfId="6" applyFont="1" applyBorder="1"/>
    <xf numFmtId="2" fontId="10" fillId="0" borderId="23" xfId="6" applyNumberFormat="1" applyFont="1" applyBorder="1" applyAlignment="1">
      <alignment horizontal="center"/>
    </xf>
    <xf numFmtId="2" fontId="1" fillId="0" borderId="37" xfId="3" applyNumberFormat="1" applyFont="1" applyBorder="1" applyAlignment="1">
      <alignment horizontal="center" vertical="center" wrapText="1"/>
    </xf>
    <xf numFmtId="164" fontId="1" fillId="0" borderId="32" xfId="3" applyNumberFormat="1" applyFont="1" applyBorder="1" applyAlignment="1">
      <alignment horizontal="center" vertical="center" wrapText="1"/>
    </xf>
    <xf numFmtId="2" fontId="1" fillId="0" borderId="32" xfId="3" applyNumberFormat="1" applyFont="1" applyBorder="1" applyAlignment="1">
      <alignment horizontal="center" vertical="center" wrapText="1"/>
    </xf>
    <xf numFmtId="0" fontId="1" fillId="0" borderId="32" xfId="3" applyFont="1" applyBorder="1" applyAlignment="1">
      <alignment horizontal="center" vertical="center" wrapText="1"/>
    </xf>
    <xf numFmtId="164" fontId="1" fillId="0" borderId="32" xfId="3" applyNumberFormat="1" applyFont="1" applyFill="1" applyBorder="1" applyAlignment="1">
      <alignment vertical="center" wrapText="1"/>
    </xf>
    <xf numFmtId="164" fontId="1" fillId="0" borderId="23" xfId="5" applyNumberFormat="1" applyFont="1" applyFill="1" applyBorder="1" applyAlignment="1">
      <alignment vertical="center" wrapText="1"/>
    </xf>
    <xf numFmtId="0" fontId="10" fillId="0" borderId="27" xfId="3" applyFont="1" applyFill="1" applyBorder="1" applyAlignment="1">
      <alignment horizontal="center" vertical="center" wrapText="1"/>
    </xf>
    <xf numFmtId="0" fontId="10" fillId="0" borderId="26" xfId="6" applyFont="1" applyBorder="1"/>
    <xf numFmtId="0" fontId="10" fillId="0" borderId="27" xfId="6" applyFont="1" applyBorder="1"/>
    <xf numFmtId="2" fontId="10" fillId="0" borderId="27" xfId="6" applyNumberFormat="1" applyFont="1" applyBorder="1" applyAlignment="1">
      <alignment horizontal="center"/>
    </xf>
    <xf numFmtId="164" fontId="1" fillId="0" borderId="27" xfId="5" applyNumberFormat="1" applyFont="1" applyFill="1" applyBorder="1" applyAlignment="1">
      <alignment vertical="center" wrapText="1"/>
    </xf>
    <xf numFmtId="0" fontId="10" fillId="0" borderId="57" xfId="6" applyFont="1" applyBorder="1"/>
    <xf numFmtId="0" fontId="10" fillId="0" borderId="39" xfId="6" applyFont="1" applyBorder="1"/>
    <xf numFmtId="167" fontId="10" fillId="0" borderId="28" xfId="7" applyNumberFormat="1" applyFont="1" applyFill="1" applyBorder="1" applyAlignment="1" applyProtection="1">
      <alignment horizontal="center"/>
    </xf>
    <xf numFmtId="0" fontId="10" fillId="0" borderId="26" xfId="6" applyFont="1" applyBorder="1" applyAlignment="1">
      <alignment vertical="center" wrapText="1"/>
    </xf>
    <xf numFmtId="0" fontId="10" fillId="0" borderId="27" xfId="6" applyFont="1" applyBorder="1" applyAlignment="1">
      <alignment vertical="center" wrapText="1"/>
    </xf>
    <xf numFmtId="168" fontId="10" fillId="0" borderId="28" xfId="7" applyNumberFormat="1" applyFont="1" applyFill="1" applyBorder="1" applyAlignment="1" applyProtection="1">
      <alignment horizontal="center" vertical="center"/>
    </xf>
    <xf numFmtId="2" fontId="10" fillId="0" borderId="27" xfId="6" applyNumberFormat="1" applyFont="1" applyBorder="1" applyAlignment="1">
      <alignment horizontal="center" vertical="center"/>
    </xf>
    <xf numFmtId="0" fontId="10" fillId="0" borderId="26" xfId="6" applyFont="1" applyBorder="1" applyAlignment="1">
      <alignment wrapText="1"/>
    </xf>
    <xf numFmtId="0" fontId="10" fillId="0" borderId="34" xfId="3" applyFont="1" applyFill="1" applyBorder="1" applyAlignment="1">
      <alignment horizontal="center" vertical="center" wrapText="1"/>
    </xf>
    <xf numFmtId="0" fontId="10" fillId="0" borderId="43" xfId="6" applyFont="1" applyBorder="1" applyAlignment="1">
      <alignment vertical="center" wrapText="1"/>
    </xf>
    <xf numFmtId="0" fontId="10" fillId="0" borderId="34" xfId="6" applyFont="1" applyBorder="1" applyAlignment="1">
      <alignment vertical="center" wrapText="1"/>
    </xf>
    <xf numFmtId="2" fontId="10" fillId="0" borderId="34" xfId="6" applyNumberFormat="1" applyFont="1" applyBorder="1" applyAlignment="1">
      <alignment horizontal="center" vertical="center"/>
    </xf>
    <xf numFmtId="164" fontId="1" fillId="0" borderId="34" xfId="5" applyNumberFormat="1" applyFont="1" applyFill="1" applyBorder="1" applyAlignment="1">
      <alignment vertical="center" wrapText="1"/>
    </xf>
    <xf numFmtId="0" fontId="3" fillId="3" borderId="48" xfId="3" applyFont="1" applyFill="1" applyBorder="1" applyAlignment="1">
      <alignment horizontal="right" vertical="center" wrapText="1"/>
    </xf>
    <xf numFmtId="0" fontId="3" fillId="3" borderId="58" xfId="3" applyFont="1" applyFill="1" applyBorder="1" applyAlignment="1">
      <alignment horizontal="right" vertical="center" wrapText="1"/>
    </xf>
    <xf numFmtId="0" fontId="3" fillId="3" borderId="5" xfId="3" applyFont="1" applyFill="1" applyBorder="1" applyAlignment="1">
      <alignment vertical="center" wrapText="1"/>
    </xf>
    <xf numFmtId="0" fontId="3" fillId="3" borderId="48" xfId="3" applyFont="1" applyFill="1" applyBorder="1" applyAlignment="1">
      <alignment vertical="center" wrapText="1"/>
    </xf>
    <xf numFmtId="0" fontId="3" fillId="3" borderId="58" xfId="3" applyFont="1" applyFill="1" applyBorder="1" applyAlignment="1">
      <alignment vertical="center" wrapText="1"/>
    </xf>
    <xf numFmtId="0" fontId="3" fillId="3" borderId="58" xfId="3" applyFont="1" applyFill="1" applyBorder="1" applyAlignment="1">
      <alignment horizontal="center" vertical="center" wrapText="1"/>
    </xf>
    <xf numFmtId="164" fontId="3" fillId="3" borderId="58" xfId="3" applyNumberFormat="1" applyFont="1" applyFill="1" applyBorder="1" applyAlignment="1">
      <alignment vertical="center" wrapText="1"/>
    </xf>
    <xf numFmtId="169" fontId="3" fillId="3" borderId="30" xfId="8" applyFont="1" applyFill="1" applyBorder="1" applyAlignment="1">
      <alignment vertical="center" wrapText="1"/>
    </xf>
    <xf numFmtId="0" fontId="3" fillId="3" borderId="6" xfId="3" applyFont="1" applyFill="1" applyBorder="1" applyAlignment="1">
      <alignment horizontal="right" vertical="center" wrapText="1"/>
    </xf>
    <xf numFmtId="0" fontId="3" fillId="3" borderId="37" xfId="3" applyFont="1" applyFill="1" applyBorder="1" applyAlignment="1">
      <alignment horizontal="right" vertical="center" wrapText="1"/>
    </xf>
    <xf numFmtId="169" fontId="3" fillId="3" borderId="30" xfId="9" applyFont="1" applyFill="1" applyBorder="1" applyAlignment="1">
      <alignment vertical="center" wrapText="1"/>
    </xf>
    <xf numFmtId="0" fontId="3" fillId="3" borderId="43" xfId="3" applyFont="1" applyFill="1" applyBorder="1" applyAlignment="1">
      <alignment horizontal="right" vertical="center" wrapText="1"/>
    </xf>
    <xf numFmtId="169" fontId="3" fillId="3" borderId="52" xfId="8" applyFont="1" applyFill="1" applyBorder="1" applyAlignment="1">
      <alignment vertical="center" wrapText="1"/>
    </xf>
    <xf numFmtId="169" fontId="2" fillId="0" borderId="0" xfId="0" applyNumberFormat="1" applyFont="1" applyAlignment="1">
      <alignment horizontal="left" vertical="top"/>
    </xf>
    <xf numFmtId="0" fontId="3" fillId="0" borderId="15" xfId="3" applyFont="1" applyFill="1" applyBorder="1" applyAlignment="1">
      <alignment horizontal="center" vertical="center" wrapText="1"/>
    </xf>
    <xf numFmtId="0" fontId="3" fillId="0" borderId="17" xfId="3" applyFont="1" applyFill="1" applyBorder="1" applyAlignment="1">
      <alignment horizontal="center" vertical="center" wrapText="1"/>
    </xf>
    <xf numFmtId="0" fontId="3" fillId="0" borderId="20" xfId="3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left" vertical="top"/>
    </xf>
    <xf numFmtId="0" fontId="1" fillId="2" borderId="26" xfId="3" applyFont="1" applyFill="1" applyBorder="1" applyAlignment="1">
      <alignment horizontal="justify" vertical="center" wrapText="1"/>
    </xf>
    <xf numFmtId="0" fontId="1" fillId="2" borderId="6" xfId="3" applyFont="1" applyFill="1" applyBorder="1" applyAlignment="1">
      <alignment horizontal="justify" vertical="center" wrapText="1"/>
    </xf>
    <xf numFmtId="0" fontId="1" fillId="2" borderId="28" xfId="3" applyFont="1" applyFill="1" applyBorder="1" applyAlignment="1">
      <alignment horizontal="justify" vertical="center" wrapText="1"/>
    </xf>
    <xf numFmtId="0" fontId="1" fillId="5" borderId="29" xfId="3" applyFont="1" applyFill="1" applyBorder="1" applyAlignment="1">
      <alignment horizontal="justify" vertical="center" wrapText="1"/>
    </xf>
    <xf numFmtId="0" fontId="1" fillId="5" borderId="32" xfId="3" applyFont="1" applyFill="1" applyBorder="1" applyAlignment="1">
      <alignment horizontal="justify" vertical="center" wrapText="1"/>
    </xf>
    <xf numFmtId="0" fontId="1" fillId="5" borderId="30" xfId="3" applyFont="1" applyFill="1" applyBorder="1" applyAlignment="1">
      <alignment horizontal="justify" vertical="center" wrapText="1"/>
    </xf>
    <xf numFmtId="0" fontId="1" fillId="0" borderId="53" xfId="3" applyFont="1" applyFill="1" applyBorder="1" applyAlignment="1">
      <alignment horizontal="justify" vertical="center" wrapText="1"/>
    </xf>
    <xf numFmtId="0" fontId="1" fillId="0" borderId="54" xfId="3" applyFont="1" applyFill="1" applyBorder="1" applyAlignment="1">
      <alignment horizontal="justify" vertical="center" wrapText="1"/>
    </xf>
    <xf numFmtId="0" fontId="1" fillId="0" borderId="55" xfId="3" applyFont="1" applyFill="1" applyBorder="1" applyAlignment="1">
      <alignment horizontal="justify" vertical="center" wrapText="1"/>
    </xf>
    <xf numFmtId="0" fontId="1" fillId="2" borderId="7" xfId="3" applyFont="1" applyFill="1" applyBorder="1" applyAlignment="1">
      <alignment horizontal="left" vertical="center" wrapText="1"/>
    </xf>
    <xf numFmtId="0" fontId="1" fillId="2" borderId="8" xfId="3" applyFont="1" applyFill="1" applyBorder="1" applyAlignment="1">
      <alignment horizontal="left" vertical="center" wrapText="1"/>
    </xf>
    <xf numFmtId="0" fontId="1" fillId="2" borderId="8" xfId="3" applyFont="1" applyFill="1" applyBorder="1" applyAlignment="1">
      <alignment horizontal="left" vertical="center" wrapText="1"/>
    </xf>
    <xf numFmtId="0" fontId="1" fillId="2" borderId="8" xfId="3" applyNumberFormat="1" applyFont="1" applyFill="1" applyBorder="1" applyAlignment="1">
      <alignment horizontal="center" vertical="center" wrapText="1"/>
    </xf>
    <xf numFmtId="0" fontId="1" fillId="2" borderId="8" xfId="3" applyNumberFormat="1" applyFont="1" applyFill="1" applyBorder="1" applyAlignment="1">
      <alignment horizontal="justify" vertical="center" wrapText="1"/>
    </xf>
    <xf numFmtId="0" fontId="1" fillId="2" borderId="8" xfId="3" applyNumberFormat="1" applyFont="1" applyFill="1" applyBorder="1" applyAlignment="1">
      <alignment vertical="center" wrapText="1"/>
    </xf>
    <xf numFmtId="0" fontId="1" fillId="2" borderId="9" xfId="3" applyNumberFormat="1" applyFont="1" applyFill="1" applyBorder="1" applyAlignment="1">
      <alignment vertical="center" wrapText="1"/>
    </xf>
    <xf numFmtId="0" fontId="1" fillId="2" borderId="10" xfId="3" applyFont="1" applyFill="1" applyBorder="1" applyAlignment="1">
      <alignment horizontal="left" vertical="center" wrapText="1"/>
    </xf>
    <xf numFmtId="0" fontId="1" fillId="2" borderId="0" xfId="3" applyNumberFormat="1" applyFont="1" applyFill="1" applyBorder="1" applyAlignment="1">
      <alignment horizontal="center" vertical="center" wrapText="1"/>
    </xf>
    <xf numFmtId="0" fontId="1" fillId="2" borderId="0" xfId="3" applyNumberFormat="1" applyFont="1" applyFill="1" applyBorder="1" applyAlignment="1">
      <alignment horizontal="justify" vertical="center" wrapText="1"/>
    </xf>
    <xf numFmtId="0" fontId="1" fillId="2" borderId="0" xfId="3" applyNumberFormat="1" applyFont="1" applyFill="1" applyBorder="1" applyAlignment="1">
      <alignment vertical="center" wrapText="1"/>
    </xf>
    <xf numFmtId="0" fontId="1" fillId="2" borderId="11" xfId="3" applyNumberFormat="1" applyFont="1" applyFill="1" applyBorder="1" applyAlignment="1">
      <alignment vertical="center" wrapText="1"/>
    </xf>
    <xf numFmtId="0" fontId="13" fillId="2" borderId="10" xfId="10" applyFont="1" applyFill="1" applyBorder="1" applyAlignment="1">
      <alignment horizontal="center" vertical="center"/>
    </xf>
    <xf numFmtId="0" fontId="13" fillId="2" borderId="0" xfId="10" applyFont="1" applyFill="1" applyAlignment="1">
      <alignment horizontal="center" vertical="center"/>
    </xf>
    <xf numFmtId="0" fontId="13" fillId="2" borderId="0" xfId="10" applyFont="1" applyFill="1" applyAlignment="1">
      <alignment horizontal="center" vertical="center"/>
    </xf>
    <xf numFmtId="0" fontId="3" fillId="2" borderId="0" xfId="3" applyNumberFormat="1" applyFont="1" applyFill="1" applyBorder="1" applyAlignment="1">
      <alignment horizontal="center" vertical="center" wrapText="1"/>
    </xf>
    <xf numFmtId="0" fontId="3" fillId="2" borderId="11" xfId="3" applyNumberFormat="1" applyFont="1" applyFill="1" applyBorder="1" applyAlignment="1">
      <alignment horizontal="center" vertical="center" wrapText="1"/>
    </xf>
    <xf numFmtId="0" fontId="14" fillId="2" borderId="10" xfId="10" applyFont="1" applyFill="1" applyBorder="1" applyAlignment="1">
      <alignment horizontal="left" vertical="top" wrapText="1"/>
    </xf>
    <xf numFmtId="0" fontId="14" fillId="2" borderId="0" xfId="10" applyFont="1" applyFill="1" applyAlignment="1">
      <alignment horizontal="left" vertical="top"/>
    </xf>
    <xf numFmtId="0" fontId="14" fillId="2" borderId="0" xfId="10" applyFont="1" applyFill="1" applyAlignment="1">
      <alignment horizontal="left" vertical="top"/>
    </xf>
    <xf numFmtId="0" fontId="14" fillId="2" borderId="0" xfId="10" applyFont="1" applyFill="1" applyAlignment="1">
      <alignment horizontal="left" vertical="top" wrapText="1"/>
    </xf>
    <xf numFmtId="0" fontId="14" fillId="2" borderId="0" xfId="10" applyFont="1" applyFill="1" applyAlignment="1">
      <alignment horizontal="center" vertical="top"/>
    </xf>
    <xf numFmtId="0" fontId="1" fillId="2" borderId="0" xfId="3" applyNumberFormat="1" applyFont="1" applyFill="1" applyBorder="1" applyAlignment="1">
      <alignment vertical="top" wrapText="1"/>
    </xf>
    <xf numFmtId="0" fontId="1" fillId="2" borderId="0" xfId="3" applyNumberFormat="1" applyFont="1" applyFill="1" applyBorder="1" applyAlignment="1">
      <alignment horizontal="center" vertical="top" wrapText="1"/>
    </xf>
    <xf numFmtId="0" fontId="1" fillId="2" borderId="11" xfId="3" applyNumberFormat="1" applyFont="1" applyFill="1" applyBorder="1" applyAlignment="1">
      <alignment horizontal="center" vertical="top" wrapText="1"/>
    </xf>
    <xf numFmtId="0" fontId="14" fillId="2" borderId="53" xfId="10" applyFont="1" applyFill="1" applyBorder="1" applyAlignment="1">
      <alignment horizontal="left" vertical="top"/>
    </xf>
    <xf numFmtId="0" fontId="14" fillId="2" borderId="54" xfId="10" applyFont="1" applyFill="1" applyBorder="1" applyAlignment="1">
      <alignment horizontal="left" vertical="top"/>
    </xf>
    <xf numFmtId="0" fontId="14" fillId="2" borderId="54" xfId="10" applyFont="1" applyFill="1" applyBorder="1" applyAlignment="1">
      <alignment horizontal="left" vertical="top"/>
    </xf>
    <xf numFmtId="0" fontId="14" fillId="2" borderId="54" xfId="10" applyFont="1" applyFill="1" applyBorder="1" applyAlignment="1">
      <alignment horizontal="center" vertical="top"/>
    </xf>
    <xf numFmtId="0" fontId="1" fillId="2" borderId="54" xfId="3" applyNumberFormat="1" applyFont="1" applyFill="1" applyBorder="1" applyAlignment="1">
      <alignment horizontal="justify" vertical="center" wrapText="1"/>
    </xf>
    <xf numFmtId="0" fontId="1" fillId="2" borderId="54" xfId="3" applyNumberFormat="1" applyFont="1" applyFill="1" applyBorder="1" applyAlignment="1">
      <alignment vertical="center" wrapText="1"/>
    </xf>
    <xf numFmtId="0" fontId="1" fillId="2" borderId="55" xfId="3" applyNumberFormat="1" applyFont="1" applyFill="1" applyBorder="1" applyAlignment="1">
      <alignment vertical="center" wrapText="1"/>
    </xf>
  </cellXfs>
  <cellStyles count="11">
    <cellStyle name="Millares 2 2 2" xfId="5"/>
    <cellStyle name="Millares 35" xfId="7"/>
    <cellStyle name="Moneda" xfId="1" builtinId="4"/>
    <cellStyle name="Moneda 3 11" xfId="8"/>
    <cellStyle name="Moneda 3 4 2" xfId="9"/>
    <cellStyle name="Normal" xfId="0" builtinId="0"/>
    <cellStyle name="Normal 11" xfId="6"/>
    <cellStyle name="Normal 12 2" xfId="4"/>
    <cellStyle name="Normal 3 11 2" xfId="3"/>
    <cellStyle name="Normal_ESTABLECIMIENTO Y MANTENIMIENTO" xfId="10"/>
    <cellStyle name="Porcentaje" xfId="2" builtinId="5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A69"/>
  <sheetViews>
    <sheetView tabSelected="1" view="pageBreakPreview" topLeftCell="D1" zoomScaleNormal="100" zoomScaleSheetLayoutView="100" workbookViewId="0">
      <selection activeCell="G39" sqref="G39"/>
    </sheetView>
  </sheetViews>
  <sheetFormatPr baseColWidth="10" defaultColWidth="9.33203125" defaultRowHeight="15" x14ac:dyDescent="0.2"/>
  <cols>
    <col min="1" max="1" width="3.33203125" style="4" customWidth="1"/>
    <col min="2" max="2" width="7.33203125" style="4" customWidth="1"/>
    <col min="3" max="3" width="13.83203125" style="4" customWidth="1"/>
    <col min="4" max="4" width="72" style="4" customWidth="1"/>
    <col min="5" max="5" width="17.5" style="4" customWidth="1"/>
    <col min="6" max="6" width="33.33203125" style="11" customWidth="1"/>
    <col min="7" max="8" width="21.6640625" style="4" customWidth="1"/>
    <col min="9" max="9" width="26.1640625" style="4" hidden="1" customWidth="1"/>
    <col min="10" max="14" width="21.6640625" style="4" hidden="1" customWidth="1"/>
    <col min="15" max="15" width="27.1640625" style="4" hidden="1" customWidth="1"/>
    <col min="16" max="16" width="21.6640625" style="4" hidden="1" customWidth="1"/>
    <col min="17" max="17" width="21.6640625" style="11" hidden="1" customWidth="1"/>
    <col min="18" max="19" width="21.6640625" style="4" hidden="1" customWidth="1"/>
    <col min="20" max="20" width="22" style="4" hidden="1" customWidth="1"/>
    <col min="21" max="21" width="21.83203125" style="4" hidden="1" customWidth="1"/>
    <col min="22" max="22" width="29.6640625" style="4" bestFit="1" customWidth="1"/>
    <col min="23" max="23" width="3.33203125" style="4" customWidth="1"/>
    <col min="24" max="24" width="26.1640625" style="4" hidden="1" customWidth="1"/>
    <col min="25" max="26" width="9.33203125" style="4"/>
    <col min="27" max="27" width="33.6640625" style="4" customWidth="1"/>
    <col min="28" max="30" width="9.33203125" style="4"/>
    <col min="31" max="31" width="27.6640625" style="4" customWidth="1"/>
    <col min="32" max="16384" width="9.33203125" style="4"/>
  </cols>
  <sheetData>
    <row r="2" spans="2:22" x14ac:dyDescent="0.2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spans="2:22" ht="31.5" x14ac:dyDescent="0.2">
      <c r="B3" s="5" t="s">
        <v>1</v>
      </c>
      <c r="C3" s="6" t="s">
        <v>2</v>
      </c>
      <c r="D3" s="7"/>
      <c r="E3" s="8"/>
      <c r="F3" s="9" t="s">
        <v>3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8">
        <v>1</v>
      </c>
    </row>
    <row r="5" spans="2:22" x14ac:dyDescent="0.2">
      <c r="C5" s="10" t="s">
        <v>4</v>
      </c>
      <c r="D5" s="10"/>
      <c r="E5" s="10"/>
      <c r="F5" s="10"/>
      <c r="S5" s="12">
        <f>+S6+S7</f>
        <v>12.5</v>
      </c>
    </row>
    <row r="6" spans="2:22" x14ac:dyDescent="0.2">
      <c r="C6" s="10" t="s">
        <v>5</v>
      </c>
      <c r="D6" s="10"/>
      <c r="E6" s="10"/>
      <c r="F6" s="10"/>
      <c r="S6" s="13">
        <v>11.5</v>
      </c>
    </row>
    <row r="7" spans="2:22" x14ac:dyDescent="0.2">
      <c r="C7" s="10" t="s">
        <v>6</v>
      </c>
      <c r="D7" s="10"/>
      <c r="E7" s="10"/>
      <c r="F7" s="10"/>
      <c r="S7" s="12">
        <v>1</v>
      </c>
    </row>
    <row r="9" spans="2:22" ht="15.75" thickBot="1" x14ac:dyDescent="0.25"/>
    <row r="10" spans="2:22" ht="15.75" x14ac:dyDescent="0.2">
      <c r="C10" s="14" t="s">
        <v>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6"/>
    </row>
    <row r="11" spans="2:22" x14ac:dyDescent="0.2">
      <c r="C11" s="17" t="s">
        <v>8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9"/>
    </row>
    <row r="12" spans="2:22" ht="15.75" thickBot="1" x14ac:dyDescent="0.25">
      <c r="C12" s="1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9"/>
    </row>
    <row r="13" spans="2:22" ht="16.5" thickBot="1" x14ac:dyDescent="0.25">
      <c r="C13" s="20"/>
      <c r="D13" s="21"/>
      <c r="E13" s="21"/>
      <c r="F13" s="21"/>
      <c r="G13" s="22"/>
      <c r="H13" s="22"/>
      <c r="I13" s="23"/>
      <c r="J13" s="24" t="s">
        <v>9</v>
      </c>
      <c r="K13" s="25"/>
      <c r="L13" s="23"/>
      <c r="M13" s="24" t="s">
        <v>10</v>
      </c>
      <c r="N13" s="25"/>
      <c r="O13" s="23"/>
      <c r="P13" s="24" t="s">
        <v>11</v>
      </c>
      <c r="Q13" s="25"/>
      <c r="R13" s="21"/>
      <c r="S13" s="21"/>
      <c r="T13" s="21"/>
      <c r="U13" s="21"/>
      <c r="V13" s="26"/>
    </row>
    <row r="14" spans="2:22" ht="45" customHeight="1" thickBot="1" x14ac:dyDescent="0.25">
      <c r="C14" s="27" t="s">
        <v>12</v>
      </c>
      <c r="D14" s="28" t="s">
        <v>13</v>
      </c>
      <c r="E14" s="29" t="s">
        <v>14</v>
      </c>
      <c r="F14" s="30" t="s">
        <v>15</v>
      </c>
      <c r="G14" s="31" t="s">
        <v>16</v>
      </c>
      <c r="H14" s="32" t="s">
        <v>17</v>
      </c>
      <c r="I14" s="30"/>
      <c r="J14" s="33" t="s">
        <v>16</v>
      </c>
      <c r="K14" s="34" t="s">
        <v>17</v>
      </c>
      <c r="L14" s="30"/>
      <c r="M14" s="33" t="s">
        <v>16</v>
      </c>
      <c r="N14" s="34" t="s">
        <v>17</v>
      </c>
      <c r="O14" s="30"/>
      <c r="P14" s="33" t="s">
        <v>16</v>
      </c>
      <c r="Q14" s="34" t="s">
        <v>17</v>
      </c>
      <c r="R14" s="30"/>
      <c r="S14" s="35" t="s">
        <v>18</v>
      </c>
      <c r="T14" s="36" t="s">
        <v>19</v>
      </c>
      <c r="U14" s="36" t="s">
        <v>20</v>
      </c>
      <c r="V14" s="34" t="s">
        <v>21</v>
      </c>
    </row>
    <row r="15" spans="2:22" ht="27" customHeight="1" thickBot="1" x14ac:dyDescent="0.25">
      <c r="C15" s="37" t="s">
        <v>22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9"/>
    </row>
    <row r="16" spans="2:22" ht="15" customHeight="1" thickBot="1" x14ac:dyDescent="0.25">
      <c r="C16" s="29" t="s">
        <v>12</v>
      </c>
      <c r="D16" s="29" t="s">
        <v>13</v>
      </c>
      <c r="E16" s="29"/>
      <c r="F16" s="40" t="s">
        <v>23</v>
      </c>
      <c r="G16" s="41" t="s">
        <v>16</v>
      </c>
      <c r="H16" s="29" t="s">
        <v>17</v>
      </c>
      <c r="I16" s="42"/>
      <c r="J16" s="41"/>
      <c r="K16" s="43"/>
      <c r="L16" s="42"/>
      <c r="M16" s="41"/>
      <c r="N16" s="43"/>
      <c r="O16" s="42"/>
      <c r="P16" s="41"/>
      <c r="Q16" s="43"/>
      <c r="R16" s="42"/>
      <c r="S16" s="42"/>
      <c r="T16" s="42"/>
      <c r="U16" s="42"/>
      <c r="V16" s="43" t="s">
        <v>24</v>
      </c>
    </row>
    <row r="17" spans="3:27" ht="16.5" thickBot="1" x14ac:dyDescent="0.25">
      <c r="C17" s="44">
        <v>1</v>
      </c>
      <c r="D17" s="45" t="s">
        <v>25</v>
      </c>
      <c r="E17" s="46" t="s">
        <v>26</v>
      </c>
      <c r="F17" s="47" t="s">
        <v>27</v>
      </c>
      <c r="G17" s="48">
        <v>12.5</v>
      </c>
      <c r="H17" s="49">
        <v>1</v>
      </c>
      <c r="I17" s="50" t="e">
        <f>+H17*G17*F17</f>
        <v>#VALUE!</v>
      </c>
      <c r="J17" s="51">
        <v>9</v>
      </c>
      <c r="K17" s="52">
        <v>0.5</v>
      </c>
      <c r="L17" s="50" t="e">
        <f>+K17*J17*F17</f>
        <v>#VALUE!</v>
      </c>
      <c r="M17" s="51">
        <v>12.5</v>
      </c>
      <c r="N17" s="52">
        <v>0.5</v>
      </c>
      <c r="O17" s="50" t="e">
        <f>+N17*M17*F17</f>
        <v>#VALUE!</v>
      </c>
      <c r="P17" s="51">
        <v>5.5</v>
      </c>
      <c r="Q17" s="52">
        <v>0.5</v>
      </c>
      <c r="R17" s="53" t="e">
        <f>+Q17*P17*F17</f>
        <v>#VALUE!</v>
      </c>
      <c r="S17" s="54">
        <f>+MAX(G17,J17,M17,P17)</f>
        <v>12.5</v>
      </c>
      <c r="T17" s="55">
        <f>+H17+K17+N17+Q17</f>
        <v>2.5</v>
      </c>
      <c r="U17" s="54">
        <f>+((G17*H17)+(J17*K17)+(M17*N17)+(P17*Q17))</f>
        <v>26</v>
      </c>
      <c r="V17" s="56" t="e">
        <f t="shared" ref="V17:V23" si="0">+F17*G17*H17*C17</f>
        <v>#VALUE!</v>
      </c>
      <c r="X17" s="4">
        <v>102375000</v>
      </c>
    </row>
    <row r="18" spans="3:27" ht="16.5" thickBot="1" x14ac:dyDescent="0.25">
      <c r="C18" s="57">
        <v>2</v>
      </c>
      <c r="D18" s="58" t="s">
        <v>28</v>
      </c>
      <c r="E18" s="59" t="s">
        <v>26</v>
      </c>
      <c r="F18" s="47" t="s">
        <v>27</v>
      </c>
      <c r="G18" s="60">
        <v>12.5</v>
      </c>
      <c r="H18" s="61">
        <v>1</v>
      </c>
      <c r="I18" s="62" t="e">
        <f t="shared" ref="I18:I27" si="1">+H18*G18*F18</f>
        <v>#VALUE!</v>
      </c>
      <c r="J18" s="63">
        <v>9</v>
      </c>
      <c r="K18" s="64">
        <v>1</v>
      </c>
      <c r="L18" s="62" t="e">
        <f t="shared" ref="L18:L25" si="2">+K18*J18*F18</f>
        <v>#VALUE!</v>
      </c>
      <c r="M18" s="63">
        <v>12.5</v>
      </c>
      <c r="N18" s="64">
        <v>1</v>
      </c>
      <c r="O18" s="62" t="e">
        <f t="shared" ref="O18:O25" si="3">+N18*M18*F18</f>
        <v>#VALUE!</v>
      </c>
      <c r="P18" s="63">
        <v>5.5</v>
      </c>
      <c r="Q18" s="64">
        <v>1</v>
      </c>
      <c r="R18" s="65" t="e">
        <f t="shared" ref="R18:R25" si="4">+Q18*P18*F18</f>
        <v>#VALUE!</v>
      </c>
      <c r="S18" s="66">
        <f t="shared" ref="S18:S25" si="5">+MAX(G18,J18,M18,P18)</f>
        <v>12.5</v>
      </c>
      <c r="T18" s="67">
        <f t="shared" ref="T18:T21" si="6">+H18+K18+N18+Q18</f>
        <v>4</v>
      </c>
      <c r="U18" s="66">
        <f t="shared" ref="U18:U25" si="7">+((G18*H18)+(J18*K18)+(M18*N18)+(P18*Q18))</f>
        <v>39.5</v>
      </c>
      <c r="V18" s="68" t="e">
        <f t="shared" si="0"/>
        <v>#VALUE!</v>
      </c>
      <c r="X18" s="4">
        <v>141750000</v>
      </c>
    </row>
    <row r="19" spans="3:27" ht="16.5" thickBot="1" x14ac:dyDescent="0.25">
      <c r="C19" s="57">
        <v>4</v>
      </c>
      <c r="D19" s="69" t="s">
        <v>29</v>
      </c>
      <c r="E19" s="59" t="s">
        <v>26</v>
      </c>
      <c r="F19" s="47" t="s">
        <v>27</v>
      </c>
      <c r="G19" s="60">
        <v>11.5</v>
      </c>
      <c r="H19" s="61">
        <v>1</v>
      </c>
      <c r="I19" s="62" t="e">
        <f>+H19*G19*F19</f>
        <v>#VALUE!</v>
      </c>
      <c r="J19" s="63">
        <v>8</v>
      </c>
      <c r="K19" s="64">
        <v>1</v>
      </c>
      <c r="L19" s="62" t="e">
        <f>+K19*J19*F19</f>
        <v>#VALUE!</v>
      </c>
      <c r="M19" s="63">
        <v>11.5</v>
      </c>
      <c r="N19" s="64">
        <v>1</v>
      </c>
      <c r="O19" s="62" t="e">
        <f>+N19*M19*F19</f>
        <v>#VALUE!</v>
      </c>
      <c r="P19" s="63">
        <v>4.5</v>
      </c>
      <c r="Q19" s="64">
        <v>1</v>
      </c>
      <c r="R19" s="65" t="e">
        <f>+Q19*P19*F19</f>
        <v>#VALUE!</v>
      </c>
      <c r="S19" s="66">
        <f>+MAX(G19,J19,M19,P19)</f>
        <v>11.5</v>
      </c>
      <c r="T19" s="67">
        <f>+H19+K19+N19+Q19</f>
        <v>4</v>
      </c>
      <c r="U19" s="66">
        <f>+((G19*H19)+(J19*K19)+(M19*N19)+(P19*Q19))</f>
        <v>35.5</v>
      </c>
      <c r="V19" s="68" t="e">
        <f t="shared" si="0"/>
        <v>#VALUE!</v>
      </c>
    </row>
    <row r="20" spans="3:27" ht="16.5" thickBot="1" x14ac:dyDescent="0.25">
      <c r="C20" s="57">
        <v>1</v>
      </c>
      <c r="D20" s="58" t="s">
        <v>30</v>
      </c>
      <c r="E20" s="59" t="s">
        <v>26</v>
      </c>
      <c r="F20" s="47" t="s">
        <v>27</v>
      </c>
      <c r="G20" s="60">
        <v>12</v>
      </c>
      <c r="H20" s="61">
        <v>1</v>
      </c>
      <c r="I20" s="62" t="e">
        <f t="shared" si="1"/>
        <v>#VALUE!</v>
      </c>
      <c r="J20" s="63">
        <v>8</v>
      </c>
      <c r="K20" s="64">
        <v>0.5</v>
      </c>
      <c r="L20" s="62" t="e">
        <f t="shared" si="2"/>
        <v>#VALUE!</v>
      </c>
      <c r="M20" s="63">
        <v>11.5</v>
      </c>
      <c r="N20" s="64">
        <v>0.5</v>
      </c>
      <c r="O20" s="62" t="e">
        <f t="shared" si="3"/>
        <v>#VALUE!</v>
      </c>
      <c r="P20" s="63">
        <v>4.5</v>
      </c>
      <c r="Q20" s="64">
        <v>0.5</v>
      </c>
      <c r="R20" s="65" t="e">
        <f t="shared" si="4"/>
        <v>#VALUE!</v>
      </c>
      <c r="S20" s="66">
        <f t="shared" si="5"/>
        <v>12</v>
      </c>
      <c r="T20" s="67">
        <f t="shared" si="6"/>
        <v>2.5</v>
      </c>
      <c r="U20" s="66">
        <f t="shared" si="7"/>
        <v>24</v>
      </c>
      <c r="V20" s="68" t="e">
        <f t="shared" si="0"/>
        <v>#VALUE!</v>
      </c>
      <c r="X20" s="4">
        <v>48125000</v>
      </c>
    </row>
    <row r="21" spans="3:27" ht="16.5" thickBot="1" x14ac:dyDescent="0.25">
      <c r="C21" s="57">
        <v>1</v>
      </c>
      <c r="D21" s="58" t="s">
        <v>31</v>
      </c>
      <c r="E21" s="59" t="s">
        <v>26</v>
      </c>
      <c r="F21" s="47" t="s">
        <v>27</v>
      </c>
      <c r="G21" s="60">
        <v>12</v>
      </c>
      <c r="H21" s="61">
        <v>1</v>
      </c>
      <c r="I21" s="62" t="e">
        <f t="shared" si="1"/>
        <v>#VALUE!</v>
      </c>
      <c r="J21" s="63">
        <v>8</v>
      </c>
      <c r="K21" s="64">
        <v>0.5</v>
      </c>
      <c r="L21" s="62" t="e">
        <f t="shared" si="2"/>
        <v>#VALUE!</v>
      </c>
      <c r="M21" s="63">
        <v>11.5</v>
      </c>
      <c r="N21" s="64">
        <v>0.5</v>
      </c>
      <c r="O21" s="62" t="e">
        <f t="shared" si="3"/>
        <v>#VALUE!</v>
      </c>
      <c r="P21" s="63">
        <v>4.5</v>
      </c>
      <c r="Q21" s="64">
        <v>0.5</v>
      </c>
      <c r="R21" s="65" t="e">
        <f t="shared" si="4"/>
        <v>#VALUE!</v>
      </c>
      <c r="S21" s="66">
        <f t="shared" si="5"/>
        <v>12</v>
      </c>
      <c r="T21" s="67">
        <f t="shared" si="6"/>
        <v>2.5</v>
      </c>
      <c r="U21" s="66">
        <f t="shared" si="7"/>
        <v>24</v>
      </c>
      <c r="V21" s="68" t="e">
        <f t="shared" si="0"/>
        <v>#VALUE!</v>
      </c>
      <c r="X21" s="4">
        <v>48125000</v>
      </c>
    </row>
    <row r="22" spans="3:27" ht="16.5" thickBot="1" x14ac:dyDescent="0.25">
      <c r="C22" s="57">
        <v>1</v>
      </c>
      <c r="D22" s="70" t="s">
        <v>32</v>
      </c>
      <c r="E22" s="59" t="s">
        <v>26</v>
      </c>
      <c r="F22" s="47" t="s">
        <v>27</v>
      </c>
      <c r="G22" s="60">
        <v>11.5</v>
      </c>
      <c r="H22" s="61">
        <v>1</v>
      </c>
      <c r="V22" s="68" t="e">
        <f t="shared" si="0"/>
        <v>#VALUE!</v>
      </c>
      <c r="X22" s="4">
        <v>75625000</v>
      </c>
    </row>
    <row r="23" spans="3:27" ht="16.5" thickBot="1" x14ac:dyDescent="0.25">
      <c r="C23" s="57">
        <v>1</v>
      </c>
      <c r="D23" s="71" t="s">
        <v>33</v>
      </c>
      <c r="E23" s="59" t="s">
        <v>26</v>
      </c>
      <c r="F23" s="47" t="s">
        <v>27</v>
      </c>
      <c r="G23" s="60">
        <v>11.5</v>
      </c>
      <c r="H23" s="61">
        <v>1</v>
      </c>
      <c r="I23" s="62" t="e">
        <f>+H23*G23*F23</f>
        <v>#VALUE!</v>
      </c>
      <c r="J23" s="63">
        <v>8</v>
      </c>
      <c r="K23" s="64">
        <v>1</v>
      </c>
      <c r="L23" s="62" t="e">
        <f>+K23*J23*F23</f>
        <v>#VALUE!</v>
      </c>
      <c r="M23" s="63">
        <v>11.5</v>
      </c>
      <c r="N23" s="64">
        <v>1</v>
      </c>
      <c r="O23" s="62" t="e">
        <f>+N23*M23*F23</f>
        <v>#VALUE!</v>
      </c>
      <c r="P23" s="63">
        <v>4.5</v>
      </c>
      <c r="Q23" s="64">
        <v>1</v>
      </c>
      <c r="R23" s="65" t="e">
        <f>+Q23*P23*F23</f>
        <v>#VALUE!</v>
      </c>
      <c r="S23" s="66">
        <f>+MAX(G23,J23,M23,P23)</f>
        <v>11.5</v>
      </c>
      <c r="T23" s="67">
        <f>+H23+K23+N23+Q23</f>
        <v>4</v>
      </c>
      <c r="U23" s="66">
        <f>+((G23*H23)+(J23*K23)+(M23*N23)+(P23*Q23))</f>
        <v>35.5</v>
      </c>
      <c r="V23" s="68" t="e">
        <f t="shared" si="0"/>
        <v>#VALUE!</v>
      </c>
      <c r="X23" s="4">
        <v>82500000</v>
      </c>
      <c r="AA23" s="72" t="e">
        <f>+V17+V18+V20+V21+V19+V23+V25+V27</f>
        <v>#VALUE!</v>
      </c>
    </row>
    <row r="24" spans="3:27" ht="15" customHeight="1" thickBot="1" x14ac:dyDescent="0.25">
      <c r="C24" s="73" t="s">
        <v>34</v>
      </c>
      <c r="D24" s="74"/>
      <c r="E24" s="74"/>
      <c r="F24" s="75"/>
      <c r="G24" s="75"/>
      <c r="H24" s="75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7"/>
    </row>
    <row r="25" spans="3:27" ht="16.5" thickBot="1" x14ac:dyDescent="0.25">
      <c r="C25" s="57">
        <v>1</v>
      </c>
      <c r="D25" s="78" t="s">
        <v>35</v>
      </c>
      <c r="E25" s="78" t="s">
        <v>26</v>
      </c>
      <c r="F25" s="47" t="s">
        <v>27</v>
      </c>
      <c r="G25" s="48">
        <v>12.5</v>
      </c>
      <c r="H25" s="49">
        <v>0.5</v>
      </c>
      <c r="I25" s="79" t="e">
        <f t="shared" si="1"/>
        <v>#VALUE!</v>
      </c>
      <c r="J25" s="66">
        <v>8</v>
      </c>
      <c r="K25" s="80">
        <v>1</v>
      </c>
      <c r="L25" s="81" t="e">
        <f t="shared" si="2"/>
        <v>#VALUE!</v>
      </c>
      <c r="M25" s="66">
        <v>11.5</v>
      </c>
      <c r="N25" s="80">
        <v>1</v>
      </c>
      <c r="O25" s="81" t="e">
        <f t="shared" si="3"/>
        <v>#VALUE!</v>
      </c>
      <c r="P25" s="66">
        <v>4.5</v>
      </c>
      <c r="Q25" s="80">
        <v>1</v>
      </c>
      <c r="R25" s="81" t="e">
        <f t="shared" si="4"/>
        <v>#VALUE!</v>
      </c>
      <c r="S25" s="66">
        <f t="shared" si="5"/>
        <v>12.5</v>
      </c>
      <c r="T25" s="67">
        <f>+H25+K25+N25+Q25</f>
        <v>3.5</v>
      </c>
      <c r="U25" s="82">
        <f t="shared" si="7"/>
        <v>30.25</v>
      </c>
      <c r="V25" s="83" t="e">
        <f>+F25*G25*H25*C25</f>
        <v>#VALUE!</v>
      </c>
      <c r="X25" s="4">
        <v>35750000</v>
      </c>
    </row>
    <row r="26" spans="3:27" ht="16.5" thickBot="1" x14ac:dyDescent="0.25">
      <c r="C26" s="84">
        <v>1</v>
      </c>
      <c r="D26" s="85" t="s">
        <v>36</v>
      </c>
      <c r="E26" s="85" t="s">
        <v>26</v>
      </c>
      <c r="F26" s="47" t="s">
        <v>27</v>
      </c>
      <c r="G26" s="86">
        <v>12</v>
      </c>
      <c r="H26" s="87">
        <v>1</v>
      </c>
      <c r="I26" s="88"/>
      <c r="J26" s="89"/>
      <c r="K26" s="90"/>
      <c r="L26" s="91"/>
      <c r="M26" s="89"/>
      <c r="N26" s="90"/>
      <c r="O26" s="91"/>
      <c r="P26" s="89"/>
      <c r="Q26" s="90"/>
      <c r="R26" s="91"/>
      <c r="S26" s="89"/>
      <c r="T26" s="92"/>
      <c r="U26" s="93"/>
      <c r="V26" s="94" t="e">
        <f>+F26*G26*H26*C26</f>
        <v>#VALUE!</v>
      </c>
    </row>
    <row r="27" spans="3:27" ht="16.5" thickBot="1" x14ac:dyDescent="0.25">
      <c r="C27" s="95">
        <v>1</v>
      </c>
      <c r="D27" s="96" t="s">
        <v>37</v>
      </c>
      <c r="E27" s="96" t="s">
        <v>26</v>
      </c>
      <c r="F27" s="47" t="s">
        <v>27</v>
      </c>
      <c r="G27" s="97">
        <v>12.5</v>
      </c>
      <c r="H27" s="98">
        <v>1</v>
      </c>
      <c r="I27" s="99" t="e">
        <f t="shared" si="1"/>
        <v>#VALUE!</v>
      </c>
      <c r="J27" s="100"/>
      <c r="K27" s="101"/>
      <c r="L27" s="102"/>
      <c r="M27" s="100"/>
      <c r="N27" s="101"/>
      <c r="O27" s="102"/>
      <c r="P27" s="100"/>
      <c r="Q27" s="101"/>
      <c r="R27" s="102"/>
      <c r="S27" s="100"/>
      <c r="T27" s="103"/>
      <c r="U27" s="104"/>
      <c r="V27" s="105" t="e">
        <f>+F27*G27*H27*C27</f>
        <v>#VALUE!</v>
      </c>
    </row>
    <row r="28" spans="3:27" x14ac:dyDescent="0.2">
      <c r="C28" s="106"/>
      <c r="D28" s="107"/>
      <c r="E28" s="107"/>
      <c r="F28" s="108"/>
      <c r="G28" s="109"/>
      <c r="H28" s="110"/>
      <c r="I28" s="111" t="e">
        <f>SUM(I17:I27)</f>
        <v>#VALUE!</v>
      </c>
      <c r="J28" s="109"/>
      <c r="K28" s="110"/>
      <c r="L28" s="111" t="e">
        <f>SUM(L17:L25)</f>
        <v>#VALUE!</v>
      </c>
      <c r="M28" s="109"/>
      <c r="N28" s="110"/>
      <c r="O28" s="111" t="e">
        <f>SUM(O17:O25)</f>
        <v>#VALUE!</v>
      </c>
      <c r="P28" s="112"/>
      <c r="Q28" s="110"/>
      <c r="R28" s="111" t="e">
        <f>SUM(R17:R25)</f>
        <v>#VALUE!</v>
      </c>
      <c r="S28" s="113"/>
      <c r="T28" s="114"/>
      <c r="U28" s="115"/>
      <c r="V28" s="116"/>
    </row>
    <row r="29" spans="3:27" ht="16.5" thickBot="1" x14ac:dyDescent="0.25">
      <c r="C29" s="117" t="s">
        <v>38</v>
      </c>
      <c r="D29" s="118"/>
      <c r="E29" s="118"/>
      <c r="F29" s="118"/>
      <c r="G29" s="119"/>
      <c r="H29" s="119"/>
      <c r="I29" s="119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20"/>
      <c r="V29" s="121" t="e">
        <f>SUM(V17:V28)</f>
        <v>#VALUE!</v>
      </c>
      <c r="X29" s="4">
        <v>664875000</v>
      </c>
    </row>
    <row r="30" spans="3:27" ht="15.75" x14ac:dyDescent="0.2">
      <c r="C30" s="117" t="s">
        <v>39</v>
      </c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20"/>
      <c r="V30" s="47" t="s">
        <v>27</v>
      </c>
      <c r="X30" s="4">
        <v>2.2000000000000002</v>
      </c>
    </row>
    <row r="31" spans="3:27" ht="16.5" thickBot="1" x14ac:dyDescent="0.25">
      <c r="C31" s="122" t="s">
        <v>40</v>
      </c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4"/>
      <c r="V31" s="125" t="e">
        <f>+V29*V30</f>
        <v>#VALUE!</v>
      </c>
      <c r="X31" s="4">
        <v>1462725000</v>
      </c>
    </row>
    <row r="32" spans="3:27" ht="16.5" thickBot="1" x14ac:dyDescent="0.25">
      <c r="C32" s="126" t="s">
        <v>41</v>
      </c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8"/>
    </row>
    <row r="33" spans="3:22" ht="16.5" thickBot="1" x14ac:dyDescent="0.25">
      <c r="C33" s="129"/>
      <c r="D33" s="129" t="s">
        <v>42</v>
      </c>
      <c r="E33" s="29" t="s">
        <v>14</v>
      </c>
      <c r="F33" s="130" t="s">
        <v>23</v>
      </c>
      <c r="G33" s="131" t="s">
        <v>43</v>
      </c>
      <c r="H33" s="129" t="s">
        <v>17</v>
      </c>
      <c r="I33" s="130"/>
      <c r="J33" s="131"/>
      <c r="K33" s="132"/>
      <c r="L33" s="130"/>
      <c r="M33" s="131"/>
      <c r="N33" s="132"/>
      <c r="O33" s="130"/>
      <c r="P33" s="131"/>
      <c r="Q33" s="132"/>
      <c r="R33" s="130"/>
      <c r="S33" s="130"/>
      <c r="T33" s="130"/>
      <c r="U33" s="130"/>
      <c r="V33" s="132" t="s">
        <v>24</v>
      </c>
    </row>
    <row r="34" spans="3:22" ht="15.75" thickBot="1" x14ac:dyDescent="0.25">
      <c r="C34" s="133"/>
      <c r="D34" s="134" t="s">
        <v>44</v>
      </c>
      <c r="E34" s="135" t="s">
        <v>26</v>
      </c>
      <c r="F34" s="47" t="s">
        <v>27</v>
      </c>
      <c r="G34" s="136">
        <v>12.5</v>
      </c>
      <c r="H34" s="136">
        <v>1</v>
      </c>
      <c r="I34" s="137"/>
      <c r="J34" s="138"/>
      <c r="K34" s="139"/>
      <c r="L34" s="139"/>
      <c r="M34" s="138"/>
      <c r="N34" s="139"/>
      <c r="O34" s="139"/>
      <c r="P34" s="138"/>
      <c r="Q34" s="139"/>
      <c r="R34" s="139"/>
      <c r="S34" s="140"/>
      <c r="T34" s="141"/>
      <c r="U34" s="82"/>
      <c r="V34" s="142" t="e">
        <f>+F34*G34*H34</f>
        <v>#VALUE!</v>
      </c>
    </row>
    <row r="35" spans="3:22" ht="15.75" thickBot="1" x14ac:dyDescent="0.25">
      <c r="C35" s="143"/>
      <c r="D35" s="144" t="s">
        <v>45</v>
      </c>
      <c r="E35" s="145" t="s">
        <v>46</v>
      </c>
      <c r="F35" s="47" t="s">
        <v>27</v>
      </c>
      <c r="G35" s="146">
        <v>10</v>
      </c>
      <c r="H35" s="146">
        <v>0.25</v>
      </c>
      <c r="I35" s="137"/>
      <c r="J35" s="138"/>
      <c r="K35" s="139"/>
      <c r="L35" s="139"/>
      <c r="M35" s="138"/>
      <c r="N35" s="139"/>
      <c r="O35" s="139"/>
      <c r="P35" s="138"/>
      <c r="Q35" s="139"/>
      <c r="R35" s="139"/>
      <c r="S35" s="140"/>
      <c r="T35" s="141"/>
      <c r="U35" s="82"/>
      <c r="V35" s="147" t="e">
        <f t="shared" ref="V35:V47" si="8">+F35*G35*H35</f>
        <v>#VALUE!</v>
      </c>
    </row>
    <row r="36" spans="3:22" ht="15.75" thickBot="1" x14ac:dyDescent="0.25">
      <c r="C36" s="143"/>
      <c r="D36" s="144" t="s">
        <v>47</v>
      </c>
      <c r="E36" s="145" t="s">
        <v>46</v>
      </c>
      <c r="F36" s="47" t="s">
        <v>27</v>
      </c>
      <c r="G36" s="146">
        <v>10</v>
      </c>
      <c r="H36" s="146">
        <v>0.25</v>
      </c>
      <c r="I36" s="137"/>
      <c r="J36" s="138"/>
      <c r="K36" s="139"/>
      <c r="L36" s="139"/>
      <c r="M36" s="138"/>
      <c r="N36" s="139"/>
      <c r="O36" s="139"/>
      <c r="P36" s="138"/>
      <c r="Q36" s="139"/>
      <c r="R36" s="139"/>
      <c r="S36" s="140"/>
      <c r="T36" s="141"/>
      <c r="U36" s="82"/>
      <c r="V36" s="147" t="e">
        <f t="shared" si="8"/>
        <v>#VALUE!</v>
      </c>
    </row>
    <row r="37" spans="3:22" ht="15.75" thickBot="1" x14ac:dyDescent="0.25">
      <c r="C37" s="143"/>
      <c r="D37" s="144" t="s">
        <v>48</v>
      </c>
      <c r="E37" s="148" t="s">
        <v>46</v>
      </c>
      <c r="F37" s="47" t="s">
        <v>27</v>
      </c>
      <c r="G37" s="146">
        <v>8</v>
      </c>
      <c r="H37" s="146">
        <v>0.5</v>
      </c>
      <c r="I37" s="137"/>
      <c r="J37" s="138"/>
      <c r="K37" s="139"/>
      <c r="L37" s="139"/>
      <c r="M37" s="138"/>
      <c r="N37" s="139"/>
      <c r="O37" s="139"/>
      <c r="P37" s="138"/>
      <c r="Q37" s="139"/>
      <c r="R37" s="139"/>
      <c r="S37" s="140"/>
      <c r="T37" s="141"/>
      <c r="U37" s="82"/>
      <c r="V37" s="147" t="e">
        <f t="shared" si="8"/>
        <v>#VALUE!</v>
      </c>
    </row>
    <row r="38" spans="3:22" ht="15.75" thickBot="1" x14ac:dyDescent="0.25">
      <c r="C38" s="143"/>
      <c r="D38" s="144" t="s">
        <v>49</v>
      </c>
      <c r="E38" s="145" t="s">
        <v>26</v>
      </c>
      <c r="F38" s="47" t="s">
        <v>27</v>
      </c>
      <c r="G38" s="146">
        <v>12.5</v>
      </c>
      <c r="H38" s="146">
        <v>5</v>
      </c>
      <c r="I38" s="137"/>
      <c r="J38" s="138"/>
      <c r="K38" s="139"/>
      <c r="L38" s="139"/>
      <c r="M38" s="138"/>
      <c r="N38" s="139"/>
      <c r="O38" s="139"/>
      <c r="P38" s="138"/>
      <c r="Q38" s="139"/>
      <c r="R38" s="139"/>
      <c r="S38" s="140"/>
      <c r="T38" s="141"/>
      <c r="U38" s="82"/>
      <c r="V38" s="147" t="e">
        <f t="shared" si="8"/>
        <v>#VALUE!</v>
      </c>
    </row>
    <row r="39" spans="3:22" ht="15.75" thickBot="1" x14ac:dyDescent="0.25">
      <c r="C39" s="143"/>
      <c r="D39" s="144" t="s">
        <v>50</v>
      </c>
      <c r="E39" s="149" t="s">
        <v>26</v>
      </c>
      <c r="F39" s="47" t="s">
        <v>27</v>
      </c>
      <c r="G39" s="146">
        <v>12.5</v>
      </c>
      <c r="H39" s="146">
        <v>1</v>
      </c>
      <c r="I39" s="137"/>
      <c r="J39" s="138"/>
      <c r="K39" s="139"/>
      <c r="L39" s="139"/>
      <c r="M39" s="138"/>
      <c r="N39" s="139"/>
      <c r="O39" s="139"/>
      <c r="P39" s="138"/>
      <c r="Q39" s="139"/>
      <c r="R39" s="139"/>
      <c r="S39" s="140"/>
      <c r="T39" s="141"/>
      <c r="U39" s="82"/>
      <c r="V39" s="147" t="e">
        <f t="shared" si="8"/>
        <v>#VALUE!</v>
      </c>
    </row>
    <row r="40" spans="3:22" x14ac:dyDescent="0.2">
      <c r="C40" s="143"/>
      <c r="D40" s="144" t="s">
        <v>51</v>
      </c>
      <c r="E40" s="145" t="s">
        <v>26</v>
      </c>
      <c r="F40" s="47" t="s">
        <v>27</v>
      </c>
      <c r="G40" s="146">
        <v>12</v>
      </c>
      <c r="H40" s="146">
        <v>1</v>
      </c>
      <c r="I40" s="137"/>
      <c r="J40" s="138"/>
      <c r="K40" s="139"/>
      <c r="L40" s="139"/>
      <c r="M40" s="138"/>
      <c r="N40" s="139"/>
      <c r="O40" s="139"/>
      <c r="P40" s="138"/>
      <c r="Q40" s="139"/>
      <c r="R40" s="139"/>
      <c r="S40" s="140"/>
      <c r="T40" s="141"/>
      <c r="U40" s="82"/>
      <c r="V40" s="147" t="e">
        <f t="shared" si="8"/>
        <v>#VALUE!</v>
      </c>
    </row>
    <row r="41" spans="3:22" x14ac:dyDescent="0.2">
      <c r="C41" s="143"/>
      <c r="D41" s="144" t="s">
        <v>52</v>
      </c>
      <c r="E41" s="145" t="s">
        <v>53</v>
      </c>
      <c r="F41" s="150">
        <v>2000000</v>
      </c>
      <c r="G41" s="146">
        <v>12</v>
      </c>
      <c r="H41" s="146">
        <v>1</v>
      </c>
      <c r="I41" s="137"/>
      <c r="J41" s="138"/>
      <c r="K41" s="139"/>
      <c r="L41" s="139"/>
      <c r="M41" s="138"/>
      <c r="N41" s="139"/>
      <c r="O41" s="139"/>
      <c r="P41" s="138"/>
      <c r="Q41" s="139"/>
      <c r="R41" s="139"/>
      <c r="S41" s="140"/>
      <c r="T41" s="141"/>
      <c r="U41" s="82"/>
      <c r="V41" s="147">
        <f t="shared" si="8"/>
        <v>24000000</v>
      </c>
    </row>
    <row r="42" spans="3:22" x14ac:dyDescent="0.2">
      <c r="C42" s="143"/>
      <c r="D42" s="144" t="s">
        <v>54</v>
      </c>
      <c r="E42" s="145" t="s">
        <v>53</v>
      </c>
      <c r="F42" s="150">
        <v>500000</v>
      </c>
      <c r="G42" s="146">
        <v>12</v>
      </c>
      <c r="H42" s="146">
        <v>1</v>
      </c>
      <c r="I42" s="137"/>
      <c r="J42" s="138"/>
      <c r="K42" s="139"/>
      <c r="L42" s="139"/>
      <c r="M42" s="138"/>
      <c r="N42" s="139"/>
      <c r="O42" s="139"/>
      <c r="P42" s="138"/>
      <c r="Q42" s="139"/>
      <c r="R42" s="139"/>
      <c r="S42" s="140"/>
      <c r="T42" s="141"/>
      <c r="U42" s="82"/>
      <c r="V42" s="147">
        <f t="shared" si="8"/>
        <v>6000000</v>
      </c>
    </row>
    <row r="43" spans="3:22" ht="30.75" thickBot="1" x14ac:dyDescent="0.25">
      <c r="C43" s="143"/>
      <c r="D43" s="151" t="s">
        <v>55</v>
      </c>
      <c r="E43" s="152" t="s">
        <v>53</v>
      </c>
      <c r="F43" s="153">
        <v>6000000</v>
      </c>
      <c r="G43" s="154">
        <v>12.5</v>
      </c>
      <c r="H43" s="154">
        <v>1</v>
      </c>
      <c r="I43" s="137"/>
      <c r="J43" s="138"/>
      <c r="K43" s="139"/>
      <c r="L43" s="139"/>
      <c r="M43" s="138"/>
      <c r="N43" s="139"/>
      <c r="O43" s="139"/>
      <c r="P43" s="138"/>
      <c r="Q43" s="139"/>
      <c r="R43" s="139"/>
      <c r="S43" s="140"/>
      <c r="T43" s="141"/>
      <c r="U43" s="82"/>
      <c r="V43" s="147">
        <f t="shared" si="8"/>
        <v>75000000</v>
      </c>
    </row>
    <row r="44" spans="3:22" ht="15.75" thickBot="1" x14ac:dyDescent="0.25">
      <c r="C44" s="143"/>
      <c r="D44" s="155" t="s">
        <v>56</v>
      </c>
      <c r="E44" s="152" t="s">
        <v>26</v>
      </c>
      <c r="F44" s="47" t="s">
        <v>27</v>
      </c>
      <c r="G44" s="146">
        <v>11.5</v>
      </c>
      <c r="H44" s="146">
        <v>1</v>
      </c>
      <c r="I44" s="137"/>
      <c r="J44" s="138"/>
      <c r="K44" s="139"/>
      <c r="L44" s="139"/>
      <c r="M44" s="138"/>
      <c r="N44" s="139"/>
      <c r="O44" s="139"/>
      <c r="P44" s="138"/>
      <c r="Q44" s="139"/>
      <c r="R44" s="139"/>
      <c r="S44" s="140"/>
      <c r="T44" s="141"/>
      <c r="U44" s="82"/>
      <c r="V44" s="147" t="e">
        <f t="shared" si="8"/>
        <v>#VALUE!</v>
      </c>
    </row>
    <row r="45" spans="3:22" ht="15.75" thickBot="1" x14ac:dyDescent="0.25">
      <c r="C45" s="143"/>
      <c r="D45" s="144" t="s">
        <v>57</v>
      </c>
      <c r="E45" s="152" t="s">
        <v>26</v>
      </c>
      <c r="F45" s="47" t="s">
        <v>27</v>
      </c>
      <c r="G45" s="146">
        <v>12</v>
      </c>
      <c r="H45" s="146">
        <v>1</v>
      </c>
      <c r="I45" s="137"/>
      <c r="J45" s="138"/>
      <c r="K45" s="139"/>
      <c r="L45" s="139"/>
      <c r="M45" s="138"/>
      <c r="N45" s="139"/>
      <c r="O45" s="139"/>
      <c r="P45" s="138"/>
      <c r="Q45" s="139"/>
      <c r="R45" s="139"/>
      <c r="S45" s="140"/>
      <c r="T45" s="141"/>
      <c r="U45" s="82"/>
      <c r="V45" s="147" t="e">
        <f t="shared" si="8"/>
        <v>#VALUE!</v>
      </c>
    </row>
    <row r="46" spans="3:22" ht="15.75" thickBot="1" x14ac:dyDescent="0.25">
      <c r="C46" s="143"/>
      <c r="D46" s="144" t="s">
        <v>58</v>
      </c>
      <c r="E46" s="152" t="s">
        <v>26</v>
      </c>
      <c r="F46" s="47" t="s">
        <v>27</v>
      </c>
      <c r="G46" s="146">
        <v>11.5</v>
      </c>
      <c r="H46" s="146">
        <v>1</v>
      </c>
      <c r="I46" s="137"/>
      <c r="J46" s="138"/>
      <c r="K46" s="139"/>
      <c r="L46" s="139"/>
      <c r="M46" s="138"/>
      <c r="N46" s="139"/>
      <c r="O46" s="139"/>
      <c r="P46" s="138"/>
      <c r="Q46" s="139"/>
      <c r="R46" s="139"/>
      <c r="S46" s="140"/>
      <c r="T46" s="141"/>
      <c r="U46" s="82"/>
      <c r="V46" s="147" t="e">
        <f t="shared" si="8"/>
        <v>#VALUE!</v>
      </c>
    </row>
    <row r="47" spans="3:22" ht="38.25" customHeight="1" thickBot="1" x14ac:dyDescent="0.25">
      <c r="C47" s="156"/>
      <c r="D47" s="157" t="s">
        <v>59</v>
      </c>
      <c r="E47" s="158" t="s">
        <v>26</v>
      </c>
      <c r="F47" s="47" t="s">
        <v>27</v>
      </c>
      <c r="G47" s="159">
        <v>4.5</v>
      </c>
      <c r="H47" s="159">
        <v>1</v>
      </c>
      <c r="I47" s="137"/>
      <c r="J47" s="138"/>
      <c r="K47" s="139"/>
      <c r="L47" s="139"/>
      <c r="M47" s="138"/>
      <c r="N47" s="139"/>
      <c r="O47" s="139"/>
      <c r="P47" s="138"/>
      <c r="Q47" s="139"/>
      <c r="R47" s="139"/>
      <c r="S47" s="140"/>
      <c r="T47" s="141"/>
      <c r="U47" s="82"/>
      <c r="V47" s="160" t="e">
        <f t="shared" si="8"/>
        <v>#VALUE!</v>
      </c>
    </row>
    <row r="48" spans="3:22" ht="15" customHeight="1" x14ac:dyDescent="0.2">
      <c r="C48" s="161" t="s">
        <v>60</v>
      </c>
      <c r="D48" s="119"/>
      <c r="E48" s="119"/>
      <c r="F48" s="119"/>
      <c r="G48" s="119"/>
      <c r="H48" s="162"/>
      <c r="I48" s="163"/>
      <c r="J48" s="164"/>
      <c r="K48" s="165"/>
      <c r="L48" s="163"/>
      <c r="M48" s="164"/>
      <c r="N48" s="165"/>
      <c r="O48" s="163"/>
      <c r="P48" s="164"/>
      <c r="Q48" s="166"/>
      <c r="R48" s="163"/>
      <c r="S48" s="163"/>
      <c r="T48" s="163"/>
      <c r="U48" s="163"/>
      <c r="V48" s="167" t="e">
        <f>SUM(V34:V47)*1.25</f>
        <v>#VALUE!</v>
      </c>
    </row>
    <row r="49" spans="3:24" ht="15.75" x14ac:dyDescent="0.2">
      <c r="C49" s="117" t="s">
        <v>61</v>
      </c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20"/>
      <c r="V49" s="168" t="e">
        <f>+V48+V31</f>
        <v>#VALUE!</v>
      </c>
    </row>
    <row r="50" spans="3:24" ht="15.75" x14ac:dyDescent="0.2">
      <c r="C50" s="117" t="s">
        <v>62</v>
      </c>
      <c r="D50" s="118"/>
      <c r="E50" s="118"/>
      <c r="F50" s="118"/>
      <c r="G50" s="118"/>
      <c r="H50" s="118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70"/>
      <c r="V50" s="168" t="e">
        <f>+V49*9.5%</f>
        <v>#VALUE!</v>
      </c>
    </row>
    <row r="51" spans="3:24" ht="15.75" x14ac:dyDescent="0.2">
      <c r="C51" s="117" t="s">
        <v>63</v>
      </c>
      <c r="D51" s="118"/>
      <c r="E51" s="118"/>
      <c r="F51" s="118"/>
      <c r="G51" s="118"/>
      <c r="H51" s="118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70"/>
      <c r="V51" s="168" t="e">
        <f>+V49+V50</f>
        <v>#VALUE!</v>
      </c>
    </row>
    <row r="52" spans="3:24" ht="15.75" x14ac:dyDescent="0.2">
      <c r="C52" s="117" t="s">
        <v>64</v>
      </c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20"/>
      <c r="V52" s="171" t="e">
        <f>+V51*19%</f>
        <v>#VALUE!</v>
      </c>
    </row>
    <row r="53" spans="3:24" ht="16.5" thickBot="1" x14ac:dyDescent="0.25">
      <c r="C53" s="172" t="s">
        <v>65</v>
      </c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4"/>
      <c r="V53" s="173" t="e">
        <f>+V52+V51</f>
        <v>#VALUE!</v>
      </c>
      <c r="X53" s="174"/>
    </row>
    <row r="54" spans="3:24" ht="15.75" x14ac:dyDescent="0.2">
      <c r="C54" s="175" t="s">
        <v>66</v>
      </c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7"/>
      <c r="X54" s="178"/>
    </row>
    <row r="55" spans="3:24" x14ac:dyDescent="0.2">
      <c r="C55" s="179" t="s">
        <v>67</v>
      </c>
      <c r="D55" s="180"/>
      <c r="E55" s="180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1"/>
    </row>
    <row r="56" spans="3:24" ht="42" customHeight="1" x14ac:dyDescent="0.2">
      <c r="C56" s="179" t="s">
        <v>68</v>
      </c>
      <c r="D56" s="180"/>
      <c r="E56" s="180"/>
      <c r="F56" s="180"/>
      <c r="G56" s="180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1"/>
    </row>
    <row r="57" spans="3:24" x14ac:dyDescent="0.2">
      <c r="C57" s="179" t="s">
        <v>69</v>
      </c>
      <c r="D57" s="180"/>
      <c r="E57" s="180"/>
      <c r="F57" s="180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1"/>
    </row>
    <row r="58" spans="3:24" ht="47.25" customHeight="1" x14ac:dyDescent="0.2">
      <c r="C58" s="182" t="s">
        <v>70</v>
      </c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4"/>
    </row>
    <row r="59" spans="3:24" ht="67.5" customHeight="1" x14ac:dyDescent="0.2">
      <c r="C59" s="179" t="s">
        <v>71</v>
      </c>
      <c r="D59" s="180"/>
      <c r="E59" s="180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1"/>
    </row>
    <row r="60" spans="3:24" ht="30" customHeight="1" x14ac:dyDescent="0.2">
      <c r="C60" s="179" t="s">
        <v>72</v>
      </c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1"/>
    </row>
    <row r="61" spans="3:24" ht="38.25" customHeight="1" thickBot="1" x14ac:dyDescent="0.25">
      <c r="C61" s="185" t="s">
        <v>73</v>
      </c>
      <c r="D61" s="186"/>
      <c r="E61" s="186"/>
      <c r="F61" s="186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7"/>
    </row>
    <row r="62" spans="3:24" ht="42" customHeight="1" thickBot="1" x14ac:dyDescent="0.25">
      <c r="C62" s="185" t="s">
        <v>74</v>
      </c>
      <c r="D62" s="186"/>
      <c r="E62" s="186"/>
      <c r="F62" s="186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7"/>
    </row>
    <row r="63" spans="3:24" ht="15.75" thickBot="1" x14ac:dyDescent="0.25">
      <c r="C63" s="185" t="s">
        <v>75</v>
      </c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7"/>
    </row>
    <row r="64" spans="3:24" ht="27.6" customHeight="1" x14ac:dyDescent="0.2">
      <c r="C64" s="188" t="s">
        <v>76</v>
      </c>
      <c r="D64" s="189"/>
      <c r="E64" s="190"/>
      <c r="F64" s="191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2"/>
      <c r="U64" s="193"/>
      <c r="V64" s="194"/>
    </row>
    <row r="65" spans="3:22" x14ac:dyDescent="0.2">
      <c r="C65" s="195"/>
      <c r="D65" s="196"/>
      <c r="E65" s="196"/>
      <c r="F65" s="196"/>
      <c r="G65" s="196"/>
      <c r="H65" s="196"/>
      <c r="I65" s="196"/>
      <c r="J65" s="196"/>
      <c r="K65" s="196"/>
      <c r="L65" s="196"/>
      <c r="M65" s="196"/>
      <c r="N65" s="196"/>
      <c r="O65" s="196"/>
      <c r="P65" s="196"/>
      <c r="Q65" s="196"/>
      <c r="R65" s="196"/>
      <c r="S65" s="196"/>
      <c r="T65" s="197"/>
      <c r="U65" s="198"/>
      <c r="V65" s="199"/>
    </row>
    <row r="66" spans="3:22" x14ac:dyDescent="0.2">
      <c r="C66" s="195"/>
      <c r="D66" s="196"/>
      <c r="E66" s="196"/>
      <c r="F66" s="196"/>
      <c r="G66" s="196"/>
      <c r="H66" s="196"/>
      <c r="I66" s="196"/>
      <c r="J66" s="196"/>
      <c r="K66" s="196"/>
      <c r="L66" s="196"/>
      <c r="M66" s="196"/>
      <c r="N66" s="196"/>
      <c r="O66" s="196"/>
      <c r="P66" s="196"/>
      <c r="Q66" s="196"/>
      <c r="R66" s="196"/>
      <c r="S66" s="196"/>
      <c r="T66" s="197"/>
      <c r="U66" s="198"/>
      <c r="V66" s="199"/>
    </row>
    <row r="67" spans="3:22" ht="15.75" x14ac:dyDescent="0.2">
      <c r="C67" s="200"/>
      <c r="D67" s="201"/>
      <c r="E67" s="201"/>
      <c r="F67" s="201"/>
      <c r="G67" s="202"/>
      <c r="H67" s="202"/>
      <c r="I67" s="202"/>
      <c r="J67" s="202"/>
      <c r="K67" s="202"/>
      <c r="L67" s="202"/>
      <c r="M67" s="202"/>
      <c r="N67" s="202"/>
      <c r="O67" s="202"/>
      <c r="P67" s="202"/>
      <c r="Q67" s="202"/>
      <c r="R67" s="202"/>
      <c r="S67" s="202"/>
      <c r="T67" s="197"/>
      <c r="U67" s="203"/>
      <c r="V67" s="204"/>
    </row>
    <row r="68" spans="3:22" ht="27.6" customHeight="1" x14ac:dyDescent="0.2">
      <c r="C68" s="205"/>
      <c r="D68" s="206"/>
      <c r="E68" s="206"/>
      <c r="F68" s="206"/>
      <c r="G68" s="207"/>
      <c r="H68" s="207"/>
      <c r="I68" s="207"/>
      <c r="J68" s="207"/>
      <c r="K68" s="208" t="s">
        <v>77</v>
      </c>
      <c r="L68" s="206"/>
      <c r="M68" s="206"/>
      <c r="N68" s="207"/>
      <c r="O68" s="207"/>
      <c r="P68" s="207"/>
      <c r="Q68" s="209"/>
      <c r="R68" s="207"/>
      <c r="S68" s="207"/>
      <c r="T68" s="210"/>
      <c r="U68" s="211"/>
      <c r="V68" s="212"/>
    </row>
    <row r="69" spans="3:22" ht="51.6" customHeight="1" thickBot="1" x14ac:dyDescent="0.25">
      <c r="C69" s="213"/>
      <c r="D69" s="214"/>
      <c r="E69" s="214"/>
      <c r="F69" s="214"/>
      <c r="G69" s="215"/>
      <c r="H69" s="215"/>
      <c r="I69" s="215"/>
      <c r="J69" s="215"/>
      <c r="K69" s="214"/>
      <c r="L69" s="214"/>
      <c r="M69" s="214"/>
      <c r="N69" s="215"/>
      <c r="O69" s="215"/>
      <c r="P69" s="215"/>
      <c r="Q69" s="216"/>
      <c r="R69" s="215"/>
      <c r="S69" s="215"/>
      <c r="T69" s="217"/>
      <c r="U69" s="218"/>
      <c r="V69" s="219"/>
    </row>
  </sheetData>
  <mergeCells count="39">
    <mergeCell ref="C68:F69"/>
    <mergeCell ref="K68:M69"/>
    <mergeCell ref="U68:V68"/>
    <mergeCell ref="C61:V61"/>
    <mergeCell ref="C62:V62"/>
    <mergeCell ref="C63:V63"/>
    <mergeCell ref="C64:D64"/>
    <mergeCell ref="C67:F67"/>
    <mergeCell ref="U67:V67"/>
    <mergeCell ref="C55:V55"/>
    <mergeCell ref="C56:V56"/>
    <mergeCell ref="C57:V57"/>
    <mergeCell ref="C58:V58"/>
    <mergeCell ref="C59:V59"/>
    <mergeCell ref="C60:V60"/>
    <mergeCell ref="C49:U49"/>
    <mergeCell ref="C50:H50"/>
    <mergeCell ref="C51:H51"/>
    <mergeCell ref="C52:U52"/>
    <mergeCell ref="C53:U53"/>
    <mergeCell ref="C54:V54"/>
    <mergeCell ref="C24:V24"/>
    <mergeCell ref="C29:U29"/>
    <mergeCell ref="C30:U30"/>
    <mergeCell ref="C31:U31"/>
    <mergeCell ref="C32:V32"/>
    <mergeCell ref="C48:H48"/>
    <mergeCell ref="C11:V12"/>
    <mergeCell ref="G13:H13"/>
    <mergeCell ref="J13:K13"/>
    <mergeCell ref="M13:N13"/>
    <mergeCell ref="P13:Q13"/>
    <mergeCell ref="C15:V15"/>
    <mergeCell ref="B2:T2"/>
    <mergeCell ref="C3:D3"/>
    <mergeCell ref="C5:F5"/>
    <mergeCell ref="C6:F6"/>
    <mergeCell ref="C7:F7"/>
    <mergeCell ref="C10:V10"/>
  </mergeCells>
  <conditionalFormatting sqref="F1:F1048576">
    <cfRule type="cellIs" dxfId="1" priority="2" operator="equal">
      <formula>"DIGITAR"</formula>
    </cfRule>
  </conditionalFormatting>
  <conditionalFormatting sqref="V30">
    <cfRule type="cellIs" dxfId="0" priority="1" operator="equal">
      <formula>"DIGITAR"</formula>
    </cfRule>
  </conditionalFormatting>
  <printOptions horizontalCentered="1" verticalCentered="1"/>
  <pageMargins left="0.11811023622047245" right="0.11811023622047245" top="0.35433070866141736" bottom="0.35433070866141736" header="0.31496062992125984" footer="0.31496062992125984"/>
  <pageSetup scale="3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LA PROPUESTA</vt:lpstr>
      <vt:lpstr>'CUADRO DE LA PROPUESTA'!Área_de_impresión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Stella Caicedo Murillo</dc:creator>
  <cp:lastModifiedBy>Luz Stella Caicedo Murillo </cp:lastModifiedBy>
  <dcterms:created xsi:type="dcterms:W3CDTF">2024-04-29T16:45:02Z</dcterms:created>
  <dcterms:modified xsi:type="dcterms:W3CDTF">2024-04-29T16:50:43Z</dcterms:modified>
</cp:coreProperties>
</file>