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workbookPr defaultThemeVersion="124226"/>
  <mc:AlternateContent xmlns:mc="http://schemas.openxmlformats.org/markup-compatibility/2006">
    <mc:Choice Requires="x15">
      <x15ac:absPath xmlns:x15ac="http://schemas.microsoft.com/office/spreadsheetml/2010/11/ac" url="C:\Users\Hugo Garcia\Desktop\Fomulación 2024 - Tunjuelito\01. Encuentros ciudadanos\Definitivos\"/>
    </mc:Choice>
  </mc:AlternateContent>
  <xr:revisionPtr revIDLastSave="0" documentId="13_ncr:1_{216A96F7-CFA4-4E91-8C3B-3C93A1474E47}" xr6:coauthVersionLast="47" xr6:coauthVersionMax="47" xr10:uidLastSave="{00000000-0000-0000-0000-000000000000}"/>
  <bookViews>
    <workbookView xWindow="-120" yWindow="-120" windowWidth="20730" windowHeight="11760" xr2:uid="{00000000-000D-0000-FFFF-FFFF00000000}"/>
  </bookViews>
  <sheets>
    <sheet name="Estudio de mercado Encuentros" sheetId="6" r:id="rId1"/>
    <sheet name="Resumen" sheetId="7"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B51" i="7" l="1"/>
  <c r="X51" i="7"/>
  <c r="W51" i="7"/>
  <c r="Y51" i="7" s="1"/>
  <c r="T51" i="7"/>
  <c r="S51" i="7"/>
  <c r="R51" i="7"/>
  <c r="O51" i="7"/>
  <c r="N51" i="7"/>
  <c r="M51" i="7"/>
  <c r="J51" i="7"/>
  <c r="I51" i="7"/>
  <c r="AE51" i="7" s="1"/>
  <c r="AC50" i="7"/>
  <c r="AB50" i="7"/>
  <c r="AD50" i="7" s="1"/>
  <c r="AF50" i="7" s="1"/>
  <c r="Y50" i="7"/>
  <c r="X50" i="7"/>
  <c r="W50" i="7"/>
  <c r="T50" i="7"/>
  <c r="S50" i="7"/>
  <c r="R50" i="7"/>
  <c r="N50" i="7"/>
  <c r="M50" i="7"/>
  <c r="O50" i="7" s="1"/>
  <c r="I50" i="7"/>
  <c r="AE50" i="7" s="1"/>
  <c r="H50" i="7"/>
  <c r="J50" i="7" s="1"/>
  <c r="AB49" i="7"/>
  <c r="Y49" i="7"/>
  <c r="X49" i="7"/>
  <c r="W49" i="7"/>
  <c r="S49" i="7"/>
  <c r="R49" i="7"/>
  <c r="T49" i="7" s="1"/>
  <c r="N49" i="7"/>
  <c r="M49" i="7"/>
  <c r="O49" i="7" s="1"/>
  <c r="J49" i="7"/>
  <c r="Z49" i="7" s="1"/>
  <c r="I49" i="7"/>
  <c r="AE49" i="7" s="1"/>
  <c r="H49" i="7"/>
  <c r="AE48" i="7"/>
  <c r="AB48" i="7"/>
  <c r="X48" i="7"/>
  <c r="W48" i="7"/>
  <c r="Y48" i="7" s="1"/>
  <c r="S48" i="7"/>
  <c r="R48" i="7"/>
  <c r="T48" i="7" s="1"/>
  <c r="O48" i="7"/>
  <c r="N48" i="7"/>
  <c r="M48" i="7"/>
  <c r="J48" i="7"/>
  <c r="Z48" i="7" s="1"/>
  <c r="I48" i="7"/>
  <c r="H48" i="7"/>
  <c r="AD47" i="7"/>
  <c r="AF47" i="7" s="1"/>
  <c r="AB47" i="7"/>
  <c r="AC47" i="7" s="1"/>
  <c r="X47" i="7"/>
  <c r="W47" i="7"/>
  <c r="Y47" i="7" s="1"/>
  <c r="T47" i="7"/>
  <c r="S47" i="7"/>
  <c r="R47" i="7"/>
  <c r="O47" i="7"/>
  <c r="N47" i="7"/>
  <c r="M47" i="7"/>
  <c r="I47" i="7"/>
  <c r="AE47" i="7" s="1"/>
  <c r="H47" i="7"/>
  <c r="J47" i="7" s="1"/>
  <c r="Z47" i="7" s="1"/>
  <c r="AA47" i="7" s="1"/>
  <c r="AC46" i="7"/>
  <c r="AD46" i="7" s="1"/>
  <c r="AF46" i="7" s="1"/>
  <c r="AB46" i="7"/>
  <c r="Y46" i="7"/>
  <c r="X46" i="7"/>
  <c r="W46" i="7"/>
  <c r="T46" i="7"/>
  <c r="S46" i="7"/>
  <c r="R46" i="7"/>
  <c r="N46" i="7"/>
  <c r="M46" i="7"/>
  <c r="O46" i="7" s="1"/>
  <c r="I46" i="7"/>
  <c r="AE46" i="7" s="1"/>
  <c r="H46" i="7"/>
  <c r="J46" i="7" s="1"/>
  <c r="Z46" i="7" s="1"/>
  <c r="AA46" i="7" s="1"/>
  <c r="AB45" i="7"/>
  <c r="Y45" i="7"/>
  <c r="X45" i="7"/>
  <c r="W45" i="7"/>
  <c r="S45" i="7"/>
  <c r="R45" i="7"/>
  <c r="T45" i="7" s="1"/>
  <c r="N45" i="7"/>
  <c r="M45" i="7"/>
  <c r="O45" i="7" s="1"/>
  <c r="J45" i="7"/>
  <c r="I45" i="7"/>
  <c r="AE45" i="7" s="1"/>
  <c r="H45" i="7"/>
  <c r="AB44" i="7"/>
  <c r="X44" i="7"/>
  <c r="W44" i="7"/>
  <c r="Y44" i="7" s="1"/>
  <c r="S44" i="7"/>
  <c r="R44" i="7"/>
  <c r="T44" i="7" s="1"/>
  <c r="O44" i="7"/>
  <c r="N44" i="7"/>
  <c r="M44" i="7"/>
  <c r="J44" i="7"/>
  <c r="I44" i="7"/>
  <c r="AE44" i="7" s="1"/>
  <c r="H44" i="7"/>
  <c r="AB43" i="7"/>
  <c r="AC43" i="7" s="1"/>
  <c r="AD43" i="7" s="1"/>
  <c r="AF43" i="7" s="1"/>
  <c r="Z43" i="7"/>
  <c r="X43" i="7"/>
  <c r="W43" i="7"/>
  <c r="Y43" i="7" s="1"/>
  <c r="T43" i="7"/>
  <c r="S43" i="7"/>
  <c r="R43" i="7"/>
  <c r="O43" i="7"/>
  <c r="N43" i="7"/>
  <c r="M43" i="7"/>
  <c r="I43" i="7"/>
  <c r="H43" i="7"/>
  <c r="J43" i="7" s="1"/>
  <c r="AC42" i="7"/>
  <c r="AD42" i="7" s="1"/>
  <c r="AF42" i="7" s="1"/>
  <c r="AB42" i="7"/>
  <c r="Y42" i="7"/>
  <c r="X42" i="7"/>
  <c r="W42" i="7"/>
  <c r="T42" i="7"/>
  <c r="S42" i="7"/>
  <c r="R42" i="7"/>
  <c r="N42" i="7"/>
  <c r="M42" i="7"/>
  <c r="O42" i="7" s="1"/>
  <c r="I42" i="7"/>
  <c r="AE42" i="7" s="1"/>
  <c r="H42" i="7"/>
  <c r="J42" i="7" s="1"/>
  <c r="AB41" i="7"/>
  <c r="Y41" i="7"/>
  <c r="X41" i="7"/>
  <c r="W41" i="7"/>
  <c r="S41" i="7"/>
  <c r="R41" i="7"/>
  <c r="T41" i="7" s="1"/>
  <c r="N41" i="7"/>
  <c r="M41" i="7"/>
  <c r="O41" i="7" s="1"/>
  <c r="J41" i="7"/>
  <c r="Z41" i="7" s="1"/>
  <c r="I41" i="7"/>
  <c r="AE41" i="7" s="1"/>
  <c r="H41" i="7"/>
  <c r="AE40" i="7"/>
  <c r="AB40" i="7"/>
  <c r="X40" i="7"/>
  <c r="W40" i="7"/>
  <c r="Y40" i="7" s="1"/>
  <c r="S40" i="7"/>
  <c r="R40" i="7"/>
  <c r="T40" i="7" s="1"/>
  <c r="O40" i="7"/>
  <c r="N40" i="7"/>
  <c r="M40" i="7"/>
  <c r="J40" i="7"/>
  <c r="Z40" i="7" s="1"/>
  <c r="I40" i="7"/>
  <c r="H40" i="7"/>
  <c r="AD39" i="7"/>
  <c r="AF39" i="7" s="1"/>
  <c r="AB39" i="7"/>
  <c r="AC39" i="7" s="1"/>
  <c r="X39" i="7"/>
  <c r="W39" i="7"/>
  <c r="Y39" i="7" s="1"/>
  <c r="T39" i="7"/>
  <c r="S39" i="7"/>
  <c r="R39" i="7"/>
  <c r="O39" i="7"/>
  <c r="N39" i="7"/>
  <c r="M39" i="7"/>
  <c r="I39" i="7"/>
  <c r="AE39" i="7" s="1"/>
  <c r="H39" i="7"/>
  <c r="J39" i="7" s="1"/>
  <c r="Z39" i="7" s="1"/>
  <c r="AA39" i="7" s="1"/>
  <c r="AC38" i="7"/>
  <c r="AD38" i="7" s="1"/>
  <c r="AF38" i="7" s="1"/>
  <c r="AB38" i="7"/>
  <c r="Y38" i="7"/>
  <c r="X38" i="7"/>
  <c r="W38" i="7"/>
  <c r="T38" i="7"/>
  <c r="S38" i="7"/>
  <c r="R38" i="7"/>
  <c r="N38" i="7"/>
  <c r="M38" i="7"/>
  <c r="O38" i="7" s="1"/>
  <c r="I38" i="7"/>
  <c r="AE38" i="7" s="1"/>
  <c r="H38" i="7"/>
  <c r="J38" i="7" s="1"/>
  <c r="Z38" i="7" s="1"/>
  <c r="AA38" i="7" s="1"/>
  <c r="AB37" i="7"/>
  <c r="Y37" i="7"/>
  <c r="X37" i="7"/>
  <c r="W37" i="7"/>
  <c r="S37" i="7"/>
  <c r="R37" i="7"/>
  <c r="T37" i="7" s="1"/>
  <c r="N37" i="7"/>
  <c r="M37" i="7"/>
  <c r="O37" i="7" s="1"/>
  <c r="J37" i="7"/>
  <c r="I37" i="7"/>
  <c r="AE37" i="7" s="1"/>
  <c r="H37" i="7"/>
  <c r="AB36" i="7"/>
  <c r="X36" i="7"/>
  <c r="W36" i="7"/>
  <c r="Y36" i="7" s="1"/>
  <c r="S36" i="7"/>
  <c r="R36" i="7"/>
  <c r="T36" i="7" s="1"/>
  <c r="O36" i="7"/>
  <c r="N36" i="7"/>
  <c r="M36" i="7"/>
  <c r="J36" i="7"/>
  <c r="I36" i="7"/>
  <c r="AE36" i="7" s="1"/>
  <c r="H36" i="7"/>
  <c r="AB35" i="7"/>
  <c r="AC35" i="7" s="1"/>
  <c r="AD35" i="7" s="1"/>
  <c r="AF35" i="7" s="1"/>
  <c r="Z35" i="7"/>
  <c r="X35" i="7"/>
  <c r="W35" i="7"/>
  <c r="Y35" i="7" s="1"/>
  <c r="T35" i="7"/>
  <c r="S35" i="7"/>
  <c r="R35" i="7"/>
  <c r="O35" i="7"/>
  <c r="N35" i="7"/>
  <c r="M35" i="7"/>
  <c r="I35" i="7"/>
  <c r="H35" i="7"/>
  <c r="J35" i="7" s="1"/>
  <c r="AC34" i="7"/>
  <c r="AD34" i="7" s="1"/>
  <c r="AF34" i="7" s="1"/>
  <c r="AB34" i="7"/>
  <c r="Y34" i="7"/>
  <c r="X34" i="7"/>
  <c r="W34" i="7"/>
  <c r="T34" i="7"/>
  <c r="S34" i="7"/>
  <c r="R34" i="7"/>
  <c r="N34" i="7"/>
  <c r="M34" i="7"/>
  <c r="O34" i="7" s="1"/>
  <c r="I34" i="7"/>
  <c r="AE34" i="7" s="1"/>
  <c r="H34" i="7"/>
  <c r="J34" i="7" s="1"/>
  <c r="AB33" i="7"/>
  <c r="Y33" i="7"/>
  <c r="X33" i="7"/>
  <c r="W33" i="7"/>
  <c r="S33" i="7"/>
  <c r="R33" i="7"/>
  <c r="T33" i="7" s="1"/>
  <c r="N33" i="7"/>
  <c r="M33" i="7"/>
  <c r="O33" i="7" s="1"/>
  <c r="J33" i="7"/>
  <c r="Z33" i="7" s="1"/>
  <c r="I33" i="7"/>
  <c r="AE33" i="7" s="1"/>
  <c r="H33" i="7"/>
  <c r="AE32" i="7"/>
  <c r="AB32" i="7"/>
  <c r="X32" i="7"/>
  <c r="W32" i="7"/>
  <c r="Y32" i="7" s="1"/>
  <c r="S32" i="7"/>
  <c r="R32" i="7"/>
  <c r="T32" i="7" s="1"/>
  <c r="O32" i="7"/>
  <c r="N32" i="7"/>
  <c r="M32" i="7"/>
  <c r="J32" i="7"/>
  <c r="Z32" i="7" s="1"/>
  <c r="I32" i="7"/>
  <c r="H32" i="7"/>
  <c r="AD31" i="7"/>
  <c r="AF31" i="7" s="1"/>
  <c r="AB31" i="7"/>
  <c r="AC31" i="7" s="1"/>
  <c r="X31" i="7"/>
  <c r="W31" i="7"/>
  <c r="Y31" i="7" s="1"/>
  <c r="T31" i="7"/>
  <c r="S31" i="7"/>
  <c r="R31" i="7"/>
  <c r="O31" i="7"/>
  <c r="N31" i="7"/>
  <c r="M31" i="7"/>
  <c r="I31" i="7"/>
  <c r="AE31" i="7" s="1"/>
  <c r="H31" i="7"/>
  <c r="J31" i="7" s="1"/>
  <c r="Z31" i="7" s="1"/>
  <c r="AA31" i="7" s="1"/>
  <c r="AC30" i="7"/>
  <c r="AD30" i="7" s="1"/>
  <c r="AF30" i="7" s="1"/>
  <c r="AB30" i="7"/>
  <c r="Y30" i="7"/>
  <c r="X30" i="7"/>
  <c r="W30" i="7"/>
  <c r="T30" i="7"/>
  <c r="S30" i="7"/>
  <c r="R30" i="7"/>
  <c r="N30" i="7"/>
  <c r="M30" i="7"/>
  <c r="O30" i="7" s="1"/>
  <c r="I30" i="7"/>
  <c r="AE30" i="7" s="1"/>
  <c r="H30" i="7"/>
  <c r="J30" i="7" s="1"/>
  <c r="Z30" i="7" s="1"/>
  <c r="AA30" i="7" s="1"/>
  <c r="AB29" i="7"/>
  <c r="Y29" i="7"/>
  <c r="X29" i="7"/>
  <c r="W29" i="7"/>
  <c r="S29" i="7"/>
  <c r="R29" i="7"/>
  <c r="T29" i="7" s="1"/>
  <c r="N29" i="7"/>
  <c r="M29" i="7"/>
  <c r="O29" i="7" s="1"/>
  <c r="J29" i="7"/>
  <c r="I29" i="7"/>
  <c r="AE29" i="7" s="1"/>
  <c r="H29" i="7"/>
  <c r="AB28" i="7"/>
  <c r="X28" i="7"/>
  <c r="W28" i="7"/>
  <c r="Y28" i="7" s="1"/>
  <c r="S28" i="7"/>
  <c r="R28" i="7"/>
  <c r="T28" i="7" s="1"/>
  <c r="O28" i="7"/>
  <c r="N28" i="7"/>
  <c r="M28" i="7"/>
  <c r="J28" i="7"/>
  <c r="Z28" i="7" s="1"/>
  <c r="I28" i="7"/>
  <c r="AE28" i="7" s="1"/>
  <c r="H28" i="7"/>
  <c r="AB27" i="7"/>
  <c r="AC27" i="7" s="1"/>
  <c r="AD27" i="7" s="1"/>
  <c r="AF27" i="7" s="1"/>
  <c r="Z27" i="7"/>
  <c r="X27" i="7"/>
  <c r="W27" i="7"/>
  <c r="Y27" i="7" s="1"/>
  <c r="T27" i="7"/>
  <c r="S27" i="7"/>
  <c r="R27" i="7"/>
  <c r="O27" i="7"/>
  <c r="N27" i="7"/>
  <c r="AE27" i="7" s="1"/>
  <c r="M27" i="7"/>
  <c r="I27" i="7"/>
  <c r="H27" i="7"/>
  <c r="J27" i="7" s="1"/>
  <c r="AC26" i="7"/>
  <c r="AD26" i="7" s="1"/>
  <c r="AF26" i="7" s="1"/>
  <c r="AB26" i="7"/>
  <c r="Y26" i="7"/>
  <c r="X26" i="7"/>
  <c r="W26" i="7"/>
  <c r="T26" i="7"/>
  <c r="S26" i="7"/>
  <c r="R26" i="7"/>
  <c r="N26" i="7"/>
  <c r="M26" i="7"/>
  <c r="O26" i="7" s="1"/>
  <c r="I26" i="7"/>
  <c r="AE26" i="7" s="1"/>
  <c r="H26" i="7"/>
  <c r="J26" i="7" s="1"/>
  <c r="AB25" i="7"/>
  <c r="Y25" i="7"/>
  <c r="X25" i="7"/>
  <c r="W25" i="7"/>
  <c r="S25" i="7"/>
  <c r="R25" i="7"/>
  <c r="T25" i="7" s="1"/>
  <c r="I25" i="7"/>
  <c r="AE25" i="7" s="1"/>
  <c r="H25" i="7"/>
  <c r="J25" i="7" s="1"/>
  <c r="Z25" i="7" s="1"/>
  <c r="AB24" i="7"/>
  <c r="Y24" i="7"/>
  <c r="X24" i="7"/>
  <c r="W24" i="7"/>
  <c r="S24" i="7"/>
  <c r="R24" i="7"/>
  <c r="T24" i="7" s="1"/>
  <c r="N24" i="7"/>
  <c r="M24" i="7"/>
  <c r="O24" i="7" s="1"/>
  <c r="J24" i="7"/>
  <c r="I24" i="7"/>
  <c r="H24" i="7"/>
  <c r="AE23" i="7"/>
  <c r="AB23" i="7"/>
  <c r="X23" i="7"/>
  <c r="W23" i="7"/>
  <c r="Y23" i="7" s="1"/>
  <c r="S23" i="7"/>
  <c r="R23" i="7"/>
  <c r="T23" i="7" s="1"/>
  <c r="O23" i="7"/>
  <c r="N23" i="7"/>
  <c r="M23" i="7"/>
  <c r="J23" i="7"/>
  <c r="I23" i="7"/>
  <c r="H23" i="7"/>
  <c r="AD22" i="7"/>
  <c r="AF22" i="7" s="1"/>
  <c r="AB22" i="7"/>
  <c r="AC22" i="7" s="1"/>
  <c r="Z22" i="7"/>
  <c r="AA22" i="7" s="1"/>
  <c r="X22" i="7"/>
  <c r="W22" i="7"/>
  <c r="Y22" i="7" s="1"/>
  <c r="T22" i="7"/>
  <c r="S22" i="7"/>
  <c r="R22" i="7"/>
  <c r="O22" i="7"/>
  <c r="N22" i="7"/>
  <c r="AE22" i="7" s="1"/>
  <c r="M22" i="7"/>
  <c r="I22" i="7"/>
  <c r="H22" i="7"/>
  <c r="J22" i="7" s="1"/>
  <c r="AC21" i="7"/>
  <c r="AD21" i="7" s="1"/>
  <c r="AF21" i="7" s="1"/>
  <c r="AB21" i="7"/>
  <c r="Y21" i="7"/>
  <c r="X21" i="7"/>
  <c r="W21" i="7"/>
  <c r="T21" i="7"/>
  <c r="S21" i="7"/>
  <c r="R21" i="7"/>
  <c r="N21" i="7"/>
  <c r="AE21" i="7" s="1"/>
  <c r="M21" i="7"/>
  <c r="O21" i="7" s="1"/>
  <c r="Z21" i="7" s="1"/>
  <c r="AA21" i="7" s="1"/>
  <c r="I21" i="7"/>
  <c r="H21" i="7"/>
  <c r="J21" i="7" s="1"/>
  <c r="AC20" i="7"/>
  <c r="AB20" i="7"/>
  <c r="Y20" i="7"/>
  <c r="X20" i="7"/>
  <c r="W20" i="7"/>
  <c r="S20" i="7"/>
  <c r="R20" i="7"/>
  <c r="T20" i="7" s="1"/>
  <c r="N20" i="7"/>
  <c r="M20" i="7"/>
  <c r="O20" i="7" s="1"/>
  <c r="J20" i="7"/>
  <c r="I20" i="7"/>
  <c r="H20" i="7"/>
  <c r="X19" i="7"/>
  <c r="W19" i="7"/>
  <c r="Y19" i="7" s="1"/>
  <c r="S19" i="7"/>
  <c r="R19" i="7"/>
  <c r="T19" i="7" s="1"/>
  <c r="K19" i="7"/>
  <c r="N19" i="7" s="1"/>
  <c r="I19" i="7"/>
  <c r="AE19" i="7" s="1"/>
  <c r="H19" i="7"/>
  <c r="J19" i="7" s="1"/>
  <c r="AB18" i="7"/>
  <c r="Y18" i="7"/>
  <c r="X18" i="7"/>
  <c r="W18" i="7"/>
  <c r="S18" i="7"/>
  <c r="R18" i="7"/>
  <c r="T18" i="7" s="1"/>
  <c r="N18" i="7"/>
  <c r="M18" i="7"/>
  <c r="O18" i="7" s="1"/>
  <c r="J18" i="7"/>
  <c r="I18" i="7"/>
  <c r="AE18" i="7" s="1"/>
  <c r="H18" i="7"/>
  <c r="AB17" i="7"/>
  <c r="X17" i="7"/>
  <c r="W17" i="7"/>
  <c r="Y17" i="7" s="1"/>
  <c r="S17" i="7"/>
  <c r="R17" i="7"/>
  <c r="T17" i="7" s="1"/>
  <c r="O17" i="7"/>
  <c r="N17" i="7"/>
  <c r="M17" i="7"/>
  <c r="J17" i="7"/>
  <c r="I17" i="7"/>
  <c r="AE17" i="7" s="1"/>
  <c r="H17" i="7"/>
  <c r="AD16" i="7"/>
  <c r="AF16" i="7" s="1"/>
  <c r="AC16" i="7"/>
  <c r="AB16" i="7"/>
  <c r="X16" i="7"/>
  <c r="W16" i="7"/>
  <c r="Y16" i="7" s="1"/>
  <c r="T16" i="7"/>
  <c r="S16" i="7"/>
  <c r="R16" i="7"/>
  <c r="O16" i="7"/>
  <c r="N16" i="7"/>
  <c r="AE16" i="7" s="1"/>
  <c r="M16" i="7"/>
  <c r="I16" i="7"/>
  <c r="H16" i="7"/>
  <c r="J16" i="7" s="1"/>
  <c r="AC15" i="7"/>
  <c r="AD15" i="7" s="1"/>
  <c r="AF15" i="7" s="1"/>
  <c r="AB15" i="7"/>
  <c r="Y15" i="7"/>
  <c r="X15" i="7"/>
  <c r="W15" i="7"/>
  <c r="T15" i="7"/>
  <c r="S15" i="7"/>
  <c r="R15" i="7"/>
  <c r="N15" i="7"/>
  <c r="AE15" i="7" s="1"/>
  <c r="M15" i="7"/>
  <c r="O15" i="7" s="1"/>
  <c r="I15" i="7"/>
  <c r="H15" i="7"/>
  <c r="J15" i="7" s="1"/>
  <c r="AB14" i="7"/>
  <c r="Y14" i="7"/>
  <c r="X14" i="7"/>
  <c r="W14" i="7"/>
  <c r="S14" i="7"/>
  <c r="R14" i="7"/>
  <c r="T14" i="7" s="1"/>
  <c r="N14" i="7"/>
  <c r="M14" i="7"/>
  <c r="O14" i="7" s="1"/>
  <c r="J14" i="7"/>
  <c r="Z14" i="7" s="1"/>
  <c r="I14" i="7"/>
  <c r="AE14" i="7" s="1"/>
  <c r="H14" i="7"/>
  <c r="AB13" i="7"/>
  <c r="X13" i="7"/>
  <c r="W13" i="7"/>
  <c r="Y13" i="7" s="1"/>
  <c r="S13" i="7"/>
  <c r="R13" i="7"/>
  <c r="T13" i="7" s="1"/>
  <c r="O13" i="7"/>
  <c r="N13" i="7"/>
  <c r="M13" i="7"/>
  <c r="J13" i="7"/>
  <c r="Z13" i="7" s="1"/>
  <c r="I13" i="7"/>
  <c r="AE13" i="7" s="1"/>
  <c r="H13" i="7"/>
  <c r="AD12" i="7"/>
  <c r="AF12" i="7" s="1"/>
  <c r="AC12" i="7"/>
  <c r="AB12" i="7"/>
  <c r="X12" i="7"/>
  <c r="W12" i="7"/>
  <c r="Y12" i="7" s="1"/>
  <c r="T12" i="7"/>
  <c r="S12" i="7"/>
  <c r="R12" i="7"/>
  <c r="O12" i="7"/>
  <c r="N12" i="7"/>
  <c r="AE12" i="7" s="1"/>
  <c r="M12" i="7"/>
  <c r="I12" i="7"/>
  <c r="H12" i="7"/>
  <c r="J12" i="7" s="1"/>
  <c r="Z12" i="7" s="1"/>
  <c r="AA12" i="7" s="1"/>
  <c r="AC11" i="7"/>
  <c r="AD11" i="7" s="1"/>
  <c r="AF11" i="7" s="1"/>
  <c r="AB11" i="7"/>
  <c r="Y11" i="7"/>
  <c r="X11" i="7"/>
  <c r="W11" i="7"/>
  <c r="T11" i="7"/>
  <c r="S11" i="7"/>
  <c r="R11" i="7"/>
  <c r="N11" i="7"/>
  <c r="AE11" i="7" s="1"/>
  <c r="M11" i="7"/>
  <c r="O11" i="7" s="1"/>
  <c r="Z11" i="7" s="1"/>
  <c r="I11" i="7"/>
  <c r="H11" i="7"/>
  <c r="J11" i="7" s="1"/>
  <c r="AB10" i="7"/>
  <c r="Y10" i="7"/>
  <c r="X10" i="7"/>
  <c r="W10" i="7"/>
  <c r="S10" i="7"/>
  <c r="R10" i="7"/>
  <c r="T10" i="7" s="1"/>
  <c r="N10" i="7"/>
  <c r="M10" i="7"/>
  <c r="O10" i="7" s="1"/>
  <c r="J10" i="7"/>
  <c r="Z10" i="7" s="1"/>
  <c r="I10" i="7"/>
  <c r="AE10" i="7" s="1"/>
  <c r="H10" i="7"/>
  <c r="AB9" i="7"/>
  <c r="X9" i="7"/>
  <c r="W9" i="7"/>
  <c r="Y9" i="7" s="1"/>
  <c r="S9" i="7"/>
  <c r="R9" i="7"/>
  <c r="T9" i="7" s="1"/>
  <c r="O9" i="7"/>
  <c r="Z9" i="7" s="1"/>
  <c r="N9" i="7"/>
  <c r="M9" i="7"/>
  <c r="J9" i="7"/>
  <c r="I9" i="7"/>
  <c r="AE9" i="7" s="1"/>
  <c r="H9" i="7"/>
  <c r="AD8" i="7"/>
  <c r="AF8" i="7" s="1"/>
  <c r="AC8" i="7"/>
  <c r="AB8" i="7"/>
  <c r="X8" i="7"/>
  <c r="W8" i="7"/>
  <c r="Y8" i="7" s="1"/>
  <c r="T8" i="7"/>
  <c r="Z8" i="7" s="1"/>
  <c r="AA8" i="7" s="1"/>
  <c r="S8" i="7"/>
  <c r="R8" i="7"/>
  <c r="O8" i="7"/>
  <c r="N8" i="7"/>
  <c r="AE8" i="7" s="1"/>
  <c r="M8" i="7"/>
  <c r="I8" i="7"/>
  <c r="H8" i="7"/>
  <c r="J8" i="7" s="1"/>
  <c r="AC7" i="7"/>
  <c r="AD7" i="7" s="1"/>
  <c r="AF7" i="7" s="1"/>
  <c r="AB7" i="7"/>
  <c r="Y7" i="7"/>
  <c r="X7" i="7"/>
  <c r="W7" i="7"/>
  <c r="T7" i="7"/>
  <c r="S7" i="7"/>
  <c r="R7" i="7"/>
  <c r="I7" i="7"/>
  <c r="AE7" i="7" s="1"/>
  <c r="H7" i="7"/>
  <c r="J7" i="7" s="1"/>
  <c r="AC6" i="7"/>
  <c r="AD6" i="7" s="1"/>
  <c r="AB6" i="7"/>
  <c r="Y6" i="7"/>
  <c r="X6" i="7"/>
  <c r="W6" i="7"/>
  <c r="T6" i="7"/>
  <c r="S6" i="7"/>
  <c r="AE6" i="7" s="1"/>
  <c r="R6" i="7"/>
  <c r="I6" i="7"/>
  <c r="H6" i="7"/>
  <c r="J6" i="7" s="1"/>
  <c r="Z6" i="7" s="1"/>
  <c r="AE52" i="6"/>
  <c r="AD52" i="6"/>
  <c r="AC52" i="6"/>
  <c r="AB52" i="6"/>
  <c r="AF52" i="6"/>
  <c r="AE46" i="6"/>
  <c r="AE45" i="6"/>
  <c r="AB46" i="6"/>
  <c r="AB45" i="6"/>
  <c r="AB35" i="6"/>
  <c r="AB36" i="6"/>
  <c r="AB37" i="6"/>
  <c r="AB38" i="6"/>
  <c r="AB39" i="6"/>
  <c r="AB40" i="6"/>
  <c r="AB41" i="6"/>
  <c r="AB42" i="6"/>
  <c r="AB43" i="6"/>
  <c r="AB44" i="6"/>
  <c r="AB47" i="6"/>
  <c r="AB48" i="6"/>
  <c r="AB49" i="6"/>
  <c r="AB50" i="6"/>
  <c r="AB51" i="6"/>
  <c r="Z51" i="6"/>
  <c r="AE33" i="6"/>
  <c r="AE34" i="6"/>
  <c r="AE35" i="6"/>
  <c r="AE36" i="6"/>
  <c r="AE37" i="6"/>
  <c r="AE38" i="6"/>
  <c r="AE39" i="6"/>
  <c r="AE40" i="6"/>
  <c r="AE41" i="6"/>
  <c r="AE42" i="6"/>
  <c r="AE43" i="6"/>
  <c r="AE44" i="6"/>
  <c r="AE47" i="6"/>
  <c r="AE48" i="6"/>
  <c r="AE49" i="6"/>
  <c r="AE50" i="6"/>
  <c r="AE51" i="6"/>
  <c r="AD33" i="6"/>
  <c r="AD34" i="6"/>
  <c r="AF32" i="6"/>
  <c r="Z32" i="6"/>
  <c r="AE32" i="6"/>
  <c r="AB32" i="6"/>
  <c r="Z30" i="6"/>
  <c r="AB30" i="6"/>
  <c r="AC30" i="6"/>
  <c r="AD30" i="6" s="1"/>
  <c r="AE30" i="6"/>
  <c r="Z31" i="6"/>
  <c r="AB31" i="6"/>
  <c r="AC31" i="6" s="1"/>
  <c r="AE31" i="6"/>
  <c r="AE29" i="6"/>
  <c r="AB29" i="6"/>
  <c r="Z29" i="6"/>
  <c r="AB33" i="6"/>
  <c r="AB34" i="6"/>
  <c r="AD9" i="7" l="1"/>
  <c r="AF9" i="7" s="1"/>
  <c r="AA9" i="7" s="1"/>
  <c r="AE52" i="7"/>
  <c r="Z15" i="7"/>
  <c r="AA15" i="7" s="1"/>
  <c r="Z18" i="7"/>
  <c r="AD18" i="7"/>
  <c r="AF18" i="7" s="1"/>
  <c r="AF6" i="7"/>
  <c r="Z7" i="7"/>
  <c r="AA7" i="7" s="1"/>
  <c r="AA11" i="7"/>
  <c r="Z16" i="7"/>
  <c r="AA16" i="7" s="1"/>
  <c r="Z17" i="7"/>
  <c r="Z19" i="7"/>
  <c r="AA27" i="7"/>
  <c r="AD33" i="7"/>
  <c r="AF33" i="7" s="1"/>
  <c r="AA33" i="7" s="1"/>
  <c r="AC33" i="7"/>
  <c r="AC41" i="7"/>
  <c r="AD41" i="7" s="1"/>
  <c r="AF41" i="7" s="1"/>
  <c r="AA41" i="7" s="1"/>
  <c r="M19" i="7"/>
  <c r="O19" i="7" s="1"/>
  <c r="Z44" i="7"/>
  <c r="AE20" i="7"/>
  <c r="AA35" i="7"/>
  <c r="AA43" i="7"/>
  <c r="AC10" i="7"/>
  <c r="AD10" i="7" s="1"/>
  <c r="AF10" i="7" s="1"/>
  <c r="AA10" i="7" s="1"/>
  <c r="AC14" i="7"/>
  <c r="AC18" i="7"/>
  <c r="AB19" i="7"/>
  <c r="Z36" i="7"/>
  <c r="AC9" i="7"/>
  <c r="AC13" i="7"/>
  <c r="AD13" i="7" s="1"/>
  <c r="AF13" i="7" s="1"/>
  <c r="AA13" i="7" s="1"/>
  <c r="AC17" i="7"/>
  <c r="AD17" i="7" s="1"/>
  <c r="AF17" i="7" s="1"/>
  <c r="AD20" i="7"/>
  <c r="AF20" i="7" s="1"/>
  <c r="Z23" i="7"/>
  <c r="AE24" i="7"/>
  <c r="Z26" i="7"/>
  <c r="AA26" i="7" s="1"/>
  <c r="AD28" i="7"/>
  <c r="AF28" i="7" s="1"/>
  <c r="AA28" i="7" s="1"/>
  <c r="Z29" i="7"/>
  <c r="AC29" i="7"/>
  <c r="AD29" i="7" s="1"/>
  <c r="AF29" i="7" s="1"/>
  <c r="Z34" i="7"/>
  <c r="AA34" i="7" s="1"/>
  <c r="Z37" i="7"/>
  <c r="AC37" i="7"/>
  <c r="AD37" i="7" s="1"/>
  <c r="AF37" i="7" s="1"/>
  <c r="Z42" i="7"/>
  <c r="AA42" i="7" s="1"/>
  <c r="Z45" i="7"/>
  <c r="AD45" i="7"/>
  <c r="AF45" i="7" s="1"/>
  <c r="AC45" i="7"/>
  <c r="Z50" i="7"/>
  <c r="AA50" i="7" s="1"/>
  <c r="AD25" i="7"/>
  <c r="AF25" i="7" s="1"/>
  <c r="AA25" i="7" s="1"/>
  <c r="AC25" i="7"/>
  <c r="AC49" i="7"/>
  <c r="AD49" i="7" s="1"/>
  <c r="AF49" i="7" s="1"/>
  <c r="AA49" i="7" s="1"/>
  <c r="AB52" i="7"/>
  <c r="Z20" i="7"/>
  <c r="Z24" i="7"/>
  <c r="AD24" i="7"/>
  <c r="AF24" i="7" s="1"/>
  <c r="AC24" i="7"/>
  <c r="AE35" i="7"/>
  <c r="AE43" i="7"/>
  <c r="Z51" i="7"/>
  <c r="AC23" i="7"/>
  <c r="AD23" i="7" s="1"/>
  <c r="AF23" i="7" s="1"/>
  <c r="AC28" i="7"/>
  <c r="AC32" i="7"/>
  <c r="AD32" i="7" s="1"/>
  <c r="AF32" i="7" s="1"/>
  <c r="AA32" i="7" s="1"/>
  <c r="AC36" i="7"/>
  <c r="AD36" i="7" s="1"/>
  <c r="AF36" i="7" s="1"/>
  <c r="AC40" i="7"/>
  <c r="AD40" i="7" s="1"/>
  <c r="AF40" i="7" s="1"/>
  <c r="AA40" i="7" s="1"/>
  <c r="AC44" i="7"/>
  <c r="AD44" i="7" s="1"/>
  <c r="AF44" i="7" s="1"/>
  <c r="AC48" i="7"/>
  <c r="AD48" i="7" s="1"/>
  <c r="AF48" i="7" s="1"/>
  <c r="AA48" i="7" s="1"/>
  <c r="AC51" i="7"/>
  <c r="AD51" i="7" s="1"/>
  <c r="AF51" i="7" s="1"/>
  <c r="AD31" i="6"/>
  <c r="AC52" i="7" l="1"/>
  <c r="AA36" i="7"/>
  <c r="AD14" i="7"/>
  <c r="AF14" i="7" s="1"/>
  <c r="AA14" i="7" s="1"/>
  <c r="AA24" i="7"/>
  <c r="AA45" i="7"/>
  <c r="AA44" i="7"/>
  <c r="AA18" i="7"/>
  <c r="AA37" i="7"/>
  <c r="AC19" i="7"/>
  <c r="AD19" i="7" s="1"/>
  <c r="AA17" i="7"/>
  <c r="AA51" i="7"/>
  <c r="AA20" i="7"/>
  <c r="AA29" i="7"/>
  <c r="AA23" i="7"/>
  <c r="AA6" i="7"/>
  <c r="AF19" i="7" l="1"/>
  <c r="AA19" i="7" s="1"/>
  <c r="AD52" i="7"/>
  <c r="AF52" i="7"/>
  <c r="AF54" i="7" s="1"/>
  <c r="N50" i="6" l="1"/>
  <c r="M50" i="6"/>
  <c r="O50" i="6" s="1"/>
  <c r="I50" i="6"/>
  <c r="H50" i="6"/>
  <c r="J50" i="6" s="1"/>
  <c r="N49" i="6"/>
  <c r="M49" i="6"/>
  <c r="O49" i="6" s="1"/>
  <c r="I49" i="6"/>
  <c r="H49" i="6"/>
  <c r="J49" i="6" s="1"/>
  <c r="N48" i="6"/>
  <c r="M48" i="6"/>
  <c r="O48" i="6" s="1"/>
  <c r="I48" i="6"/>
  <c r="H48" i="6"/>
  <c r="J48" i="6" s="1"/>
  <c r="N47" i="6"/>
  <c r="M47" i="6"/>
  <c r="O47" i="6" s="1"/>
  <c r="I47" i="6"/>
  <c r="H47" i="6"/>
  <c r="J47" i="6" s="1"/>
  <c r="H32" i="6"/>
  <c r="J32" i="6" s="1"/>
  <c r="I32" i="6"/>
  <c r="M32" i="6"/>
  <c r="O32" i="6" s="1"/>
  <c r="N32" i="6"/>
  <c r="R32" i="6"/>
  <c r="T32" i="6" s="1"/>
  <c r="S32" i="6"/>
  <c r="W32" i="6"/>
  <c r="Y32" i="6" s="1"/>
  <c r="X32" i="6"/>
  <c r="AC32" i="6"/>
  <c r="H33" i="6"/>
  <c r="J33" i="6" s="1"/>
  <c r="I33" i="6"/>
  <c r="M33" i="6"/>
  <c r="O33" i="6" s="1"/>
  <c r="N33" i="6"/>
  <c r="R33" i="6"/>
  <c r="T33" i="6" s="1"/>
  <c r="S33" i="6"/>
  <c r="W33" i="6"/>
  <c r="Y33" i="6" s="1"/>
  <c r="X33" i="6"/>
  <c r="AC33" i="6"/>
  <c r="AF33" i="6" s="1"/>
  <c r="H34" i="6"/>
  <c r="J34" i="6" s="1"/>
  <c r="I34" i="6"/>
  <c r="M34" i="6"/>
  <c r="O34" i="6" s="1"/>
  <c r="N34" i="6"/>
  <c r="R34" i="6"/>
  <c r="T34" i="6" s="1"/>
  <c r="S34" i="6"/>
  <c r="W34" i="6"/>
  <c r="Y34" i="6" s="1"/>
  <c r="X34" i="6"/>
  <c r="AC34" i="6"/>
  <c r="AF34" i="6" s="1"/>
  <c r="H35" i="6"/>
  <c r="J35" i="6" s="1"/>
  <c r="I35" i="6"/>
  <c r="M35" i="6"/>
  <c r="O35" i="6" s="1"/>
  <c r="N35" i="6"/>
  <c r="R35" i="6"/>
  <c r="T35" i="6" s="1"/>
  <c r="S35" i="6"/>
  <c r="W35" i="6"/>
  <c r="Y35" i="6" s="1"/>
  <c r="X35" i="6"/>
  <c r="H36" i="6"/>
  <c r="J36" i="6" s="1"/>
  <c r="I36" i="6"/>
  <c r="M36" i="6"/>
  <c r="O36" i="6" s="1"/>
  <c r="N36" i="6"/>
  <c r="R36" i="6"/>
  <c r="T36" i="6" s="1"/>
  <c r="S36" i="6"/>
  <c r="W36" i="6"/>
  <c r="Y36" i="6" s="1"/>
  <c r="X36" i="6"/>
  <c r="AC36" i="6"/>
  <c r="AD36" i="6" s="1"/>
  <c r="H37" i="6"/>
  <c r="J37" i="6" s="1"/>
  <c r="I37" i="6"/>
  <c r="M37" i="6"/>
  <c r="O37" i="6" s="1"/>
  <c r="N37" i="6"/>
  <c r="R37" i="6"/>
  <c r="T37" i="6" s="1"/>
  <c r="S37" i="6"/>
  <c r="W37" i="6"/>
  <c r="Y37" i="6" s="1"/>
  <c r="X37" i="6"/>
  <c r="AC37" i="6"/>
  <c r="H38" i="6"/>
  <c r="J38" i="6" s="1"/>
  <c r="I38" i="6"/>
  <c r="M38" i="6"/>
  <c r="O38" i="6" s="1"/>
  <c r="N38" i="6"/>
  <c r="R38" i="6"/>
  <c r="T38" i="6" s="1"/>
  <c r="S38" i="6"/>
  <c r="W38" i="6"/>
  <c r="Y38" i="6" s="1"/>
  <c r="X38" i="6"/>
  <c r="AC38" i="6"/>
  <c r="H39" i="6"/>
  <c r="J39" i="6" s="1"/>
  <c r="I39" i="6"/>
  <c r="M39" i="6"/>
  <c r="O39" i="6" s="1"/>
  <c r="N39" i="6"/>
  <c r="R39" i="6"/>
  <c r="T39" i="6" s="1"/>
  <c r="S39" i="6"/>
  <c r="W39" i="6"/>
  <c r="Y39" i="6" s="1"/>
  <c r="X39" i="6"/>
  <c r="H40" i="6"/>
  <c r="J40" i="6" s="1"/>
  <c r="I40" i="6"/>
  <c r="M40" i="6"/>
  <c r="O40" i="6" s="1"/>
  <c r="N40" i="6"/>
  <c r="R40" i="6"/>
  <c r="T40" i="6" s="1"/>
  <c r="S40" i="6"/>
  <c r="W40" i="6"/>
  <c r="Y40" i="6" s="1"/>
  <c r="X40" i="6"/>
  <c r="H41" i="6"/>
  <c r="J41" i="6" s="1"/>
  <c r="I41" i="6"/>
  <c r="M41" i="6"/>
  <c r="O41" i="6" s="1"/>
  <c r="N41" i="6"/>
  <c r="R41" i="6"/>
  <c r="T41" i="6" s="1"/>
  <c r="S41" i="6"/>
  <c r="W41" i="6"/>
  <c r="Y41" i="6" s="1"/>
  <c r="X41" i="6"/>
  <c r="AC41" i="6"/>
  <c r="AD41" i="6" s="1"/>
  <c r="H42" i="6"/>
  <c r="J42" i="6" s="1"/>
  <c r="I42" i="6"/>
  <c r="M42" i="6"/>
  <c r="O42" i="6" s="1"/>
  <c r="N42" i="6"/>
  <c r="R42" i="6"/>
  <c r="T42" i="6" s="1"/>
  <c r="S42" i="6"/>
  <c r="W42" i="6"/>
  <c r="Y42" i="6" s="1"/>
  <c r="X42" i="6"/>
  <c r="AC42" i="6"/>
  <c r="AD42" i="6" s="1"/>
  <c r="H43" i="6"/>
  <c r="J43" i="6" s="1"/>
  <c r="I43" i="6"/>
  <c r="M43" i="6"/>
  <c r="O43" i="6" s="1"/>
  <c r="N43" i="6"/>
  <c r="R43" i="6"/>
  <c r="T43" i="6" s="1"/>
  <c r="S43" i="6"/>
  <c r="W43" i="6"/>
  <c r="Y43" i="6" s="1"/>
  <c r="X43" i="6"/>
  <c r="H44" i="6"/>
  <c r="J44" i="6" s="1"/>
  <c r="I44" i="6"/>
  <c r="M44" i="6"/>
  <c r="O44" i="6" s="1"/>
  <c r="N44" i="6"/>
  <c r="R44" i="6"/>
  <c r="T44" i="6" s="1"/>
  <c r="S44" i="6"/>
  <c r="W44" i="6"/>
  <c r="X44" i="6"/>
  <c r="Y44" i="6"/>
  <c r="AC44" i="6"/>
  <c r="AD44" i="6" s="1"/>
  <c r="H45" i="6"/>
  <c r="J45" i="6" s="1"/>
  <c r="I45" i="6"/>
  <c r="M45" i="6"/>
  <c r="O45" i="6" s="1"/>
  <c r="N45" i="6"/>
  <c r="R45" i="6"/>
  <c r="T45" i="6" s="1"/>
  <c r="S45" i="6"/>
  <c r="W45" i="6"/>
  <c r="Y45" i="6" s="1"/>
  <c r="X45" i="6"/>
  <c r="AC45" i="6"/>
  <c r="H46" i="6"/>
  <c r="J46" i="6" s="1"/>
  <c r="I46" i="6"/>
  <c r="M46" i="6"/>
  <c r="O46" i="6" s="1"/>
  <c r="N46" i="6"/>
  <c r="R46" i="6"/>
  <c r="T46" i="6" s="1"/>
  <c r="S46" i="6"/>
  <c r="W46" i="6"/>
  <c r="Y46" i="6" s="1"/>
  <c r="X46" i="6"/>
  <c r="AC46" i="6"/>
  <c r="R47" i="6"/>
  <c r="T47" i="6" s="1"/>
  <c r="S47" i="6"/>
  <c r="W47" i="6"/>
  <c r="Y47" i="6" s="1"/>
  <c r="X47" i="6"/>
  <c r="R48" i="6"/>
  <c r="T48" i="6" s="1"/>
  <c r="S48" i="6"/>
  <c r="W48" i="6"/>
  <c r="Y48" i="6" s="1"/>
  <c r="X48" i="6"/>
  <c r="AC48" i="6"/>
  <c r="AD48" i="6" s="1"/>
  <c r="R49" i="6"/>
  <c r="T49" i="6" s="1"/>
  <c r="S49" i="6"/>
  <c r="W49" i="6"/>
  <c r="Y49" i="6" s="1"/>
  <c r="X49" i="6"/>
  <c r="AC49" i="6"/>
  <c r="AD49" i="6" s="1"/>
  <c r="R50" i="6"/>
  <c r="T50" i="6" s="1"/>
  <c r="S50" i="6"/>
  <c r="W50" i="6"/>
  <c r="Y50" i="6" s="1"/>
  <c r="X50" i="6"/>
  <c r="AC50" i="6"/>
  <c r="J51" i="6"/>
  <c r="I51" i="6"/>
  <c r="M51" i="6"/>
  <c r="O51" i="6" s="1"/>
  <c r="N51" i="6"/>
  <c r="R51" i="6"/>
  <c r="T51" i="6" s="1"/>
  <c r="S51" i="6"/>
  <c r="W51" i="6"/>
  <c r="Y51" i="6" s="1"/>
  <c r="X51" i="6"/>
  <c r="X31" i="6"/>
  <c r="W31" i="6"/>
  <c r="Y31" i="6" s="1"/>
  <c r="S31" i="6"/>
  <c r="R31" i="6"/>
  <c r="T31" i="6" s="1"/>
  <c r="N31" i="6"/>
  <c r="M31" i="6"/>
  <c r="O31" i="6" s="1"/>
  <c r="I31" i="6"/>
  <c r="H31" i="6"/>
  <c r="J31" i="6" s="1"/>
  <c r="X30" i="6"/>
  <c r="W30" i="6"/>
  <c r="Y30" i="6" s="1"/>
  <c r="S30" i="6"/>
  <c r="R30" i="6"/>
  <c r="T30" i="6" s="1"/>
  <c r="N30" i="6"/>
  <c r="M30" i="6"/>
  <c r="O30" i="6" s="1"/>
  <c r="I30" i="6"/>
  <c r="H30" i="6"/>
  <c r="J30" i="6" s="1"/>
  <c r="X29" i="6"/>
  <c r="W29" i="6"/>
  <c r="Y29" i="6" s="1"/>
  <c r="S29" i="6"/>
  <c r="R29" i="6"/>
  <c r="T29" i="6" s="1"/>
  <c r="N29" i="6"/>
  <c r="M29" i="6"/>
  <c r="O29" i="6" s="1"/>
  <c r="I29" i="6"/>
  <c r="H29" i="6"/>
  <c r="J29" i="6" s="1"/>
  <c r="AB17" i="6"/>
  <c r="AB25" i="6"/>
  <c r="I25" i="6"/>
  <c r="H25" i="6"/>
  <c r="J25" i="6" s="1"/>
  <c r="AD50" i="6" l="1"/>
  <c r="AF50" i="6" s="1"/>
  <c r="AA50" i="6" s="1"/>
  <c r="AD45" i="6"/>
  <c r="AF45" i="6" s="1"/>
  <c r="AA45" i="6" s="1"/>
  <c r="AD38" i="6"/>
  <c r="AF38" i="6" s="1"/>
  <c r="AA38" i="6" s="1"/>
  <c r="AD46" i="6"/>
  <c r="AF46" i="6" s="1"/>
  <c r="AA46" i="6" s="1"/>
  <c r="AD37" i="6"/>
  <c r="AF37" i="6" s="1"/>
  <c r="Z50" i="6"/>
  <c r="Z49" i="6"/>
  <c r="Z43" i="6"/>
  <c r="AC51" i="6"/>
  <c r="Z46" i="6"/>
  <c r="Z42" i="6"/>
  <c r="Z37" i="6"/>
  <c r="Z33" i="6"/>
  <c r="AA33" i="6" s="1"/>
  <c r="Z47" i="6"/>
  <c r="Z48" i="6"/>
  <c r="Z45" i="6"/>
  <c r="Z41" i="6"/>
  <c r="Z40" i="6"/>
  <c r="Z39" i="6"/>
  <c r="Z36" i="6"/>
  <c r="Z35" i="6"/>
  <c r="Z44" i="6"/>
  <c r="Z38" i="6"/>
  <c r="Z34" i="6"/>
  <c r="AA34" i="6" s="1"/>
  <c r="AF49" i="6"/>
  <c r="AF42" i="6"/>
  <c r="AF44" i="6"/>
  <c r="AF41" i="6"/>
  <c r="AD32" i="6"/>
  <c r="AC40" i="6"/>
  <c r="AF36" i="6"/>
  <c r="AC35" i="6"/>
  <c r="AF48" i="6"/>
  <c r="AC47" i="6"/>
  <c r="AC43" i="6"/>
  <c r="AC39" i="6"/>
  <c r="AF31" i="6"/>
  <c r="AA31" i="6" s="1"/>
  <c r="AF30" i="6"/>
  <c r="AA30" i="6" s="1"/>
  <c r="AC29" i="6"/>
  <c r="AD29" i="6" s="1"/>
  <c r="AF29" i="6" s="1"/>
  <c r="AC25" i="6"/>
  <c r="AD25" i="6" s="1"/>
  <c r="AF25" i="6" s="1"/>
  <c r="AB28" i="6"/>
  <c r="AC28" i="6" s="1"/>
  <c r="AD28" i="6" s="1"/>
  <c r="AF28" i="6" s="1"/>
  <c r="AB27" i="6"/>
  <c r="AC27" i="6" s="1"/>
  <c r="AB24" i="6"/>
  <c r="AC24" i="6" s="1"/>
  <c r="AD24" i="6" s="1"/>
  <c r="AF24" i="6" s="1"/>
  <c r="AB26" i="6"/>
  <c r="AC26" i="6" s="1"/>
  <c r="AB23" i="6"/>
  <c r="AC23" i="6" s="1"/>
  <c r="AB22" i="6"/>
  <c r="AB21" i="6"/>
  <c r="AC21" i="6" s="1"/>
  <c r="AB20" i="6"/>
  <c r="AC20" i="6" s="1"/>
  <c r="AD20" i="6" s="1"/>
  <c r="AF20" i="6" s="1"/>
  <c r="AB18" i="6"/>
  <c r="AC18" i="6" s="1"/>
  <c r="AD18" i="6" s="1"/>
  <c r="AF18" i="6" s="1"/>
  <c r="AB16" i="6"/>
  <c r="AB15" i="6"/>
  <c r="AB14" i="6"/>
  <c r="AB13" i="6"/>
  <c r="AB12" i="6"/>
  <c r="AB11" i="6"/>
  <c r="AB10" i="6"/>
  <c r="AB9" i="6"/>
  <c r="AC9" i="6" s="1"/>
  <c r="AB8" i="6"/>
  <c r="AB7" i="6"/>
  <c r="AB6" i="6"/>
  <c r="R8" i="6"/>
  <c r="T8" i="6" s="1"/>
  <c r="N17" i="6"/>
  <c r="M17" i="6"/>
  <c r="O17" i="6" s="1"/>
  <c r="N14" i="6"/>
  <c r="M14" i="6"/>
  <c r="O14" i="6" s="1"/>
  <c r="N13" i="6"/>
  <c r="M13" i="6"/>
  <c r="O13" i="6" s="1"/>
  <c r="N21" i="6"/>
  <c r="M21" i="6"/>
  <c r="O21" i="6" s="1"/>
  <c r="I22" i="6"/>
  <c r="H22" i="6"/>
  <c r="J22" i="6" s="1"/>
  <c r="K19" i="6"/>
  <c r="AB19" i="6" s="1"/>
  <c r="AC19" i="6" s="1"/>
  <c r="AD19" i="6" s="1"/>
  <c r="AF19" i="6" s="1"/>
  <c r="R26" i="6"/>
  <c r="T26" i="6" s="1"/>
  <c r="S26" i="6"/>
  <c r="W26" i="6"/>
  <c r="Y26" i="6" s="1"/>
  <c r="X26" i="6"/>
  <c r="R27" i="6"/>
  <c r="T27" i="6" s="1"/>
  <c r="S27" i="6"/>
  <c r="W27" i="6"/>
  <c r="Y27" i="6" s="1"/>
  <c r="X27" i="6"/>
  <c r="R28" i="6"/>
  <c r="T28" i="6" s="1"/>
  <c r="S28" i="6"/>
  <c r="W28" i="6"/>
  <c r="Y28" i="6" s="1"/>
  <c r="X28" i="6"/>
  <c r="R25" i="6"/>
  <c r="T25" i="6" s="1"/>
  <c r="S25" i="6"/>
  <c r="W25" i="6"/>
  <c r="Y25" i="6" s="1"/>
  <c r="X25" i="6"/>
  <c r="R24" i="6"/>
  <c r="T24" i="6" s="1"/>
  <c r="S24" i="6"/>
  <c r="W24" i="6"/>
  <c r="Y24" i="6" s="1"/>
  <c r="X24" i="6"/>
  <c r="R18" i="6"/>
  <c r="T18" i="6" s="1"/>
  <c r="S18" i="6"/>
  <c r="W18" i="6"/>
  <c r="Y18" i="6" s="1"/>
  <c r="X18" i="6"/>
  <c r="R19" i="6"/>
  <c r="T19" i="6" s="1"/>
  <c r="S19" i="6"/>
  <c r="W19" i="6"/>
  <c r="Y19" i="6" s="1"/>
  <c r="X19" i="6"/>
  <c r="R20" i="6"/>
  <c r="T20" i="6" s="1"/>
  <c r="S20" i="6"/>
  <c r="W20" i="6"/>
  <c r="Y20" i="6" s="1"/>
  <c r="X20" i="6"/>
  <c r="R21" i="6"/>
  <c r="T21" i="6" s="1"/>
  <c r="S21" i="6"/>
  <c r="W21" i="6"/>
  <c r="Y21" i="6" s="1"/>
  <c r="X21" i="6"/>
  <c r="R22" i="6"/>
  <c r="T22" i="6" s="1"/>
  <c r="S22" i="6"/>
  <c r="W22" i="6"/>
  <c r="Y22" i="6" s="1"/>
  <c r="X22" i="6"/>
  <c r="R23" i="6"/>
  <c r="T23" i="6" s="1"/>
  <c r="S23" i="6"/>
  <c r="W23" i="6"/>
  <c r="Y23" i="6" s="1"/>
  <c r="X23" i="6"/>
  <c r="R10" i="6"/>
  <c r="T10" i="6" s="1"/>
  <c r="S10" i="6"/>
  <c r="H9" i="6"/>
  <c r="J9" i="6" s="1"/>
  <c r="I9" i="6"/>
  <c r="M9" i="6"/>
  <c r="O9" i="6" s="1"/>
  <c r="N9" i="6"/>
  <c r="R9" i="6"/>
  <c r="T9" i="6" s="1"/>
  <c r="S9" i="6"/>
  <c r="W9" i="6"/>
  <c r="Y9" i="6" s="1"/>
  <c r="X9" i="6"/>
  <c r="S8" i="6"/>
  <c r="X6" i="6"/>
  <c r="W6" i="6"/>
  <c r="Y6" i="6" s="1"/>
  <c r="S6" i="6"/>
  <c r="R6" i="6"/>
  <c r="T6" i="6" s="1"/>
  <c r="I6" i="6"/>
  <c r="H6" i="6"/>
  <c r="J6" i="6" s="1"/>
  <c r="M10" i="6"/>
  <c r="O10" i="6" s="1"/>
  <c r="N10" i="6"/>
  <c r="M18" i="6"/>
  <c r="O18" i="6" s="1"/>
  <c r="N18" i="6"/>
  <c r="M20" i="6"/>
  <c r="O20" i="6" s="1"/>
  <c r="N20" i="6"/>
  <c r="AE20" i="6" s="1"/>
  <c r="M22" i="6"/>
  <c r="O22" i="6" s="1"/>
  <c r="N22" i="6"/>
  <c r="M23" i="6"/>
  <c r="O23" i="6" s="1"/>
  <c r="N23" i="6"/>
  <c r="M24" i="6"/>
  <c r="O24" i="6" s="1"/>
  <c r="N24" i="6"/>
  <c r="M26" i="6"/>
  <c r="O26" i="6" s="1"/>
  <c r="N26" i="6"/>
  <c r="M27" i="6"/>
  <c r="O27" i="6" s="1"/>
  <c r="N27" i="6"/>
  <c r="M28" i="6"/>
  <c r="O28" i="6" s="1"/>
  <c r="N28" i="6"/>
  <c r="H8" i="6"/>
  <c r="J8" i="6" s="1"/>
  <c r="I8" i="6"/>
  <c r="H10" i="6"/>
  <c r="J10" i="6" s="1"/>
  <c r="I10" i="6"/>
  <c r="AE10" i="6" s="1"/>
  <c r="H11" i="6"/>
  <c r="J11" i="6" s="1"/>
  <c r="I11" i="6"/>
  <c r="H12" i="6"/>
  <c r="J12" i="6" s="1"/>
  <c r="I12" i="6"/>
  <c r="H13" i="6"/>
  <c r="J13" i="6" s="1"/>
  <c r="I13" i="6"/>
  <c r="H14" i="6"/>
  <c r="J14" i="6" s="1"/>
  <c r="I14" i="6"/>
  <c r="H15" i="6"/>
  <c r="J15" i="6" s="1"/>
  <c r="I15" i="6"/>
  <c r="H16" i="6"/>
  <c r="J16" i="6" s="1"/>
  <c r="I16" i="6"/>
  <c r="H17" i="6"/>
  <c r="J17" i="6" s="1"/>
  <c r="I17" i="6"/>
  <c r="H18" i="6"/>
  <c r="J18" i="6" s="1"/>
  <c r="I18" i="6"/>
  <c r="AE18" i="6" s="1"/>
  <c r="H19" i="6"/>
  <c r="J19" i="6" s="1"/>
  <c r="I19" i="6"/>
  <c r="H20" i="6"/>
  <c r="J20" i="6" s="1"/>
  <c r="I20" i="6"/>
  <c r="H21" i="6"/>
  <c r="J21" i="6" s="1"/>
  <c r="I21" i="6"/>
  <c r="H23" i="6"/>
  <c r="J23" i="6" s="1"/>
  <c r="I23" i="6"/>
  <c r="AE23" i="6" s="1"/>
  <c r="H24" i="6"/>
  <c r="J24" i="6" s="1"/>
  <c r="I24" i="6"/>
  <c r="H26" i="6"/>
  <c r="J26" i="6" s="1"/>
  <c r="I26" i="6"/>
  <c r="AE26" i="6" s="1"/>
  <c r="H27" i="6"/>
  <c r="J27" i="6" s="1"/>
  <c r="I27" i="6"/>
  <c r="H28" i="6"/>
  <c r="J28" i="6" s="1"/>
  <c r="I28" i="6"/>
  <c r="AE28" i="6" s="1"/>
  <c r="I7" i="6"/>
  <c r="H7" i="6"/>
  <c r="J7" i="6" s="1"/>
  <c r="AD43" i="6" l="1"/>
  <c r="AF43" i="6" s="1"/>
  <c r="AA43" i="6" s="1"/>
  <c r="AD40" i="6"/>
  <c r="AF40" i="6" s="1"/>
  <c r="AA40" i="6" s="1"/>
  <c r="AD35" i="6"/>
  <c r="AF35" i="6" s="1"/>
  <c r="AA35" i="6" s="1"/>
  <c r="AD39" i="6"/>
  <c r="AF39" i="6" s="1"/>
  <c r="AA39" i="6" s="1"/>
  <c r="AD47" i="6"/>
  <c r="AF47" i="6" s="1"/>
  <c r="AA47" i="6" s="1"/>
  <c r="AD51" i="6"/>
  <c r="AF51" i="6" s="1"/>
  <c r="AA51" i="6" s="1"/>
  <c r="AA37" i="6"/>
  <c r="AA29" i="6"/>
  <c r="AA49" i="6"/>
  <c r="AE24" i="6"/>
  <c r="AE27" i="6"/>
  <c r="AE22" i="6"/>
  <c r="N19" i="6"/>
  <c r="AE19" i="6" s="1"/>
  <c r="Z28" i="6"/>
  <c r="AA28" i="6" s="1"/>
  <c r="M19" i="6"/>
  <c r="O19" i="6" s="1"/>
  <c r="Z19" i="6" s="1"/>
  <c r="AA19" i="6" s="1"/>
  <c r="AA41" i="6"/>
  <c r="AA42" i="6"/>
  <c r="AA32" i="6"/>
  <c r="AA44" i="6"/>
  <c r="AA36" i="6"/>
  <c r="AA48" i="6"/>
  <c r="AE6" i="6"/>
  <c r="AE9" i="6"/>
  <c r="Z21" i="6"/>
  <c r="Z20" i="6"/>
  <c r="AA20" i="6" s="1"/>
  <c r="AE25" i="6"/>
  <c r="Z25" i="6"/>
  <c r="Z27" i="6"/>
  <c r="Z26" i="6"/>
  <c r="AE21" i="6"/>
  <c r="Z24" i="6"/>
  <c r="AA24" i="6" s="1"/>
  <c r="Z18" i="6"/>
  <c r="AA18" i="6" s="1"/>
  <c r="Z22" i="6"/>
  <c r="Z23" i="6"/>
  <c r="AD21" i="6"/>
  <c r="AF21" i="6" s="1"/>
  <c r="AD26" i="6"/>
  <c r="AF26" i="6" s="1"/>
  <c r="AC22" i="6"/>
  <c r="AD22" i="6" s="1"/>
  <c r="AF22" i="6" s="1"/>
  <c r="AD27" i="6"/>
  <c r="AF27" i="6" s="1"/>
  <c r="AD23" i="6"/>
  <c r="AF23" i="6" s="1"/>
  <c r="Z10" i="6"/>
  <c r="Z9" i="6"/>
  <c r="AD9" i="6"/>
  <c r="AF9" i="6" s="1"/>
  <c r="Z6" i="6"/>
  <c r="AC17" i="6"/>
  <c r="AD17" i="6" s="1"/>
  <c r="AF17" i="6" s="1"/>
  <c r="X17" i="6"/>
  <c r="W17" i="6"/>
  <c r="Y17" i="6" s="1"/>
  <c r="S17" i="6"/>
  <c r="R17" i="6"/>
  <c r="T17" i="6" s="1"/>
  <c r="AC16" i="6"/>
  <c r="AD16" i="6" s="1"/>
  <c r="AF16" i="6" s="1"/>
  <c r="X16" i="6"/>
  <c r="W16" i="6"/>
  <c r="Y16" i="6" s="1"/>
  <c r="S16" i="6"/>
  <c r="R16" i="6"/>
  <c r="T16" i="6" s="1"/>
  <c r="N16" i="6"/>
  <c r="M16" i="6"/>
  <c r="O16" i="6" s="1"/>
  <c r="AC15" i="6"/>
  <c r="AD15" i="6" s="1"/>
  <c r="AF15" i="6" s="1"/>
  <c r="X15" i="6"/>
  <c r="W15" i="6"/>
  <c r="Y15" i="6" s="1"/>
  <c r="S15" i="6"/>
  <c r="R15" i="6"/>
  <c r="T15" i="6" s="1"/>
  <c r="N15" i="6"/>
  <c r="AE15" i="6" s="1"/>
  <c r="M15" i="6"/>
  <c r="O15" i="6" s="1"/>
  <c r="Z15" i="6" s="1"/>
  <c r="AC14" i="6"/>
  <c r="AD14" i="6" s="1"/>
  <c r="AF14" i="6" s="1"/>
  <c r="X14" i="6"/>
  <c r="W14" i="6"/>
  <c r="Y14" i="6" s="1"/>
  <c r="S14" i="6"/>
  <c r="R14" i="6"/>
  <c r="T14" i="6" s="1"/>
  <c r="AC13" i="6"/>
  <c r="AD13" i="6" s="1"/>
  <c r="AF13" i="6" s="1"/>
  <c r="X13" i="6"/>
  <c r="W13" i="6"/>
  <c r="Y13" i="6" s="1"/>
  <c r="S13" i="6"/>
  <c r="R13" i="6"/>
  <c r="T13" i="6" s="1"/>
  <c r="AC12" i="6"/>
  <c r="AD12" i="6" s="1"/>
  <c r="AF12" i="6" s="1"/>
  <c r="X12" i="6"/>
  <c r="W12" i="6"/>
  <c r="Y12" i="6" s="1"/>
  <c r="S12" i="6"/>
  <c r="R12" i="6"/>
  <c r="T12" i="6" s="1"/>
  <c r="N12" i="6"/>
  <c r="AE12" i="6" s="1"/>
  <c r="M12" i="6"/>
  <c r="O12" i="6" s="1"/>
  <c r="Z12" i="6" s="1"/>
  <c r="AC11" i="6"/>
  <c r="AD11" i="6" s="1"/>
  <c r="AF11" i="6" s="1"/>
  <c r="X11" i="6"/>
  <c r="W11" i="6"/>
  <c r="Y11" i="6" s="1"/>
  <c r="S11" i="6"/>
  <c r="R11" i="6"/>
  <c r="T11" i="6" s="1"/>
  <c r="N11" i="6"/>
  <c r="AE11" i="6" s="1"/>
  <c r="M11" i="6"/>
  <c r="O11" i="6" s="1"/>
  <c r="Z11" i="6" s="1"/>
  <c r="X10" i="6"/>
  <c r="W10" i="6"/>
  <c r="Y10" i="6" s="1"/>
  <c r="AC8" i="6"/>
  <c r="AD8" i="6" s="1"/>
  <c r="AF8" i="6" s="1"/>
  <c r="X8" i="6"/>
  <c r="W8" i="6"/>
  <c r="Y8" i="6" s="1"/>
  <c r="N8" i="6"/>
  <c r="AE8" i="6" s="1"/>
  <c r="M8" i="6"/>
  <c r="O8" i="6" s="1"/>
  <c r="Z8" i="6" s="1"/>
  <c r="AA8" i="6" s="1"/>
  <c r="AC7" i="6"/>
  <c r="AD7" i="6" s="1"/>
  <c r="AF7" i="6" s="1"/>
  <c r="X7" i="6"/>
  <c r="W7" i="6"/>
  <c r="Y7" i="6" s="1"/>
  <c r="S7" i="6"/>
  <c r="R7" i="6"/>
  <c r="T7" i="6" s="1"/>
  <c r="AE7" i="6" l="1"/>
  <c r="AE13" i="6"/>
  <c r="Z14" i="6"/>
  <c r="AE17" i="6"/>
  <c r="AE14" i="6"/>
  <c r="AA26" i="6"/>
  <c r="Z7" i="6"/>
  <c r="AA7" i="6" s="1"/>
  <c r="Z16" i="6"/>
  <c r="AA16" i="6" s="1"/>
  <c r="AE16" i="6"/>
  <c r="AA27" i="6"/>
  <c r="Z17" i="6"/>
  <c r="AA17" i="6" s="1"/>
  <c r="AA25" i="6"/>
  <c r="Z13" i="6"/>
  <c r="AA13" i="6" s="1"/>
  <c r="AA21" i="6"/>
  <c r="AA22" i="6"/>
  <c r="AA23" i="6"/>
  <c r="AA9" i="6"/>
  <c r="AA12" i="6"/>
  <c r="AA14" i="6"/>
  <c r="AA11" i="6"/>
  <c r="AA15" i="6"/>
  <c r="AC10" i="6"/>
  <c r="AD10" i="6" s="1"/>
  <c r="AF10" i="6" s="1"/>
  <c r="AC6" i="6"/>
  <c r="AD6" i="6" s="1"/>
  <c r="AF6" i="6" s="1"/>
  <c r="AA10" i="6" l="1"/>
  <c r="AF54" i="6" l="1"/>
  <c r="AA6" i="6"/>
</calcChain>
</file>

<file path=xl/sharedStrings.xml><?xml version="1.0" encoding="utf-8"?>
<sst xmlns="http://schemas.openxmlformats.org/spreadsheetml/2006/main" count="356" uniqueCount="112">
  <si>
    <t>FONDO DE DESARROLLO LOCAL DE TUNJUELITO</t>
  </si>
  <si>
    <t>ESTUDIO DE MERCADO
OBJETO: “PRESTAR LOS SERVICIOS LOGISTICOS PARA REALIZAR LOS ENCUENTROS CIUDADANOS DE LA LOCALIDAD DE TUNJUELITO, EN EL MARCO DEL PROCESO DE FORMULACIÓN DEL PLAN DE DESARROLLO LOCAL”.</t>
  </si>
  <si>
    <t>DIGERATI y otros</t>
  </si>
  <si>
    <t>MAS / Cotizaciones Online</t>
  </si>
  <si>
    <t>Desviación estandar</t>
  </si>
  <si>
    <t>PROMEDIO TOTAL</t>
  </si>
  <si>
    <t>ÍTEM</t>
  </si>
  <si>
    <t xml:space="preserve">ELEMENTO </t>
  </si>
  <si>
    <t>UNIDAD DE MEDIDA</t>
  </si>
  <si>
    <t>ESPECIFICACIÓN</t>
  </si>
  <si>
    <t xml:space="preserve">CANTIDAD </t>
  </si>
  <si>
    <t>VALOR UNIDAD SIN  IVA</t>
  </si>
  <si>
    <t>IVA</t>
  </si>
  <si>
    <t>VALOR UNIDAD CON IVA</t>
  </si>
  <si>
    <t>VALOR TOTAL SIN IVA</t>
  </si>
  <si>
    <t>VALOR TOTAL CON IVA</t>
  </si>
  <si>
    <t>Lenguaje de señas</t>
  </si>
  <si>
    <t>JORNADA</t>
  </si>
  <si>
    <t>Prestación del servicio de interpretación en lengua de señas colombiana según requerimientos. Nota: es importante tener en cuenta que los servicios que superen la hora de prestación deben estar acompañados por 2 intérpretes de lengua de señas, quienes prestarán el servicio de manera simultánea. (Jornada de 3 horas)</t>
  </si>
  <si>
    <t>Refrigerio tipo 1</t>
  </si>
  <si>
    <t>UNIDAD</t>
  </si>
  <si>
    <t>1. Una avena o jugo en caja tetrapack
2. Un sándwich de jamón y queso
3. Fruta de temporada (como manzana, mandarina, pera, durazno)
4. Dulce o galleta de chocolate.
El refrigerio debe cumplir con las normas de Bioseguridad - Empacado Entregado en lugar de evento</t>
  </si>
  <si>
    <t xml:space="preserve">Refrigerio tipo 2. </t>
  </si>
  <si>
    <t>1. Una avena o jugo en caja tetrapackc
2. Un pastel de pollo o pastel gloria.
3. Fruta de temporada (como manzana, mandarina, pera, durazno)
4. Dulce o galleta de chocolate.
El refrigerio debe cumplir con las normas de Bioseguridad - Empacado Entregado en lugar de evento</t>
  </si>
  <si>
    <t>Sonido cabina de 400 a 500 watts</t>
  </si>
  <si>
    <t>Alquiler: Sonido cabina de 400 a 500 watts montada sobre soporte móvil y con micrófono; incluye transporte, montaje y desmontaje Actividad al aire libre, tiempo 4 horas.</t>
  </si>
  <si>
    <t>PENDON VERTICAL TAMAÑO DE  90x1 40m</t>
  </si>
  <si>
    <t>Pendón vertical: impresión en Lona Banner policromía 13 onzas impreso a full color tamaño de 0.90x1.40m con estructura en araña (diseño estregado por el área de prensa de la Alcaldía Local)</t>
  </si>
  <si>
    <t>Fichas bibliográficas</t>
  </si>
  <si>
    <t xml:space="preserve">Fichas bibliográficas de cartulina, Color surtido, paquete de 100 unidades. </t>
  </si>
  <si>
    <t>Marcador borrable</t>
  </si>
  <si>
    <t>Marcadores gruesos, borrable para acrílico. De colores surtidos de acuerdo a la solicitud de la Alcaldía</t>
  </si>
  <si>
    <t>Marcador permanente</t>
  </si>
  <si>
    <t>Marcadores gruesos, permanente para acrílico. De colores surtidos de acuerdo a la solicitud de la Alcaldía</t>
  </si>
  <si>
    <t>Marcadores</t>
  </si>
  <si>
    <t>Marcador Delgado X 4 Colores Básicos, sirve también para tablero acrílico.</t>
  </si>
  <si>
    <t>Papel periódico</t>
  </si>
  <si>
    <t>Pliego de papel periódico</t>
  </si>
  <si>
    <t>Cinta de enmascarar</t>
  </si>
  <si>
    <t>Cinta de enmascarar ancho medio 24x40mm</t>
  </si>
  <si>
    <t>Cinta transparente</t>
  </si>
  <si>
    <t>Cinta transparente ancho medio 24x40 mm</t>
  </si>
  <si>
    <t>Notas adhesivas</t>
  </si>
  <si>
    <t>Notas adhesivas, block de 400 hojas, Largo x Ancho: 75 mm x 75 mm, forma cuadrada</t>
  </si>
  <si>
    <t>Marcadores Plumones punta tipo pincel x 12 unidades, colores variados</t>
  </si>
  <si>
    <t>Afiches.</t>
  </si>
  <si>
    <t xml:space="preserve">Medidas 50 x 70 cm, POSICIÓN Vertical. Impresión de alta calidad offset (hexachrome). Color mode: CMYK: Paleta para impresión estándar, compuesta por los valores cian, magenta, amarillo (yellow) y negro (black). IMPRESIÓN en papel Couché </t>
  </si>
  <si>
    <t>Volante</t>
  </si>
  <si>
    <t>Impresión de 1000 volante en papel propalcote de 115gr, full color, una sola cara. 
Tamaño aproximado 21x13 cm. 
Diseño ralizado por la oficina de prensa. 
Precio por valor de 1000 unidades impresas</t>
  </si>
  <si>
    <t>Tablero Acrílico</t>
  </si>
  <si>
    <t>Compra de Tablero Acrílico Liso 1.20cm X 80cm Perfil En Aluminio</t>
  </si>
  <si>
    <t>Resma de papel</t>
  </si>
  <si>
    <t>Resma de papel blanco
500 hojas
Hojas blancas con gramaje de 75 gr.
Dimensiones: 21.6cm de ancho y 27.9cm de largo</t>
  </si>
  <si>
    <t>Caja de esferos</t>
  </si>
  <si>
    <t>Caja de esferos de tinta negra, por 12 unidades.
Bolígrafo, trazo medio, hecho en materiales plásticos.</t>
  </si>
  <si>
    <t>Chaquetas</t>
  </si>
  <si>
    <t xml:space="preserve">CHAQUETA CONSEJEROS DE PLANEACIÓN: Las chaquetas deben ir marcadas con 3 logos:
1. El escudo de la Alcaldía en el frente lado izquierdo (6.5 cm x 6.5 cm)
2. El escudo con el nombre de la instancia de participación al cual pertenece en la trasera abajo(9 cm x 9 cm)
3. La marca Bogotá arriba (18 cm x 9 cm)
Chaqueta enguatada. 
Cremallera de nylon en los bolsillos laterales.
Cremallera de nylon central  
Puño con charretra y broche
Pieza de ruedo en encauchado
Cuello alto con capucha interna que se puede guardar y desplegar, con cremallera
Forrado interno con malla y 2 bolsillos de 12 x 10 cm (uno al lado derecho y otro al lado izquierdo) en tela. Diseño entregado por la oficina de prensa (colores a elegir) (puede ser sublimada) </t>
  </si>
  <si>
    <t>Carnets</t>
  </si>
  <si>
    <t xml:space="preserve">Carnet impreso full color con laminación, por ambas caras en PVC calibre 30, medidas 53×85 mm. formato horizontal o vertical (De acuerdo al diseños de la oficina de prensa de la Alcaldía)
Incluye, porta carnet y reata con mosquetón de plástico. </t>
  </si>
  <si>
    <t>Hidratación</t>
  </si>
  <si>
    <t>Pack de 24 botellas de agua por 300 Ml c/u</t>
  </si>
  <si>
    <t>Mapa de la Localidad</t>
  </si>
  <si>
    <t xml:space="preserve">Impresión de mapa de la localidad en tamaño pliego 100 x 70 cm, en papel bond o papel off set, a color y en alta definición. </t>
  </si>
  <si>
    <t>Almuerzo Tipo 1</t>
  </si>
  <si>
    <t>Almuerzo Tipo 2</t>
  </si>
  <si>
    <t>Almuerzo Tipo 3</t>
  </si>
  <si>
    <t>Cuña radial tipo 1</t>
  </si>
  <si>
    <t>Difusión de 1 Cuña radial de 15" segundos</t>
  </si>
  <si>
    <t>Cuña radial tipo 2</t>
  </si>
  <si>
    <t>Difusión de 1 Cuña radial de 20" segundos</t>
  </si>
  <si>
    <t>Cuña radial tipo 3</t>
  </si>
  <si>
    <t>Difusión de 1 Cuña radial de 30" segundos</t>
  </si>
  <si>
    <t>Cuña en prensa escrita - Periodico Tipo 1</t>
  </si>
  <si>
    <t>Cuña en prensa escrita - Periodico Tipo 2</t>
  </si>
  <si>
    <t>Cuña en prensa escrita - Periodico Tipo 3</t>
  </si>
  <si>
    <t>Cuña en prensa escrita - Periodico Tipo 4</t>
  </si>
  <si>
    <t>Cuña en prensa escrita - Periodico Tipo 5</t>
  </si>
  <si>
    <t>Prod y edicción  de 60 segundos</t>
  </si>
  <si>
    <t>Prod y edicción  de 120 segundos</t>
  </si>
  <si>
    <t>Banner de 300 X 250</t>
  </si>
  <si>
    <t>Banner de 500 x 500 ó 600x335</t>
  </si>
  <si>
    <t>Banner 740x300 o 300x740</t>
  </si>
  <si>
    <t>Skyscraper sobre cabezote</t>
  </si>
  <si>
    <t xml:space="preserve">Sombrillas </t>
  </si>
  <si>
    <t>TOTAL</t>
  </si>
  <si>
    <t>PROYECTARTE C&amp;CJ SAS /Emisora el Carmen</t>
  </si>
  <si>
    <t>Pauta audiovisual en medios comunitarios, tipo 1</t>
  </si>
  <si>
    <t>Pauta audiovisual en medios comunitarios, tipo 2</t>
  </si>
  <si>
    <t>Pauta audiovisual en medios comunitarios, tipo 3</t>
  </si>
  <si>
    <t>Pauta audiovisual en medios comunitarios, tipo 4</t>
  </si>
  <si>
    <t>Pauta audiovisual en medios comunitarios, tipo 5</t>
  </si>
  <si>
    <t>Producción y edición por medio comunitarios Tipo 1</t>
  </si>
  <si>
    <t>Producción y edición por medio comunitarios Tipo 2</t>
  </si>
  <si>
    <t>Publicidad en medios TIC Tipo 1</t>
  </si>
  <si>
    <t>Publicidad en medios TIC Tipo 2</t>
  </si>
  <si>
    <t>Publicidad en medios TIC Tipo 3</t>
  </si>
  <si>
    <t>Publicidad en medios TIC Tipo 4</t>
  </si>
  <si>
    <t xml:space="preserve">CROMA2 / Mercadolibre Afiche / naturalgraphic/Daipiri </t>
  </si>
  <si>
    <t>Aviso en prensa escrita, en medio comunitario de minimo 3000 impresos. Aviso de 1/3 página</t>
  </si>
  <si>
    <t>Aviso en prensa escrita, en medio comunitario de minimo 3000 impresos. Aviso de 1/4 de página</t>
  </si>
  <si>
    <t>Aviso en prensa escrita, en medio comunitario de minimo 3000 impresos. Aviso de 1/2 página</t>
  </si>
  <si>
    <t>Aviso en prensa escrita, en medio comunitario de minimo 3000 impresos. Aviso de 1 página</t>
  </si>
  <si>
    <t>Aviso en prensa escrita, en medio comunitario de minimo 3000 impresos. Aviso de 2 páginas</t>
  </si>
  <si>
    <t>Almuerzo Tipo 1. Debidamente empacado, y entregado en el lugar solicitado, preferiblemente que no este en empaque de icopor. 
Mojarra grande, arroz con coco, ensalada de verdura, patacon y jugo</t>
  </si>
  <si>
    <t>Almuerzo Tipo 2. Debidamente empacado, y entregado en el lugar solicitado, preferiblemente que no este en empaque de icopor. 
Sopa de fideos, arroz blanco lentejas, sobrebarriga dorada, tajada de plátano maduro, ensalada y jugo</t>
  </si>
  <si>
    <t>Almuerzo Tipo 3. Debidamente empacado, y entregado en el lugar solicitado, preferiblemente que no este en empaque de icopor. 
Crema de vegetales, piernapernil de pollo dorada, arroz blanco, papa salada, ensalada y jugo</t>
  </si>
  <si>
    <t>Sombrilla tipo golf 8 cascos, Poliéster pongee 190T. Mango en espuma y herraje metálico. 8 Cascos. Manual.
Medidas: 27” Cobertura:118 cm Casco: 45 cm ancho. Largo total: 96 cm
Marca: Maximo:25 cm / Screen con dos logos estampados a 1 tinta, en dos caras.  (Diseño dado por oficina de prensa)
De colores (Rojo - azul - morado - amarillo - verde)</t>
  </si>
  <si>
    <t>Comercial 15" segundos</t>
  </si>
  <si>
    <t>Comercial 20" segundos</t>
  </si>
  <si>
    <t>Comercial 30" segundos</t>
  </si>
  <si>
    <t>Spot 20" segundo</t>
  </si>
  <si>
    <t xml:space="preserve">Spot 30" segundo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</si>
</sst>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64" formatCode="&quot;$&quot;\ #,##0"/>
    <numFmt numFmtId="165" formatCode="[$$-240A]\ #,##0"/>
  </numFmts>
  <fonts count="16" x14ac:knownFonts="1">
    <font>
      <sz val="11"/>
      <color theme="1"/>
      <name val="Calibri"/>
      <family val="2"/>
      <scheme val="minor"/>
    </font>
    <font>
      <sz val="11"/>
      <color theme="1"/>
      <name val="Calibri"/>
      <family val="2"/>
      <scheme val="minor"/>
    </font>
    <font>
      <b/>
      <sz val="11"/>
      <color theme="1"/>
      <name val="Calibri"/>
      <family val="2"/>
      <scheme val="minor"/>
    </font>
    <font>
      <b/>
      <sz val="16"/>
      <color theme="1"/>
      <name val="Calibri"/>
      <family val="2"/>
      <scheme val="minor"/>
    </font>
    <font>
      <b/>
      <sz val="11"/>
      <name val="Arial"/>
      <family val="2"/>
    </font>
    <font>
      <sz val="10"/>
      <color theme="1"/>
      <name val="Arial"/>
      <family val="2"/>
    </font>
    <font>
      <b/>
      <sz val="10"/>
      <color theme="1"/>
      <name val="Calibri"/>
      <family val="2"/>
      <scheme val="minor"/>
    </font>
    <font>
      <b/>
      <sz val="11"/>
      <name val="Arial Narrow"/>
      <family val="2"/>
    </font>
    <font>
      <sz val="10"/>
      <color theme="1"/>
      <name val="Arial Narrow"/>
      <family val="2"/>
    </font>
    <font>
      <sz val="11"/>
      <color theme="1"/>
      <name val="Garamond"/>
      <family val="1"/>
    </font>
    <font>
      <sz val="10"/>
      <name val="Arial"/>
      <family val="2"/>
    </font>
    <font>
      <sz val="12"/>
      <color theme="1"/>
      <name val="Calibri"/>
      <family val="2"/>
      <scheme val="minor"/>
    </font>
    <font>
      <b/>
      <sz val="14"/>
      <color theme="1"/>
      <name val="Arial Narrow"/>
      <family val="2"/>
    </font>
    <font>
      <sz val="11"/>
      <color rgb="FF000000"/>
      <name val="Garamond"/>
      <family val="1"/>
    </font>
    <font>
      <sz val="10"/>
      <name val="Arial Narrow"/>
      <family val="2"/>
    </font>
    <font>
      <sz val="8"/>
      <name val="Calibri"/>
      <family val="2"/>
      <scheme val="minor"/>
    </font>
  </fonts>
  <fills count="10">
    <fill>
      <patternFill patternType="none"/>
    </fill>
    <fill>
      <patternFill patternType="gray125"/>
    </fill>
    <fill>
      <patternFill patternType="solid">
        <fgColor theme="8" tint="0.39997558519241921"/>
        <bgColor indexed="64"/>
      </patternFill>
    </fill>
    <fill>
      <patternFill patternType="solid">
        <fgColor theme="0" tint="-0.14999847407452621"/>
        <bgColor indexed="27"/>
      </patternFill>
    </fill>
    <fill>
      <patternFill patternType="solid">
        <fgColor theme="4" tint="0.59999389629810485"/>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9" tint="0.79998168889431442"/>
        <bgColor indexed="64"/>
      </patternFill>
    </fill>
    <fill>
      <patternFill patternType="solid">
        <fgColor theme="6"/>
        <bgColor indexed="64"/>
      </patternFill>
    </fill>
    <fill>
      <patternFill patternType="solid">
        <fgColor theme="7" tint="0.59999389629810485"/>
        <bgColor indexed="64"/>
      </patternFill>
    </fill>
  </fills>
  <borders count="12">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medium">
        <color indexed="64"/>
      </bottom>
      <diagonal/>
    </border>
    <border>
      <left/>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rgb="FF000000"/>
      </left>
      <right style="medium">
        <color indexed="64"/>
      </right>
      <top style="medium">
        <color indexed="64"/>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s>
  <cellStyleXfs count="6">
    <xf numFmtId="0" fontId="0" fillId="0" borderId="0"/>
    <xf numFmtId="41" fontId="1" fillId="0" borderId="0" applyFont="0" applyFill="0" applyBorder="0" applyAlignment="0" applyProtection="0"/>
    <xf numFmtId="0" fontId="1" fillId="0" borderId="0"/>
    <xf numFmtId="0" fontId="1" fillId="0" borderId="0"/>
    <xf numFmtId="0" fontId="10" fillId="0" borderId="0"/>
    <xf numFmtId="0" fontId="11" fillId="0" borderId="0"/>
  </cellStyleXfs>
  <cellXfs count="52">
    <xf numFmtId="0" fontId="0" fillId="0" borderId="0" xfId="0"/>
    <xf numFmtId="164" fontId="6" fillId="0" borderId="11" xfId="0" applyNumberFormat="1" applyFont="1" applyBorder="1" applyAlignment="1">
      <alignment vertical="center"/>
    </xf>
    <xf numFmtId="164" fontId="5" fillId="4" borderId="1" xfId="0" applyNumberFormat="1" applyFont="1" applyFill="1" applyBorder="1" applyAlignment="1">
      <alignment horizontal="center" vertical="center" wrapText="1"/>
    </xf>
    <xf numFmtId="164" fontId="5" fillId="5" borderId="8" xfId="0" applyNumberFormat="1" applyFont="1" applyFill="1" applyBorder="1" applyAlignment="1">
      <alignment horizontal="right" vertical="center" wrapText="1"/>
    </xf>
    <xf numFmtId="164" fontId="2" fillId="0" borderId="6" xfId="0" applyNumberFormat="1" applyFont="1" applyBorder="1" applyAlignment="1">
      <alignment horizontal="right" vertical="center"/>
    </xf>
    <xf numFmtId="164" fontId="5" fillId="5" borderId="3" xfId="0" applyNumberFormat="1" applyFont="1" applyFill="1" applyBorder="1" applyAlignment="1">
      <alignment horizontal="right" vertical="center" wrapText="1"/>
    </xf>
    <xf numFmtId="164" fontId="5" fillId="5" borderId="6" xfId="0" applyNumberFormat="1" applyFont="1" applyFill="1" applyBorder="1" applyAlignment="1">
      <alignment horizontal="right" vertical="center" wrapText="1"/>
    </xf>
    <xf numFmtId="0" fontId="9" fillId="0" borderId="1" xfId="0" applyFont="1" applyBorder="1" applyAlignment="1">
      <alignment horizontal="justify" vertical="center" wrapText="1"/>
    </xf>
    <xf numFmtId="0" fontId="0" fillId="0" borderId="0" xfId="0" applyAlignment="1">
      <alignment wrapText="1"/>
    </xf>
    <xf numFmtId="0" fontId="9" fillId="0" borderId="1" xfId="0" applyFont="1" applyBorder="1" applyAlignment="1">
      <alignment horizontal="right" vertical="center" wrapText="1"/>
    </xf>
    <xf numFmtId="164" fontId="5" fillId="0" borderId="1" xfId="0" applyNumberFormat="1" applyFont="1" applyBorder="1" applyAlignment="1">
      <alignment horizontal="right" vertical="center" wrapText="1"/>
    </xf>
    <xf numFmtId="0" fontId="0" fillId="0" borderId="1" xfId="0" applyBorder="1" applyAlignment="1">
      <alignment wrapText="1"/>
    </xf>
    <xf numFmtId="9" fontId="5" fillId="4" borderId="1" xfId="0" applyNumberFormat="1" applyFont="1" applyFill="1" applyBorder="1" applyAlignment="1">
      <alignment horizontal="center" vertical="center" wrapText="1"/>
    </xf>
    <xf numFmtId="9" fontId="5" fillId="5" borderId="1" xfId="0" applyNumberFormat="1" applyFont="1" applyFill="1" applyBorder="1" applyAlignment="1">
      <alignment horizontal="right" vertical="center" wrapText="1"/>
    </xf>
    <xf numFmtId="164" fontId="8" fillId="6" borderId="9" xfId="0" applyNumberFormat="1" applyFont="1" applyFill="1" applyBorder="1" applyAlignment="1">
      <alignment horizontal="right" vertical="center" wrapText="1"/>
    </xf>
    <xf numFmtId="9" fontId="8" fillId="6" borderId="1" xfId="0" applyNumberFormat="1" applyFont="1" applyFill="1" applyBorder="1" applyAlignment="1">
      <alignment horizontal="right" vertical="center" wrapText="1"/>
    </xf>
    <xf numFmtId="164" fontId="8" fillId="6" borderId="0" xfId="0" applyNumberFormat="1" applyFont="1" applyFill="1" applyAlignment="1">
      <alignment horizontal="right" vertical="center" wrapText="1"/>
    </xf>
    <xf numFmtId="164" fontId="8" fillId="6" borderId="8" xfId="0" applyNumberFormat="1" applyFont="1" applyFill="1" applyBorder="1" applyAlignment="1">
      <alignment horizontal="right" vertical="center" wrapText="1"/>
    </xf>
    <xf numFmtId="164" fontId="8" fillId="6" borderId="1" xfId="0" applyNumberFormat="1" applyFont="1" applyFill="1" applyBorder="1" applyAlignment="1">
      <alignment horizontal="right" vertical="center" wrapText="1"/>
    </xf>
    <xf numFmtId="164" fontId="8" fillId="6" borderId="3" xfId="0" applyNumberFormat="1" applyFont="1" applyFill="1" applyBorder="1" applyAlignment="1">
      <alignment horizontal="right" vertical="center" wrapText="1"/>
    </xf>
    <xf numFmtId="164" fontId="0" fillId="0" borderId="0" xfId="0" applyNumberFormat="1"/>
    <xf numFmtId="165" fontId="9" fillId="7" borderId="3" xfId="0" applyNumberFormat="1" applyFont="1" applyFill="1" applyBorder="1" applyAlignment="1">
      <alignment horizontal="right" vertical="center" wrapText="1"/>
    </xf>
    <xf numFmtId="9" fontId="9" fillId="7" borderId="3" xfId="0" applyNumberFormat="1" applyFont="1" applyFill="1" applyBorder="1" applyAlignment="1">
      <alignment horizontal="right" vertical="center" wrapText="1"/>
    </xf>
    <xf numFmtId="0" fontId="13" fillId="0" borderId="11" xfId="0" applyFont="1" applyBorder="1" applyAlignment="1">
      <alignment horizontal="justify" vertical="center" wrapText="1"/>
    </xf>
    <xf numFmtId="164" fontId="9" fillId="7" borderId="3" xfId="0" applyNumberFormat="1" applyFont="1" applyFill="1" applyBorder="1" applyAlignment="1">
      <alignment horizontal="right" vertical="center" wrapText="1"/>
    </xf>
    <xf numFmtId="164" fontId="14" fillId="6" borderId="3" xfId="0" applyNumberFormat="1" applyFont="1" applyFill="1" applyBorder="1" applyAlignment="1">
      <alignment horizontal="right" vertical="center" wrapText="1"/>
    </xf>
    <xf numFmtId="164" fontId="5" fillId="8" borderId="1" xfId="0" applyNumberFormat="1" applyFont="1" applyFill="1" applyBorder="1" applyAlignment="1">
      <alignment horizontal="right" vertical="center" wrapText="1"/>
    </xf>
    <xf numFmtId="164" fontId="5" fillId="9" borderId="8" xfId="0" applyNumberFormat="1" applyFont="1" applyFill="1" applyBorder="1" applyAlignment="1">
      <alignment horizontal="right" vertical="center" wrapText="1"/>
    </xf>
    <xf numFmtId="10" fontId="5" fillId="9" borderId="8" xfId="0" applyNumberFormat="1" applyFont="1" applyFill="1" applyBorder="1" applyAlignment="1">
      <alignment horizontal="right" vertical="center" wrapText="1"/>
    </xf>
    <xf numFmtId="0" fontId="13" fillId="0" borderId="11" xfId="0" applyFont="1" applyBorder="1" applyAlignment="1">
      <alignment horizontal="left" vertical="center" wrapText="1"/>
    </xf>
    <xf numFmtId="164" fontId="4" fillId="3" borderId="2" xfId="1" applyNumberFormat="1" applyFont="1" applyFill="1" applyBorder="1" applyAlignment="1" applyProtection="1">
      <alignment horizontal="center" vertical="center" wrapText="1"/>
    </xf>
    <xf numFmtId="164" fontId="4" fillId="3" borderId="3" xfId="1" applyNumberFormat="1" applyFont="1" applyFill="1" applyBorder="1" applyAlignment="1" applyProtection="1">
      <alignment horizontal="center" vertical="center" wrapText="1"/>
    </xf>
    <xf numFmtId="164" fontId="2" fillId="0" borderId="8" xfId="0" applyNumberFormat="1" applyFont="1" applyBorder="1" applyAlignment="1">
      <alignment horizontal="right" vertical="center"/>
    </xf>
    <xf numFmtId="164" fontId="2" fillId="0" borderId="7" xfId="0" applyNumberFormat="1" applyFont="1" applyBorder="1" applyAlignment="1">
      <alignment horizontal="right" vertical="center"/>
    </xf>
    <xf numFmtId="164" fontId="2" fillId="0" borderId="10" xfId="0" applyNumberFormat="1" applyFont="1" applyBorder="1" applyAlignment="1">
      <alignment horizontal="right" vertical="center"/>
    </xf>
    <xf numFmtId="164" fontId="7" fillId="3" borderId="2" xfId="1" applyNumberFormat="1" applyFont="1" applyFill="1" applyBorder="1" applyAlignment="1" applyProtection="1">
      <alignment horizontal="center" vertical="center" wrapText="1"/>
    </xf>
    <xf numFmtId="164" fontId="7" fillId="3" borderId="3" xfId="1" applyNumberFormat="1" applyFont="1" applyFill="1" applyBorder="1" applyAlignment="1" applyProtection="1">
      <alignment horizontal="center" vertical="center" wrapText="1"/>
    </xf>
    <xf numFmtId="164" fontId="4" fillId="3" borderId="4" xfId="1" applyNumberFormat="1" applyFont="1" applyFill="1" applyBorder="1" applyAlignment="1" applyProtection="1">
      <alignment horizontal="center" vertical="center" wrapText="1"/>
    </xf>
    <xf numFmtId="164" fontId="4" fillId="3" borderId="5" xfId="1" applyNumberFormat="1" applyFont="1" applyFill="1" applyBorder="1" applyAlignment="1" applyProtection="1">
      <alignment horizontal="center" vertical="center" wrapText="1"/>
    </xf>
    <xf numFmtId="164" fontId="2" fillId="0" borderId="8" xfId="0" applyNumberFormat="1" applyFont="1" applyBorder="1" applyAlignment="1">
      <alignment horizontal="center" vertical="center"/>
    </xf>
    <xf numFmtId="164" fontId="2" fillId="0" borderId="7" xfId="0" applyNumberFormat="1" applyFont="1" applyBorder="1" applyAlignment="1">
      <alignment horizontal="center" vertical="center"/>
    </xf>
    <xf numFmtId="164" fontId="2" fillId="0" borderId="10" xfId="0" applyNumberFormat="1" applyFont="1" applyBorder="1" applyAlignment="1">
      <alignment horizontal="center" vertical="center"/>
    </xf>
    <xf numFmtId="164" fontId="2" fillId="0" borderId="8" xfId="0" applyNumberFormat="1" applyFont="1" applyBorder="1" applyAlignment="1">
      <alignment horizontal="center" vertical="center" wrapText="1"/>
    </xf>
    <xf numFmtId="164" fontId="2" fillId="0" borderId="7" xfId="0" applyNumberFormat="1" applyFont="1" applyBorder="1" applyAlignment="1">
      <alignment horizontal="center" vertical="center" wrapText="1"/>
    </xf>
    <xf numFmtId="164" fontId="2" fillId="0" borderId="10" xfId="0" applyNumberFormat="1" applyFont="1" applyBorder="1" applyAlignment="1">
      <alignment horizontal="center" vertical="center" wrapText="1"/>
    </xf>
    <xf numFmtId="164" fontId="3" fillId="2" borderId="8" xfId="0" applyNumberFormat="1" applyFont="1" applyFill="1" applyBorder="1" applyAlignment="1">
      <alignment horizontal="center"/>
    </xf>
    <xf numFmtId="164" fontId="3" fillId="2" borderId="7" xfId="0" applyNumberFormat="1" applyFont="1" applyFill="1" applyBorder="1" applyAlignment="1">
      <alignment horizontal="center"/>
    </xf>
    <xf numFmtId="164" fontId="3" fillId="2" borderId="10" xfId="0" applyNumberFormat="1" applyFont="1" applyFill="1" applyBorder="1" applyAlignment="1">
      <alignment horizontal="center"/>
    </xf>
    <xf numFmtId="164" fontId="12" fillId="2" borderId="8" xfId="0" applyNumberFormat="1" applyFont="1" applyFill="1" applyBorder="1" applyAlignment="1">
      <alignment horizontal="center"/>
    </xf>
    <xf numFmtId="164" fontId="12" fillId="2" borderId="7" xfId="0" applyNumberFormat="1" applyFont="1" applyFill="1" applyBorder="1" applyAlignment="1">
      <alignment horizontal="center"/>
    </xf>
    <xf numFmtId="164" fontId="12" fillId="2" borderId="10" xfId="0" applyNumberFormat="1" applyFont="1" applyFill="1" applyBorder="1" applyAlignment="1">
      <alignment horizontal="center"/>
    </xf>
    <xf numFmtId="164" fontId="5" fillId="0" borderId="1" xfId="0" applyNumberFormat="1" applyFont="1" applyFill="1" applyBorder="1" applyAlignment="1">
      <alignment horizontal="right" vertical="center" wrapText="1"/>
    </xf>
  </cellXfs>
  <cellStyles count="6">
    <cellStyle name="Millares [0]" xfId="1" builtinId="6"/>
    <cellStyle name="Normal" xfId="0" builtinId="0"/>
    <cellStyle name="Normal 2" xfId="4" xr:uid="{753AD086-3B43-498C-B3F5-96C824A5F7A6}"/>
    <cellStyle name="Normal 2 3" xfId="3" xr:uid="{1D3686A0-E9C6-4304-94DE-C8455F60888B}"/>
    <cellStyle name="Normal 3" xfId="5" xr:uid="{9D14078E-8A70-444B-8EFC-BD7F4B416361}"/>
    <cellStyle name="Normal 6" xfId="2" xr:uid="{556AD024-57F6-45A4-9E6B-560124858C3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500765-8053-4C88-B548-A9A8DD8BBBEC}">
  <dimension ref="A1:AH54"/>
  <sheetViews>
    <sheetView tabSelected="1" topLeftCell="O1" zoomScaleNormal="70" zoomScaleSheetLayoutView="70" workbookViewId="0">
      <pane ySplit="3" topLeftCell="A4" activePane="bottomLeft" state="frozen"/>
      <selection activeCell="B3" sqref="B3"/>
      <selection pane="bottomLeft" activeCell="O4" sqref="O4:O5"/>
    </sheetView>
  </sheetViews>
  <sheetFormatPr baseColWidth="10" defaultColWidth="11.42578125" defaultRowHeight="15" x14ac:dyDescent="0.25"/>
  <cols>
    <col min="2" max="2" width="14" customWidth="1"/>
    <col min="3" max="3" width="11.42578125" customWidth="1"/>
    <col min="4" max="4" width="80.140625" customWidth="1"/>
    <col min="5" max="10" width="15.85546875" customWidth="1"/>
    <col min="11" max="11" width="16.140625" customWidth="1"/>
    <col min="12" max="12" width="11.85546875" customWidth="1"/>
    <col min="13" max="15" width="13" customWidth="1"/>
    <col min="16" max="16" width="16.28515625" customWidth="1"/>
    <col min="17" max="17" width="16.7109375" customWidth="1"/>
    <col min="18" max="20" width="16.28515625" customWidth="1"/>
    <col min="21" max="21" width="13.85546875" customWidth="1"/>
    <col min="22" max="22" width="14.7109375" customWidth="1"/>
    <col min="23" max="23" width="14.42578125" customWidth="1"/>
    <col min="24" max="24" width="15" customWidth="1"/>
    <col min="25" max="27" width="16.42578125" customWidth="1"/>
    <col min="28" max="28" width="13.85546875" customWidth="1"/>
    <col min="29" max="29" width="14.7109375" bestFit="1" customWidth="1"/>
    <col min="30" max="30" width="14.42578125" customWidth="1"/>
    <col min="31" max="32" width="20.28515625" customWidth="1"/>
    <col min="33" max="33" width="55.28515625" customWidth="1"/>
    <col min="35" max="35" width="11.7109375" bestFit="1" customWidth="1"/>
  </cols>
  <sheetData>
    <row r="1" spans="1:34" ht="48" customHeight="1" thickBot="1" x14ac:dyDescent="0.3">
      <c r="B1" s="39" t="s">
        <v>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1"/>
    </row>
    <row r="2" spans="1:34" ht="63" customHeight="1" thickBot="1" x14ac:dyDescent="0.3">
      <c r="B2" s="42" t="s">
        <v>1</v>
      </c>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3"/>
      <c r="AE2" s="43"/>
      <c r="AF2" s="44"/>
    </row>
    <row r="3" spans="1:34" ht="24.75" customHeight="1" thickBot="1" x14ac:dyDescent="0.4">
      <c r="B3" s="45"/>
      <c r="C3" s="46"/>
      <c r="D3" s="46"/>
      <c r="E3" s="47"/>
      <c r="F3" s="48" t="s">
        <v>85</v>
      </c>
      <c r="G3" s="49"/>
      <c r="H3" s="49"/>
      <c r="I3" s="49"/>
      <c r="J3" s="50"/>
      <c r="K3" s="48" t="s">
        <v>97</v>
      </c>
      <c r="L3" s="49"/>
      <c r="M3" s="49"/>
      <c r="N3" s="49"/>
      <c r="O3" s="50"/>
      <c r="P3" s="45" t="s">
        <v>2</v>
      </c>
      <c r="Q3" s="46"/>
      <c r="R3" s="46"/>
      <c r="S3" s="46"/>
      <c r="T3" s="47"/>
      <c r="U3" s="45" t="s">
        <v>3</v>
      </c>
      <c r="V3" s="46"/>
      <c r="W3" s="46"/>
      <c r="X3" s="46"/>
      <c r="Y3" s="47"/>
      <c r="Z3" s="45" t="s">
        <v>4</v>
      </c>
      <c r="AA3" s="47"/>
      <c r="AB3" s="45" t="s">
        <v>5</v>
      </c>
      <c r="AC3" s="46"/>
      <c r="AD3" s="46"/>
      <c r="AE3" s="46"/>
      <c r="AF3" s="47"/>
    </row>
    <row r="4" spans="1:34" ht="15" customHeight="1" x14ac:dyDescent="0.25">
      <c r="A4" s="37" t="s">
        <v>6</v>
      </c>
      <c r="B4" s="30" t="s">
        <v>7</v>
      </c>
      <c r="C4" s="30" t="s">
        <v>8</v>
      </c>
      <c r="D4" s="30" t="s">
        <v>9</v>
      </c>
      <c r="E4" s="30" t="s">
        <v>10</v>
      </c>
      <c r="F4" s="35" t="s">
        <v>11</v>
      </c>
      <c r="G4" s="35" t="s">
        <v>12</v>
      </c>
      <c r="H4" s="35" t="s">
        <v>13</v>
      </c>
      <c r="I4" s="35" t="s">
        <v>14</v>
      </c>
      <c r="J4" s="35" t="s">
        <v>15</v>
      </c>
      <c r="K4" s="35" t="s">
        <v>11</v>
      </c>
      <c r="L4" s="35" t="s">
        <v>12</v>
      </c>
      <c r="M4" s="35" t="s">
        <v>13</v>
      </c>
      <c r="N4" s="35" t="s">
        <v>14</v>
      </c>
      <c r="O4" s="35" t="s">
        <v>15</v>
      </c>
      <c r="P4" s="30" t="s">
        <v>11</v>
      </c>
      <c r="Q4" s="30" t="s">
        <v>12</v>
      </c>
      <c r="R4" s="30" t="s">
        <v>13</v>
      </c>
      <c r="S4" s="30" t="s">
        <v>14</v>
      </c>
      <c r="T4" s="30" t="s">
        <v>15</v>
      </c>
      <c r="U4" s="30" t="s">
        <v>11</v>
      </c>
      <c r="V4" s="30" t="s">
        <v>12</v>
      </c>
      <c r="W4" s="30" t="s">
        <v>13</v>
      </c>
      <c r="X4" s="30" t="s">
        <v>14</v>
      </c>
      <c r="Y4" s="30" t="s">
        <v>15</v>
      </c>
      <c r="Z4" s="30" t="s">
        <v>4</v>
      </c>
      <c r="AA4" s="30"/>
      <c r="AB4" s="30" t="s">
        <v>11</v>
      </c>
      <c r="AC4" s="30" t="s">
        <v>12</v>
      </c>
      <c r="AD4" s="30" t="s">
        <v>13</v>
      </c>
      <c r="AE4" s="30" t="s">
        <v>14</v>
      </c>
      <c r="AF4" s="30" t="s">
        <v>15</v>
      </c>
    </row>
    <row r="5" spans="1:34" ht="65.25" customHeight="1" thickBot="1" x14ac:dyDescent="0.3">
      <c r="A5" s="38"/>
      <c r="B5" s="31"/>
      <c r="C5" s="31"/>
      <c r="D5" s="31"/>
      <c r="E5" s="31"/>
      <c r="F5" s="36"/>
      <c r="G5" s="36"/>
      <c r="H5" s="36"/>
      <c r="I5" s="36"/>
      <c r="J5" s="36"/>
      <c r="K5" s="36"/>
      <c r="L5" s="36"/>
      <c r="M5" s="36"/>
      <c r="N5" s="36"/>
      <c r="O5" s="36"/>
      <c r="P5" s="31"/>
      <c r="Q5" s="31"/>
      <c r="R5" s="31"/>
      <c r="S5" s="31"/>
      <c r="T5" s="31"/>
      <c r="U5" s="31"/>
      <c r="V5" s="31"/>
      <c r="W5" s="31"/>
      <c r="X5" s="31"/>
      <c r="Y5" s="31"/>
      <c r="Z5" s="31"/>
      <c r="AA5" s="31"/>
      <c r="AB5" s="31"/>
      <c r="AC5" s="31"/>
      <c r="AD5" s="31"/>
      <c r="AE5" s="31"/>
      <c r="AF5" s="31"/>
    </row>
    <row r="6" spans="1:34" s="8" customFormat="1" ht="60.75" thickBot="1" x14ac:dyDescent="0.3">
      <c r="A6" s="11">
        <v>1</v>
      </c>
      <c r="B6" s="23" t="s">
        <v>16</v>
      </c>
      <c r="C6" s="7" t="s">
        <v>17</v>
      </c>
      <c r="D6" s="23" t="s">
        <v>18</v>
      </c>
      <c r="E6" s="9">
        <v>1</v>
      </c>
      <c r="F6" s="21">
        <v>850000</v>
      </c>
      <c r="G6" s="22">
        <v>0.19</v>
      </c>
      <c r="H6" s="21">
        <f>F6+(F6*G6)</f>
        <v>1011500</v>
      </c>
      <c r="I6" s="21">
        <f>E6*F6</f>
        <v>850000</v>
      </c>
      <c r="J6" s="21">
        <f>H6*E6</f>
        <v>1011500</v>
      </c>
      <c r="K6" s="14"/>
      <c r="L6" s="15"/>
      <c r="M6" s="16"/>
      <c r="N6" s="17"/>
      <c r="O6" s="17"/>
      <c r="P6" s="2">
        <v>1000000</v>
      </c>
      <c r="Q6" s="12">
        <v>0.19</v>
      </c>
      <c r="R6" s="2">
        <f t="shared" ref="R6" si="0">P6+(P6*Q6)</f>
        <v>1190000</v>
      </c>
      <c r="S6" s="2">
        <f t="shared" ref="S6" si="1">P6*E6</f>
        <v>1000000</v>
      </c>
      <c r="T6" s="2">
        <f t="shared" ref="T6" si="2">R6*E6</f>
        <v>1190000</v>
      </c>
      <c r="U6" s="5">
        <v>850000</v>
      </c>
      <c r="V6" s="13">
        <v>0.19</v>
      </c>
      <c r="W6" s="5">
        <f t="shared" ref="W6" si="3">U6+(U6*V6)</f>
        <v>1011500</v>
      </c>
      <c r="X6" s="6">
        <f t="shared" ref="X6" si="4">U6*E6</f>
        <v>850000</v>
      </c>
      <c r="Y6" s="3">
        <f t="shared" ref="Y6" si="5">W6*E6</f>
        <v>1011500</v>
      </c>
      <c r="Z6" s="27">
        <f>+STDEVA(J6,T6,Y6)</f>
        <v>103057.0230503482</v>
      </c>
      <c r="AA6" s="28">
        <f>+Z6/AF6</f>
        <v>9.6225044864937631E-2</v>
      </c>
      <c r="AB6" s="10">
        <f>(F6+P6+U6)/3</f>
        <v>900000</v>
      </c>
      <c r="AC6" s="10">
        <f>AB6*0.19</f>
        <v>171000</v>
      </c>
      <c r="AD6" s="10">
        <f>AB6+AC6</f>
        <v>1071000</v>
      </c>
      <c r="AE6" s="10">
        <f>((S6+I6+X6)/3)*E6</f>
        <v>900000</v>
      </c>
      <c r="AF6" s="26">
        <f>AD6*E6</f>
        <v>1071000</v>
      </c>
    </row>
    <row r="7" spans="1:34" s="8" customFormat="1" ht="90.75" thickBot="1" x14ac:dyDescent="0.3">
      <c r="A7" s="11">
        <v>2</v>
      </c>
      <c r="B7" s="23" t="s">
        <v>19</v>
      </c>
      <c r="C7" s="7" t="s">
        <v>20</v>
      </c>
      <c r="D7" s="23" t="s">
        <v>21</v>
      </c>
      <c r="E7" s="9">
        <v>1</v>
      </c>
      <c r="F7" s="24">
        <v>13000</v>
      </c>
      <c r="G7" s="22">
        <v>0.19</v>
      </c>
      <c r="H7" s="21">
        <f>F7+(F7*G7)</f>
        <v>15470</v>
      </c>
      <c r="I7" s="21">
        <f>E7*F7</f>
        <v>13000</v>
      </c>
      <c r="J7" s="21">
        <f>H7*E7</f>
        <v>15470</v>
      </c>
      <c r="K7" s="18"/>
      <c r="L7" s="15"/>
      <c r="M7" s="18"/>
      <c r="N7" s="18"/>
      <c r="O7" s="18"/>
      <c r="P7" s="2">
        <v>11000</v>
      </c>
      <c r="Q7" s="12">
        <v>0.19</v>
      </c>
      <c r="R7" s="2">
        <f t="shared" ref="R7:R17" si="6">P7+(P7*Q7)</f>
        <v>13090</v>
      </c>
      <c r="S7" s="2">
        <f t="shared" ref="S7:S17" si="7">P7*E7</f>
        <v>11000</v>
      </c>
      <c r="T7" s="2">
        <f t="shared" ref="T7:T17" si="8">R7*E7</f>
        <v>13090</v>
      </c>
      <c r="U7" s="5">
        <v>14000</v>
      </c>
      <c r="V7" s="13">
        <v>0.19</v>
      </c>
      <c r="W7" s="5">
        <f t="shared" ref="W7:W17" si="9">U7+(U7*V7)</f>
        <v>16660</v>
      </c>
      <c r="X7" s="6">
        <f t="shared" ref="X7:X8" si="10">U7*E7</f>
        <v>14000</v>
      </c>
      <c r="Y7" s="3">
        <f t="shared" ref="Y7:Y8" si="11">W7*E7</f>
        <v>16660</v>
      </c>
      <c r="Z7" s="27">
        <f>+STDEVA(Y7,T7,J7)</f>
        <v>1817.7550256658164</v>
      </c>
      <c r="AA7" s="28">
        <f>+Z7/AF7</f>
        <v>0.12059409723568</v>
      </c>
      <c r="AB7" s="10">
        <f>(F7+P7+U7)/3</f>
        <v>12666.666666666666</v>
      </c>
      <c r="AC7" s="10">
        <f>AB7*0.19</f>
        <v>2406.6666666666665</v>
      </c>
      <c r="AD7" s="10">
        <f>AB7+AC7</f>
        <v>15073.333333333332</v>
      </c>
      <c r="AE7" s="10">
        <f>((I7+S7+X7)/3)*E7</f>
        <v>12666.666666666666</v>
      </c>
      <c r="AF7" s="26">
        <f>AD7*E7</f>
        <v>15073.333333333332</v>
      </c>
    </row>
    <row r="8" spans="1:34" s="8" customFormat="1" ht="90.75" thickBot="1" x14ac:dyDescent="0.3">
      <c r="A8" s="11">
        <v>3</v>
      </c>
      <c r="B8" s="23" t="s">
        <v>22</v>
      </c>
      <c r="C8" s="7" t="s">
        <v>20</v>
      </c>
      <c r="D8" s="23" t="s">
        <v>23</v>
      </c>
      <c r="E8" s="9">
        <v>1</v>
      </c>
      <c r="F8" s="21">
        <v>12000</v>
      </c>
      <c r="G8" s="22">
        <v>0.19</v>
      </c>
      <c r="H8" s="21">
        <f t="shared" ref="H8:H28" si="12">F8+(F8*G8)</f>
        <v>14280</v>
      </c>
      <c r="I8" s="21">
        <f t="shared" ref="I8:I28" si="13">E8*F8</f>
        <v>12000</v>
      </c>
      <c r="J8" s="21">
        <f t="shared" ref="J8:J28" si="14">H8*E8</f>
        <v>14280</v>
      </c>
      <c r="K8" s="19">
        <v>9950</v>
      </c>
      <c r="L8" s="15">
        <v>0.19</v>
      </c>
      <c r="M8" s="18">
        <f t="shared" ref="M8:M16" si="15">K8+(K8*L8)</f>
        <v>11840.5</v>
      </c>
      <c r="N8" s="18">
        <f t="shared" ref="N8:N16" si="16">E8*K8</f>
        <v>9950</v>
      </c>
      <c r="O8" s="18">
        <f t="shared" ref="O8:O16" si="17">M8*E8</f>
        <v>11840.5</v>
      </c>
      <c r="P8" s="2">
        <v>12000</v>
      </c>
      <c r="Q8" s="12">
        <v>0.19</v>
      </c>
      <c r="R8" s="2">
        <f>P8+(P8*Q8)</f>
        <v>14280</v>
      </c>
      <c r="S8" s="2">
        <f t="shared" ref="S8" si="18">P8*E8</f>
        <v>12000</v>
      </c>
      <c r="T8" s="2">
        <f t="shared" ref="T8" si="19">R8*E8</f>
        <v>14280</v>
      </c>
      <c r="U8" s="5"/>
      <c r="V8" s="13">
        <v>0.19</v>
      </c>
      <c r="W8" s="5">
        <f t="shared" si="9"/>
        <v>0</v>
      </c>
      <c r="X8" s="6">
        <f t="shared" si="10"/>
        <v>0</v>
      </c>
      <c r="Y8" s="3">
        <f t="shared" si="11"/>
        <v>0</v>
      </c>
      <c r="Z8" s="27">
        <f>+STDEVA(O8,T8,J8)</f>
        <v>1408.4459816880922</v>
      </c>
      <c r="AA8" s="28">
        <f>+Z8/AF8</f>
        <v>0.10458627851299555</v>
      </c>
      <c r="AB8" s="10">
        <f>(K8+F8+P8)/3</f>
        <v>11316.666666666666</v>
      </c>
      <c r="AC8" s="10">
        <f>AB8*0.19</f>
        <v>2150.1666666666665</v>
      </c>
      <c r="AD8" s="10">
        <f>AB8+AC8</f>
        <v>13466.833333333332</v>
      </c>
      <c r="AE8" s="10">
        <f>((N8+I8+S8)/3)*E8</f>
        <v>11316.666666666666</v>
      </c>
      <c r="AF8" s="26">
        <f>AD8*E8</f>
        <v>13466.833333333332</v>
      </c>
    </row>
    <row r="9" spans="1:34" s="8" customFormat="1" ht="45.75" thickBot="1" x14ac:dyDescent="0.3">
      <c r="A9" s="11">
        <v>4</v>
      </c>
      <c r="B9" s="23" t="s">
        <v>24</v>
      </c>
      <c r="C9" s="7" t="s">
        <v>17</v>
      </c>
      <c r="D9" s="23" t="s">
        <v>25</v>
      </c>
      <c r="E9" s="9">
        <v>1</v>
      </c>
      <c r="F9" s="21">
        <v>450000</v>
      </c>
      <c r="G9" s="22">
        <v>0.19</v>
      </c>
      <c r="H9" s="21">
        <f t="shared" si="12"/>
        <v>535500</v>
      </c>
      <c r="I9" s="21">
        <f t="shared" si="13"/>
        <v>450000</v>
      </c>
      <c r="J9" s="21">
        <f t="shared" si="14"/>
        <v>535500</v>
      </c>
      <c r="K9" s="19">
        <v>500000</v>
      </c>
      <c r="L9" s="15">
        <v>0.19</v>
      </c>
      <c r="M9" s="18">
        <f t="shared" si="15"/>
        <v>595000</v>
      </c>
      <c r="N9" s="18">
        <f t="shared" si="16"/>
        <v>500000</v>
      </c>
      <c r="O9" s="18">
        <f t="shared" si="17"/>
        <v>595000</v>
      </c>
      <c r="P9" s="2">
        <v>450000</v>
      </c>
      <c r="Q9" s="12">
        <v>0.19</v>
      </c>
      <c r="R9" s="2">
        <f t="shared" si="6"/>
        <v>535500</v>
      </c>
      <c r="S9" s="2">
        <f t="shared" si="7"/>
        <v>450000</v>
      </c>
      <c r="T9" s="2">
        <f t="shared" si="8"/>
        <v>535500</v>
      </c>
      <c r="U9" s="5"/>
      <c r="V9" s="13">
        <v>0.19</v>
      </c>
      <c r="W9" s="5">
        <f t="shared" si="9"/>
        <v>0</v>
      </c>
      <c r="X9" s="6">
        <f>U9*E9</f>
        <v>0</v>
      </c>
      <c r="Y9" s="3">
        <f>W9*E9</f>
        <v>0</v>
      </c>
      <c r="Z9" s="27">
        <f>+STDEVA(O9,T9,J9)</f>
        <v>34352.341016782731</v>
      </c>
      <c r="AA9" s="28">
        <f>+Z9/AF9</f>
        <v>6.1858957413174182E-2</v>
      </c>
      <c r="AB9" s="10">
        <f>(K9+P9+F9)/3</f>
        <v>466666.66666666669</v>
      </c>
      <c r="AC9" s="10">
        <f t="shared" ref="AC9:AC17" si="20">AB9*0.19</f>
        <v>88666.666666666672</v>
      </c>
      <c r="AD9" s="10">
        <f t="shared" ref="AD9:AD17" si="21">AB9+AC9</f>
        <v>555333.33333333337</v>
      </c>
      <c r="AE9" s="10">
        <f>((N9+S9+I9)/3)*E9</f>
        <v>466666.66666666669</v>
      </c>
      <c r="AF9" s="26">
        <f>AD9*E9</f>
        <v>555333.33333333337</v>
      </c>
      <c r="AH9" s="10"/>
    </row>
    <row r="10" spans="1:34" s="8" customFormat="1" ht="60.75" thickBot="1" x14ac:dyDescent="0.3">
      <c r="A10" s="11">
        <v>5</v>
      </c>
      <c r="B10" s="23" t="s">
        <v>26</v>
      </c>
      <c r="C10" s="7" t="s">
        <v>20</v>
      </c>
      <c r="D10" s="23" t="s">
        <v>27</v>
      </c>
      <c r="E10" s="9">
        <v>1</v>
      </c>
      <c r="F10" s="21">
        <v>180000</v>
      </c>
      <c r="G10" s="22">
        <v>0.19</v>
      </c>
      <c r="H10" s="21">
        <f t="shared" si="12"/>
        <v>214200</v>
      </c>
      <c r="I10" s="21">
        <f t="shared" si="13"/>
        <v>180000</v>
      </c>
      <c r="J10" s="21">
        <f t="shared" si="14"/>
        <v>214200</v>
      </c>
      <c r="K10" s="19">
        <v>145000</v>
      </c>
      <c r="L10" s="15">
        <v>0.19</v>
      </c>
      <c r="M10" s="18">
        <f t="shared" ref="M10" si="22">K10+(K10*L10)</f>
        <v>172550</v>
      </c>
      <c r="N10" s="18">
        <f t="shared" ref="N10" si="23">E10*K10</f>
        <v>145000</v>
      </c>
      <c r="O10" s="18">
        <f t="shared" ref="O10" si="24">M10*E10</f>
        <v>172550</v>
      </c>
      <c r="P10" s="2">
        <v>150000</v>
      </c>
      <c r="Q10" s="12">
        <v>0.19</v>
      </c>
      <c r="R10" s="2">
        <f t="shared" ref="R10" si="25">P10+(P10*Q10)</f>
        <v>178500</v>
      </c>
      <c r="S10" s="2">
        <f t="shared" ref="S10" si="26">P10*E10</f>
        <v>150000</v>
      </c>
      <c r="T10" s="2">
        <f t="shared" ref="T10" si="27">R10*E10</f>
        <v>178500</v>
      </c>
      <c r="U10" s="5"/>
      <c r="V10" s="13">
        <v>0.19</v>
      </c>
      <c r="W10" s="5">
        <f t="shared" si="9"/>
        <v>0</v>
      </c>
      <c r="X10" s="6">
        <f t="shared" ref="X10:X17" si="28">U10*E10</f>
        <v>0</v>
      </c>
      <c r="Y10" s="3">
        <f t="shared" ref="Y10:Y17" si="29">W10*E10</f>
        <v>0</v>
      </c>
      <c r="Z10" s="27">
        <f>+STDEVA(J10,T10,O10)</f>
        <v>22526.336438341084</v>
      </c>
      <c r="AA10" s="28">
        <f t="shared" ref="AA10:AA16" si="30">+Z10/AF10</f>
        <v>0.11955596517474258</v>
      </c>
      <c r="AB10" s="10">
        <f>(F10+P10+K10)/3</f>
        <v>158333.33333333334</v>
      </c>
      <c r="AC10" s="10">
        <f>AB10*0.19</f>
        <v>30083.333333333336</v>
      </c>
      <c r="AD10" s="10">
        <f>AB10+AC10</f>
        <v>188416.66666666669</v>
      </c>
      <c r="AE10" s="10">
        <f>((I10+S10+N10)/3)*E10</f>
        <v>158333.33333333334</v>
      </c>
      <c r="AF10" s="26">
        <f>AD10*E10</f>
        <v>188416.66666666669</v>
      </c>
    </row>
    <row r="11" spans="1:34" s="8" customFormat="1" ht="30.75" thickBot="1" x14ac:dyDescent="0.3">
      <c r="A11" s="11">
        <v>6</v>
      </c>
      <c r="B11" s="23" t="s">
        <v>28</v>
      </c>
      <c r="C11" s="7" t="s">
        <v>20</v>
      </c>
      <c r="D11" s="23" t="s">
        <v>29</v>
      </c>
      <c r="E11" s="9">
        <v>1</v>
      </c>
      <c r="F11" s="21">
        <v>9000</v>
      </c>
      <c r="G11" s="22">
        <v>0.19</v>
      </c>
      <c r="H11" s="21">
        <f t="shared" si="12"/>
        <v>10710</v>
      </c>
      <c r="I11" s="21">
        <f t="shared" si="13"/>
        <v>9000</v>
      </c>
      <c r="J11" s="21">
        <f t="shared" si="14"/>
        <v>10710</v>
      </c>
      <c r="K11" s="19">
        <v>9000</v>
      </c>
      <c r="L11" s="15">
        <v>0.19</v>
      </c>
      <c r="M11" s="18">
        <f t="shared" si="15"/>
        <v>10710</v>
      </c>
      <c r="N11" s="18">
        <f t="shared" si="16"/>
        <v>9000</v>
      </c>
      <c r="O11" s="18">
        <f t="shared" si="17"/>
        <v>10710</v>
      </c>
      <c r="P11" s="2"/>
      <c r="Q11" s="12">
        <v>0.19</v>
      </c>
      <c r="R11" s="2">
        <f t="shared" si="6"/>
        <v>0</v>
      </c>
      <c r="S11" s="2">
        <f t="shared" si="7"/>
        <v>0</v>
      </c>
      <c r="T11" s="2">
        <f t="shared" si="8"/>
        <v>0</v>
      </c>
      <c r="U11" s="5">
        <v>8500</v>
      </c>
      <c r="V11" s="13">
        <v>0.19</v>
      </c>
      <c r="W11" s="5">
        <f t="shared" si="9"/>
        <v>10115</v>
      </c>
      <c r="X11" s="6">
        <f t="shared" si="28"/>
        <v>8500</v>
      </c>
      <c r="Y11" s="3">
        <f t="shared" si="29"/>
        <v>10115</v>
      </c>
      <c r="Z11" s="27">
        <f>+STDEVA(O11,J11,Y11)</f>
        <v>343.52341016782736</v>
      </c>
      <c r="AA11" s="28">
        <f t="shared" si="30"/>
        <v>3.268020391639391E-2</v>
      </c>
      <c r="AB11" s="10">
        <f>(K11+F11+U11)/3</f>
        <v>8833.3333333333339</v>
      </c>
      <c r="AC11" s="10">
        <f t="shared" si="20"/>
        <v>1678.3333333333335</v>
      </c>
      <c r="AD11" s="10">
        <f t="shared" si="21"/>
        <v>10511.666666666668</v>
      </c>
      <c r="AE11" s="10">
        <f>((N11+I11+X11)/3)*E11</f>
        <v>8833.3333333333339</v>
      </c>
      <c r="AF11" s="26">
        <f t="shared" ref="AF11:AF17" si="31">AD11*E11</f>
        <v>10511.666666666668</v>
      </c>
    </row>
    <row r="12" spans="1:34" s="8" customFormat="1" ht="30.75" thickBot="1" x14ac:dyDescent="0.3">
      <c r="A12" s="11">
        <v>7</v>
      </c>
      <c r="B12" s="23" t="s">
        <v>30</v>
      </c>
      <c r="C12" s="7" t="s">
        <v>20</v>
      </c>
      <c r="D12" s="23" t="s">
        <v>31</v>
      </c>
      <c r="E12" s="9">
        <v>1</v>
      </c>
      <c r="F12" s="21">
        <v>2400</v>
      </c>
      <c r="G12" s="22">
        <v>0.19</v>
      </c>
      <c r="H12" s="21">
        <f t="shared" si="12"/>
        <v>2856</v>
      </c>
      <c r="I12" s="21">
        <f t="shared" si="13"/>
        <v>2400</v>
      </c>
      <c r="J12" s="21">
        <f t="shared" si="14"/>
        <v>2856</v>
      </c>
      <c r="K12" s="19">
        <v>3400</v>
      </c>
      <c r="L12" s="15">
        <v>0.19</v>
      </c>
      <c r="M12" s="18">
        <f t="shared" si="15"/>
        <v>4046</v>
      </c>
      <c r="N12" s="18">
        <f t="shared" si="16"/>
        <v>3400</v>
      </c>
      <c r="O12" s="18">
        <f t="shared" si="17"/>
        <v>4046</v>
      </c>
      <c r="P12" s="2"/>
      <c r="Q12" s="12">
        <v>0.19</v>
      </c>
      <c r="R12" s="2">
        <f t="shared" si="6"/>
        <v>0</v>
      </c>
      <c r="S12" s="2">
        <f t="shared" si="7"/>
        <v>0</v>
      </c>
      <c r="T12" s="2">
        <f t="shared" si="8"/>
        <v>0</v>
      </c>
      <c r="U12" s="5">
        <v>2900</v>
      </c>
      <c r="V12" s="13">
        <v>0.19</v>
      </c>
      <c r="W12" s="5">
        <f t="shared" si="9"/>
        <v>3451</v>
      </c>
      <c r="X12" s="6">
        <f t="shared" si="28"/>
        <v>2900</v>
      </c>
      <c r="Y12" s="3">
        <f t="shared" si="29"/>
        <v>3451</v>
      </c>
      <c r="Z12" s="27">
        <f>+STDEVA(O12,J12,Y12)</f>
        <v>595</v>
      </c>
      <c r="AA12" s="28">
        <f t="shared" si="30"/>
        <v>0.17241379310344829</v>
      </c>
      <c r="AB12" s="10">
        <f>(K12+F12+U12)/3</f>
        <v>2900</v>
      </c>
      <c r="AC12" s="10">
        <f t="shared" si="20"/>
        <v>551</v>
      </c>
      <c r="AD12" s="10">
        <f t="shared" si="21"/>
        <v>3451</v>
      </c>
      <c r="AE12" s="10">
        <f>((N12+I12+X12)/3)*E12</f>
        <v>2900</v>
      </c>
      <c r="AF12" s="26">
        <f>AD12*E12</f>
        <v>3451</v>
      </c>
    </row>
    <row r="13" spans="1:34" s="8" customFormat="1" ht="30.75" thickBot="1" x14ac:dyDescent="0.3">
      <c r="A13" s="11">
        <v>8</v>
      </c>
      <c r="B13" s="23" t="s">
        <v>32</v>
      </c>
      <c r="C13" s="7" t="s">
        <v>20</v>
      </c>
      <c r="D13" s="23" t="s">
        <v>33</v>
      </c>
      <c r="E13" s="9">
        <v>1</v>
      </c>
      <c r="F13" s="21">
        <v>2000</v>
      </c>
      <c r="G13" s="22">
        <v>0.19</v>
      </c>
      <c r="H13" s="21">
        <f t="shared" si="12"/>
        <v>2380</v>
      </c>
      <c r="I13" s="21">
        <f t="shared" si="13"/>
        <v>2000</v>
      </c>
      <c r="J13" s="21">
        <f t="shared" si="14"/>
        <v>2380</v>
      </c>
      <c r="K13" s="19"/>
      <c r="L13" s="15">
        <v>0.19</v>
      </c>
      <c r="M13" s="18">
        <f t="shared" ref="M13:M14" si="32">K13+(K13*L13)</f>
        <v>0</v>
      </c>
      <c r="N13" s="18">
        <f t="shared" ref="N13:N14" si="33">E13*K13</f>
        <v>0</v>
      </c>
      <c r="O13" s="18">
        <f t="shared" ref="O13:O14" si="34">M13*E13</f>
        <v>0</v>
      </c>
      <c r="P13" s="2">
        <v>2500</v>
      </c>
      <c r="Q13" s="12">
        <v>0.19</v>
      </c>
      <c r="R13" s="2">
        <f t="shared" si="6"/>
        <v>2975</v>
      </c>
      <c r="S13" s="2">
        <f t="shared" si="7"/>
        <v>2500</v>
      </c>
      <c r="T13" s="2">
        <f t="shared" si="8"/>
        <v>2975</v>
      </c>
      <c r="U13" s="5">
        <v>2600</v>
      </c>
      <c r="V13" s="13">
        <v>0.19</v>
      </c>
      <c r="W13" s="5">
        <f t="shared" si="9"/>
        <v>3094</v>
      </c>
      <c r="X13" s="6">
        <f t="shared" si="28"/>
        <v>2600</v>
      </c>
      <c r="Y13" s="3">
        <f t="shared" si="29"/>
        <v>3094</v>
      </c>
      <c r="Z13" s="27">
        <f>+STDEVA(J13,T13,Y13)</f>
        <v>382.53148018605469</v>
      </c>
      <c r="AA13" s="28">
        <f t="shared" si="30"/>
        <v>0.13582606705623912</v>
      </c>
      <c r="AB13" s="10">
        <f>(F13+P13+U13)/3</f>
        <v>2366.6666666666665</v>
      </c>
      <c r="AC13" s="10">
        <f t="shared" si="20"/>
        <v>449.66666666666663</v>
      </c>
      <c r="AD13" s="10">
        <f t="shared" si="21"/>
        <v>2816.333333333333</v>
      </c>
      <c r="AE13" s="10">
        <f>((I13+S13+X13)/3)*E13</f>
        <v>2366.6666666666665</v>
      </c>
      <c r="AF13" s="26">
        <f t="shared" si="31"/>
        <v>2816.333333333333</v>
      </c>
    </row>
    <row r="14" spans="1:34" s="8" customFormat="1" ht="15.75" thickBot="1" x14ac:dyDescent="0.3">
      <c r="A14" s="11">
        <v>9</v>
      </c>
      <c r="B14" s="23" t="s">
        <v>34</v>
      </c>
      <c r="C14" s="7" t="s">
        <v>20</v>
      </c>
      <c r="D14" s="23" t="s">
        <v>35</v>
      </c>
      <c r="E14" s="9">
        <v>1</v>
      </c>
      <c r="F14" s="21">
        <v>14000</v>
      </c>
      <c r="G14" s="22">
        <v>0.19</v>
      </c>
      <c r="H14" s="21">
        <f t="shared" si="12"/>
        <v>16660</v>
      </c>
      <c r="I14" s="21">
        <f t="shared" si="13"/>
        <v>14000</v>
      </c>
      <c r="J14" s="21">
        <f t="shared" si="14"/>
        <v>16660</v>
      </c>
      <c r="K14" s="19"/>
      <c r="L14" s="15">
        <v>0.19</v>
      </c>
      <c r="M14" s="18">
        <f t="shared" si="32"/>
        <v>0</v>
      </c>
      <c r="N14" s="18">
        <f t="shared" si="33"/>
        <v>0</v>
      </c>
      <c r="O14" s="18">
        <f t="shared" si="34"/>
        <v>0</v>
      </c>
      <c r="P14" s="2">
        <v>15000</v>
      </c>
      <c r="Q14" s="12">
        <v>0.19</v>
      </c>
      <c r="R14" s="2">
        <f t="shared" si="6"/>
        <v>17850</v>
      </c>
      <c r="S14" s="2">
        <f t="shared" si="7"/>
        <v>15000</v>
      </c>
      <c r="T14" s="2">
        <f t="shared" si="8"/>
        <v>17850</v>
      </c>
      <c r="U14" s="5">
        <v>12255</v>
      </c>
      <c r="V14" s="13">
        <v>0.19</v>
      </c>
      <c r="W14" s="5">
        <f t="shared" si="9"/>
        <v>14583.45</v>
      </c>
      <c r="X14" s="6">
        <f t="shared" si="28"/>
        <v>12255</v>
      </c>
      <c r="Y14" s="3">
        <f t="shared" si="29"/>
        <v>14583.45</v>
      </c>
      <c r="Z14" s="27">
        <f>+STDEVA(J14,T14,Y14)</f>
        <v>1653.2044038271044</v>
      </c>
      <c r="AA14" s="28">
        <f t="shared" si="30"/>
        <v>0.10102392908791934</v>
      </c>
      <c r="AB14" s="10">
        <f>(F14+P14+U14)/3</f>
        <v>13751.666666666666</v>
      </c>
      <c r="AC14" s="10">
        <f t="shared" si="20"/>
        <v>2612.8166666666666</v>
      </c>
      <c r="AD14" s="10">
        <f t="shared" si="21"/>
        <v>16364.483333333334</v>
      </c>
      <c r="AE14" s="10">
        <f>((I14+S14+X14)/3)*E14</f>
        <v>13751.666666666666</v>
      </c>
      <c r="AF14" s="26">
        <f t="shared" si="31"/>
        <v>16364.483333333334</v>
      </c>
    </row>
    <row r="15" spans="1:34" s="8" customFormat="1" ht="15.75" thickBot="1" x14ac:dyDescent="0.3">
      <c r="A15" s="11">
        <v>10</v>
      </c>
      <c r="B15" s="23" t="s">
        <v>36</v>
      </c>
      <c r="C15" s="7" t="s">
        <v>20</v>
      </c>
      <c r="D15" s="23" t="s">
        <v>37</v>
      </c>
      <c r="E15" s="9">
        <v>1</v>
      </c>
      <c r="F15" s="21">
        <v>450</v>
      </c>
      <c r="G15" s="22">
        <v>0.19</v>
      </c>
      <c r="H15" s="21">
        <f t="shared" si="12"/>
        <v>535.5</v>
      </c>
      <c r="I15" s="21">
        <f t="shared" si="13"/>
        <v>450</v>
      </c>
      <c r="J15" s="21">
        <f t="shared" si="14"/>
        <v>535.5</v>
      </c>
      <c r="K15" s="19">
        <v>500</v>
      </c>
      <c r="L15" s="15">
        <v>0.19</v>
      </c>
      <c r="M15" s="18">
        <f t="shared" si="15"/>
        <v>595</v>
      </c>
      <c r="N15" s="18">
        <f t="shared" si="16"/>
        <v>500</v>
      </c>
      <c r="O15" s="18">
        <f t="shared" si="17"/>
        <v>595</v>
      </c>
      <c r="P15" s="2"/>
      <c r="Q15" s="12">
        <v>0.19</v>
      </c>
      <c r="R15" s="2">
        <f t="shared" si="6"/>
        <v>0</v>
      </c>
      <c r="S15" s="2">
        <f t="shared" si="7"/>
        <v>0</v>
      </c>
      <c r="T15" s="2">
        <f t="shared" si="8"/>
        <v>0</v>
      </c>
      <c r="U15" s="5">
        <v>400</v>
      </c>
      <c r="V15" s="13">
        <v>0.19</v>
      </c>
      <c r="W15" s="5">
        <f t="shared" si="9"/>
        <v>476</v>
      </c>
      <c r="X15" s="6">
        <f t="shared" si="28"/>
        <v>400</v>
      </c>
      <c r="Y15" s="3">
        <f t="shared" si="29"/>
        <v>476</v>
      </c>
      <c r="Z15" s="27">
        <f>+STDEVA(O15,J15,Y15)</f>
        <v>59.5</v>
      </c>
      <c r="AA15" s="28">
        <f t="shared" si="30"/>
        <v>0.1111111111111111</v>
      </c>
      <c r="AB15" s="10">
        <f>(K15+F15+U15)/3</f>
        <v>450</v>
      </c>
      <c r="AC15" s="10">
        <f t="shared" si="20"/>
        <v>85.5</v>
      </c>
      <c r="AD15" s="10">
        <f t="shared" si="21"/>
        <v>535.5</v>
      </c>
      <c r="AE15" s="10">
        <f>((N15+I15+X15)/3)*E15</f>
        <v>450</v>
      </c>
      <c r="AF15" s="26">
        <f t="shared" si="31"/>
        <v>535.5</v>
      </c>
    </row>
    <row r="16" spans="1:34" s="8" customFormat="1" ht="30.75" thickBot="1" x14ac:dyDescent="0.3">
      <c r="A16" s="11">
        <v>11</v>
      </c>
      <c r="B16" s="23" t="s">
        <v>38</v>
      </c>
      <c r="C16" s="7" t="s">
        <v>20</v>
      </c>
      <c r="D16" s="23" t="s">
        <v>39</v>
      </c>
      <c r="E16" s="9">
        <v>1</v>
      </c>
      <c r="F16" s="21"/>
      <c r="G16" s="21">
        <v>0.19</v>
      </c>
      <c r="H16" s="21">
        <f t="shared" si="12"/>
        <v>0</v>
      </c>
      <c r="I16" s="21">
        <f t="shared" si="13"/>
        <v>0</v>
      </c>
      <c r="J16" s="21">
        <f t="shared" si="14"/>
        <v>0</v>
      </c>
      <c r="K16" s="19">
        <v>7000</v>
      </c>
      <c r="L16" s="15">
        <v>0.19</v>
      </c>
      <c r="M16" s="18">
        <f t="shared" si="15"/>
        <v>8330</v>
      </c>
      <c r="N16" s="18">
        <f t="shared" si="16"/>
        <v>7000</v>
      </c>
      <c r="O16" s="18">
        <f t="shared" si="17"/>
        <v>8330</v>
      </c>
      <c r="P16" s="2">
        <v>9000</v>
      </c>
      <c r="Q16" s="12">
        <v>0.19</v>
      </c>
      <c r="R16" s="2">
        <f t="shared" si="6"/>
        <v>10710</v>
      </c>
      <c r="S16" s="2">
        <f t="shared" si="7"/>
        <v>9000</v>
      </c>
      <c r="T16" s="2">
        <f t="shared" si="8"/>
        <v>10710</v>
      </c>
      <c r="U16" s="5">
        <v>8600</v>
      </c>
      <c r="V16" s="13">
        <v>0.19</v>
      </c>
      <c r="W16" s="5">
        <f t="shared" si="9"/>
        <v>10234</v>
      </c>
      <c r="X16" s="6">
        <f t="shared" si="28"/>
        <v>8600</v>
      </c>
      <c r="Y16" s="3">
        <f t="shared" si="29"/>
        <v>10234</v>
      </c>
      <c r="Z16" s="27">
        <f>+STDEVA(O16,T16,Y16)</f>
        <v>1259.3776240667451</v>
      </c>
      <c r="AA16" s="28">
        <f t="shared" si="30"/>
        <v>0.12906103956412637</v>
      </c>
      <c r="AB16" s="10">
        <f>(K16+P16+U16)/3</f>
        <v>8200</v>
      </c>
      <c r="AC16" s="10">
        <f t="shared" si="20"/>
        <v>1558</v>
      </c>
      <c r="AD16" s="10">
        <f t="shared" si="21"/>
        <v>9758</v>
      </c>
      <c r="AE16" s="10">
        <f>((N16+S16+X16)/3)*E16</f>
        <v>8200</v>
      </c>
      <c r="AF16" s="26">
        <f t="shared" si="31"/>
        <v>9758</v>
      </c>
    </row>
    <row r="17" spans="1:32" s="8" customFormat="1" ht="30.75" thickBot="1" x14ac:dyDescent="0.3">
      <c r="A17" s="11">
        <v>12</v>
      </c>
      <c r="B17" s="23" t="s">
        <v>40</v>
      </c>
      <c r="C17" s="7" t="s">
        <v>20</v>
      </c>
      <c r="D17" s="23" t="s">
        <v>41</v>
      </c>
      <c r="E17" s="9">
        <v>1</v>
      </c>
      <c r="F17" s="21">
        <v>6500</v>
      </c>
      <c r="G17" s="21">
        <v>0.19</v>
      </c>
      <c r="H17" s="21">
        <f t="shared" si="12"/>
        <v>7735</v>
      </c>
      <c r="I17" s="21">
        <f t="shared" si="13"/>
        <v>6500</v>
      </c>
      <c r="J17" s="21">
        <f t="shared" si="14"/>
        <v>7735</v>
      </c>
      <c r="K17" s="19"/>
      <c r="L17" s="15">
        <v>0.19</v>
      </c>
      <c r="M17" s="18">
        <f t="shared" ref="M17" si="35">K17+(K17*L17)</f>
        <v>0</v>
      </c>
      <c r="N17" s="18">
        <f t="shared" ref="N17" si="36">E17*K17</f>
        <v>0</v>
      </c>
      <c r="O17" s="18">
        <f t="shared" ref="O17" si="37">M17*E17</f>
        <v>0</v>
      </c>
      <c r="P17" s="2">
        <v>6000</v>
      </c>
      <c r="Q17" s="12">
        <v>0.19</v>
      </c>
      <c r="R17" s="2">
        <f t="shared" si="6"/>
        <v>7140</v>
      </c>
      <c r="S17" s="2">
        <f t="shared" si="7"/>
        <v>6000</v>
      </c>
      <c r="T17" s="2">
        <f t="shared" si="8"/>
        <v>7140</v>
      </c>
      <c r="U17" s="5">
        <v>4900</v>
      </c>
      <c r="V17" s="13">
        <v>0.19</v>
      </c>
      <c r="W17" s="5">
        <f t="shared" si="9"/>
        <v>5831</v>
      </c>
      <c r="X17" s="6">
        <f t="shared" si="28"/>
        <v>4900</v>
      </c>
      <c r="Y17" s="3">
        <f t="shared" si="29"/>
        <v>5831</v>
      </c>
      <c r="Z17" s="27">
        <f>STDEVA(J17,Y17,T17)</f>
        <v>974.05697985282154</v>
      </c>
      <c r="AA17" s="28">
        <f>+Z17/AF17</f>
        <v>0.14112677192883535</v>
      </c>
      <c r="AB17" s="10">
        <f>(F17+P17+U17)/3</f>
        <v>5800</v>
      </c>
      <c r="AC17" s="10">
        <f t="shared" si="20"/>
        <v>1102</v>
      </c>
      <c r="AD17" s="10">
        <f t="shared" si="21"/>
        <v>6902</v>
      </c>
      <c r="AE17" s="10">
        <f>((I17+S17+X17)/3)*E17</f>
        <v>5800</v>
      </c>
      <c r="AF17" s="26">
        <f t="shared" si="31"/>
        <v>6902</v>
      </c>
    </row>
    <row r="18" spans="1:32" s="8" customFormat="1" ht="30.75" thickBot="1" x14ac:dyDescent="0.3">
      <c r="A18" s="11">
        <v>13</v>
      </c>
      <c r="B18" s="23" t="s">
        <v>42</v>
      </c>
      <c r="C18" s="7" t="s">
        <v>20</v>
      </c>
      <c r="D18" s="23" t="s">
        <v>43</v>
      </c>
      <c r="E18" s="9">
        <v>1</v>
      </c>
      <c r="F18" s="21">
        <v>17150</v>
      </c>
      <c r="G18" s="22">
        <v>0.19</v>
      </c>
      <c r="H18" s="21">
        <f t="shared" si="12"/>
        <v>20408.5</v>
      </c>
      <c r="I18" s="21">
        <f t="shared" si="13"/>
        <v>17150</v>
      </c>
      <c r="J18" s="21">
        <f t="shared" si="14"/>
        <v>20408.5</v>
      </c>
      <c r="K18" s="19">
        <v>14900</v>
      </c>
      <c r="L18" s="15">
        <v>0.19</v>
      </c>
      <c r="M18" s="18">
        <f t="shared" ref="M18:M28" si="38">K18+(K18*L18)</f>
        <v>17731</v>
      </c>
      <c r="N18" s="18">
        <f t="shared" ref="N18:N28" si="39">E18*K18</f>
        <v>14900</v>
      </c>
      <c r="O18" s="18">
        <f t="shared" ref="O18:O28" si="40">M18*E18</f>
        <v>17731</v>
      </c>
      <c r="P18" s="2"/>
      <c r="Q18" s="12">
        <v>0.19</v>
      </c>
      <c r="R18" s="2">
        <f t="shared" ref="R18:R23" si="41">P18+(P18*Q18)</f>
        <v>0</v>
      </c>
      <c r="S18" s="2">
        <f t="shared" ref="S18:S23" si="42">P18*E18</f>
        <v>0</v>
      </c>
      <c r="T18" s="2">
        <f t="shared" ref="T18:T23" si="43">R18*E18</f>
        <v>0</v>
      </c>
      <c r="U18" s="5">
        <v>19490</v>
      </c>
      <c r="V18" s="13">
        <v>0.19</v>
      </c>
      <c r="W18" s="5">
        <f t="shared" ref="W18:W23" si="44">U18+(U18*V18)</f>
        <v>23193.1</v>
      </c>
      <c r="X18" s="6">
        <f t="shared" ref="X18:X23" si="45">U18*E18</f>
        <v>19490</v>
      </c>
      <c r="Y18" s="3">
        <f t="shared" ref="Y18:Y23" si="46">W18*E18</f>
        <v>23193.1</v>
      </c>
      <c r="Z18" s="27">
        <f>+STDEVA(J18,O18,Y18)</f>
        <v>2731.2249943935467</v>
      </c>
      <c r="AA18" s="28">
        <f t="shared" ref="AA18:AA23" si="47">+Z18/AF18</f>
        <v>0.1335941242207348</v>
      </c>
      <c r="AB18" s="10">
        <f>(F18+K18+U18)/3</f>
        <v>17180</v>
      </c>
      <c r="AC18" s="10">
        <f t="shared" ref="AC18:AC28" si="48">AB18*0.19</f>
        <v>3264.2</v>
      </c>
      <c r="AD18" s="10">
        <f t="shared" ref="AD18:AD28" si="49">AB18+AC18</f>
        <v>20444.2</v>
      </c>
      <c r="AE18" s="10">
        <f>((I18+N18+X18)/3)*E18</f>
        <v>17180</v>
      </c>
      <c r="AF18" s="26">
        <f t="shared" ref="AF18:AF28" si="50">AD18*E18</f>
        <v>20444.2</v>
      </c>
    </row>
    <row r="19" spans="1:32" s="8" customFormat="1" ht="15.75" thickBot="1" x14ac:dyDescent="0.3">
      <c r="A19" s="11">
        <v>14</v>
      </c>
      <c r="B19" s="23" t="s">
        <v>34</v>
      </c>
      <c r="C19" s="7" t="s">
        <v>20</v>
      </c>
      <c r="D19" s="23" t="s">
        <v>44</v>
      </c>
      <c r="E19" s="9">
        <v>1</v>
      </c>
      <c r="F19" s="21">
        <v>18500</v>
      </c>
      <c r="G19" s="22">
        <v>0.19</v>
      </c>
      <c r="H19" s="21">
        <f t="shared" si="12"/>
        <v>22015</v>
      </c>
      <c r="I19" s="21">
        <f t="shared" si="13"/>
        <v>18500</v>
      </c>
      <c r="J19" s="21">
        <f t="shared" si="14"/>
        <v>22015</v>
      </c>
      <c r="K19" s="25">
        <f>1600*12</f>
        <v>19200</v>
      </c>
      <c r="L19" s="15">
        <v>0.19</v>
      </c>
      <c r="M19" s="18">
        <f t="shared" si="38"/>
        <v>22848</v>
      </c>
      <c r="N19" s="18">
        <f t="shared" si="39"/>
        <v>19200</v>
      </c>
      <c r="O19" s="18">
        <f t="shared" si="40"/>
        <v>22848</v>
      </c>
      <c r="P19" s="2"/>
      <c r="Q19" s="12">
        <v>0.19</v>
      </c>
      <c r="R19" s="2">
        <f t="shared" si="41"/>
        <v>0</v>
      </c>
      <c r="S19" s="2">
        <f t="shared" si="42"/>
        <v>0</v>
      </c>
      <c r="T19" s="2">
        <f t="shared" si="43"/>
        <v>0</v>
      </c>
      <c r="U19" s="5">
        <v>18500</v>
      </c>
      <c r="V19" s="13">
        <v>0.19</v>
      </c>
      <c r="W19" s="5">
        <f t="shared" si="44"/>
        <v>22015</v>
      </c>
      <c r="X19" s="6">
        <f t="shared" si="45"/>
        <v>18500</v>
      </c>
      <c r="Y19" s="3">
        <f t="shared" si="46"/>
        <v>22015</v>
      </c>
      <c r="Z19" s="27">
        <f>+STDEVA(J19,O19,Y19)</f>
        <v>480.93277423495829</v>
      </c>
      <c r="AA19" s="28">
        <f t="shared" si="47"/>
        <v>2.1573586571142604E-2</v>
      </c>
      <c r="AB19" s="10">
        <f>(F19+K19+U19)/3</f>
        <v>18733.333333333332</v>
      </c>
      <c r="AC19" s="10">
        <f t="shared" si="48"/>
        <v>3559.333333333333</v>
      </c>
      <c r="AD19" s="10">
        <f t="shared" si="49"/>
        <v>22292.666666666664</v>
      </c>
      <c r="AE19" s="10">
        <f>((I19+N19+X19)/3)*E19</f>
        <v>18733.333333333332</v>
      </c>
      <c r="AF19" s="26">
        <f t="shared" si="50"/>
        <v>22292.666666666664</v>
      </c>
    </row>
    <row r="20" spans="1:32" s="8" customFormat="1" ht="45.75" thickBot="1" x14ac:dyDescent="0.3">
      <c r="A20" s="11">
        <v>15</v>
      </c>
      <c r="B20" s="23" t="s">
        <v>45</v>
      </c>
      <c r="C20" s="7" t="s">
        <v>20</v>
      </c>
      <c r="D20" s="23" t="s">
        <v>46</v>
      </c>
      <c r="E20" s="9">
        <v>1</v>
      </c>
      <c r="F20" s="21"/>
      <c r="G20" s="22">
        <v>0.19</v>
      </c>
      <c r="H20" s="21">
        <f t="shared" si="12"/>
        <v>0</v>
      </c>
      <c r="I20" s="21">
        <f t="shared" si="13"/>
        <v>0</v>
      </c>
      <c r="J20" s="21">
        <f t="shared" si="14"/>
        <v>0</v>
      </c>
      <c r="K20" s="25">
        <v>24600</v>
      </c>
      <c r="L20" s="15">
        <v>0.19</v>
      </c>
      <c r="M20" s="18">
        <f t="shared" si="38"/>
        <v>29274</v>
      </c>
      <c r="N20" s="18">
        <f t="shared" si="39"/>
        <v>24600</v>
      </c>
      <c r="O20" s="18">
        <f t="shared" si="40"/>
        <v>29274</v>
      </c>
      <c r="P20" s="2">
        <v>22000</v>
      </c>
      <c r="Q20" s="12">
        <v>0.19</v>
      </c>
      <c r="R20" s="2">
        <f t="shared" si="41"/>
        <v>26180</v>
      </c>
      <c r="S20" s="2">
        <f t="shared" si="42"/>
        <v>22000</v>
      </c>
      <c r="T20" s="2">
        <f t="shared" si="43"/>
        <v>26180</v>
      </c>
      <c r="U20" s="5">
        <v>19300</v>
      </c>
      <c r="V20" s="13">
        <v>0.19</v>
      </c>
      <c r="W20" s="5">
        <f t="shared" si="44"/>
        <v>22967</v>
      </c>
      <c r="X20" s="6">
        <f t="shared" si="45"/>
        <v>19300</v>
      </c>
      <c r="Y20" s="3">
        <f t="shared" si="46"/>
        <v>22967</v>
      </c>
      <c r="Z20" s="27">
        <f>+STDEVA(O20,T20,Y20)</f>
        <v>3153.6871013677519</v>
      </c>
      <c r="AA20" s="28">
        <f t="shared" si="47"/>
        <v>0.12064448686070382</v>
      </c>
      <c r="AB20" s="10">
        <f>(K20+P20+U20)/3</f>
        <v>21966.666666666668</v>
      </c>
      <c r="AC20" s="10">
        <f t="shared" si="48"/>
        <v>4173.666666666667</v>
      </c>
      <c r="AD20" s="10">
        <f t="shared" si="49"/>
        <v>26140.333333333336</v>
      </c>
      <c r="AE20" s="10">
        <f>((N20+S20+X20)/3)*E20</f>
        <v>21966.666666666668</v>
      </c>
      <c r="AF20" s="26">
        <f t="shared" si="50"/>
        <v>26140.333333333336</v>
      </c>
    </row>
    <row r="21" spans="1:32" s="8" customFormat="1" ht="60.75" thickBot="1" x14ac:dyDescent="0.3">
      <c r="A21" s="11">
        <v>16</v>
      </c>
      <c r="B21" s="23" t="s">
        <v>47</v>
      </c>
      <c r="C21" s="7" t="s">
        <v>20</v>
      </c>
      <c r="D21" s="23" t="s">
        <v>48</v>
      </c>
      <c r="E21" s="9">
        <v>1</v>
      </c>
      <c r="F21" s="21"/>
      <c r="G21" s="22">
        <v>0.19</v>
      </c>
      <c r="H21" s="21">
        <f t="shared" si="12"/>
        <v>0</v>
      </c>
      <c r="I21" s="21">
        <f t="shared" si="13"/>
        <v>0</v>
      </c>
      <c r="J21" s="21">
        <f t="shared" si="14"/>
        <v>0</v>
      </c>
      <c r="K21" s="25">
        <v>90000</v>
      </c>
      <c r="L21" s="15">
        <v>0.19</v>
      </c>
      <c r="M21" s="18">
        <f t="shared" ref="M21" si="51">K21+(K21*L21)</f>
        <v>107100</v>
      </c>
      <c r="N21" s="18">
        <f t="shared" ref="N21" si="52">E21*K21</f>
        <v>90000</v>
      </c>
      <c r="O21" s="18">
        <f t="shared" ref="O21" si="53">M21*E21</f>
        <v>107100</v>
      </c>
      <c r="P21" s="2">
        <v>115000</v>
      </c>
      <c r="Q21" s="12">
        <v>0.19</v>
      </c>
      <c r="R21" s="2">
        <f t="shared" si="41"/>
        <v>136850</v>
      </c>
      <c r="S21" s="2">
        <f t="shared" si="42"/>
        <v>115000</v>
      </c>
      <c r="T21" s="2">
        <f t="shared" si="43"/>
        <v>136850</v>
      </c>
      <c r="U21" s="5">
        <v>98000</v>
      </c>
      <c r="V21" s="13">
        <v>0.19</v>
      </c>
      <c r="W21" s="5">
        <f t="shared" si="44"/>
        <v>116620</v>
      </c>
      <c r="X21" s="6">
        <f t="shared" si="45"/>
        <v>98000</v>
      </c>
      <c r="Y21" s="3">
        <f t="shared" si="46"/>
        <v>116620</v>
      </c>
      <c r="Z21" s="27">
        <f>+STDEVA(O21,T21,Y21)</f>
        <v>15192.902948416409</v>
      </c>
      <c r="AA21" s="28">
        <f t="shared" si="47"/>
        <v>0.12640737955251194</v>
      </c>
      <c r="AB21" s="10">
        <f>(K21+P21+U21)/3</f>
        <v>101000</v>
      </c>
      <c r="AC21" s="10">
        <f t="shared" si="48"/>
        <v>19190</v>
      </c>
      <c r="AD21" s="10">
        <f t="shared" si="49"/>
        <v>120190</v>
      </c>
      <c r="AE21" s="10">
        <f>((N21+S21+X21)/3)*E21</f>
        <v>101000</v>
      </c>
      <c r="AF21" s="26">
        <f t="shared" si="50"/>
        <v>120190</v>
      </c>
    </row>
    <row r="22" spans="1:32" s="8" customFormat="1" ht="30.75" thickBot="1" x14ac:dyDescent="0.3">
      <c r="A22" s="11">
        <v>17</v>
      </c>
      <c r="B22" s="23" t="s">
        <v>49</v>
      </c>
      <c r="C22" s="7" t="s">
        <v>20</v>
      </c>
      <c r="D22" s="23" t="s">
        <v>50</v>
      </c>
      <c r="E22" s="9">
        <v>1</v>
      </c>
      <c r="F22" s="21"/>
      <c r="G22" s="22">
        <v>0.19</v>
      </c>
      <c r="H22" s="21">
        <f t="shared" ref="H22" si="54">F22+(F22*G22)</f>
        <v>0</v>
      </c>
      <c r="I22" s="21">
        <f t="shared" ref="I22" si="55">E22*F22</f>
        <v>0</v>
      </c>
      <c r="J22" s="21">
        <f t="shared" ref="J22" si="56">H22*E22</f>
        <v>0</v>
      </c>
      <c r="K22" s="19">
        <v>126990</v>
      </c>
      <c r="L22" s="15">
        <v>0.19</v>
      </c>
      <c r="M22" s="18">
        <f t="shared" si="38"/>
        <v>151118.1</v>
      </c>
      <c r="N22" s="18">
        <f t="shared" si="39"/>
        <v>126990</v>
      </c>
      <c r="O22" s="18">
        <f t="shared" si="40"/>
        <v>151118.1</v>
      </c>
      <c r="P22" s="2">
        <v>121000</v>
      </c>
      <c r="Q22" s="12">
        <v>0.19</v>
      </c>
      <c r="R22" s="2">
        <f t="shared" si="41"/>
        <v>143990</v>
      </c>
      <c r="S22" s="2">
        <f t="shared" si="42"/>
        <v>121000</v>
      </c>
      <c r="T22" s="2">
        <f t="shared" si="43"/>
        <v>143990</v>
      </c>
      <c r="U22" s="5">
        <v>116910</v>
      </c>
      <c r="V22" s="13">
        <v>0.19</v>
      </c>
      <c r="W22" s="5">
        <f t="shared" si="44"/>
        <v>139122.9</v>
      </c>
      <c r="X22" s="6">
        <f t="shared" si="45"/>
        <v>116910</v>
      </c>
      <c r="Y22" s="3">
        <f t="shared" si="46"/>
        <v>139122.9</v>
      </c>
      <c r="Z22" s="27">
        <f>+STDEVA(O22,T22,Y22)</f>
        <v>6033.0105124500988</v>
      </c>
      <c r="AA22" s="28">
        <f t="shared" si="47"/>
        <v>4.1680652780087785E-2</v>
      </c>
      <c r="AB22" s="10">
        <f>(K22+P22+U22)/3</f>
        <v>121633.33333333333</v>
      </c>
      <c r="AC22" s="10">
        <f t="shared" si="48"/>
        <v>23110.333333333332</v>
      </c>
      <c r="AD22" s="10">
        <f t="shared" si="49"/>
        <v>144743.66666666666</v>
      </c>
      <c r="AE22" s="10">
        <f>((N22+S22+X22)/3)*E22</f>
        <v>121633.33333333333</v>
      </c>
      <c r="AF22" s="26">
        <f>AD22*E22</f>
        <v>144743.66666666666</v>
      </c>
    </row>
    <row r="23" spans="1:32" s="8" customFormat="1" ht="60.75" thickBot="1" x14ac:dyDescent="0.3">
      <c r="A23" s="11">
        <v>18</v>
      </c>
      <c r="B23" s="23" t="s">
        <v>51</v>
      </c>
      <c r="C23" s="7" t="s">
        <v>20</v>
      </c>
      <c r="D23" s="23" t="s">
        <v>52</v>
      </c>
      <c r="E23" s="9">
        <v>1</v>
      </c>
      <c r="F23" s="21">
        <v>18000</v>
      </c>
      <c r="G23" s="22">
        <v>0.19</v>
      </c>
      <c r="H23" s="21">
        <f t="shared" si="12"/>
        <v>21420</v>
      </c>
      <c r="I23" s="21">
        <f t="shared" si="13"/>
        <v>18000</v>
      </c>
      <c r="J23" s="21">
        <f t="shared" si="14"/>
        <v>21420</v>
      </c>
      <c r="K23" s="19">
        <v>17000</v>
      </c>
      <c r="L23" s="15">
        <v>0.19</v>
      </c>
      <c r="M23" s="18">
        <f t="shared" si="38"/>
        <v>20230</v>
      </c>
      <c r="N23" s="18">
        <f t="shared" si="39"/>
        <v>17000</v>
      </c>
      <c r="O23" s="18">
        <f t="shared" si="40"/>
        <v>20230</v>
      </c>
      <c r="P23" s="2"/>
      <c r="Q23" s="12">
        <v>0.19</v>
      </c>
      <c r="R23" s="2">
        <f t="shared" si="41"/>
        <v>0</v>
      </c>
      <c r="S23" s="2">
        <f t="shared" si="42"/>
        <v>0</v>
      </c>
      <c r="T23" s="2">
        <f t="shared" si="43"/>
        <v>0</v>
      </c>
      <c r="U23" s="5">
        <v>19750</v>
      </c>
      <c r="V23" s="13">
        <v>0.19</v>
      </c>
      <c r="W23" s="5">
        <f t="shared" si="44"/>
        <v>23502.5</v>
      </c>
      <c r="X23" s="6">
        <f t="shared" si="45"/>
        <v>19750</v>
      </c>
      <c r="Y23" s="3">
        <f t="shared" si="46"/>
        <v>23502.5</v>
      </c>
      <c r="Z23" s="27">
        <f>+STDEVA(J23,O23,Y23)</f>
        <v>1656.4098979419316</v>
      </c>
      <c r="AA23" s="28">
        <f t="shared" si="47"/>
        <v>7.6270744696301671E-2</v>
      </c>
      <c r="AB23" s="10">
        <f>(F23+K23+U23)/3</f>
        <v>18250</v>
      </c>
      <c r="AC23" s="10">
        <f t="shared" si="48"/>
        <v>3467.5</v>
      </c>
      <c r="AD23" s="10">
        <f t="shared" si="49"/>
        <v>21717.5</v>
      </c>
      <c r="AE23" s="10">
        <f>((I23+N23+X23)/3)*E23</f>
        <v>18250</v>
      </c>
      <c r="AF23" s="26">
        <f t="shared" si="50"/>
        <v>21717.5</v>
      </c>
    </row>
    <row r="24" spans="1:32" s="8" customFormat="1" ht="30.75" thickBot="1" x14ac:dyDescent="0.3">
      <c r="A24" s="11">
        <v>19</v>
      </c>
      <c r="B24" s="23" t="s">
        <v>53</v>
      </c>
      <c r="C24" s="7" t="s">
        <v>20</v>
      </c>
      <c r="D24" s="23" t="s">
        <v>54</v>
      </c>
      <c r="E24" s="9">
        <v>1</v>
      </c>
      <c r="F24" s="21">
        <v>11000</v>
      </c>
      <c r="G24" s="22">
        <v>0.19</v>
      </c>
      <c r="H24" s="21">
        <f t="shared" si="12"/>
        <v>13090</v>
      </c>
      <c r="I24" s="21">
        <f t="shared" si="13"/>
        <v>11000</v>
      </c>
      <c r="J24" s="21">
        <f t="shared" si="14"/>
        <v>13090</v>
      </c>
      <c r="K24" s="19">
        <v>13500</v>
      </c>
      <c r="L24" s="15">
        <v>0.19</v>
      </c>
      <c r="M24" s="18">
        <f t="shared" si="38"/>
        <v>16065</v>
      </c>
      <c r="N24" s="18">
        <f t="shared" si="39"/>
        <v>13500</v>
      </c>
      <c r="O24" s="18">
        <f t="shared" si="40"/>
        <v>16065</v>
      </c>
      <c r="P24" s="2"/>
      <c r="Q24" s="12">
        <v>0.19</v>
      </c>
      <c r="R24" s="2">
        <f>P24+(P24*Q24)</f>
        <v>0</v>
      </c>
      <c r="S24" s="2">
        <f>P24*E24</f>
        <v>0</v>
      </c>
      <c r="T24" s="2">
        <f>R24*E24</f>
        <v>0</v>
      </c>
      <c r="U24" s="5">
        <v>12900</v>
      </c>
      <c r="V24" s="13">
        <v>0.19</v>
      </c>
      <c r="W24" s="5">
        <f>U24+(U24*V24)</f>
        <v>15351</v>
      </c>
      <c r="X24" s="6">
        <f>U24*E24</f>
        <v>12900</v>
      </c>
      <c r="Y24" s="3">
        <f>W24*E24</f>
        <v>15351</v>
      </c>
      <c r="Z24" s="27">
        <f>+STDEVA(J24,O24,Y24)</f>
        <v>1553.0905747358499</v>
      </c>
      <c r="AA24" s="28">
        <f>+Z24/AF24</f>
        <v>0.10468862005589247</v>
      </c>
      <c r="AB24" s="10">
        <f>(F24+K24+U24)/3</f>
        <v>12466.666666666666</v>
      </c>
      <c r="AC24" s="10">
        <f t="shared" si="48"/>
        <v>2368.6666666666665</v>
      </c>
      <c r="AD24" s="10">
        <f t="shared" si="49"/>
        <v>14835.333333333332</v>
      </c>
      <c r="AE24" s="10">
        <f>((I24+N24+X24)/3)*E24</f>
        <v>12466.666666666666</v>
      </c>
      <c r="AF24" s="26">
        <f t="shared" si="50"/>
        <v>14835.333333333332</v>
      </c>
    </row>
    <row r="25" spans="1:32" s="8" customFormat="1" ht="225.75" thickBot="1" x14ac:dyDescent="0.3">
      <c r="A25" s="11">
        <v>20</v>
      </c>
      <c r="B25" s="23" t="s">
        <v>55</v>
      </c>
      <c r="C25" s="7" t="s">
        <v>20</v>
      </c>
      <c r="D25" s="23" t="s">
        <v>56</v>
      </c>
      <c r="E25" s="9">
        <v>1</v>
      </c>
      <c r="F25" s="21">
        <v>86000</v>
      </c>
      <c r="G25" s="22">
        <v>0.19</v>
      </c>
      <c r="H25" s="21">
        <f t="shared" ref="H25" si="57">F25+(F25*G25)</f>
        <v>102340</v>
      </c>
      <c r="I25" s="21">
        <f t="shared" ref="I25" si="58">E25*F25</f>
        <v>86000</v>
      </c>
      <c r="J25" s="21">
        <f t="shared" ref="J25" si="59">H25*E25</f>
        <v>102340</v>
      </c>
      <c r="K25" s="19"/>
      <c r="L25" s="15"/>
      <c r="M25" s="18"/>
      <c r="N25" s="18"/>
      <c r="O25" s="18"/>
      <c r="P25" s="2">
        <v>100000</v>
      </c>
      <c r="Q25" s="12">
        <v>0.19</v>
      </c>
      <c r="R25" s="2">
        <f>P25+(P25*Q25)</f>
        <v>119000</v>
      </c>
      <c r="S25" s="2">
        <f>P25*E25</f>
        <v>100000</v>
      </c>
      <c r="T25" s="2">
        <f>R25*E25</f>
        <v>119000</v>
      </c>
      <c r="U25" s="5">
        <v>90000</v>
      </c>
      <c r="V25" s="13">
        <v>0.19</v>
      </c>
      <c r="W25" s="5">
        <f>U25+(U25*V25)</f>
        <v>107100</v>
      </c>
      <c r="X25" s="6">
        <f>U25*E25</f>
        <v>90000</v>
      </c>
      <c r="Y25" s="3">
        <f>W25*E25</f>
        <v>107100</v>
      </c>
      <c r="Z25" s="27">
        <f>+STDEVA(J25,T25,Y25)</f>
        <v>8581.2120356042942</v>
      </c>
      <c r="AA25" s="28">
        <f>+Z25/AF25</f>
        <v>7.8381549466608455E-2</v>
      </c>
      <c r="AB25" s="10">
        <f>(F25+P25+U25)/3</f>
        <v>92000</v>
      </c>
      <c r="AC25" s="10">
        <f t="shared" si="48"/>
        <v>17480</v>
      </c>
      <c r="AD25" s="10">
        <f>AB25+AC25</f>
        <v>109480</v>
      </c>
      <c r="AE25" s="10">
        <f>((I25+S25+X25)/3)*E25</f>
        <v>92000</v>
      </c>
      <c r="AF25" s="26">
        <f>AD25*E25</f>
        <v>109480</v>
      </c>
    </row>
    <row r="26" spans="1:32" s="8" customFormat="1" ht="60.75" thickBot="1" x14ac:dyDescent="0.3">
      <c r="A26" s="11">
        <v>21</v>
      </c>
      <c r="B26" s="23" t="s">
        <v>57</v>
      </c>
      <c r="C26" s="7" t="s">
        <v>20</v>
      </c>
      <c r="D26" s="23" t="s">
        <v>58</v>
      </c>
      <c r="E26" s="9">
        <v>1</v>
      </c>
      <c r="F26" s="21">
        <v>9000</v>
      </c>
      <c r="G26" s="22">
        <v>0.19</v>
      </c>
      <c r="H26" s="21">
        <f t="shared" si="12"/>
        <v>10710</v>
      </c>
      <c r="I26" s="21">
        <f t="shared" si="13"/>
        <v>9000</v>
      </c>
      <c r="J26" s="21">
        <f t="shared" si="14"/>
        <v>10710</v>
      </c>
      <c r="K26" s="25">
        <v>12000</v>
      </c>
      <c r="L26" s="15">
        <v>0.19</v>
      </c>
      <c r="M26" s="18">
        <f t="shared" si="38"/>
        <v>14280</v>
      </c>
      <c r="N26" s="18">
        <f t="shared" si="39"/>
        <v>12000</v>
      </c>
      <c r="O26" s="18">
        <f t="shared" si="40"/>
        <v>14280</v>
      </c>
      <c r="P26" s="2">
        <v>11000</v>
      </c>
      <c r="Q26" s="12">
        <v>0.19</v>
      </c>
      <c r="R26" s="2">
        <f>P26+(P26*Q26)</f>
        <v>13090</v>
      </c>
      <c r="S26" s="2">
        <f>P26*E26</f>
        <v>11000</v>
      </c>
      <c r="T26" s="2">
        <f>R26*E26</f>
        <v>13090</v>
      </c>
      <c r="U26" s="5"/>
      <c r="V26" s="13">
        <v>0.19</v>
      </c>
      <c r="W26" s="5">
        <f>U26+(U26*V26)</f>
        <v>0</v>
      </c>
      <c r="X26" s="6">
        <f>U26*E26</f>
        <v>0</v>
      </c>
      <c r="Y26" s="3">
        <f>W26*E26</f>
        <v>0</v>
      </c>
      <c r="Z26" s="27">
        <f>+STDEVA(J26,T26,O26)</f>
        <v>1817.7550256658192</v>
      </c>
      <c r="AA26" s="28">
        <f t="shared" ref="AA26:AA28" si="60">+Z26/AF26</f>
        <v>0.14320549046737022</v>
      </c>
      <c r="AB26" s="10">
        <f>(F26+K26+P26)/3</f>
        <v>10666.666666666666</v>
      </c>
      <c r="AC26" s="10">
        <f t="shared" si="48"/>
        <v>2026.6666666666665</v>
      </c>
      <c r="AD26" s="10">
        <f t="shared" si="49"/>
        <v>12693.333333333332</v>
      </c>
      <c r="AE26" s="10">
        <f>((I26+S26+N26)/3)*E26</f>
        <v>10666.666666666666</v>
      </c>
      <c r="AF26" s="26">
        <f t="shared" si="50"/>
        <v>12693.333333333332</v>
      </c>
    </row>
    <row r="27" spans="1:32" s="8" customFormat="1" ht="15.75" thickBot="1" x14ac:dyDescent="0.3">
      <c r="A27" s="11">
        <v>22</v>
      </c>
      <c r="B27" s="23" t="s">
        <v>59</v>
      </c>
      <c r="C27" s="7" t="s">
        <v>20</v>
      </c>
      <c r="D27" s="23" t="s">
        <v>60</v>
      </c>
      <c r="E27" s="9">
        <v>1</v>
      </c>
      <c r="F27" s="21"/>
      <c r="G27" s="22">
        <v>0.19</v>
      </c>
      <c r="H27" s="21">
        <f t="shared" si="12"/>
        <v>0</v>
      </c>
      <c r="I27" s="21">
        <f t="shared" si="13"/>
        <v>0</v>
      </c>
      <c r="J27" s="21">
        <f t="shared" si="14"/>
        <v>0</v>
      </c>
      <c r="K27" s="19">
        <v>14500</v>
      </c>
      <c r="L27" s="15">
        <v>0.19</v>
      </c>
      <c r="M27" s="18">
        <f t="shared" si="38"/>
        <v>17255</v>
      </c>
      <c r="N27" s="18">
        <f t="shared" si="39"/>
        <v>14500</v>
      </c>
      <c r="O27" s="18">
        <f t="shared" si="40"/>
        <v>17255</v>
      </c>
      <c r="P27" s="2">
        <v>18000</v>
      </c>
      <c r="Q27" s="12">
        <v>0.19</v>
      </c>
      <c r="R27" s="2">
        <f t="shared" ref="R27:R28" si="61">P27+(P27*Q27)</f>
        <v>21420</v>
      </c>
      <c r="S27" s="2">
        <f t="shared" ref="S27:S28" si="62">P27*E27</f>
        <v>18000</v>
      </c>
      <c r="T27" s="2">
        <f t="shared" ref="T27:T28" si="63">R27*E27</f>
        <v>21420</v>
      </c>
      <c r="U27" s="5">
        <v>15000</v>
      </c>
      <c r="V27" s="13">
        <v>0.19</v>
      </c>
      <c r="W27" s="5">
        <f t="shared" ref="W27:W28" si="64">U27+(U27*V27)</f>
        <v>17850</v>
      </c>
      <c r="X27" s="6">
        <f t="shared" ref="X27:X28" si="65">U27*E27</f>
        <v>15000</v>
      </c>
      <c r="Y27" s="3">
        <f t="shared" ref="Y27:Y28" si="66">W27*E27</f>
        <v>17850</v>
      </c>
      <c r="Z27" s="27">
        <f>+STDEVA(Y27,T27,O27)</f>
        <v>2252.6336438341086</v>
      </c>
      <c r="AA27" s="28">
        <f t="shared" si="60"/>
        <v>0.1195559651747426</v>
      </c>
      <c r="AB27" s="10">
        <f>(K27+P27+U27)/3</f>
        <v>15833.333333333334</v>
      </c>
      <c r="AC27" s="10">
        <f t="shared" si="48"/>
        <v>3008.3333333333335</v>
      </c>
      <c r="AD27" s="10">
        <f t="shared" si="49"/>
        <v>18841.666666666668</v>
      </c>
      <c r="AE27" s="10">
        <f>((N27+S27+X27)/3)*E27</f>
        <v>15833.333333333334</v>
      </c>
      <c r="AF27" s="26">
        <f t="shared" si="50"/>
        <v>18841.666666666668</v>
      </c>
    </row>
    <row r="28" spans="1:32" s="8" customFormat="1" ht="30" x14ac:dyDescent="0.25">
      <c r="A28" s="11">
        <v>23</v>
      </c>
      <c r="B28" s="23" t="s">
        <v>61</v>
      </c>
      <c r="C28" s="7" t="s">
        <v>20</v>
      </c>
      <c r="D28" s="23" t="s">
        <v>62</v>
      </c>
      <c r="E28" s="9">
        <v>1</v>
      </c>
      <c r="F28" s="21">
        <v>45000</v>
      </c>
      <c r="G28" s="22">
        <v>0.19</v>
      </c>
      <c r="H28" s="21">
        <f t="shared" si="12"/>
        <v>53550</v>
      </c>
      <c r="I28" s="21">
        <f t="shared" si="13"/>
        <v>45000</v>
      </c>
      <c r="J28" s="21">
        <f t="shared" si="14"/>
        <v>53550</v>
      </c>
      <c r="K28" s="19"/>
      <c r="L28" s="15">
        <v>0.19</v>
      </c>
      <c r="M28" s="18">
        <f t="shared" si="38"/>
        <v>0</v>
      </c>
      <c r="N28" s="18">
        <f t="shared" si="39"/>
        <v>0</v>
      </c>
      <c r="O28" s="18">
        <f t="shared" si="40"/>
        <v>0</v>
      </c>
      <c r="P28" s="2">
        <v>40000</v>
      </c>
      <c r="Q28" s="12">
        <v>0.19</v>
      </c>
      <c r="R28" s="2">
        <f t="shared" si="61"/>
        <v>47600</v>
      </c>
      <c r="S28" s="2">
        <f t="shared" si="62"/>
        <v>40000</v>
      </c>
      <c r="T28" s="2">
        <f t="shared" si="63"/>
        <v>47600</v>
      </c>
      <c r="U28" s="5">
        <v>45900</v>
      </c>
      <c r="V28" s="13">
        <v>0.19</v>
      </c>
      <c r="W28" s="5">
        <f t="shared" si="64"/>
        <v>54621</v>
      </c>
      <c r="X28" s="6">
        <f t="shared" si="65"/>
        <v>45900</v>
      </c>
      <c r="Y28" s="3">
        <f t="shared" si="66"/>
        <v>54621</v>
      </c>
      <c r="Z28" s="27">
        <f>+STDEVA(J28,T28,Y28)</f>
        <v>3782.5031835192594</v>
      </c>
      <c r="AA28" s="28">
        <f t="shared" si="60"/>
        <v>7.2847382058006796E-2</v>
      </c>
      <c r="AB28" s="10">
        <f>(F28+P28+U28)/3</f>
        <v>43633.333333333336</v>
      </c>
      <c r="AC28" s="10">
        <f t="shared" si="48"/>
        <v>8290.3333333333339</v>
      </c>
      <c r="AD28" s="10">
        <f t="shared" si="49"/>
        <v>51923.666666666672</v>
      </c>
      <c r="AE28" s="10">
        <f>((I28+S28+X28)/3)*E28</f>
        <v>43633.333333333336</v>
      </c>
      <c r="AF28" s="26">
        <f t="shared" si="50"/>
        <v>51923.666666666672</v>
      </c>
    </row>
    <row r="29" spans="1:32" s="8" customFormat="1" ht="45" x14ac:dyDescent="0.25">
      <c r="A29" s="11">
        <v>24</v>
      </c>
      <c r="B29" s="23" t="s">
        <v>63</v>
      </c>
      <c r="C29" s="7" t="s">
        <v>20</v>
      </c>
      <c r="D29" s="29" t="s">
        <v>103</v>
      </c>
      <c r="E29" s="9">
        <v>1</v>
      </c>
      <c r="F29" s="21">
        <v>25000</v>
      </c>
      <c r="G29" s="22">
        <v>0.19</v>
      </c>
      <c r="H29" s="21">
        <f t="shared" ref="H29" si="67">F29+(F29*G29)</f>
        <v>29750</v>
      </c>
      <c r="I29" s="21">
        <f t="shared" ref="I29" si="68">E29*F29</f>
        <v>25000</v>
      </c>
      <c r="J29" s="21">
        <f t="shared" ref="J29" si="69">H29*E29</f>
        <v>29750</v>
      </c>
      <c r="K29" s="19">
        <v>20000</v>
      </c>
      <c r="L29" s="15">
        <v>0.19</v>
      </c>
      <c r="M29" s="18">
        <f t="shared" ref="M29" si="70">K29+(K29*L29)</f>
        <v>23800</v>
      </c>
      <c r="N29" s="18">
        <f t="shared" ref="N29" si="71">E29*K29</f>
        <v>20000</v>
      </c>
      <c r="O29" s="18">
        <f t="shared" ref="O29" si="72">M29*E29</f>
        <v>23800</v>
      </c>
      <c r="P29" s="2"/>
      <c r="Q29" s="12">
        <v>0.19</v>
      </c>
      <c r="R29" s="2">
        <f t="shared" ref="R29" si="73">P29+(P29*Q29)</f>
        <v>0</v>
      </c>
      <c r="S29" s="2">
        <f t="shared" ref="S29" si="74">P29*E29</f>
        <v>0</v>
      </c>
      <c r="T29" s="2">
        <f t="shared" ref="T29" si="75">R29*E29</f>
        <v>0</v>
      </c>
      <c r="U29" s="5"/>
      <c r="V29" s="13">
        <v>0.19</v>
      </c>
      <c r="W29" s="5">
        <f t="shared" ref="W29" si="76">U29+(U29*V29)</f>
        <v>0</v>
      </c>
      <c r="X29" s="6">
        <f t="shared" ref="X29" si="77">U29*E29</f>
        <v>0</v>
      </c>
      <c r="Y29" s="3">
        <f t="shared" ref="Y29" si="78">W29*E29</f>
        <v>0</v>
      </c>
      <c r="Z29" s="27">
        <f>+STDEVA(J29,O29)</f>
        <v>4207.2853480599579</v>
      </c>
      <c r="AA29" s="28">
        <f t="shared" ref="AA29" si="79">+Z29/AF29</f>
        <v>0.15713484026367724</v>
      </c>
      <c r="AB29" s="51">
        <f>(F29+K29)/2</f>
        <v>22500</v>
      </c>
      <c r="AC29" s="10">
        <f t="shared" ref="AC29" si="80">AB29*0.19</f>
        <v>4275</v>
      </c>
      <c r="AD29" s="10">
        <f t="shared" ref="AD29" si="81">AB29+AC29</f>
        <v>26775</v>
      </c>
      <c r="AE29" s="10">
        <f>((I29+N29)/2)*E29</f>
        <v>22500</v>
      </c>
      <c r="AF29" s="26">
        <f t="shared" ref="AF29" si="82">AD29*E29</f>
        <v>26775</v>
      </c>
    </row>
    <row r="30" spans="1:32" s="8" customFormat="1" ht="60" x14ac:dyDescent="0.25">
      <c r="A30" s="11">
        <v>25</v>
      </c>
      <c r="B30" s="23" t="s">
        <v>64</v>
      </c>
      <c r="C30" s="7" t="s">
        <v>20</v>
      </c>
      <c r="D30" s="29" t="s">
        <v>104</v>
      </c>
      <c r="E30" s="9">
        <v>1</v>
      </c>
      <c r="F30" s="21">
        <v>18000</v>
      </c>
      <c r="G30" s="22">
        <v>0.19</v>
      </c>
      <c r="H30" s="21">
        <f t="shared" ref="H30:H33" si="83">F30+(F30*G30)</f>
        <v>21420</v>
      </c>
      <c r="I30" s="21">
        <f t="shared" ref="I30:I33" si="84">E30*F30</f>
        <v>18000</v>
      </c>
      <c r="J30" s="21">
        <f t="shared" ref="J30:J33" si="85">H30*E30</f>
        <v>21420</v>
      </c>
      <c r="K30" s="19">
        <v>13000</v>
      </c>
      <c r="L30" s="15">
        <v>0.19</v>
      </c>
      <c r="M30" s="18">
        <f t="shared" ref="M30:M33" si="86">K30+(K30*L30)</f>
        <v>15470</v>
      </c>
      <c r="N30" s="18">
        <f t="shared" ref="N30:N33" si="87">E30*K30</f>
        <v>13000</v>
      </c>
      <c r="O30" s="18">
        <f t="shared" ref="O30:O33" si="88">M30*E30</f>
        <v>15470</v>
      </c>
      <c r="P30" s="2"/>
      <c r="Q30" s="12">
        <v>0.19</v>
      </c>
      <c r="R30" s="2">
        <f t="shared" ref="R30:R33" si="89">P30+(P30*Q30)</f>
        <v>0</v>
      </c>
      <c r="S30" s="2">
        <f t="shared" ref="S30:S33" si="90">P30*E30</f>
        <v>0</v>
      </c>
      <c r="T30" s="2">
        <f t="shared" ref="T30:T33" si="91">R30*E30</f>
        <v>0</v>
      </c>
      <c r="U30" s="5"/>
      <c r="V30" s="13">
        <v>0.19</v>
      </c>
      <c r="W30" s="5">
        <f t="shared" ref="W30:W33" si="92">U30+(U30*V30)</f>
        <v>0</v>
      </c>
      <c r="X30" s="6">
        <f t="shared" ref="X30:X33" si="93">U30*E30</f>
        <v>0</v>
      </c>
      <c r="Y30" s="3">
        <f t="shared" ref="Y30:Y33" si="94">W30*E30</f>
        <v>0</v>
      </c>
      <c r="Z30" s="27">
        <f t="shared" ref="Z30:Z31" si="95">+STDEVA(J30,O30)</f>
        <v>4207.2853480599579</v>
      </c>
      <c r="AA30" s="28">
        <f t="shared" ref="AA30:AA31" si="96">+Z30/AF30</f>
        <v>0.22809896167307986</v>
      </c>
      <c r="AB30" s="51">
        <f t="shared" ref="AB30:AB31" si="97">(F30+K30)/2</f>
        <v>15500</v>
      </c>
      <c r="AC30" s="10">
        <f t="shared" ref="AC30:AC31" si="98">AB30*0.19</f>
        <v>2945</v>
      </c>
      <c r="AD30" s="10">
        <f t="shared" ref="AD30:AD31" si="99">AB30+AC30</f>
        <v>18445</v>
      </c>
      <c r="AE30" s="10">
        <f t="shared" ref="AE30:AE31" si="100">((I30+N30)/2)*E30</f>
        <v>15500</v>
      </c>
      <c r="AF30" s="26">
        <f t="shared" ref="AF30:AF33" si="101">AD30*E30</f>
        <v>18445</v>
      </c>
    </row>
    <row r="31" spans="1:32" s="8" customFormat="1" ht="45.75" thickBot="1" x14ac:dyDescent="0.3">
      <c r="A31" s="11">
        <v>26</v>
      </c>
      <c r="B31" s="23" t="s">
        <v>65</v>
      </c>
      <c r="C31" s="7" t="s">
        <v>20</v>
      </c>
      <c r="D31" s="29" t="s">
        <v>105</v>
      </c>
      <c r="E31" s="9">
        <v>1</v>
      </c>
      <c r="F31" s="21">
        <v>18000</v>
      </c>
      <c r="G31" s="22">
        <v>0.19</v>
      </c>
      <c r="H31" s="21">
        <f t="shared" si="83"/>
        <v>21420</v>
      </c>
      <c r="I31" s="21">
        <f t="shared" si="84"/>
        <v>18000</v>
      </c>
      <c r="J31" s="21">
        <f t="shared" si="85"/>
        <v>21420</v>
      </c>
      <c r="K31" s="19">
        <v>13000</v>
      </c>
      <c r="L31" s="15">
        <v>0.19</v>
      </c>
      <c r="M31" s="18">
        <f t="shared" si="86"/>
        <v>15470</v>
      </c>
      <c r="N31" s="18">
        <f t="shared" si="87"/>
        <v>13000</v>
      </c>
      <c r="O31" s="18">
        <f t="shared" si="88"/>
        <v>15470</v>
      </c>
      <c r="P31" s="2"/>
      <c r="Q31" s="12">
        <v>0.19</v>
      </c>
      <c r="R31" s="2">
        <f t="shared" si="89"/>
        <v>0</v>
      </c>
      <c r="S31" s="2">
        <f t="shared" si="90"/>
        <v>0</v>
      </c>
      <c r="T31" s="2">
        <f t="shared" si="91"/>
        <v>0</v>
      </c>
      <c r="U31" s="5"/>
      <c r="V31" s="13">
        <v>0.19</v>
      </c>
      <c r="W31" s="5">
        <f t="shared" si="92"/>
        <v>0</v>
      </c>
      <c r="X31" s="6">
        <f t="shared" si="93"/>
        <v>0</v>
      </c>
      <c r="Y31" s="3">
        <f t="shared" si="94"/>
        <v>0</v>
      </c>
      <c r="Z31" s="27">
        <f t="shared" si="95"/>
        <v>4207.2853480599579</v>
      </c>
      <c r="AA31" s="28">
        <f t="shared" si="96"/>
        <v>0.22809896167307986</v>
      </c>
      <c r="AB31" s="51">
        <f t="shared" si="97"/>
        <v>15500</v>
      </c>
      <c r="AC31" s="51">
        <f t="shared" si="98"/>
        <v>2945</v>
      </c>
      <c r="AD31" s="51">
        <f t="shared" si="99"/>
        <v>18445</v>
      </c>
      <c r="AE31" s="51">
        <f t="shared" si="100"/>
        <v>15500</v>
      </c>
      <c r="AF31" s="26">
        <f t="shared" si="101"/>
        <v>18445</v>
      </c>
    </row>
    <row r="32" spans="1:32" s="8" customFormat="1" ht="30.75" thickBot="1" x14ac:dyDescent="0.3">
      <c r="A32" s="11">
        <v>27</v>
      </c>
      <c r="B32" s="23" t="s">
        <v>66</v>
      </c>
      <c r="C32" s="7" t="s">
        <v>20</v>
      </c>
      <c r="D32" s="29" t="s">
        <v>67</v>
      </c>
      <c r="E32" s="9">
        <v>1</v>
      </c>
      <c r="F32" s="21">
        <v>40000</v>
      </c>
      <c r="G32" s="22">
        <v>0.19</v>
      </c>
      <c r="H32" s="21">
        <f t="shared" si="83"/>
        <v>47600</v>
      </c>
      <c r="I32" s="21">
        <f t="shared" si="84"/>
        <v>40000</v>
      </c>
      <c r="J32" s="21">
        <f t="shared" si="85"/>
        <v>47600</v>
      </c>
      <c r="K32" s="19">
        <v>34600</v>
      </c>
      <c r="L32" s="15">
        <v>0.19</v>
      </c>
      <c r="M32" s="18">
        <f t="shared" si="86"/>
        <v>41174</v>
      </c>
      <c r="N32" s="18">
        <f t="shared" si="87"/>
        <v>34600</v>
      </c>
      <c r="O32" s="18">
        <f t="shared" si="88"/>
        <v>41174</v>
      </c>
      <c r="P32" s="2">
        <v>80000</v>
      </c>
      <c r="Q32" s="12">
        <v>0.19</v>
      </c>
      <c r="R32" s="2">
        <f t="shared" si="89"/>
        <v>95200</v>
      </c>
      <c r="S32" s="2">
        <f t="shared" si="90"/>
        <v>80000</v>
      </c>
      <c r="T32" s="2">
        <f t="shared" si="91"/>
        <v>95200</v>
      </c>
      <c r="U32" s="5"/>
      <c r="V32" s="13">
        <v>0.19</v>
      </c>
      <c r="W32" s="5">
        <f t="shared" si="92"/>
        <v>0</v>
      </c>
      <c r="X32" s="6">
        <f t="shared" si="93"/>
        <v>0</v>
      </c>
      <c r="Y32" s="3">
        <f t="shared" si="94"/>
        <v>0</v>
      </c>
      <c r="Z32" s="27">
        <f>+STDEVA(J32,T32,O32)</f>
        <v>29512.319890739411</v>
      </c>
      <c r="AA32" s="28">
        <f t="shared" ref="AA30:AA33" si="102">+Z32/AF32</f>
        <v>0.48124713096534416</v>
      </c>
      <c r="AB32" s="51">
        <f>(F32+P32+K32)/3</f>
        <v>51533.333333333336</v>
      </c>
      <c r="AC32" s="51">
        <f t="shared" ref="AC30:AC33" si="103">AB32*0.19</f>
        <v>9791.3333333333339</v>
      </c>
      <c r="AD32" s="51">
        <f t="shared" ref="AD30:AD51" si="104">AB32+AC32</f>
        <v>61324.666666666672</v>
      </c>
      <c r="AE32" s="51">
        <f>((I32+S32+N32)/3)*E32</f>
        <v>51533.333333333336</v>
      </c>
      <c r="AF32" s="26">
        <f>AD32*E32</f>
        <v>61324.666666666672</v>
      </c>
    </row>
    <row r="33" spans="1:32" s="8" customFormat="1" ht="30.75" thickBot="1" x14ac:dyDescent="0.3">
      <c r="A33" s="11">
        <v>28</v>
      </c>
      <c r="B33" s="23" t="s">
        <v>68</v>
      </c>
      <c r="C33" s="7" t="s">
        <v>20</v>
      </c>
      <c r="D33" s="29" t="s">
        <v>69</v>
      </c>
      <c r="E33" s="9">
        <v>1</v>
      </c>
      <c r="F33" s="21">
        <v>45000</v>
      </c>
      <c r="G33" s="22">
        <v>0.19</v>
      </c>
      <c r="H33" s="21">
        <f t="shared" si="83"/>
        <v>53550</v>
      </c>
      <c r="I33" s="21">
        <f t="shared" si="84"/>
        <v>45000</v>
      </c>
      <c r="J33" s="21">
        <f t="shared" si="85"/>
        <v>53550</v>
      </c>
      <c r="K33" s="19">
        <v>42800</v>
      </c>
      <c r="L33" s="15">
        <v>0.19</v>
      </c>
      <c r="M33" s="18">
        <f t="shared" si="86"/>
        <v>50932</v>
      </c>
      <c r="N33" s="18">
        <f t="shared" si="87"/>
        <v>42800</v>
      </c>
      <c r="O33" s="18">
        <f t="shared" si="88"/>
        <v>50932</v>
      </c>
      <c r="P33" s="2">
        <v>90000</v>
      </c>
      <c r="Q33" s="12">
        <v>0.19</v>
      </c>
      <c r="R33" s="2">
        <f t="shared" si="89"/>
        <v>107100</v>
      </c>
      <c r="S33" s="2">
        <f t="shared" si="90"/>
        <v>90000</v>
      </c>
      <c r="T33" s="2">
        <f t="shared" si="91"/>
        <v>107100</v>
      </c>
      <c r="U33" s="5"/>
      <c r="V33" s="13">
        <v>0.19</v>
      </c>
      <c r="W33" s="5">
        <f t="shared" si="92"/>
        <v>0</v>
      </c>
      <c r="X33" s="6">
        <f t="shared" si="93"/>
        <v>0</v>
      </c>
      <c r="Y33" s="3">
        <f t="shared" si="94"/>
        <v>0</v>
      </c>
      <c r="Z33" s="27">
        <f t="shared" ref="Z32:Z50" si="105">+STDEVA(J33,T33,O33)</f>
        <v>31699.896550830148</v>
      </c>
      <c r="AA33" s="28">
        <f t="shared" si="102"/>
        <v>0.44946966023806584</v>
      </c>
      <c r="AB33" s="51">
        <f t="shared" ref="AB33:AB51" si="106">(F33+P33+K33)/3</f>
        <v>59266.666666666664</v>
      </c>
      <c r="AC33" s="51">
        <f t="shared" si="103"/>
        <v>11260.666666666666</v>
      </c>
      <c r="AD33" s="51">
        <f t="shared" si="104"/>
        <v>70527.333333333328</v>
      </c>
      <c r="AE33" s="51">
        <f t="shared" ref="AE33:AE51" si="107">((I33+S33+N33)/3)*E33</f>
        <v>59266.666666666664</v>
      </c>
      <c r="AF33" s="26">
        <f t="shared" si="101"/>
        <v>70527.333333333328</v>
      </c>
    </row>
    <row r="34" spans="1:32" s="8" customFormat="1" ht="30.75" thickBot="1" x14ac:dyDescent="0.3">
      <c r="A34" s="11">
        <v>29</v>
      </c>
      <c r="B34" s="23" t="s">
        <v>70</v>
      </c>
      <c r="C34" s="7" t="s">
        <v>20</v>
      </c>
      <c r="D34" s="29" t="s">
        <v>71</v>
      </c>
      <c r="E34" s="9">
        <v>1</v>
      </c>
      <c r="F34" s="21">
        <v>50300</v>
      </c>
      <c r="G34" s="22">
        <v>0.19</v>
      </c>
      <c r="H34" s="21">
        <f t="shared" ref="H34:H46" si="108">F34+(F34*G34)</f>
        <v>59857</v>
      </c>
      <c r="I34" s="21">
        <f t="shared" ref="I34:I51" si="109">E34*F34</f>
        <v>50300</v>
      </c>
      <c r="J34" s="21">
        <f t="shared" ref="J34:J51" si="110">H34*E34</f>
        <v>59857</v>
      </c>
      <c r="K34" s="19">
        <v>50300</v>
      </c>
      <c r="L34" s="15">
        <v>0.19</v>
      </c>
      <c r="M34" s="18">
        <f t="shared" ref="M34:M51" si="111">K34+(K34*L34)</f>
        <v>59857</v>
      </c>
      <c r="N34" s="18">
        <f t="shared" ref="N34:N51" si="112">E34*K34</f>
        <v>50300</v>
      </c>
      <c r="O34" s="18">
        <f t="shared" ref="O34:O51" si="113">M34*E34</f>
        <v>59857</v>
      </c>
      <c r="P34" s="2">
        <v>100000</v>
      </c>
      <c r="Q34" s="12">
        <v>0.19</v>
      </c>
      <c r="R34" s="2">
        <f t="shared" ref="R34:R51" si="114">P34+(P34*Q34)</f>
        <v>119000</v>
      </c>
      <c r="S34" s="2">
        <f t="shared" ref="S34:S51" si="115">P34*E34</f>
        <v>100000</v>
      </c>
      <c r="T34" s="2">
        <f t="shared" ref="T34:T51" si="116">R34*E34</f>
        <v>119000</v>
      </c>
      <c r="U34" s="5"/>
      <c r="V34" s="13">
        <v>0.19</v>
      </c>
      <c r="W34" s="5">
        <f t="shared" ref="W34:W51" si="117">U34+(U34*V34)</f>
        <v>0</v>
      </c>
      <c r="X34" s="6">
        <f t="shared" ref="X34:X51" si="118">U34*E34</f>
        <v>0</v>
      </c>
      <c r="Y34" s="3">
        <f t="shared" ref="Y34:Y51" si="119">W34*E34</f>
        <v>0</v>
      </c>
      <c r="Z34" s="27">
        <f t="shared" si="105"/>
        <v>34146.226970682044</v>
      </c>
      <c r="AA34" s="28">
        <f t="shared" ref="AA34:AA51" si="120">+Z34/AF34</f>
        <v>0.42912724394901902</v>
      </c>
      <c r="AB34" s="51">
        <f t="shared" si="106"/>
        <v>66866.666666666672</v>
      </c>
      <c r="AC34" s="51">
        <f t="shared" ref="AC34:AC51" si="121">AB34*0.19</f>
        <v>12704.666666666668</v>
      </c>
      <c r="AD34" s="51">
        <f t="shared" si="104"/>
        <v>79571.333333333343</v>
      </c>
      <c r="AE34" s="51">
        <f t="shared" si="107"/>
        <v>66866.666666666672</v>
      </c>
      <c r="AF34" s="26">
        <f t="shared" ref="AF34:AF51" si="122">AD34*E34</f>
        <v>79571.333333333343</v>
      </c>
    </row>
    <row r="35" spans="1:32" s="8" customFormat="1" ht="60.75" thickBot="1" x14ac:dyDescent="0.3">
      <c r="A35" s="11">
        <v>30</v>
      </c>
      <c r="B35" s="23" t="s">
        <v>72</v>
      </c>
      <c r="C35" s="7" t="s">
        <v>20</v>
      </c>
      <c r="D35" s="29" t="s">
        <v>98</v>
      </c>
      <c r="E35" s="9">
        <v>1</v>
      </c>
      <c r="F35" s="21">
        <v>1600000</v>
      </c>
      <c r="G35" s="22">
        <v>0.19</v>
      </c>
      <c r="H35" s="21">
        <f t="shared" si="108"/>
        <v>1904000</v>
      </c>
      <c r="I35" s="21">
        <f t="shared" si="109"/>
        <v>1600000</v>
      </c>
      <c r="J35" s="21">
        <f t="shared" si="110"/>
        <v>1904000</v>
      </c>
      <c r="K35" s="19">
        <v>1800000</v>
      </c>
      <c r="L35" s="15">
        <v>0.19</v>
      </c>
      <c r="M35" s="18">
        <f t="shared" si="111"/>
        <v>2142000</v>
      </c>
      <c r="N35" s="18">
        <f t="shared" si="112"/>
        <v>1800000</v>
      </c>
      <c r="O35" s="18">
        <f t="shared" si="113"/>
        <v>2142000</v>
      </c>
      <c r="P35" s="2">
        <v>500000</v>
      </c>
      <c r="Q35" s="12">
        <v>0.19</v>
      </c>
      <c r="R35" s="2">
        <f t="shared" si="114"/>
        <v>595000</v>
      </c>
      <c r="S35" s="2">
        <f t="shared" si="115"/>
        <v>500000</v>
      </c>
      <c r="T35" s="2">
        <f t="shared" si="116"/>
        <v>595000</v>
      </c>
      <c r="U35" s="5"/>
      <c r="V35" s="13">
        <v>0.19</v>
      </c>
      <c r="W35" s="5">
        <f t="shared" si="117"/>
        <v>0</v>
      </c>
      <c r="X35" s="6">
        <f t="shared" si="118"/>
        <v>0</v>
      </c>
      <c r="Y35" s="3">
        <f t="shared" si="119"/>
        <v>0</v>
      </c>
      <c r="Z35" s="27">
        <f t="shared" si="105"/>
        <v>833000</v>
      </c>
      <c r="AA35" s="28">
        <f t="shared" si="120"/>
        <v>0.53846153846153844</v>
      </c>
      <c r="AB35" s="51">
        <f t="shared" si="106"/>
        <v>1300000</v>
      </c>
      <c r="AC35" s="51">
        <f t="shared" si="121"/>
        <v>247000</v>
      </c>
      <c r="AD35" s="51">
        <f t="shared" si="104"/>
        <v>1547000</v>
      </c>
      <c r="AE35" s="51">
        <f t="shared" si="107"/>
        <v>1300000</v>
      </c>
      <c r="AF35" s="26">
        <f t="shared" si="122"/>
        <v>1547000</v>
      </c>
    </row>
    <row r="36" spans="1:32" s="8" customFormat="1" ht="60.75" thickBot="1" x14ac:dyDescent="0.3">
      <c r="A36" s="11">
        <v>31</v>
      </c>
      <c r="B36" s="23" t="s">
        <v>73</v>
      </c>
      <c r="C36" s="7" t="s">
        <v>20</v>
      </c>
      <c r="D36" s="29" t="s">
        <v>99</v>
      </c>
      <c r="E36" s="9">
        <v>1</v>
      </c>
      <c r="F36" s="21">
        <v>1800000</v>
      </c>
      <c r="G36" s="22">
        <v>0.19</v>
      </c>
      <c r="H36" s="21">
        <f t="shared" si="108"/>
        <v>2142000</v>
      </c>
      <c r="I36" s="21">
        <f t="shared" si="109"/>
        <v>1800000</v>
      </c>
      <c r="J36" s="21">
        <f t="shared" si="110"/>
        <v>2142000</v>
      </c>
      <c r="K36" s="19">
        <v>2000000</v>
      </c>
      <c r="L36" s="15">
        <v>0.19</v>
      </c>
      <c r="M36" s="18">
        <f t="shared" si="111"/>
        <v>2380000</v>
      </c>
      <c r="N36" s="18">
        <f t="shared" si="112"/>
        <v>2000000</v>
      </c>
      <c r="O36" s="18">
        <f t="shared" si="113"/>
        <v>2380000</v>
      </c>
      <c r="P36" s="2">
        <v>800000</v>
      </c>
      <c r="Q36" s="12">
        <v>0.19</v>
      </c>
      <c r="R36" s="2">
        <f t="shared" si="114"/>
        <v>952000</v>
      </c>
      <c r="S36" s="2">
        <f t="shared" si="115"/>
        <v>800000</v>
      </c>
      <c r="T36" s="2">
        <f t="shared" si="116"/>
        <v>952000</v>
      </c>
      <c r="U36" s="5"/>
      <c r="V36" s="13">
        <v>0.19</v>
      </c>
      <c r="W36" s="5">
        <f t="shared" si="117"/>
        <v>0</v>
      </c>
      <c r="X36" s="6">
        <f t="shared" si="118"/>
        <v>0</v>
      </c>
      <c r="Y36" s="3">
        <f t="shared" si="119"/>
        <v>0</v>
      </c>
      <c r="Z36" s="27">
        <f t="shared" si="105"/>
        <v>765062.96037210757</v>
      </c>
      <c r="AA36" s="28">
        <f t="shared" si="120"/>
        <v>0.41928916352143275</v>
      </c>
      <c r="AB36" s="51">
        <f t="shared" si="106"/>
        <v>1533333.3333333333</v>
      </c>
      <c r="AC36" s="51">
        <f t="shared" si="121"/>
        <v>291333.33333333331</v>
      </c>
      <c r="AD36" s="51">
        <f t="shared" si="104"/>
        <v>1824666.6666666665</v>
      </c>
      <c r="AE36" s="51">
        <f t="shared" si="107"/>
        <v>1533333.3333333333</v>
      </c>
      <c r="AF36" s="26">
        <f t="shared" si="122"/>
        <v>1824666.6666666665</v>
      </c>
    </row>
    <row r="37" spans="1:32" s="8" customFormat="1" ht="60.75" thickBot="1" x14ac:dyDescent="0.3">
      <c r="A37" s="11">
        <v>32</v>
      </c>
      <c r="B37" s="23" t="s">
        <v>74</v>
      </c>
      <c r="C37" s="7" t="s">
        <v>20</v>
      </c>
      <c r="D37" s="29" t="s">
        <v>100</v>
      </c>
      <c r="E37" s="9">
        <v>1</v>
      </c>
      <c r="F37" s="21">
        <v>2000000</v>
      </c>
      <c r="G37" s="22">
        <v>0.19</v>
      </c>
      <c r="H37" s="21">
        <f t="shared" si="108"/>
        <v>2380000</v>
      </c>
      <c r="I37" s="21">
        <f t="shared" si="109"/>
        <v>2000000</v>
      </c>
      <c r="J37" s="21">
        <f t="shared" si="110"/>
        <v>2380000</v>
      </c>
      <c r="K37" s="19">
        <v>2500000</v>
      </c>
      <c r="L37" s="15">
        <v>0.19</v>
      </c>
      <c r="M37" s="18">
        <f t="shared" si="111"/>
        <v>2975000</v>
      </c>
      <c r="N37" s="18">
        <f t="shared" si="112"/>
        <v>2500000</v>
      </c>
      <c r="O37" s="18">
        <f t="shared" si="113"/>
        <v>2975000</v>
      </c>
      <c r="P37" s="2">
        <v>1000000</v>
      </c>
      <c r="Q37" s="12">
        <v>0.19</v>
      </c>
      <c r="R37" s="2">
        <f t="shared" si="114"/>
        <v>1190000</v>
      </c>
      <c r="S37" s="2">
        <f t="shared" si="115"/>
        <v>1000000</v>
      </c>
      <c r="T37" s="2">
        <f t="shared" si="116"/>
        <v>1190000</v>
      </c>
      <c r="U37" s="5"/>
      <c r="V37" s="13">
        <v>0.19</v>
      </c>
      <c r="W37" s="5">
        <f t="shared" si="117"/>
        <v>0</v>
      </c>
      <c r="X37" s="6">
        <f t="shared" si="118"/>
        <v>0</v>
      </c>
      <c r="Y37" s="3">
        <f t="shared" si="119"/>
        <v>0</v>
      </c>
      <c r="Z37" s="27">
        <f t="shared" si="105"/>
        <v>908877.51283290808</v>
      </c>
      <c r="AA37" s="28">
        <f t="shared" si="120"/>
        <v>0.41659779045053086</v>
      </c>
      <c r="AB37" s="51">
        <f t="shared" si="106"/>
        <v>1833333.3333333333</v>
      </c>
      <c r="AC37" s="51">
        <f t="shared" si="121"/>
        <v>348333.33333333331</v>
      </c>
      <c r="AD37" s="51">
        <f t="shared" si="104"/>
        <v>2181666.6666666665</v>
      </c>
      <c r="AE37" s="51">
        <f t="shared" si="107"/>
        <v>1833333.3333333333</v>
      </c>
      <c r="AF37" s="26">
        <f t="shared" si="122"/>
        <v>2181666.6666666665</v>
      </c>
    </row>
    <row r="38" spans="1:32" s="8" customFormat="1" ht="60.75" thickBot="1" x14ac:dyDescent="0.3">
      <c r="A38" s="11">
        <v>33</v>
      </c>
      <c r="B38" s="23" t="s">
        <v>75</v>
      </c>
      <c r="C38" s="7" t="s">
        <v>20</v>
      </c>
      <c r="D38" s="29" t="s">
        <v>101</v>
      </c>
      <c r="E38" s="9">
        <v>1</v>
      </c>
      <c r="F38" s="21">
        <v>2500000</v>
      </c>
      <c r="G38" s="22">
        <v>0.19</v>
      </c>
      <c r="H38" s="21">
        <f t="shared" si="108"/>
        <v>2975000</v>
      </c>
      <c r="I38" s="21">
        <f t="shared" si="109"/>
        <v>2500000</v>
      </c>
      <c r="J38" s="21">
        <f t="shared" si="110"/>
        <v>2975000</v>
      </c>
      <c r="K38" s="19">
        <v>3000000</v>
      </c>
      <c r="L38" s="15">
        <v>0.19</v>
      </c>
      <c r="M38" s="18">
        <f t="shared" si="111"/>
        <v>3570000</v>
      </c>
      <c r="N38" s="18">
        <f t="shared" si="112"/>
        <v>3000000</v>
      </c>
      <c r="O38" s="18">
        <f t="shared" si="113"/>
        <v>3570000</v>
      </c>
      <c r="P38" s="2">
        <v>1500000</v>
      </c>
      <c r="Q38" s="12">
        <v>0.19</v>
      </c>
      <c r="R38" s="2">
        <f t="shared" si="114"/>
        <v>1785000</v>
      </c>
      <c r="S38" s="2">
        <f t="shared" si="115"/>
        <v>1500000</v>
      </c>
      <c r="T38" s="2">
        <f t="shared" si="116"/>
        <v>1785000</v>
      </c>
      <c r="U38" s="5"/>
      <c r="V38" s="13">
        <v>0.19</v>
      </c>
      <c r="W38" s="5">
        <f t="shared" si="117"/>
        <v>0</v>
      </c>
      <c r="X38" s="6">
        <f t="shared" si="118"/>
        <v>0</v>
      </c>
      <c r="Y38" s="3">
        <f t="shared" si="119"/>
        <v>0</v>
      </c>
      <c r="Z38" s="27">
        <f t="shared" si="105"/>
        <v>908877.51283290866</v>
      </c>
      <c r="AA38" s="28">
        <f t="shared" si="120"/>
        <v>0.32732683535398865</v>
      </c>
      <c r="AB38" s="51">
        <f t="shared" si="106"/>
        <v>2333333.3333333335</v>
      </c>
      <c r="AC38" s="51">
        <f t="shared" si="121"/>
        <v>443333.33333333337</v>
      </c>
      <c r="AD38" s="51">
        <f t="shared" si="104"/>
        <v>2776666.666666667</v>
      </c>
      <c r="AE38" s="51">
        <f t="shared" si="107"/>
        <v>2333333.3333333335</v>
      </c>
      <c r="AF38" s="26">
        <f t="shared" si="122"/>
        <v>2776666.666666667</v>
      </c>
    </row>
    <row r="39" spans="1:32" s="8" customFormat="1" ht="60.75" thickBot="1" x14ac:dyDescent="0.3">
      <c r="A39" s="11">
        <v>34</v>
      </c>
      <c r="B39" s="23" t="s">
        <v>76</v>
      </c>
      <c r="C39" s="7" t="s">
        <v>20</v>
      </c>
      <c r="D39" s="29" t="s">
        <v>102</v>
      </c>
      <c r="E39" s="9">
        <v>1</v>
      </c>
      <c r="F39" s="21">
        <v>3500000</v>
      </c>
      <c r="G39" s="22">
        <v>0.19</v>
      </c>
      <c r="H39" s="21">
        <f t="shared" si="108"/>
        <v>4165000</v>
      </c>
      <c r="I39" s="21">
        <f t="shared" si="109"/>
        <v>3500000</v>
      </c>
      <c r="J39" s="21">
        <f t="shared" si="110"/>
        <v>4165000</v>
      </c>
      <c r="K39" s="19">
        <v>5000000</v>
      </c>
      <c r="L39" s="15">
        <v>0.19</v>
      </c>
      <c r="M39" s="18">
        <f t="shared" si="111"/>
        <v>5950000</v>
      </c>
      <c r="N39" s="18">
        <f t="shared" si="112"/>
        <v>5000000</v>
      </c>
      <c r="O39" s="18">
        <f t="shared" si="113"/>
        <v>5950000</v>
      </c>
      <c r="P39" s="2">
        <v>3000000</v>
      </c>
      <c r="Q39" s="12">
        <v>0.19</v>
      </c>
      <c r="R39" s="2">
        <f t="shared" si="114"/>
        <v>3570000</v>
      </c>
      <c r="S39" s="2">
        <f t="shared" si="115"/>
        <v>3000000</v>
      </c>
      <c r="T39" s="2">
        <f t="shared" si="116"/>
        <v>3570000</v>
      </c>
      <c r="U39" s="5"/>
      <c r="V39" s="13">
        <v>0.19</v>
      </c>
      <c r="W39" s="5">
        <f t="shared" si="117"/>
        <v>0</v>
      </c>
      <c r="X39" s="6">
        <f t="shared" si="118"/>
        <v>0</v>
      </c>
      <c r="Y39" s="3">
        <f t="shared" si="119"/>
        <v>0</v>
      </c>
      <c r="Z39" s="27">
        <f t="shared" si="105"/>
        <v>1238591.2696823485</v>
      </c>
      <c r="AA39" s="28">
        <f t="shared" si="120"/>
        <v>0.27152165210427803</v>
      </c>
      <c r="AB39" s="51">
        <f t="shared" si="106"/>
        <v>3833333.3333333335</v>
      </c>
      <c r="AC39" s="51">
        <f t="shared" si="121"/>
        <v>728333.33333333337</v>
      </c>
      <c r="AD39" s="51">
        <f t="shared" si="104"/>
        <v>4561666.666666667</v>
      </c>
      <c r="AE39" s="51">
        <f t="shared" si="107"/>
        <v>3833333.3333333335</v>
      </c>
      <c r="AF39" s="26">
        <f t="shared" si="122"/>
        <v>4561666.666666667</v>
      </c>
    </row>
    <row r="40" spans="1:32" s="8" customFormat="1" ht="75.75" thickBot="1" x14ac:dyDescent="0.3">
      <c r="A40" s="11">
        <v>35</v>
      </c>
      <c r="B40" s="23" t="s">
        <v>86</v>
      </c>
      <c r="C40" s="7" t="s">
        <v>20</v>
      </c>
      <c r="D40" s="29" t="s">
        <v>107</v>
      </c>
      <c r="E40" s="9">
        <v>1</v>
      </c>
      <c r="F40" s="21">
        <v>60000</v>
      </c>
      <c r="G40" s="22">
        <v>0.19</v>
      </c>
      <c r="H40" s="21">
        <f t="shared" si="108"/>
        <v>71400</v>
      </c>
      <c r="I40" s="21">
        <f t="shared" si="109"/>
        <v>60000</v>
      </c>
      <c r="J40" s="21">
        <f t="shared" si="110"/>
        <v>71400</v>
      </c>
      <c r="K40" s="19">
        <v>56000</v>
      </c>
      <c r="L40" s="15">
        <v>0.19</v>
      </c>
      <c r="M40" s="18">
        <f t="shared" si="111"/>
        <v>66640</v>
      </c>
      <c r="N40" s="18">
        <f t="shared" si="112"/>
        <v>56000</v>
      </c>
      <c r="O40" s="18">
        <f t="shared" si="113"/>
        <v>66640</v>
      </c>
      <c r="P40" s="2">
        <v>90000</v>
      </c>
      <c r="Q40" s="12">
        <v>0.19</v>
      </c>
      <c r="R40" s="2">
        <f t="shared" si="114"/>
        <v>107100</v>
      </c>
      <c r="S40" s="2">
        <f t="shared" si="115"/>
        <v>90000</v>
      </c>
      <c r="T40" s="2">
        <f t="shared" si="116"/>
        <v>107100</v>
      </c>
      <c r="U40" s="5"/>
      <c r="V40" s="13">
        <v>0.19</v>
      </c>
      <c r="W40" s="5">
        <f t="shared" si="117"/>
        <v>0</v>
      </c>
      <c r="X40" s="6">
        <f t="shared" si="118"/>
        <v>0</v>
      </c>
      <c r="Y40" s="3">
        <f t="shared" si="119"/>
        <v>0</v>
      </c>
      <c r="Z40" s="27">
        <f t="shared" si="105"/>
        <v>22113.944318762628</v>
      </c>
      <c r="AA40" s="28">
        <f t="shared" si="120"/>
        <v>0.27062834688866721</v>
      </c>
      <c r="AB40" s="51">
        <f t="shared" si="106"/>
        <v>68666.666666666672</v>
      </c>
      <c r="AC40" s="51">
        <f t="shared" si="121"/>
        <v>13046.666666666668</v>
      </c>
      <c r="AD40" s="51">
        <f t="shared" si="104"/>
        <v>81713.333333333343</v>
      </c>
      <c r="AE40" s="51">
        <f t="shared" si="107"/>
        <v>68666.666666666672</v>
      </c>
      <c r="AF40" s="26">
        <f t="shared" si="122"/>
        <v>81713.333333333343</v>
      </c>
    </row>
    <row r="41" spans="1:32" s="8" customFormat="1" ht="75.75" thickBot="1" x14ac:dyDescent="0.3">
      <c r="A41" s="11">
        <v>36</v>
      </c>
      <c r="B41" s="23" t="s">
        <v>87</v>
      </c>
      <c r="C41" s="7" t="s">
        <v>20</v>
      </c>
      <c r="D41" s="29" t="s">
        <v>108</v>
      </c>
      <c r="E41" s="9">
        <v>1</v>
      </c>
      <c r="F41" s="21">
        <v>70000</v>
      </c>
      <c r="G41" s="22">
        <v>0.19</v>
      </c>
      <c r="H41" s="21">
        <f t="shared" si="108"/>
        <v>83300</v>
      </c>
      <c r="I41" s="21">
        <f t="shared" si="109"/>
        <v>70000</v>
      </c>
      <c r="J41" s="21">
        <f t="shared" si="110"/>
        <v>83300</v>
      </c>
      <c r="K41" s="19">
        <v>70000</v>
      </c>
      <c r="L41" s="15">
        <v>0.19</v>
      </c>
      <c r="M41" s="18">
        <f t="shared" si="111"/>
        <v>83300</v>
      </c>
      <c r="N41" s="18">
        <f t="shared" si="112"/>
        <v>70000</v>
      </c>
      <c r="O41" s="18">
        <f t="shared" si="113"/>
        <v>83300</v>
      </c>
      <c r="P41" s="2">
        <v>100000</v>
      </c>
      <c r="Q41" s="12">
        <v>0.19</v>
      </c>
      <c r="R41" s="2">
        <f t="shared" si="114"/>
        <v>119000</v>
      </c>
      <c r="S41" s="2">
        <f t="shared" si="115"/>
        <v>100000</v>
      </c>
      <c r="T41" s="2">
        <f t="shared" si="116"/>
        <v>119000</v>
      </c>
      <c r="U41" s="5"/>
      <c r="V41" s="13">
        <v>0.19</v>
      </c>
      <c r="W41" s="5">
        <f t="shared" si="117"/>
        <v>0</v>
      </c>
      <c r="X41" s="6">
        <f t="shared" si="118"/>
        <v>0</v>
      </c>
      <c r="Y41" s="3">
        <f t="shared" si="119"/>
        <v>0</v>
      </c>
      <c r="Z41" s="27">
        <f t="shared" si="105"/>
        <v>20611.40461006964</v>
      </c>
      <c r="AA41" s="28">
        <f t="shared" si="120"/>
        <v>0.21650635094610965</v>
      </c>
      <c r="AB41" s="51">
        <f t="shared" si="106"/>
        <v>80000</v>
      </c>
      <c r="AC41" s="51">
        <f t="shared" si="121"/>
        <v>15200</v>
      </c>
      <c r="AD41" s="51">
        <f t="shared" si="104"/>
        <v>95200</v>
      </c>
      <c r="AE41" s="51">
        <f t="shared" si="107"/>
        <v>80000</v>
      </c>
      <c r="AF41" s="26">
        <f t="shared" si="122"/>
        <v>95200</v>
      </c>
    </row>
    <row r="42" spans="1:32" s="8" customFormat="1" ht="75.75" thickBot="1" x14ac:dyDescent="0.3">
      <c r="A42" s="11">
        <v>37</v>
      </c>
      <c r="B42" s="23" t="s">
        <v>88</v>
      </c>
      <c r="C42" s="7" t="s">
        <v>20</v>
      </c>
      <c r="D42" s="29" t="s">
        <v>109</v>
      </c>
      <c r="E42" s="9">
        <v>1</v>
      </c>
      <c r="F42" s="21">
        <v>95000</v>
      </c>
      <c r="G42" s="22">
        <v>0.19</v>
      </c>
      <c r="H42" s="21">
        <f t="shared" si="108"/>
        <v>113050</v>
      </c>
      <c r="I42" s="21">
        <f t="shared" si="109"/>
        <v>95000</v>
      </c>
      <c r="J42" s="21">
        <f t="shared" si="110"/>
        <v>113050</v>
      </c>
      <c r="K42" s="19">
        <v>95000</v>
      </c>
      <c r="L42" s="15">
        <v>0.19</v>
      </c>
      <c r="M42" s="18">
        <f t="shared" si="111"/>
        <v>113050</v>
      </c>
      <c r="N42" s="18">
        <f t="shared" si="112"/>
        <v>95000</v>
      </c>
      <c r="O42" s="18">
        <f t="shared" si="113"/>
        <v>113050</v>
      </c>
      <c r="P42" s="2">
        <v>150000</v>
      </c>
      <c r="Q42" s="12">
        <v>0.19</v>
      </c>
      <c r="R42" s="2">
        <f t="shared" si="114"/>
        <v>178500</v>
      </c>
      <c r="S42" s="2">
        <f t="shared" si="115"/>
        <v>150000</v>
      </c>
      <c r="T42" s="2">
        <f t="shared" si="116"/>
        <v>178500</v>
      </c>
      <c r="U42" s="5"/>
      <c r="V42" s="13">
        <v>0.19</v>
      </c>
      <c r="W42" s="5">
        <f t="shared" si="117"/>
        <v>0</v>
      </c>
      <c r="X42" s="6">
        <f t="shared" si="118"/>
        <v>0</v>
      </c>
      <c r="Y42" s="3">
        <f t="shared" si="119"/>
        <v>0</v>
      </c>
      <c r="Z42" s="27">
        <f t="shared" si="105"/>
        <v>37787.575118460991</v>
      </c>
      <c r="AA42" s="28">
        <f t="shared" si="120"/>
        <v>0.28018468945967123</v>
      </c>
      <c r="AB42" s="51">
        <f t="shared" si="106"/>
        <v>113333.33333333333</v>
      </c>
      <c r="AC42" s="51">
        <f t="shared" si="121"/>
        <v>21533.333333333332</v>
      </c>
      <c r="AD42" s="51">
        <f t="shared" si="104"/>
        <v>134866.66666666666</v>
      </c>
      <c r="AE42" s="51">
        <f t="shared" si="107"/>
        <v>113333.33333333333</v>
      </c>
      <c r="AF42" s="26">
        <f t="shared" si="122"/>
        <v>134866.66666666666</v>
      </c>
    </row>
    <row r="43" spans="1:32" s="8" customFormat="1" ht="75.75" thickBot="1" x14ac:dyDescent="0.3">
      <c r="A43" s="11">
        <v>38</v>
      </c>
      <c r="B43" s="23" t="s">
        <v>89</v>
      </c>
      <c r="C43" s="7" t="s">
        <v>20</v>
      </c>
      <c r="D43" s="29" t="s">
        <v>110</v>
      </c>
      <c r="E43" s="9">
        <v>1</v>
      </c>
      <c r="F43" s="21">
        <v>120000</v>
      </c>
      <c r="G43" s="22">
        <v>0.19</v>
      </c>
      <c r="H43" s="21">
        <f t="shared" si="108"/>
        <v>142800</v>
      </c>
      <c r="I43" s="21">
        <f t="shared" si="109"/>
        <v>120000</v>
      </c>
      <c r="J43" s="21">
        <f t="shared" si="110"/>
        <v>142800</v>
      </c>
      <c r="K43" s="19">
        <v>102000</v>
      </c>
      <c r="L43" s="15">
        <v>0.19</v>
      </c>
      <c r="M43" s="18">
        <f t="shared" si="111"/>
        <v>121380</v>
      </c>
      <c r="N43" s="18">
        <f t="shared" si="112"/>
        <v>102000</v>
      </c>
      <c r="O43" s="18">
        <f t="shared" si="113"/>
        <v>121380</v>
      </c>
      <c r="P43" s="2">
        <v>140000</v>
      </c>
      <c r="Q43" s="12">
        <v>0.19</v>
      </c>
      <c r="R43" s="2">
        <f t="shared" si="114"/>
        <v>166600</v>
      </c>
      <c r="S43" s="2">
        <f t="shared" si="115"/>
        <v>140000</v>
      </c>
      <c r="T43" s="2">
        <f t="shared" si="116"/>
        <v>166600</v>
      </c>
      <c r="U43" s="5"/>
      <c r="V43" s="13">
        <v>0.19</v>
      </c>
      <c r="W43" s="5">
        <f t="shared" si="117"/>
        <v>0</v>
      </c>
      <c r="X43" s="6">
        <f t="shared" si="118"/>
        <v>0</v>
      </c>
      <c r="Y43" s="3">
        <f t="shared" si="119"/>
        <v>0</v>
      </c>
      <c r="Z43" s="27">
        <f t="shared" si="105"/>
        <v>22620.436187954732</v>
      </c>
      <c r="AA43" s="28">
        <f t="shared" si="120"/>
        <v>0.15753124231362689</v>
      </c>
      <c r="AB43" s="51">
        <f t="shared" si="106"/>
        <v>120666.66666666667</v>
      </c>
      <c r="AC43" s="51">
        <f t="shared" si="121"/>
        <v>22926.666666666668</v>
      </c>
      <c r="AD43" s="51">
        <f t="shared" si="104"/>
        <v>143593.33333333334</v>
      </c>
      <c r="AE43" s="51">
        <f t="shared" si="107"/>
        <v>120666.66666666667</v>
      </c>
      <c r="AF43" s="26">
        <f t="shared" si="122"/>
        <v>143593.33333333334</v>
      </c>
    </row>
    <row r="44" spans="1:32" s="8" customFormat="1" ht="75.75" thickBot="1" x14ac:dyDescent="0.3">
      <c r="A44" s="11">
        <v>39</v>
      </c>
      <c r="B44" s="23" t="s">
        <v>90</v>
      </c>
      <c r="C44" s="7" t="s">
        <v>20</v>
      </c>
      <c r="D44" s="29" t="s">
        <v>111</v>
      </c>
      <c r="E44" s="9">
        <v>1</v>
      </c>
      <c r="F44" s="21">
        <v>140000</v>
      </c>
      <c r="G44" s="22">
        <v>0.19</v>
      </c>
      <c r="H44" s="21">
        <f t="shared" si="108"/>
        <v>166600</v>
      </c>
      <c r="I44" s="21">
        <f t="shared" si="109"/>
        <v>140000</v>
      </c>
      <c r="J44" s="21">
        <f t="shared" si="110"/>
        <v>166600</v>
      </c>
      <c r="K44" s="19">
        <v>140000</v>
      </c>
      <c r="L44" s="15">
        <v>0.19</v>
      </c>
      <c r="M44" s="18">
        <f t="shared" si="111"/>
        <v>166600</v>
      </c>
      <c r="N44" s="18">
        <f t="shared" si="112"/>
        <v>140000</v>
      </c>
      <c r="O44" s="18">
        <f t="shared" si="113"/>
        <v>166600</v>
      </c>
      <c r="P44" s="2">
        <v>200000</v>
      </c>
      <c r="Q44" s="12">
        <v>0.19</v>
      </c>
      <c r="R44" s="2">
        <f t="shared" si="114"/>
        <v>238000</v>
      </c>
      <c r="S44" s="2">
        <f t="shared" si="115"/>
        <v>200000</v>
      </c>
      <c r="T44" s="2">
        <f t="shared" si="116"/>
        <v>238000</v>
      </c>
      <c r="U44" s="5"/>
      <c r="V44" s="13">
        <v>0.19</v>
      </c>
      <c r="W44" s="5">
        <f t="shared" si="117"/>
        <v>0</v>
      </c>
      <c r="X44" s="6">
        <f t="shared" si="118"/>
        <v>0</v>
      </c>
      <c r="Y44" s="3">
        <f t="shared" si="119"/>
        <v>0</v>
      </c>
      <c r="Z44" s="27">
        <f t="shared" si="105"/>
        <v>41222.809220139279</v>
      </c>
      <c r="AA44" s="28">
        <f t="shared" si="120"/>
        <v>0.21650635094610965</v>
      </c>
      <c r="AB44" s="51">
        <f t="shared" si="106"/>
        <v>160000</v>
      </c>
      <c r="AC44" s="51">
        <f t="shared" si="121"/>
        <v>30400</v>
      </c>
      <c r="AD44" s="51">
        <f t="shared" si="104"/>
        <v>190400</v>
      </c>
      <c r="AE44" s="51">
        <f t="shared" si="107"/>
        <v>160000</v>
      </c>
      <c r="AF44" s="26">
        <f t="shared" si="122"/>
        <v>190400</v>
      </c>
    </row>
    <row r="45" spans="1:32" s="8" customFormat="1" ht="75.75" thickBot="1" x14ac:dyDescent="0.3">
      <c r="A45" s="11">
        <v>40</v>
      </c>
      <c r="B45" s="23" t="s">
        <v>91</v>
      </c>
      <c r="C45" s="7" t="s">
        <v>20</v>
      </c>
      <c r="D45" s="29" t="s">
        <v>77</v>
      </c>
      <c r="E45" s="9">
        <v>1</v>
      </c>
      <c r="F45" s="21">
        <v>180000</v>
      </c>
      <c r="G45" s="22">
        <v>0.19</v>
      </c>
      <c r="H45" s="21">
        <f t="shared" si="108"/>
        <v>214200</v>
      </c>
      <c r="I45" s="21">
        <f t="shared" si="109"/>
        <v>180000</v>
      </c>
      <c r="J45" s="21">
        <f t="shared" si="110"/>
        <v>214200</v>
      </c>
      <c r="K45" s="19">
        <v>180000</v>
      </c>
      <c r="L45" s="15">
        <v>0.19</v>
      </c>
      <c r="M45" s="18">
        <f t="shared" si="111"/>
        <v>214200</v>
      </c>
      <c r="N45" s="18">
        <f t="shared" si="112"/>
        <v>180000</v>
      </c>
      <c r="O45" s="18">
        <f t="shared" si="113"/>
        <v>214200</v>
      </c>
      <c r="P45" s="2"/>
      <c r="Q45" s="12">
        <v>0.19</v>
      </c>
      <c r="R45" s="2">
        <f t="shared" si="114"/>
        <v>0</v>
      </c>
      <c r="S45" s="2">
        <f t="shared" si="115"/>
        <v>0</v>
      </c>
      <c r="T45" s="2">
        <f t="shared" si="116"/>
        <v>0</v>
      </c>
      <c r="U45" s="5"/>
      <c r="V45" s="13">
        <v>0.19</v>
      </c>
      <c r="W45" s="5">
        <f t="shared" si="117"/>
        <v>0</v>
      </c>
      <c r="X45" s="6">
        <f t="shared" si="118"/>
        <v>0</v>
      </c>
      <c r="Y45" s="3">
        <f t="shared" si="119"/>
        <v>0</v>
      </c>
      <c r="Z45" s="27">
        <f t="shared" si="105"/>
        <v>123668.42766041784</v>
      </c>
      <c r="AA45" s="28">
        <f t="shared" si="120"/>
        <v>0.57735026918962584</v>
      </c>
      <c r="AB45" s="51">
        <f>(F45+K45)/2</f>
        <v>180000</v>
      </c>
      <c r="AC45" s="51">
        <f t="shared" si="121"/>
        <v>34200</v>
      </c>
      <c r="AD45" s="51">
        <f t="shared" si="104"/>
        <v>214200</v>
      </c>
      <c r="AE45" s="51">
        <f>((I45+N45)/2)*E45</f>
        <v>180000</v>
      </c>
      <c r="AF45" s="26">
        <f t="shared" si="122"/>
        <v>214200</v>
      </c>
    </row>
    <row r="46" spans="1:32" s="8" customFormat="1" ht="75.75" thickBot="1" x14ac:dyDescent="0.3">
      <c r="A46" s="11">
        <v>41</v>
      </c>
      <c r="B46" s="23" t="s">
        <v>92</v>
      </c>
      <c r="C46" s="7" t="s">
        <v>20</v>
      </c>
      <c r="D46" s="29" t="s">
        <v>78</v>
      </c>
      <c r="E46" s="9">
        <v>1</v>
      </c>
      <c r="F46" s="21">
        <v>300000</v>
      </c>
      <c r="G46" s="22">
        <v>0.19</v>
      </c>
      <c r="H46" s="21">
        <f t="shared" si="108"/>
        <v>357000</v>
      </c>
      <c r="I46" s="21">
        <f t="shared" si="109"/>
        <v>300000</v>
      </c>
      <c r="J46" s="21">
        <f t="shared" si="110"/>
        <v>357000</v>
      </c>
      <c r="K46" s="19">
        <v>300000</v>
      </c>
      <c r="L46" s="15">
        <v>0.19</v>
      </c>
      <c r="M46" s="18">
        <f t="shared" si="111"/>
        <v>357000</v>
      </c>
      <c r="N46" s="18">
        <f t="shared" si="112"/>
        <v>300000</v>
      </c>
      <c r="O46" s="18">
        <f t="shared" si="113"/>
        <v>357000</v>
      </c>
      <c r="P46" s="2"/>
      <c r="Q46" s="12">
        <v>0.19</v>
      </c>
      <c r="R46" s="2">
        <f t="shared" si="114"/>
        <v>0</v>
      </c>
      <c r="S46" s="2">
        <f t="shared" si="115"/>
        <v>0</v>
      </c>
      <c r="T46" s="2">
        <f t="shared" si="116"/>
        <v>0</v>
      </c>
      <c r="U46" s="5"/>
      <c r="V46" s="13">
        <v>0.19</v>
      </c>
      <c r="W46" s="5">
        <f t="shared" si="117"/>
        <v>0</v>
      </c>
      <c r="X46" s="6">
        <f t="shared" si="118"/>
        <v>0</v>
      </c>
      <c r="Y46" s="3">
        <f t="shared" si="119"/>
        <v>0</v>
      </c>
      <c r="Z46" s="27">
        <f t="shared" si="105"/>
        <v>206114.0461006964</v>
      </c>
      <c r="AA46" s="28">
        <f t="shared" si="120"/>
        <v>0.57735026918962573</v>
      </c>
      <c r="AB46" s="51">
        <f>(F46+K46)/2</f>
        <v>300000</v>
      </c>
      <c r="AC46" s="51">
        <f t="shared" si="121"/>
        <v>57000</v>
      </c>
      <c r="AD46" s="51">
        <f t="shared" si="104"/>
        <v>357000</v>
      </c>
      <c r="AE46" s="51">
        <f>((I46+N46)/2)*E46</f>
        <v>300000</v>
      </c>
      <c r="AF46" s="26">
        <f t="shared" si="122"/>
        <v>357000</v>
      </c>
    </row>
    <row r="47" spans="1:32" s="8" customFormat="1" ht="45.75" thickBot="1" x14ac:dyDescent="0.3">
      <c r="A47" s="11">
        <v>42</v>
      </c>
      <c r="B47" s="23" t="s">
        <v>93</v>
      </c>
      <c r="C47" s="7" t="s">
        <v>20</v>
      </c>
      <c r="D47" s="29" t="s">
        <v>79</v>
      </c>
      <c r="E47" s="9">
        <v>1</v>
      </c>
      <c r="F47" s="21">
        <v>500000</v>
      </c>
      <c r="G47" s="22">
        <v>0.19</v>
      </c>
      <c r="H47" s="21">
        <f t="shared" ref="H47:H50" si="123">F47+(F47*G47)</f>
        <v>595000</v>
      </c>
      <c r="I47" s="21">
        <f t="shared" ref="I47:I50" si="124">E47*F47</f>
        <v>500000</v>
      </c>
      <c r="J47" s="21">
        <f t="shared" ref="J47:J50" si="125">H47*E47</f>
        <v>595000</v>
      </c>
      <c r="K47" s="19">
        <v>500000</v>
      </c>
      <c r="L47" s="15">
        <v>0.19</v>
      </c>
      <c r="M47" s="18">
        <f t="shared" ref="M47:M50" si="126">K47+(K47*L47)</f>
        <v>595000</v>
      </c>
      <c r="N47" s="18">
        <f t="shared" ref="N47:N50" si="127">E47*K47</f>
        <v>500000</v>
      </c>
      <c r="O47" s="18">
        <f t="shared" ref="O47:O50" si="128">M47*E47</f>
        <v>595000</v>
      </c>
      <c r="P47" s="2">
        <v>400000</v>
      </c>
      <c r="Q47" s="12">
        <v>0.19</v>
      </c>
      <c r="R47" s="2">
        <f t="shared" si="114"/>
        <v>476000</v>
      </c>
      <c r="S47" s="2">
        <f t="shared" si="115"/>
        <v>400000</v>
      </c>
      <c r="T47" s="2">
        <f t="shared" si="116"/>
        <v>476000</v>
      </c>
      <c r="U47" s="5"/>
      <c r="V47" s="13">
        <v>0.19</v>
      </c>
      <c r="W47" s="5">
        <f t="shared" si="117"/>
        <v>0</v>
      </c>
      <c r="X47" s="6">
        <f t="shared" si="118"/>
        <v>0</v>
      </c>
      <c r="Y47" s="3">
        <f t="shared" si="119"/>
        <v>0</v>
      </c>
      <c r="Z47" s="27">
        <f t="shared" si="105"/>
        <v>68704.682033565317</v>
      </c>
      <c r="AA47" s="28">
        <f t="shared" si="120"/>
        <v>0.1237179148263481</v>
      </c>
      <c r="AB47" s="51">
        <f t="shared" si="106"/>
        <v>466666.66666666669</v>
      </c>
      <c r="AC47" s="51">
        <f t="shared" si="121"/>
        <v>88666.666666666672</v>
      </c>
      <c r="AD47" s="51">
        <f t="shared" si="104"/>
        <v>555333.33333333337</v>
      </c>
      <c r="AE47" s="51">
        <f t="shared" si="107"/>
        <v>466666.66666666669</v>
      </c>
      <c r="AF47" s="26">
        <f t="shared" si="122"/>
        <v>555333.33333333337</v>
      </c>
    </row>
    <row r="48" spans="1:32" s="8" customFormat="1" ht="45.75" thickBot="1" x14ac:dyDescent="0.3">
      <c r="A48" s="11">
        <v>43</v>
      </c>
      <c r="B48" s="23" t="s">
        <v>94</v>
      </c>
      <c r="C48" s="7" t="s">
        <v>20</v>
      </c>
      <c r="D48" s="29" t="s">
        <v>80</v>
      </c>
      <c r="E48" s="9">
        <v>1</v>
      </c>
      <c r="F48" s="21">
        <v>700000</v>
      </c>
      <c r="G48" s="22">
        <v>0.19</v>
      </c>
      <c r="H48" s="21">
        <f t="shared" si="123"/>
        <v>833000</v>
      </c>
      <c r="I48" s="21">
        <f t="shared" si="124"/>
        <v>700000</v>
      </c>
      <c r="J48" s="21">
        <f t="shared" si="125"/>
        <v>833000</v>
      </c>
      <c r="K48" s="19">
        <v>700000</v>
      </c>
      <c r="L48" s="15">
        <v>0.19</v>
      </c>
      <c r="M48" s="18">
        <f t="shared" si="126"/>
        <v>833000</v>
      </c>
      <c r="N48" s="18">
        <f t="shared" si="127"/>
        <v>700000</v>
      </c>
      <c r="O48" s="18">
        <f t="shared" si="128"/>
        <v>833000</v>
      </c>
      <c r="P48" s="2">
        <v>600000</v>
      </c>
      <c r="Q48" s="12">
        <v>0.19</v>
      </c>
      <c r="R48" s="2">
        <f t="shared" si="114"/>
        <v>714000</v>
      </c>
      <c r="S48" s="2">
        <f t="shared" si="115"/>
        <v>600000</v>
      </c>
      <c r="T48" s="2">
        <f t="shared" si="116"/>
        <v>714000</v>
      </c>
      <c r="U48" s="5"/>
      <c r="V48" s="13">
        <v>0.19</v>
      </c>
      <c r="W48" s="5">
        <f t="shared" si="117"/>
        <v>0</v>
      </c>
      <c r="X48" s="6">
        <f t="shared" si="118"/>
        <v>0</v>
      </c>
      <c r="Y48" s="3">
        <f t="shared" si="119"/>
        <v>0</v>
      </c>
      <c r="Z48" s="27">
        <f t="shared" si="105"/>
        <v>68704.682033565463</v>
      </c>
      <c r="AA48" s="28">
        <f t="shared" si="120"/>
        <v>8.6602540378443865E-2</v>
      </c>
      <c r="AB48" s="51">
        <f t="shared" si="106"/>
        <v>666666.66666666663</v>
      </c>
      <c r="AC48" s="51">
        <f t="shared" si="121"/>
        <v>126666.66666666666</v>
      </c>
      <c r="AD48" s="51">
        <f t="shared" si="104"/>
        <v>793333.33333333326</v>
      </c>
      <c r="AE48" s="51">
        <f t="shared" si="107"/>
        <v>666666.66666666663</v>
      </c>
      <c r="AF48" s="26">
        <f t="shared" si="122"/>
        <v>793333.33333333326</v>
      </c>
    </row>
    <row r="49" spans="1:32" s="8" customFormat="1" ht="45.75" thickBot="1" x14ac:dyDescent="0.3">
      <c r="A49" s="11">
        <v>44</v>
      </c>
      <c r="B49" s="23" t="s">
        <v>95</v>
      </c>
      <c r="C49" s="7" t="s">
        <v>20</v>
      </c>
      <c r="D49" s="29" t="s">
        <v>81</v>
      </c>
      <c r="E49" s="9">
        <v>1</v>
      </c>
      <c r="F49" s="21">
        <v>1200000</v>
      </c>
      <c r="G49" s="22">
        <v>0.19</v>
      </c>
      <c r="H49" s="21">
        <f t="shared" si="123"/>
        <v>1428000</v>
      </c>
      <c r="I49" s="21">
        <f t="shared" si="124"/>
        <v>1200000</v>
      </c>
      <c r="J49" s="21">
        <f t="shared" si="125"/>
        <v>1428000</v>
      </c>
      <c r="K49" s="19">
        <v>1200000</v>
      </c>
      <c r="L49" s="15">
        <v>0.19</v>
      </c>
      <c r="M49" s="18">
        <f t="shared" si="126"/>
        <v>1428000</v>
      </c>
      <c r="N49" s="18">
        <f t="shared" si="127"/>
        <v>1200000</v>
      </c>
      <c r="O49" s="18">
        <f t="shared" si="128"/>
        <v>1428000</v>
      </c>
      <c r="P49" s="2">
        <v>1000000</v>
      </c>
      <c r="Q49" s="12">
        <v>0.19</v>
      </c>
      <c r="R49" s="2">
        <f t="shared" si="114"/>
        <v>1190000</v>
      </c>
      <c r="S49" s="2">
        <f t="shared" si="115"/>
        <v>1000000</v>
      </c>
      <c r="T49" s="2">
        <f t="shared" si="116"/>
        <v>1190000</v>
      </c>
      <c r="U49" s="5"/>
      <c r="V49" s="13">
        <v>0.19</v>
      </c>
      <c r="W49" s="5">
        <f t="shared" si="117"/>
        <v>0</v>
      </c>
      <c r="X49" s="6">
        <f t="shared" si="118"/>
        <v>0</v>
      </c>
      <c r="Y49" s="3">
        <f t="shared" si="119"/>
        <v>0</v>
      </c>
      <c r="Z49" s="27">
        <f t="shared" si="105"/>
        <v>137409.36406713093</v>
      </c>
      <c r="AA49" s="28">
        <f t="shared" si="120"/>
        <v>0.10188534162169867</v>
      </c>
      <c r="AB49" s="51">
        <f t="shared" si="106"/>
        <v>1133333.3333333333</v>
      </c>
      <c r="AC49" s="51">
        <f t="shared" si="121"/>
        <v>215333.33333333331</v>
      </c>
      <c r="AD49" s="51">
        <f t="shared" si="104"/>
        <v>1348666.6666666665</v>
      </c>
      <c r="AE49" s="51">
        <f t="shared" si="107"/>
        <v>1133333.3333333333</v>
      </c>
      <c r="AF49" s="26">
        <f t="shared" si="122"/>
        <v>1348666.6666666665</v>
      </c>
    </row>
    <row r="50" spans="1:32" s="8" customFormat="1" ht="45.75" thickBot="1" x14ac:dyDescent="0.3">
      <c r="A50" s="11">
        <v>45</v>
      </c>
      <c r="B50" s="23" t="s">
        <v>96</v>
      </c>
      <c r="C50" s="7" t="s">
        <v>20</v>
      </c>
      <c r="D50" s="29" t="s">
        <v>82</v>
      </c>
      <c r="E50" s="9">
        <v>1</v>
      </c>
      <c r="F50" s="21">
        <v>2000000</v>
      </c>
      <c r="G50" s="22">
        <v>0.19</v>
      </c>
      <c r="H50" s="21">
        <f t="shared" si="123"/>
        <v>2380000</v>
      </c>
      <c r="I50" s="21">
        <f t="shared" si="124"/>
        <v>2000000</v>
      </c>
      <c r="J50" s="21">
        <f t="shared" si="125"/>
        <v>2380000</v>
      </c>
      <c r="K50" s="19">
        <v>2000000</v>
      </c>
      <c r="L50" s="15">
        <v>0.19</v>
      </c>
      <c r="M50" s="18">
        <f t="shared" si="126"/>
        <v>2380000</v>
      </c>
      <c r="N50" s="18">
        <f t="shared" si="127"/>
        <v>2000000</v>
      </c>
      <c r="O50" s="18">
        <f t="shared" si="128"/>
        <v>2380000</v>
      </c>
      <c r="P50" s="2">
        <v>1500000</v>
      </c>
      <c r="Q50" s="12">
        <v>0.19</v>
      </c>
      <c r="R50" s="2">
        <f t="shared" si="114"/>
        <v>1785000</v>
      </c>
      <c r="S50" s="2">
        <f t="shared" si="115"/>
        <v>1500000</v>
      </c>
      <c r="T50" s="2">
        <f t="shared" si="116"/>
        <v>1785000</v>
      </c>
      <c r="U50" s="5"/>
      <c r="V50" s="13">
        <v>0.19</v>
      </c>
      <c r="W50" s="5">
        <f t="shared" si="117"/>
        <v>0</v>
      </c>
      <c r="X50" s="6">
        <f t="shared" si="118"/>
        <v>0</v>
      </c>
      <c r="Y50" s="3">
        <f t="shared" si="119"/>
        <v>0</v>
      </c>
      <c r="Z50" s="27">
        <f t="shared" si="105"/>
        <v>343523.41016782686</v>
      </c>
      <c r="AA50" s="28">
        <f t="shared" si="120"/>
        <v>0.15745916432444318</v>
      </c>
      <c r="AB50" s="51">
        <f t="shared" si="106"/>
        <v>1833333.3333333333</v>
      </c>
      <c r="AC50" s="51">
        <f t="shared" si="121"/>
        <v>348333.33333333331</v>
      </c>
      <c r="AD50" s="51">
        <f t="shared" si="104"/>
        <v>2181666.6666666665</v>
      </c>
      <c r="AE50" s="51">
        <f t="shared" si="107"/>
        <v>1833333.3333333333</v>
      </c>
      <c r="AF50" s="26">
        <f t="shared" si="122"/>
        <v>2181666.6666666665</v>
      </c>
    </row>
    <row r="51" spans="1:32" s="8" customFormat="1" ht="90.75" thickBot="1" x14ac:dyDescent="0.3">
      <c r="A51" s="11">
        <v>46</v>
      </c>
      <c r="B51" s="23" t="s">
        <v>83</v>
      </c>
      <c r="C51" s="7" t="s">
        <v>20</v>
      </c>
      <c r="D51" s="29" t="s">
        <v>106</v>
      </c>
      <c r="E51" s="9">
        <v>1</v>
      </c>
      <c r="F51" s="21">
        <v>32700.05</v>
      </c>
      <c r="G51" s="22">
        <v>0.19</v>
      </c>
      <c r="H51" s="21">
        <v>39000</v>
      </c>
      <c r="I51" s="21">
        <f t="shared" si="109"/>
        <v>32700.05</v>
      </c>
      <c r="J51" s="21">
        <f t="shared" si="110"/>
        <v>39000</v>
      </c>
      <c r="K51" s="19">
        <v>22000</v>
      </c>
      <c r="L51" s="15">
        <v>0.19</v>
      </c>
      <c r="M51" s="18">
        <f t="shared" si="111"/>
        <v>26180</v>
      </c>
      <c r="N51" s="18">
        <f t="shared" si="112"/>
        <v>22000</v>
      </c>
      <c r="O51" s="18">
        <f t="shared" si="113"/>
        <v>26180</v>
      </c>
      <c r="P51" s="2">
        <v>26050</v>
      </c>
      <c r="Q51" s="12">
        <v>0.19</v>
      </c>
      <c r="R51" s="2">
        <f t="shared" si="114"/>
        <v>30999.5</v>
      </c>
      <c r="S51" s="2">
        <f t="shared" si="115"/>
        <v>26050</v>
      </c>
      <c r="T51" s="2">
        <f t="shared" si="116"/>
        <v>30999.5</v>
      </c>
      <c r="U51" s="5"/>
      <c r="V51" s="13">
        <v>0.19</v>
      </c>
      <c r="W51" s="5">
        <f t="shared" si="117"/>
        <v>0</v>
      </c>
      <c r="X51" s="6">
        <f t="shared" si="118"/>
        <v>0</v>
      </c>
      <c r="Y51" s="3">
        <f t="shared" si="119"/>
        <v>0</v>
      </c>
      <c r="Z51" s="27">
        <f>+STDEVA(J51,T51,O51)</f>
        <v>6475.4405319895614</v>
      </c>
      <c r="AA51" s="28">
        <f t="shared" si="120"/>
        <v>0.20216259923817184</v>
      </c>
      <c r="AB51" s="51">
        <f t="shared" si="106"/>
        <v>26916.683333333334</v>
      </c>
      <c r="AC51" s="51">
        <f t="shared" si="121"/>
        <v>5114.1698333333334</v>
      </c>
      <c r="AD51" s="51">
        <f t="shared" si="104"/>
        <v>32030.853166666668</v>
      </c>
      <c r="AE51" s="51">
        <f t="shared" si="107"/>
        <v>26916.683333333334</v>
      </c>
      <c r="AF51" s="26">
        <f t="shared" si="122"/>
        <v>32030.853166666668</v>
      </c>
    </row>
    <row r="52" spans="1:32" ht="35.25" customHeight="1" thickBot="1" x14ac:dyDescent="0.3">
      <c r="A52" s="11"/>
      <c r="B52" s="32" t="s">
        <v>84</v>
      </c>
      <c r="C52" s="33"/>
      <c r="D52" s="33"/>
      <c r="E52" s="33"/>
      <c r="F52" s="33"/>
      <c r="G52" s="33"/>
      <c r="H52" s="33"/>
      <c r="I52" s="33"/>
      <c r="J52" s="33"/>
      <c r="K52" s="33"/>
      <c r="L52" s="33"/>
      <c r="M52" s="33"/>
      <c r="N52" s="33"/>
      <c r="O52" s="33"/>
      <c r="P52" s="33"/>
      <c r="Q52" s="33"/>
      <c r="R52" s="33"/>
      <c r="S52" s="33"/>
      <c r="T52" s="33"/>
      <c r="U52" s="33"/>
      <c r="V52" s="33"/>
      <c r="W52" s="33"/>
      <c r="X52" s="33"/>
      <c r="Y52" s="34"/>
      <c r="Z52" s="4"/>
      <c r="AA52" s="4"/>
      <c r="AB52" s="1">
        <f t="shared" ref="AB52:AE52" si="129">SUM(AB6:AB51)</f>
        <v>18278731.683333334</v>
      </c>
      <c r="AC52" s="1">
        <f t="shared" si="129"/>
        <v>3472959.0198333333</v>
      </c>
      <c r="AD52" s="1">
        <f t="shared" si="129"/>
        <v>21751690.703166667</v>
      </c>
      <c r="AE52" s="1">
        <f t="shared" si="129"/>
        <v>18278731.683333334</v>
      </c>
      <c r="AF52" s="1">
        <f>SUM(AF6:AF51)</f>
        <v>21751690.703166667</v>
      </c>
    </row>
    <row r="54" spans="1:32" x14ac:dyDescent="0.25">
      <c r="AF54" s="20">
        <f>AF52-36400000</f>
        <v>-14648309.296833333</v>
      </c>
    </row>
  </sheetData>
  <mergeCells count="42">
    <mergeCell ref="B1:AF1"/>
    <mergeCell ref="B2:AF2"/>
    <mergeCell ref="B3:E3"/>
    <mergeCell ref="F3:J3"/>
    <mergeCell ref="K3:O3"/>
    <mergeCell ref="P3:T3"/>
    <mergeCell ref="U3:Y3"/>
    <mergeCell ref="Z3:AA3"/>
    <mergeCell ref="AB3:AF3"/>
    <mergeCell ref="L4:L5"/>
    <mergeCell ref="A4:A5"/>
    <mergeCell ref="B4:B5"/>
    <mergeCell ref="C4:C5"/>
    <mergeCell ref="D4:D5"/>
    <mergeCell ref="E4:E5"/>
    <mergeCell ref="F4:F5"/>
    <mergeCell ref="G4:G5"/>
    <mergeCell ref="H4:H5"/>
    <mergeCell ref="I4:I5"/>
    <mergeCell ref="J4:J5"/>
    <mergeCell ref="K4:K5"/>
    <mergeCell ref="N4:N5"/>
    <mergeCell ref="O4:O5"/>
    <mergeCell ref="P4:P5"/>
    <mergeCell ref="Q4:Q5"/>
    <mergeCell ref="R4:R5"/>
    <mergeCell ref="AE4:AE5"/>
    <mergeCell ref="AF4:AF5"/>
    <mergeCell ref="B52:Y52"/>
    <mergeCell ref="Y4:Y5"/>
    <mergeCell ref="Z4:Z5"/>
    <mergeCell ref="AA4:AA5"/>
    <mergeCell ref="AB4:AB5"/>
    <mergeCell ref="AC4:AC5"/>
    <mergeCell ref="AD4:AD5"/>
    <mergeCell ref="S4:S5"/>
    <mergeCell ref="T4:T5"/>
    <mergeCell ref="U4:U5"/>
    <mergeCell ref="V4:V5"/>
    <mergeCell ref="W4:W5"/>
    <mergeCell ref="X4:X5"/>
    <mergeCell ref="M4:M5"/>
  </mergeCells>
  <phoneticPr fontId="15" type="noConversion"/>
  <pageMargins left="0.51181102362204722" right="0.51181102362204722" top="0.55118110236220474" bottom="0.55118110236220474" header="0.31496062992125984" footer="0.31496062992125984"/>
  <pageSetup paperSize="5" scale="60" orientation="landscape" r:id="rId1"/>
  <ignoredErrors>
    <ignoredError sqref="AB18 AB26"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EC17A2-2D45-4711-9338-05BE50CCE438}">
  <dimension ref="A1:AH54"/>
  <sheetViews>
    <sheetView zoomScaleNormal="70" zoomScaleSheetLayoutView="70" workbookViewId="0">
      <pane ySplit="3" topLeftCell="A4" activePane="bottomLeft" state="frozen"/>
      <selection activeCell="B3" sqref="B3"/>
      <selection pane="bottomLeft" activeCell="A4" sqref="A4:A5"/>
    </sheetView>
  </sheetViews>
  <sheetFormatPr baseColWidth="10" defaultColWidth="11.42578125" defaultRowHeight="15" x14ac:dyDescent="0.25"/>
  <cols>
    <col min="2" max="2" width="14" customWidth="1"/>
    <col min="3" max="3" width="11.42578125" customWidth="1"/>
    <col min="4" max="4" width="80.140625" customWidth="1"/>
    <col min="5" max="5" width="15.85546875" customWidth="1"/>
    <col min="6" max="9" width="15.85546875" hidden="1" customWidth="1"/>
    <col min="10" max="10" width="15.85546875" customWidth="1"/>
    <col min="11" max="11" width="16.140625" hidden="1" customWidth="1"/>
    <col min="12" max="12" width="11.85546875" hidden="1" customWidth="1"/>
    <col min="13" max="14" width="13" hidden="1" customWidth="1"/>
    <col min="15" max="15" width="13" customWidth="1"/>
    <col min="16" max="16" width="16.28515625" hidden="1" customWidth="1"/>
    <col min="17" max="17" width="16.7109375" hidden="1" customWidth="1"/>
    <col min="18" max="19" width="16.28515625" hidden="1" customWidth="1"/>
    <col min="20" max="20" width="16.28515625" customWidth="1"/>
    <col min="21" max="21" width="13.85546875" hidden="1" customWidth="1"/>
    <col min="22" max="22" width="14.7109375" hidden="1" customWidth="1"/>
    <col min="23" max="23" width="14.42578125" hidden="1" customWidth="1"/>
    <col min="24" max="24" width="15" hidden="1" customWidth="1"/>
    <col min="25" max="25" width="16.42578125" customWidth="1"/>
    <col min="26" max="27" width="16.42578125" hidden="1" customWidth="1"/>
    <col min="28" max="28" width="13.85546875" hidden="1" customWidth="1"/>
    <col min="29" max="29" width="14.7109375" hidden="1" customWidth="1"/>
    <col min="30" max="30" width="14.42578125" customWidth="1"/>
    <col min="31" max="32" width="20.28515625" customWidth="1"/>
    <col min="33" max="33" width="55.28515625" customWidth="1"/>
    <col min="35" max="35" width="11.7109375" bestFit="1" customWidth="1"/>
  </cols>
  <sheetData>
    <row r="1" spans="1:34" ht="48" customHeight="1" thickBot="1" x14ac:dyDescent="0.3">
      <c r="B1" s="39" t="s">
        <v>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1"/>
    </row>
    <row r="2" spans="1:34" ht="63" customHeight="1" thickBot="1" x14ac:dyDescent="0.3">
      <c r="B2" s="42" t="s">
        <v>1</v>
      </c>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3"/>
      <c r="AE2" s="43"/>
      <c r="AF2" s="44"/>
    </row>
    <row r="3" spans="1:34" ht="24.75" customHeight="1" thickBot="1" x14ac:dyDescent="0.4">
      <c r="B3" s="45"/>
      <c r="C3" s="46"/>
      <c r="D3" s="46"/>
      <c r="E3" s="47"/>
      <c r="F3" s="48" t="s">
        <v>85</v>
      </c>
      <c r="G3" s="49"/>
      <c r="H3" s="49"/>
      <c r="I3" s="49"/>
      <c r="J3" s="50"/>
      <c r="K3" s="48" t="s">
        <v>97</v>
      </c>
      <c r="L3" s="49"/>
      <c r="M3" s="49"/>
      <c r="N3" s="49"/>
      <c r="O3" s="50"/>
      <c r="P3" s="45" t="s">
        <v>2</v>
      </c>
      <c r="Q3" s="46"/>
      <c r="R3" s="46"/>
      <c r="S3" s="46"/>
      <c r="T3" s="47"/>
      <c r="U3" s="45" t="s">
        <v>3</v>
      </c>
      <c r="V3" s="46"/>
      <c r="W3" s="46"/>
      <c r="X3" s="46"/>
      <c r="Y3" s="47"/>
      <c r="Z3" s="45" t="s">
        <v>4</v>
      </c>
      <c r="AA3" s="47"/>
      <c r="AB3" s="45" t="s">
        <v>5</v>
      </c>
      <c r="AC3" s="46"/>
      <c r="AD3" s="46"/>
      <c r="AE3" s="46"/>
      <c r="AF3" s="47"/>
    </row>
    <row r="4" spans="1:34" ht="15" customHeight="1" x14ac:dyDescent="0.25">
      <c r="A4" s="37" t="s">
        <v>6</v>
      </c>
      <c r="B4" s="30" t="s">
        <v>7</v>
      </c>
      <c r="C4" s="30" t="s">
        <v>8</v>
      </c>
      <c r="D4" s="30" t="s">
        <v>9</v>
      </c>
      <c r="E4" s="30" t="s">
        <v>10</v>
      </c>
      <c r="F4" s="35" t="s">
        <v>11</v>
      </c>
      <c r="G4" s="35" t="s">
        <v>12</v>
      </c>
      <c r="H4" s="35" t="s">
        <v>13</v>
      </c>
      <c r="I4" s="35" t="s">
        <v>14</v>
      </c>
      <c r="J4" s="35" t="s">
        <v>15</v>
      </c>
      <c r="K4" s="35" t="s">
        <v>11</v>
      </c>
      <c r="L4" s="35" t="s">
        <v>12</v>
      </c>
      <c r="M4" s="35" t="s">
        <v>13</v>
      </c>
      <c r="N4" s="35" t="s">
        <v>14</v>
      </c>
      <c r="O4" s="35" t="s">
        <v>15</v>
      </c>
      <c r="P4" s="30" t="s">
        <v>11</v>
      </c>
      <c r="Q4" s="30" t="s">
        <v>12</v>
      </c>
      <c r="R4" s="30" t="s">
        <v>13</v>
      </c>
      <c r="S4" s="30" t="s">
        <v>14</v>
      </c>
      <c r="T4" s="30" t="s">
        <v>15</v>
      </c>
      <c r="U4" s="30" t="s">
        <v>11</v>
      </c>
      <c r="V4" s="30" t="s">
        <v>12</v>
      </c>
      <c r="W4" s="30" t="s">
        <v>13</v>
      </c>
      <c r="X4" s="30" t="s">
        <v>14</v>
      </c>
      <c r="Y4" s="30" t="s">
        <v>15</v>
      </c>
      <c r="Z4" s="30" t="s">
        <v>4</v>
      </c>
      <c r="AA4" s="30"/>
      <c r="AB4" s="30" t="s">
        <v>11</v>
      </c>
      <c r="AC4" s="30" t="s">
        <v>12</v>
      </c>
      <c r="AD4" s="30" t="s">
        <v>13</v>
      </c>
      <c r="AE4" s="30" t="s">
        <v>14</v>
      </c>
      <c r="AF4" s="30" t="s">
        <v>15</v>
      </c>
    </row>
    <row r="5" spans="1:34" ht="65.25" customHeight="1" thickBot="1" x14ac:dyDescent="0.3">
      <c r="A5" s="38"/>
      <c r="B5" s="31"/>
      <c r="C5" s="31"/>
      <c r="D5" s="31"/>
      <c r="E5" s="31"/>
      <c r="F5" s="36"/>
      <c r="G5" s="36"/>
      <c r="H5" s="36"/>
      <c r="I5" s="36"/>
      <c r="J5" s="36"/>
      <c r="K5" s="36"/>
      <c r="L5" s="36"/>
      <c r="M5" s="36"/>
      <c r="N5" s="36"/>
      <c r="O5" s="36"/>
      <c r="P5" s="31"/>
      <c r="Q5" s="31"/>
      <c r="R5" s="31"/>
      <c r="S5" s="31"/>
      <c r="T5" s="31"/>
      <c r="U5" s="31"/>
      <c r="V5" s="31"/>
      <c r="W5" s="31"/>
      <c r="X5" s="31"/>
      <c r="Y5" s="31"/>
      <c r="Z5" s="31"/>
      <c r="AA5" s="31"/>
      <c r="AB5" s="31"/>
      <c r="AC5" s="31"/>
      <c r="AD5" s="31"/>
      <c r="AE5" s="31"/>
      <c r="AF5" s="31"/>
    </row>
    <row r="6" spans="1:34" s="8" customFormat="1" ht="60.75" thickBot="1" x14ac:dyDescent="0.3">
      <c r="A6" s="11">
        <v>1</v>
      </c>
      <c r="B6" s="23" t="s">
        <v>16</v>
      </c>
      <c r="C6" s="7" t="s">
        <v>17</v>
      </c>
      <c r="D6" s="23" t="s">
        <v>18</v>
      </c>
      <c r="E6" s="9">
        <v>1</v>
      </c>
      <c r="F6" s="21">
        <v>850000</v>
      </c>
      <c r="G6" s="22">
        <v>0.19</v>
      </c>
      <c r="H6" s="21">
        <f>F6+(F6*G6)</f>
        <v>1011500</v>
      </c>
      <c r="I6" s="21">
        <f>E6*F6</f>
        <v>850000</v>
      </c>
      <c r="J6" s="21">
        <f>H6*E6</f>
        <v>1011500</v>
      </c>
      <c r="K6" s="14"/>
      <c r="L6" s="15"/>
      <c r="M6" s="16"/>
      <c r="N6" s="17"/>
      <c r="O6" s="17"/>
      <c r="P6" s="2">
        <v>1000000</v>
      </c>
      <c r="Q6" s="12">
        <v>0.19</v>
      </c>
      <c r="R6" s="2">
        <f t="shared" ref="R6:R23" si="0">P6+(P6*Q6)</f>
        <v>1190000</v>
      </c>
      <c r="S6" s="2">
        <f t="shared" ref="S6:S23" si="1">P6*E6</f>
        <v>1000000</v>
      </c>
      <c r="T6" s="2">
        <f t="shared" ref="T6:T23" si="2">R6*E6</f>
        <v>1190000</v>
      </c>
      <c r="U6" s="5">
        <v>850000</v>
      </c>
      <c r="V6" s="13">
        <v>0.19</v>
      </c>
      <c r="W6" s="5">
        <f t="shared" ref="W6:W23" si="3">U6+(U6*V6)</f>
        <v>1011500</v>
      </c>
      <c r="X6" s="6">
        <f t="shared" ref="X6:X8" si="4">U6*E6</f>
        <v>850000</v>
      </c>
      <c r="Y6" s="3">
        <f t="shared" ref="Y6:Y8" si="5">W6*E6</f>
        <v>1011500</v>
      </c>
      <c r="Z6" s="27">
        <f>+STDEVA(J6,T6,Y6)</f>
        <v>103057.0230503482</v>
      </c>
      <c r="AA6" s="28">
        <f>+Z6/AF6</f>
        <v>9.6225044864937631E-2</v>
      </c>
      <c r="AB6" s="10">
        <f>(F6+P6+U6)/3</f>
        <v>900000</v>
      </c>
      <c r="AC6" s="10">
        <f>AB6*0.19</f>
        <v>171000</v>
      </c>
      <c r="AD6" s="10">
        <f>AB6+AC6</f>
        <v>1071000</v>
      </c>
      <c r="AE6" s="10">
        <f>((S6+I6+X6)/3)*E6</f>
        <v>900000</v>
      </c>
      <c r="AF6" s="26">
        <f>AD6*E6</f>
        <v>1071000</v>
      </c>
    </row>
    <row r="7" spans="1:34" s="8" customFormat="1" ht="90.75" thickBot="1" x14ac:dyDescent="0.3">
      <c r="A7" s="11">
        <v>2</v>
      </c>
      <c r="B7" s="23" t="s">
        <v>19</v>
      </c>
      <c r="C7" s="7" t="s">
        <v>20</v>
      </c>
      <c r="D7" s="23" t="s">
        <v>21</v>
      </c>
      <c r="E7" s="9">
        <v>1</v>
      </c>
      <c r="F7" s="24">
        <v>13000</v>
      </c>
      <c r="G7" s="22">
        <v>0.19</v>
      </c>
      <c r="H7" s="21">
        <f>F7+(F7*G7)</f>
        <v>15470</v>
      </c>
      <c r="I7" s="21">
        <f>E7*F7</f>
        <v>13000</v>
      </c>
      <c r="J7" s="21">
        <f>H7*E7</f>
        <v>15470</v>
      </c>
      <c r="K7" s="18"/>
      <c r="L7" s="15"/>
      <c r="M7" s="18"/>
      <c r="N7" s="18"/>
      <c r="O7" s="18"/>
      <c r="P7" s="2">
        <v>11000</v>
      </c>
      <c r="Q7" s="12">
        <v>0.19</v>
      </c>
      <c r="R7" s="2">
        <f t="shared" si="0"/>
        <v>13090</v>
      </c>
      <c r="S7" s="2">
        <f t="shared" si="1"/>
        <v>11000</v>
      </c>
      <c r="T7" s="2">
        <f t="shared" si="2"/>
        <v>13090</v>
      </c>
      <c r="U7" s="5">
        <v>14000</v>
      </c>
      <c r="V7" s="13">
        <v>0.19</v>
      </c>
      <c r="W7" s="5">
        <f t="shared" si="3"/>
        <v>16660</v>
      </c>
      <c r="X7" s="6">
        <f t="shared" si="4"/>
        <v>14000</v>
      </c>
      <c r="Y7" s="3">
        <f t="shared" si="5"/>
        <v>16660</v>
      </c>
      <c r="Z7" s="27">
        <f>+STDEVA(Y7,T7,J7)</f>
        <v>1817.7550256658164</v>
      </c>
      <c r="AA7" s="28">
        <f>+Z7/AF7</f>
        <v>0.12059409723568</v>
      </c>
      <c r="AB7" s="10">
        <f>(F7+P7+U7)/3</f>
        <v>12666.666666666666</v>
      </c>
      <c r="AC7" s="10">
        <f>AB7*0.19</f>
        <v>2406.6666666666665</v>
      </c>
      <c r="AD7" s="10">
        <f>AB7+AC7</f>
        <v>15073.333333333332</v>
      </c>
      <c r="AE7" s="10">
        <f>((I7+S7+X7)/3)*E7</f>
        <v>12666.666666666666</v>
      </c>
      <c r="AF7" s="26">
        <f>AD7*E7</f>
        <v>15073.333333333332</v>
      </c>
    </row>
    <row r="8" spans="1:34" s="8" customFormat="1" ht="90.75" thickBot="1" x14ac:dyDescent="0.3">
      <c r="A8" s="11">
        <v>3</v>
      </c>
      <c r="B8" s="23" t="s">
        <v>22</v>
      </c>
      <c r="C8" s="7" t="s">
        <v>20</v>
      </c>
      <c r="D8" s="23" t="s">
        <v>23</v>
      </c>
      <c r="E8" s="9">
        <v>1</v>
      </c>
      <c r="F8" s="21">
        <v>12000</v>
      </c>
      <c r="G8" s="22">
        <v>0.19</v>
      </c>
      <c r="H8" s="21">
        <f t="shared" ref="H8:H50" si="6">F8+(F8*G8)</f>
        <v>14280</v>
      </c>
      <c r="I8" s="21">
        <f t="shared" ref="I8:I51" si="7">E8*F8</f>
        <v>12000</v>
      </c>
      <c r="J8" s="21">
        <f t="shared" ref="J8:J51" si="8">H8*E8</f>
        <v>14280</v>
      </c>
      <c r="K8" s="19">
        <v>9950</v>
      </c>
      <c r="L8" s="15">
        <v>0.19</v>
      </c>
      <c r="M8" s="18">
        <f t="shared" ref="M8:M51" si="9">K8+(K8*L8)</f>
        <v>11840.5</v>
      </c>
      <c r="N8" s="18">
        <f t="shared" ref="N8:N51" si="10">E8*K8</f>
        <v>9950</v>
      </c>
      <c r="O8" s="18">
        <f t="shared" ref="O8:O51" si="11">M8*E8</f>
        <v>11840.5</v>
      </c>
      <c r="P8" s="2">
        <v>12000</v>
      </c>
      <c r="Q8" s="12">
        <v>0.19</v>
      </c>
      <c r="R8" s="2">
        <f>P8+(P8*Q8)</f>
        <v>14280</v>
      </c>
      <c r="S8" s="2">
        <f t="shared" si="1"/>
        <v>12000</v>
      </c>
      <c r="T8" s="2">
        <f t="shared" si="2"/>
        <v>14280</v>
      </c>
      <c r="U8" s="5"/>
      <c r="V8" s="13">
        <v>0.19</v>
      </c>
      <c r="W8" s="5">
        <f t="shared" si="3"/>
        <v>0</v>
      </c>
      <c r="X8" s="6">
        <f t="shared" si="4"/>
        <v>0</v>
      </c>
      <c r="Y8" s="3">
        <f t="shared" si="5"/>
        <v>0</v>
      </c>
      <c r="Z8" s="27">
        <f>+STDEVA(O8,T8,J8)</f>
        <v>1408.4459816880922</v>
      </c>
      <c r="AA8" s="28">
        <f>+Z8/AF8</f>
        <v>0.10458627851299555</v>
      </c>
      <c r="AB8" s="10">
        <f>(K8+F8+P8)/3</f>
        <v>11316.666666666666</v>
      </c>
      <c r="AC8" s="10">
        <f>AB8*0.19</f>
        <v>2150.1666666666665</v>
      </c>
      <c r="AD8" s="10">
        <f>AB8+AC8</f>
        <v>13466.833333333332</v>
      </c>
      <c r="AE8" s="10">
        <f>((N8+I8+S8)/3)*E8</f>
        <v>11316.666666666666</v>
      </c>
      <c r="AF8" s="26">
        <f>AD8*E8</f>
        <v>13466.833333333332</v>
      </c>
    </row>
    <row r="9" spans="1:34" s="8" customFormat="1" ht="45.75" thickBot="1" x14ac:dyDescent="0.3">
      <c r="A9" s="11">
        <v>4</v>
      </c>
      <c r="B9" s="23" t="s">
        <v>24</v>
      </c>
      <c r="C9" s="7" t="s">
        <v>17</v>
      </c>
      <c r="D9" s="23" t="s">
        <v>25</v>
      </c>
      <c r="E9" s="9">
        <v>1</v>
      </c>
      <c r="F9" s="21">
        <v>450000</v>
      </c>
      <c r="G9" s="22">
        <v>0.19</v>
      </c>
      <c r="H9" s="21">
        <f t="shared" si="6"/>
        <v>535500</v>
      </c>
      <c r="I9" s="21">
        <f t="shared" si="7"/>
        <v>450000</v>
      </c>
      <c r="J9" s="21">
        <f t="shared" si="8"/>
        <v>535500</v>
      </c>
      <c r="K9" s="19">
        <v>500000</v>
      </c>
      <c r="L9" s="15">
        <v>0.19</v>
      </c>
      <c r="M9" s="18">
        <f t="shared" si="9"/>
        <v>595000</v>
      </c>
      <c r="N9" s="18">
        <f t="shared" si="10"/>
        <v>500000</v>
      </c>
      <c r="O9" s="18">
        <f t="shared" si="11"/>
        <v>595000</v>
      </c>
      <c r="P9" s="2">
        <v>450000</v>
      </c>
      <c r="Q9" s="12">
        <v>0.19</v>
      </c>
      <c r="R9" s="2">
        <f t="shared" si="0"/>
        <v>535500</v>
      </c>
      <c r="S9" s="2">
        <f t="shared" si="1"/>
        <v>450000</v>
      </c>
      <c r="T9" s="2">
        <f t="shared" si="2"/>
        <v>535500</v>
      </c>
      <c r="U9" s="5"/>
      <c r="V9" s="13">
        <v>0.19</v>
      </c>
      <c r="W9" s="5">
        <f t="shared" si="3"/>
        <v>0</v>
      </c>
      <c r="X9" s="6">
        <f>U9*E9</f>
        <v>0</v>
      </c>
      <c r="Y9" s="3">
        <f>W9*E9</f>
        <v>0</v>
      </c>
      <c r="Z9" s="27">
        <f>+STDEVA(O9,T9,J9)</f>
        <v>34352.341016782731</v>
      </c>
      <c r="AA9" s="28">
        <f>+Z9/AF9</f>
        <v>6.1858957413174182E-2</v>
      </c>
      <c r="AB9" s="10">
        <f>(K9+P9+F9)/3</f>
        <v>466666.66666666669</v>
      </c>
      <c r="AC9" s="10">
        <f t="shared" ref="AC9:AC51" si="12">AB9*0.19</f>
        <v>88666.666666666672</v>
      </c>
      <c r="AD9" s="10">
        <f t="shared" ref="AD9:AD51" si="13">AB9+AC9</f>
        <v>555333.33333333337</v>
      </c>
      <c r="AE9" s="10">
        <f>((N9+S9+I9)/3)*E9</f>
        <v>466666.66666666669</v>
      </c>
      <c r="AF9" s="26">
        <f>AD9*E9</f>
        <v>555333.33333333337</v>
      </c>
      <c r="AH9" s="10"/>
    </row>
    <row r="10" spans="1:34" s="8" customFormat="1" ht="60.75" thickBot="1" x14ac:dyDescent="0.3">
      <c r="A10" s="11">
        <v>5</v>
      </c>
      <c r="B10" s="23" t="s">
        <v>26</v>
      </c>
      <c r="C10" s="7" t="s">
        <v>20</v>
      </c>
      <c r="D10" s="23" t="s">
        <v>27</v>
      </c>
      <c r="E10" s="9">
        <v>1</v>
      </c>
      <c r="F10" s="21">
        <v>180000</v>
      </c>
      <c r="G10" s="22">
        <v>0.19</v>
      </c>
      <c r="H10" s="21">
        <f t="shared" si="6"/>
        <v>214200</v>
      </c>
      <c r="I10" s="21">
        <f t="shared" si="7"/>
        <v>180000</v>
      </c>
      <c r="J10" s="21">
        <f t="shared" si="8"/>
        <v>214200</v>
      </c>
      <c r="K10" s="19">
        <v>145000</v>
      </c>
      <c r="L10" s="15">
        <v>0.19</v>
      </c>
      <c r="M10" s="18">
        <f t="shared" si="9"/>
        <v>172550</v>
      </c>
      <c r="N10" s="18">
        <f t="shared" si="10"/>
        <v>145000</v>
      </c>
      <c r="O10" s="18">
        <f t="shared" si="11"/>
        <v>172550</v>
      </c>
      <c r="P10" s="2">
        <v>150000</v>
      </c>
      <c r="Q10" s="12">
        <v>0.19</v>
      </c>
      <c r="R10" s="2">
        <f t="shared" si="0"/>
        <v>178500</v>
      </c>
      <c r="S10" s="2">
        <f t="shared" si="1"/>
        <v>150000</v>
      </c>
      <c r="T10" s="2">
        <f t="shared" si="2"/>
        <v>178500</v>
      </c>
      <c r="U10" s="5"/>
      <c r="V10" s="13">
        <v>0.19</v>
      </c>
      <c r="W10" s="5">
        <f t="shared" si="3"/>
        <v>0</v>
      </c>
      <c r="X10" s="6">
        <f t="shared" ref="X10:X23" si="14">U10*E10</f>
        <v>0</v>
      </c>
      <c r="Y10" s="3">
        <f t="shared" ref="Y10:Y23" si="15">W10*E10</f>
        <v>0</v>
      </c>
      <c r="Z10" s="27">
        <f>+STDEVA(J10,T10,O10)</f>
        <v>22526.336438341084</v>
      </c>
      <c r="AA10" s="28">
        <f t="shared" ref="AA10:AA16" si="16">+Z10/AF10</f>
        <v>0.11955596517474258</v>
      </c>
      <c r="AB10" s="10">
        <f>(F10+P10+K10)/3</f>
        <v>158333.33333333334</v>
      </c>
      <c r="AC10" s="10">
        <f>AB10*0.19</f>
        <v>30083.333333333336</v>
      </c>
      <c r="AD10" s="10">
        <f>AB10+AC10</f>
        <v>188416.66666666669</v>
      </c>
      <c r="AE10" s="10">
        <f>((I10+S10+N10)/3)*E10</f>
        <v>158333.33333333334</v>
      </c>
      <c r="AF10" s="26">
        <f>AD10*E10</f>
        <v>188416.66666666669</v>
      </c>
    </row>
    <row r="11" spans="1:34" s="8" customFormat="1" ht="30.75" thickBot="1" x14ac:dyDescent="0.3">
      <c r="A11" s="11">
        <v>6</v>
      </c>
      <c r="B11" s="23" t="s">
        <v>28</v>
      </c>
      <c r="C11" s="7" t="s">
        <v>20</v>
      </c>
      <c r="D11" s="23" t="s">
        <v>29</v>
      </c>
      <c r="E11" s="9">
        <v>1</v>
      </c>
      <c r="F11" s="21">
        <v>9000</v>
      </c>
      <c r="G11" s="22">
        <v>0.19</v>
      </c>
      <c r="H11" s="21">
        <f t="shared" si="6"/>
        <v>10710</v>
      </c>
      <c r="I11" s="21">
        <f t="shared" si="7"/>
        <v>9000</v>
      </c>
      <c r="J11" s="21">
        <f t="shared" si="8"/>
        <v>10710</v>
      </c>
      <c r="K11" s="19">
        <v>9000</v>
      </c>
      <c r="L11" s="15">
        <v>0.19</v>
      </c>
      <c r="M11" s="18">
        <f t="shared" si="9"/>
        <v>10710</v>
      </c>
      <c r="N11" s="18">
        <f t="shared" si="10"/>
        <v>9000</v>
      </c>
      <c r="O11" s="18">
        <f t="shared" si="11"/>
        <v>10710</v>
      </c>
      <c r="P11" s="2"/>
      <c r="Q11" s="12">
        <v>0.19</v>
      </c>
      <c r="R11" s="2">
        <f t="shared" si="0"/>
        <v>0</v>
      </c>
      <c r="S11" s="2">
        <f t="shared" si="1"/>
        <v>0</v>
      </c>
      <c r="T11" s="2">
        <f t="shared" si="2"/>
        <v>0</v>
      </c>
      <c r="U11" s="5">
        <v>8500</v>
      </c>
      <c r="V11" s="13">
        <v>0.19</v>
      </c>
      <c r="W11" s="5">
        <f t="shared" si="3"/>
        <v>10115</v>
      </c>
      <c r="X11" s="6">
        <f t="shared" si="14"/>
        <v>8500</v>
      </c>
      <c r="Y11" s="3">
        <f t="shared" si="15"/>
        <v>10115</v>
      </c>
      <c r="Z11" s="27">
        <f>+STDEVA(O11,J11,Y11)</f>
        <v>343.52341016782736</v>
      </c>
      <c r="AA11" s="28">
        <f t="shared" si="16"/>
        <v>3.268020391639391E-2</v>
      </c>
      <c r="AB11" s="10">
        <f>(K11+F11+U11)/3</f>
        <v>8833.3333333333339</v>
      </c>
      <c r="AC11" s="10">
        <f t="shared" si="12"/>
        <v>1678.3333333333335</v>
      </c>
      <c r="AD11" s="10">
        <f t="shared" si="13"/>
        <v>10511.666666666668</v>
      </c>
      <c r="AE11" s="10">
        <f>((N11+I11+X11)/3)*E11</f>
        <v>8833.3333333333339</v>
      </c>
      <c r="AF11" s="26">
        <f t="shared" ref="AF11:AF51" si="17">AD11*E11</f>
        <v>10511.666666666668</v>
      </c>
    </row>
    <row r="12" spans="1:34" s="8" customFormat="1" ht="30.75" thickBot="1" x14ac:dyDescent="0.3">
      <c r="A12" s="11">
        <v>7</v>
      </c>
      <c r="B12" s="23" t="s">
        <v>30</v>
      </c>
      <c r="C12" s="7" t="s">
        <v>20</v>
      </c>
      <c r="D12" s="23" t="s">
        <v>31</v>
      </c>
      <c r="E12" s="9">
        <v>1</v>
      </c>
      <c r="F12" s="21">
        <v>2400</v>
      </c>
      <c r="G12" s="22">
        <v>0.19</v>
      </c>
      <c r="H12" s="21">
        <f t="shared" si="6"/>
        <v>2856</v>
      </c>
      <c r="I12" s="21">
        <f t="shared" si="7"/>
        <v>2400</v>
      </c>
      <c r="J12" s="21">
        <f t="shared" si="8"/>
        <v>2856</v>
      </c>
      <c r="K12" s="19">
        <v>3400</v>
      </c>
      <c r="L12" s="15">
        <v>0.19</v>
      </c>
      <c r="M12" s="18">
        <f t="shared" si="9"/>
        <v>4046</v>
      </c>
      <c r="N12" s="18">
        <f t="shared" si="10"/>
        <v>3400</v>
      </c>
      <c r="O12" s="18">
        <f t="shared" si="11"/>
        <v>4046</v>
      </c>
      <c r="P12" s="2"/>
      <c r="Q12" s="12">
        <v>0.19</v>
      </c>
      <c r="R12" s="2">
        <f t="shared" si="0"/>
        <v>0</v>
      </c>
      <c r="S12" s="2">
        <f t="shared" si="1"/>
        <v>0</v>
      </c>
      <c r="T12" s="2">
        <f t="shared" si="2"/>
        <v>0</v>
      </c>
      <c r="U12" s="5">
        <v>2900</v>
      </c>
      <c r="V12" s="13">
        <v>0.19</v>
      </c>
      <c r="W12" s="5">
        <f t="shared" si="3"/>
        <v>3451</v>
      </c>
      <c r="X12" s="6">
        <f t="shared" si="14"/>
        <v>2900</v>
      </c>
      <c r="Y12" s="3">
        <f t="shared" si="15"/>
        <v>3451</v>
      </c>
      <c r="Z12" s="27">
        <f>+STDEVA(O12,J12,Y12)</f>
        <v>595</v>
      </c>
      <c r="AA12" s="28">
        <f t="shared" si="16"/>
        <v>0.17241379310344829</v>
      </c>
      <c r="AB12" s="10">
        <f>(K12+F12+U12)/3</f>
        <v>2900</v>
      </c>
      <c r="AC12" s="10">
        <f t="shared" si="12"/>
        <v>551</v>
      </c>
      <c r="AD12" s="10">
        <f t="shared" si="13"/>
        <v>3451</v>
      </c>
      <c r="AE12" s="10">
        <f>((N12+I12+X12)/3)*E12</f>
        <v>2900</v>
      </c>
      <c r="AF12" s="26">
        <f>AD12*E12</f>
        <v>3451</v>
      </c>
    </row>
    <row r="13" spans="1:34" s="8" customFormat="1" ht="30.75" thickBot="1" x14ac:dyDescent="0.3">
      <c r="A13" s="11">
        <v>8</v>
      </c>
      <c r="B13" s="23" t="s">
        <v>32</v>
      </c>
      <c r="C13" s="7" t="s">
        <v>20</v>
      </c>
      <c r="D13" s="23" t="s">
        <v>33</v>
      </c>
      <c r="E13" s="9">
        <v>1</v>
      </c>
      <c r="F13" s="21">
        <v>2000</v>
      </c>
      <c r="G13" s="22">
        <v>0.19</v>
      </c>
      <c r="H13" s="21">
        <f t="shared" si="6"/>
        <v>2380</v>
      </c>
      <c r="I13" s="21">
        <f t="shared" si="7"/>
        <v>2000</v>
      </c>
      <c r="J13" s="21">
        <f t="shared" si="8"/>
        <v>2380</v>
      </c>
      <c r="K13" s="19"/>
      <c r="L13" s="15">
        <v>0.19</v>
      </c>
      <c r="M13" s="18">
        <f t="shared" si="9"/>
        <v>0</v>
      </c>
      <c r="N13" s="18">
        <f t="shared" si="10"/>
        <v>0</v>
      </c>
      <c r="O13" s="18">
        <f t="shared" si="11"/>
        <v>0</v>
      </c>
      <c r="P13" s="2">
        <v>2500</v>
      </c>
      <c r="Q13" s="12">
        <v>0.19</v>
      </c>
      <c r="R13" s="2">
        <f t="shared" si="0"/>
        <v>2975</v>
      </c>
      <c r="S13" s="2">
        <f t="shared" si="1"/>
        <v>2500</v>
      </c>
      <c r="T13" s="2">
        <f t="shared" si="2"/>
        <v>2975</v>
      </c>
      <c r="U13" s="5">
        <v>2600</v>
      </c>
      <c r="V13" s="13">
        <v>0.19</v>
      </c>
      <c r="W13" s="5">
        <f t="shared" si="3"/>
        <v>3094</v>
      </c>
      <c r="X13" s="6">
        <f t="shared" si="14"/>
        <v>2600</v>
      </c>
      <c r="Y13" s="3">
        <f t="shared" si="15"/>
        <v>3094</v>
      </c>
      <c r="Z13" s="27">
        <f>+STDEVA(J13,T13,Y13)</f>
        <v>382.53148018605469</v>
      </c>
      <c r="AA13" s="28">
        <f t="shared" si="16"/>
        <v>0.13582606705623912</v>
      </c>
      <c r="AB13" s="10">
        <f>(F13+P13+U13)/3</f>
        <v>2366.6666666666665</v>
      </c>
      <c r="AC13" s="10">
        <f t="shared" si="12"/>
        <v>449.66666666666663</v>
      </c>
      <c r="AD13" s="10">
        <f t="shared" si="13"/>
        <v>2816.333333333333</v>
      </c>
      <c r="AE13" s="10">
        <f>((I13+S13+X13)/3)*E13</f>
        <v>2366.6666666666665</v>
      </c>
      <c r="AF13" s="26">
        <f t="shared" si="17"/>
        <v>2816.333333333333</v>
      </c>
    </row>
    <row r="14" spans="1:34" s="8" customFormat="1" ht="15.75" thickBot="1" x14ac:dyDescent="0.3">
      <c r="A14" s="11">
        <v>9</v>
      </c>
      <c r="B14" s="23" t="s">
        <v>34</v>
      </c>
      <c r="C14" s="7" t="s">
        <v>20</v>
      </c>
      <c r="D14" s="23" t="s">
        <v>35</v>
      </c>
      <c r="E14" s="9">
        <v>1</v>
      </c>
      <c r="F14" s="21">
        <v>14000</v>
      </c>
      <c r="G14" s="22">
        <v>0.19</v>
      </c>
      <c r="H14" s="21">
        <f t="shared" si="6"/>
        <v>16660</v>
      </c>
      <c r="I14" s="21">
        <f t="shared" si="7"/>
        <v>14000</v>
      </c>
      <c r="J14" s="21">
        <f t="shared" si="8"/>
        <v>16660</v>
      </c>
      <c r="K14" s="19"/>
      <c r="L14" s="15">
        <v>0.19</v>
      </c>
      <c r="M14" s="18">
        <f t="shared" si="9"/>
        <v>0</v>
      </c>
      <c r="N14" s="18">
        <f t="shared" si="10"/>
        <v>0</v>
      </c>
      <c r="O14" s="18">
        <f t="shared" si="11"/>
        <v>0</v>
      </c>
      <c r="P14" s="2">
        <v>15000</v>
      </c>
      <c r="Q14" s="12">
        <v>0.19</v>
      </c>
      <c r="R14" s="2">
        <f t="shared" si="0"/>
        <v>17850</v>
      </c>
      <c r="S14" s="2">
        <f t="shared" si="1"/>
        <v>15000</v>
      </c>
      <c r="T14" s="2">
        <f t="shared" si="2"/>
        <v>17850</v>
      </c>
      <c r="U14" s="5">
        <v>12255</v>
      </c>
      <c r="V14" s="13">
        <v>0.19</v>
      </c>
      <c r="W14" s="5">
        <f t="shared" si="3"/>
        <v>14583.45</v>
      </c>
      <c r="X14" s="6">
        <f t="shared" si="14"/>
        <v>12255</v>
      </c>
      <c r="Y14" s="3">
        <f t="shared" si="15"/>
        <v>14583.45</v>
      </c>
      <c r="Z14" s="27">
        <f>+STDEVA(J14,T14,Y14)</f>
        <v>1653.2044038271044</v>
      </c>
      <c r="AA14" s="28">
        <f t="shared" si="16"/>
        <v>0.10102392908791934</v>
      </c>
      <c r="AB14" s="10">
        <f>(F14+P14+U14)/3</f>
        <v>13751.666666666666</v>
      </c>
      <c r="AC14" s="10">
        <f t="shared" si="12"/>
        <v>2612.8166666666666</v>
      </c>
      <c r="AD14" s="10">
        <f t="shared" si="13"/>
        <v>16364.483333333334</v>
      </c>
      <c r="AE14" s="10">
        <f>((I14+S14+X14)/3)*E14</f>
        <v>13751.666666666666</v>
      </c>
      <c r="AF14" s="26">
        <f t="shared" si="17"/>
        <v>16364.483333333334</v>
      </c>
    </row>
    <row r="15" spans="1:34" s="8" customFormat="1" ht="15.75" thickBot="1" x14ac:dyDescent="0.3">
      <c r="A15" s="11">
        <v>10</v>
      </c>
      <c r="B15" s="23" t="s">
        <v>36</v>
      </c>
      <c r="C15" s="7" t="s">
        <v>20</v>
      </c>
      <c r="D15" s="23" t="s">
        <v>37</v>
      </c>
      <c r="E15" s="9">
        <v>1</v>
      </c>
      <c r="F15" s="21">
        <v>450</v>
      </c>
      <c r="G15" s="22">
        <v>0.19</v>
      </c>
      <c r="H15" s="21">
        <f t="shared" si="6"/>
        <v>535.5</v>
      </c>
      <c r="I15" s="21">
        <f t="shared" si="7"/>
        <v>450</v>
      </c>
      <c r="J15" s="21">
        <f t="shared" si="8"/>
        <v>535.5</v>
      </c>
      <c r="K15" s="19">
        <v>500</v>
      </c>
      <c r="L15" s="15">
        <v>0.19</v>
      </c>
      <c r="M15" s="18">
        <f t="shared" si="9"/>
        <v>595</v>
      </c>
      <c r="N15" s="18">
        <f t="shared" si="10"/>
        <v>500</v>
      </c>
      <c r="O15" s="18">
        <f t="shared" si="11"/>
        <v>595</v>
      </c>
      <c r="P15" s="2"/>
      <c r="Q15" s="12">
        <v>0.19</v>
      </c>
      <c r="R15" s="2">
        <f t="shared" si="0"/>
        <v>0</v>
      </c>
      <c r="S15" s="2">
        <f t="shared" si="1"/>
        <v>0</v>
      </c>
      <c r="T15" s="2">
        <f t="shared" si="2"/>
        <v>0</v>
      </c>
      <c r="U15" s="5">
        <v>400</v>
      </c>
      <c r="V15" s="13">
        <v>0.19</v>
      </c>
      <c r="W15" s="5">
        <f t="shared" si="3"/>
        <v>476</v>
      </c>
      <c r="X15" s="6">
        <f t="shared" si="14"/>
        <v>400</v>
      </c>
      <c r="Y15" s="3">
        <f t="shared" si="15"/>
        <v>476</v>
      </c>
      <c r="Z15" s="27">
        <f>+STDEVA(O15,J15,Y15)</f>
        <v>59.5</v>
      </c>
      <c r="AA15" s="28">
        <f t="shared" si="16"/>
        <v>0.1111111111111111</v>
      </c>
      <c r="AB15" s="10">
        <f>(K15+F15+U15)/3</f>
        <v>450</v>
      </c>
      <c r="AC15" s="10">
        <f t="shared" si="12"/>
        <v>85.5</v>
      </c>
      <c r="AD15" s="10">
        <f t="shared" si="13"/>
        <v>535.5</v>
      </c>
      <c r="AE15" s="10">
        <f>((N15+I15+X15)/3)*E15</f>
        <v>450</v>
      </c>
      <c r="AF15" s="26">
        <f t="shared" si="17"/>
        <v>535.5</v>
      </c>
    </row>
    <row r="16" spans="1:34" s="8" customFormat="1" ht="30.75" thickBot="1" x14ac:dyDescent="0.3">
      <c r="A16" s="11">
        <v>11</v>
      </c>
      <c r="B16" s="23" t="s">
        <v>38</v>
      </c>
      <c r="C16" s="7" t="s">
        <v>20</v>
      </c>
      <c r="D16" s="23" t="s">
        <v>39</v>
      </c>
      <c r="E16" s="9">
        <v>1</v>
      </c>
      <c r="F16" s="21"/>
      <c r="G16" s="21">
        <v>0.19</v>
      </c>
      <c r="H16" s="21">
        <f t="shared" si="6"/>
        <v>0</v>
      </c>
      <c r="I16" s="21">
        <f t="shared" si="7"/>
        <v>0</v>
      </c>
      <c r="J16" s="21">
        <f t="shared" si="8"/>
        <v>0</v>
      </c>
      <c r="K16" s="19">
        <v>7000</v>
      </c>
      <c r="L16" s="15">
        <v>0.19</v>
      </c>
      <c r="M16" s="18">
        <f t="shared" si="9"/>
        <v>8330</v>
      </c>
      <c r="N16" s="18">
        <f t="shared" si="10"/>
        <v>7000</v>
      </c>
      <c r="O16" s="18">
        <f t="shared" si="11"/>
        <v>8330</v>
      </c>
      <c r="P16" s="2">
        <v>9000</v>
      </c>
      <c r="Q16" s="12">
        <v>0.19</v>
      </c>
      <c r="R16" s="2">
        <f t="shared" si="0"/>
        <v>10710</v>
      </c>
      <c r="S16" s="2">
        <f t="shared" si="1"/>
        <v>9000</v>
      </c>
      <c r="T16" s="2">
        <f t="shared" si="2"/>
        <v>10710</v>
      </c>
      <c r="U16" s="5">
        <v>8600</v>
      </c>
      <c r="V16" s="13">
        <v>0.19</v>
      </c>
      <c r="W16" s="5">
        <f t="shared" si="3"/>
        <v>10234</v>
      </c>
      <c r="X16" s="6">
        <f t="shared" si="14"/>
        <v>8600</v>
      </c>
      <c r="Y16" s="3">
        <f t="shared" si="15"/>
        <v>10234</v>
      </c>
      <c r="Z16" s="27">
        <f>+STDEVA(O16,T16,Y16)</f>
        <v>1259.3776240667451</v>
      </c>
      <c r="AA16" s="28">
        <f t="shared" si="16"/>
        <v>0.12906103956412637</v>
      </c>
      <c r="AB16" s="10">
        <f>(K16+P16+U16)/3</f>
        <v>8200</v>
      </c>
      <c r="AC16" s="10">
        <f t="shared" si="12"/>
        <v>1558</v>
      </c>
      <c r="AD16" s="10">
        <f t="shared" si="13"/>
        <v>9758</v>
      </c>
      <c r="AE16" s="10">
        <f>((N16+S16+X16)/3)*E16</f>
        <v>8200</v>
      </c>
      <c r="AF16" s="26">
        <f t="shared" si="17"/>
        <v>9758</v>
      </c>
    </row>
    <row r="17" spans="1:32" s="8" customFormat="1" ht="30.75" thickBot="1" x14ac:dyDescent="0.3">
      <c r="A17" s="11">
        <v>12</v>
      </c>
      <c r="B17" s="23" t="s">
        <v>40</v>
      </c>
      <c r="C17" s="7" t="s">
        <v>20</v>
      </c>
      <c r="D17" s="23" t="s">
        <v>41</v>
      </c>
      <c r="E17" s="9">
        <v>1</v>
      </c>
      <c r="F17" s="21">
        <v>6500</v>
      </c>
      <c r="G17" s="21">
        <v>0.19</v>
      </c>
      <c r="H17" s="21">
        <f t="shared" si="6"/>
        <v>7735</v>
      </c>
      <c r="I17" s="21">
        <f t="shared" si="7"/>
        <v>6500</v>
      </c>
      <c r="J17" s="21">
        <f t="shared" si="8"/>
        <v>7735</v>
      </c>
      <c r="K17" s="19"/>
      <c r="L17" s="15">
        <v>0.19</v>
      </c>
      <c r="M17" s="18">
        <f t="shared" si="9"/>
        <v>0</v>
      </c>
      <c r="N17" s="18">
        <f t="shared" si="10"/>
        <v>0</v>
      </c>
      <c r="O17" s="18">
        <f t="shared" si="11"/>
        <v>0</v>
      </c>
      <c r="P17" s="2">
        <v>6000</v>
      </c>
      <c r="Q17" s="12">
        <v>0.19</v>
      </c>
      <c r="R17" s="2">
        <f t="shared" si="0"/>
        <v>7140</v>
      </c>
      <c r="S17" s="2">
        <f t="shared" si="1"/>
        <v>6000</v>
      </c>
      <c r="T17" s="2">
        <f t="shared" si="2"/>
        <v>7140</v>
      </c>
      <c r="U17" s="5">
        <v>4900</v>
      </c>
      <c r="V17" s="13">
        <v>0.19</v>
      </c>
      <c r="W17" s="5">
        <f t="shared" si="3"/>
        <v>5831</v>
      </c>
      <c r="X17" s="6">
        <f t="shared" si="14"/>
        <v>4900</v>
      </c>
      <c r="Y17" s="3">
        <f t="shared" si="15"/>
        <v>5831</v>
      </c>
      <c r="Z17" s="27">
        <f>STDEVA(J17,Y17,T17)</f>
        <v>974.05697985282154</v>
      </c>
      <c r="AA17" s="28">
        <f>+Z17/AF17</f>
        <v>0.14112677192883535</v>
      </c>
      <c r="AB17" s="10">
        <f>(F17+P17+U17)/3</f>
        <v>5800</v>
      </c>
      <c r="AC17" s="10">
        <f t="shared" si="12"/>
        <v>1102</v>
      </c>
      <c r="AD17" s="10">
        <f t="shared" si="13"/>
        <v>6902</v>
      </c>
      <c r="AE17" s="10">
        <f>((I17+S17+X17)/3)*E17</f>
        <v>5800</v>
      </c>
      <c r="AF17" s="26">
        <f t="shared" si="17"/>
        <v>6902</v>
      </c>
    </row>
    <row r="18" spans="1:32" s="8" customFormat="1" ht="30.75" thickBot="1" x14ac:dyDescent="0.3">
      <c r="A18" s="11">
        <v>13</v>
      </c>
      <c r="B18" s="23" t="s">
        <v>42</v>
      </c>
      <c r="C18" s="7" t="s">
        <v>20</v>
      </c>
      <c r="D18" s="23" t="s">
        <v>43</v>
      </c>
      <c r="E18" s="9">
        <v>1</v>
      </c>
      <c r="F18" s="21">
        <v>17150</v>
      </c>
      <c r="G18" s="22">
        <v>0.19</v>
      </c>
      <c r="H18" s="21">
        <f t="shared" si="6"/>
        <v>20408.5</v>
      </c>
      <c r="I18" s="21">
        <f t="shared" si="7"/>
        <v>17150</v>
      </c>
      <c r="J18" s="21">
        <f t="shared" si="8"/>
        <v>20408.5</v>
      </c>
      <c r="K18" s="19">
        <v>14900</v>
      </c>
      <c r="L18" s="15">
        <v>0.19</v>
      </c>
      <c r="M18" s="18">
        <f t="shared" si="9"/>
        <v>17731</v>
      </c>
      <c r="N18" s="18">
        <f t="shared" si="10"/>
        <v>14900</v>
      </c>
      <c r="O18" s="18">
        <f t="shared" si="11"/>
        <v>17731</v>
      </c>
      <c r="P18" s="2"/>
      <c r="Q18" s="12">
        <v>0.19</v>
      </c>
      <c r="R18" s="2">
        <f t="shared" si="0"/>
        <v>0</v>
      </c>
      <c r="S18" s="2">
        <f t="shared" si="1"/>
        <v>0</v>
      </c>
      <c r="T18" s="2">
        <f t="shared" si="2"/>
        <v>0</v>
      </c>
      <c r="U18" s="5">
        <v>19490</v>
      </c>
      <c r="V18" s="13">
        <v>0.19</v>
      </c>
      <c r="W18" s="5">
        <f t="shared" si="3"/>
        <v>23193.1</v>
      </c>
      <c r="X18" s="6">
        <f t="shared" si="14"/>
        <v>19490</v>
      </c>
      <c r="Y18" s="3">
        <f t="shared" si="15"/>
        <v>23193.1</v>
      </c>
      <c r="Z18" s="27">
        <f>+STDEVA(J18,O18,Y18)</f>
        <v>2731.2249943935467</v>
      </c>
      <c r="AA18" s="28">
        <f t="shared" ref="AA18:AA23" si="18">+Z18/AF18</f>
        <v>0.1335941242207348</v>
      </c>
      <c r="AB18" s="10">
        <f>(F18+K18+U18)/3</f>
        <v>17180</v>
      </c>
      <c r="AC18" s="10">
        <f t="shared" si="12"/>
        <v>3264.2</v>
      </c>
      <c r="AD18" s="10">
        <f t="shared" si="13"/>
        <v>20444.2</v>
      </c>
      <c r="AE18" s="10">
        <f>((I18+N18+X18)/3)*E18</f>
        <v>17180</v>
      </c>
      <c r="AF18" s="26">
        <f t="shared" si="17"/>
        <v>20444.2</v>
      </c>
    </row>
    <row r="19" spans="1:32" s="8" customFormat="1" ht="15.75" thickBot="1" x14ac:dyDescent="0.3">
      <c r="A19" s="11">
        <v>14</v>
      </c>
      <c r="B19" s="23" t="s">
        <v>34</v>
      </c>
      <c r="C19" s="7" t="s">
        <v>20</v>
      </c>
      <c r="D19" s="23" t="s">
        <v>44</v>
      </c>
      <c r="E19" s="9">
        <v>1</v>
      </c>
      <c r="F19" s="21">
        <v>18500</v>
      </c>
      <c r="G19" s="22">
        <v>0.19</v>
      </c>
      <c r="H19" s="21">
        <f t="shared" si="6"/>
        <v>22015</v>
      </c>
      <c r="I19" s="21">
        <f t="shared" si="7"/>
        <v>18500</v>
      </c>
      <c r="J19" s="21">
        <f t="shared" si="8"/>
        <v>22015</v>
      </c>
      <c r="K19" s="25">
        <f>1600*12</f>
        <v>19200</v>
      </c>
      <c r="L19" s="15">
        <v>0.19</v>
      </c>
      <c r="M19" s="18">
        <f t="shared" si="9"/>
        <v>22848</v>
      </c>
      <c r="N19" s="18">
        <f t="shared" si="10"/>
        <v>19200</v>
      </c>
      <c r="O19" s="18">
        <f t="shared" si="11"/>
        <v>22848</v>
      </c>
      <c r="P19" s="2"/>
      <c r="Q19" s="12">
        <v>0.19</v>
      </c>
      <c r="R19" s="2">
        <f t="shared" si="0"/>
        <v>0</v>
      </c>
      <c r="S19" s="2">
        <f t="shared" si="1"/>
        <v>0</v>
      </c>
      <c r="T19" s="2">
        <f t="shared" si="2"/>
        <v>0</v>
      </c>
      <c r="U19" s="5">
        <v>18500</v>
      </c>
      <c r="V19" s="13">
        <v>0.19</v>
      </c>
      <c r="W19" s="5">
        <f t="shared" si="3"/>
        <v>22015</v>
      </c>
      <c r="X19" s="6">
        <f t="shared" si="14"/>
        <v>18500</v>
      </c>
      <c r="Y19" s="3">
        <f t="shared" si="15"/>
        <v>22015</v>
      </c>
      <c r="Z19" s="27">
        <f>+STDEVA(J19,O19,Y19)</f>
        <v>480.93277423495829</v>
      </c>
      <c r="AA19" s="28">
        <f t="shared" si="18"/>
        <v>2.1573586571142604E-2</v>
      </c>
      <c r="AB19" s="10">
        <f>(F19+K19+U19)/3</f>
        <v>18733.333333333332</v>
      </c>
      <c r="AC19" s="10">
        <f t="shared" si="12"/>
        <v>3559.333333333333</v>
      </c>
      <c r="AD19" s="10">
        <f t="shared" si="13"/>
        <v>22292.666666666664</v>
      </c>
      <c r="AE19" s="10">
        <f>((I19+N19+X19)/3)*E19</f>
        <v>18733.333333333332</v>
      </c>
      <c r="AF19" s="26">
        <f t="shared" si="17"/>
        <v>22292.666666666664</v>
      </c>
    </row>
    <row r="20" spans="1:32" s="8" customFormat="1" ht="45.75" thickBot="1" x14ac:dyDescent="0.3">
      <c r="A20" s="11">
        <v>15</v>
      </c>
      <c r="B20" s="23" t="s">
        <v>45</v>
      </c>
      <c r="C20" s="7" t="s">
        <v>20</v>
      </c>
      <c r="D20" s="23" t="s">
        <v>46</v>
      </c>
      <c r="E20" s="9">
        <v>1</v>
      </c>
      <c r="F20" s="21"/>
      <c r="G20" s="22">
        <v>0.19</v>
      </c>
      <c r="H20" s="21">
        <f t="shared" si="6"/>
        <v>0</v>
      </c>
      <c r="I20" s="21">
        <f t="shared" si="7"/>
        <v>0</v>
      </c>
      <c r="J20" s="21">
        <f t="shared" si="8"/>
        <v>0</v>
      </c>
      <c r="K20" s="25">
        <v>24600</v>
      </c>
      <c r="L20" s="15">
        <v>0.19</v>
      </c>
      <c r="M20" s="18">
        <f t="shared" si="9"/>
        <v>29274</v>
      </c>
      <c r="N20" s="18">
        <f t="shared" si="10"/>
        <v>24600</v>
      </c>
      <c r="O20" s="18">
        <f t="shared" si="11"/>
        <v>29274</v>
      </c>
      <c r="P20" s="2">
        <v>22000</v>
      </c>
      <c r="Q20" s="12">
        <v>0.19</v>
      </c>
      <c r="R20" s="2">
        <f t="shared" si="0"/>
        <v>26180</v>
      </c>
      <c r="S20" s="2">
        <f t="shared" si="1"/>
        <v>22000</v>
      </c>
      <c r="T20" s="2">
        <f t="shared" si="2"/>
        <v>26180</v>
      </c>
      <c r="U20" s="5">
        <v>19300</v>
      </c>
      <c r="V20" s="13">
        <v>0.19</v>
      </c>
      <c r="W20" s="5">
        <f t="shared" si="3"/>
        <v>22967</v>
      </c>
      <c r="X20" s="6">
        <f t="shared" si="14"/>
        <v>19300</v>
      </c>
      <c r="Y20" s="3">
        <f t="shared" si="15"/>
        <v>22967</v>
      </c>
      <c r="Z20" s="27">
        <f>+STDEVA(O20,T20,Y20)</f>
        <v>3153.6871013677519</v>
      </c>
      <c r="AA20" s="28">
        <f t="shared" si="18"/>
        <v>0.12064448686070382</v>
      </c>
      <c r="AB20" s="10">
        <f>(K20+P20+U20)/3</f>
        <v>21966.666666666668</v>
      </c>
      <c r="AC20" s="10">
        <f t="shared" si="12"/>
        <v>4173.666666666667</v>
      </c>
      <c r="AD20" s="10">
        <f t="shared" si="13"/>
        <v>26140.333333333336</v>
      </c>
      <c r="AE20" s="10">
        <f>((N20+S20+X20)/3)*E20</f>
        <v>21966.666666666668</v>
      </c>
      <c r="AF20" s="26">
        <f t="shared" si="17"/>
        <v>26140.333333333336</v>
      </c>
    </row>
    <row r="21" spans="1:32" s="8" customFormat="1" ht="60.75" thickBot="1" x14ac:dyDescent="0.3">
      <c r="A21" s="11">
        <v>16</v>
      </c>
      <c r="B21" s="23" t="s">
        <v>47</v>
      </c>
      <c r="C21" s="7" t="s">
        <v>20</v>
      </c>
      <c r="D21" s="23" t="s">
        <v>48</v>
      </c>
      <c r="E21" s="9">
        <v>1</v>
      </c>
      <c r="F21" s="21"/>
      <c r="G21" s="22">
        <v>0.19</v>
      </c>
      <c r="H21" s="21">
        <f t="shared" si="6"/>
        <v>0</v>
      </c>
      <c r="I21" s="21">
        <f t="shared" si="7"/>
        <v>0</v>
      </c>
      <c r="J21" s="21">
        <f t="shared" si="8"/>
        <v>0</v>
      </c>
      <c r="K21" s="25">
        <v>90000</v>
      </c>
      <c r="L21" s="15">
        <v>0.19</v>
      </c>
      <c r="M21" s="18">
        <f t="shared" si="9"/>
        <v>107100</v>
      </c>
      <c r="N21" s="18">
        <f t="shared" si="10"/>
        <v>90000</v>
      </c>
      <c r="O21" s="18">
        <f t="shared" si="11"/>
        <v>107100</v>
      </c>
      <c r="P21" s="2">
        <v>115000</v>
      </c>
      <c r="Q21" s="12">
        <v>0.19</v>
      </c>
      <c r="R21" s="2">
        <f t="shared" si="0"/>
        <v>136850</v>
      </c>
      <c r="S21" s="2">
        <f t="shared" si="1"/>
        <v>115000</v>
      </c>
      <c r="T21" s="2">
        <f t="shared" si="2"/>
        <v>136850</v>
      </c>
      <c r="U21" s="5">
        <v>98000</v>
      </c>
      <c r="V21" s="13">
        <v>0.19</v>
      </c>
      <c r="W21" s="5">
        <f t="shared" si="3"/>
        <v>116620</v>
      </c>
      <c r="X21" s="6">
        <f t="shared" si="14"/>
        <v>98000</v>
      </c>
      <c r="Y21" s="3">
        <f t="shared" si="15"/>
        <v>116620</v>
      </c>
      <c r="Z21" s="27">
        <f>+STDEVA(O21,T21,Y21)</f>
        <v>15192.902948416409</v>
      </c>
      <c r="AA21" s="28">
        <f t="shared" si="18"/>
        <v>0.12640737955251194</v>
      </c>
      <c r="AB21" s="10">
        <f>(K21+P21+U21)/3</f>
        <v>101000</v>
      </c>
      <c r="AC21" s="10">
        <f t="shared" si="12"/>
        <v>19190</v>
      </c>
      <c r="AD21" s="10">
        <f t="shared" si="13"/>
        <v>120190</v>
      </c>
      <c r="AE21" s="10">
        <f>((N21+S21+X21)/3)*E21</f>
        <v>101000</v>
      </c>
      <c r="AF21" s="26">
        <f t="shared" si="17"/>
        <v>120190</v>
      </c>
    </row>
    <row r="22" spans="1:32" s="8" customFormat="1" ht="30.75" thickBot="1" x14ac:dyDescent="0.3">
      <c r="A22" s="11">
        <v>17</v>
      </c>
      <c r="B22" s="23" t="s">
        <v>49</v>
      </c>
      <c r="C22" s="7" t="s">
        <v>20</v>
      </c>
      <c r="D22" s="23" t="s">
        <v>50</v>
      </c>
      <c r="E22" s="9">
        <v>1</v>
      </c>
      <c r="F22" s="21"/>
      <c r="G22" s="22">
        <v>0.19</v>
      </c>
      <c r="H22" s="21">
        <f t="shared" si="6"/>
        <v>0</v>
      </c>
      <c r="I22" s="21">
        <f t="shared" si="7"/>
        <v>0</v>
      </c>
      <c r="J22" s="21">
        <f t="shared" si="8"/>
        <v>0</v>
      </c>
      <c r="K22" s="19">
        <v>126990</v>
      </c>
      <c r="L22" s="15">
        <v>0.19</v>
      </c>
      <c r="M22" s="18">
        <f t="shared" si="9"/>
        <v>151118.1</v>
      </c>
      <c r="N22" s="18">
        <f t="shared" si="10"/>
        <v>126990</v>
      </c>
      <c r="O22" s="18">
        <f t="shared" si="11"/>
        <v>151118.1</v>
      </c>
      <c r="P22" s="2">
        <v>121000</v>
      </c>
      <c r="Q22" s="12">
        <v>0.19</v>
      </c>
      <c r="R22" s="2">
        <f t="shared" si="0"/>
        <v>143990</v>
      </c>
      <c r="S22" s="2">
        <f t="shared" si="1"/>
        <v>121000</v>
      </c>
      <c r="T22" s="2">
        <f t="shared" si="2"/>
        <v>143990</v>
      </c>
      <c r="U22" s="5">
        <v>116910</v>
      </c>
      <c r="V22" s="13">
        <v>0.19</v>
      </c>
      <c r="W22" s="5">
        <f t="shared" si="3"/>
        <v>139122.9</v>
      </c>
      <c r="X22" s="6">
        <f t="shared" si="14"/>
        <v>116910</v>
      </c>
      <c r="Y22" s="3">
        <f t="shared" si="15"/>
        <v>139122.9</v>
      </c>
      <c r="Z22" s="27">
        <f>+STDEVA(O22,T22,Y22)</f>
        <v>6033.0105124500988</v>
      </c>
      <c r="AA22" s="28">
        <f t="shared" si="18"/>
        <v>4.1680652780087785E-2</v>
      </c>
      <c r="AB22" s="10">
        <f>(K22+P22+U22)/3</f>
        <v>121633.33333333333</v>
      </c>
      <c r="AC22" s="10">
        <f t="shared" si="12"/>
        <v>23110.333333333332</v>
      </c>
      <c r="AD22" s="10">
        <f t="shared" si="13"/>
        <v>144743.66666666666</v>
      </c>
      <c r="AE22" s="10">
        <f>((N22+S22+X22)/3)*E22</f>
        <v>121633.33333333333</v>
      </c>
      <c r="AF22" s="26">
        <f>AD22*E22</f>
        <v>144743.66666666666</v>
      </c>
    </row>
    <row r="23" spans="1:32" s="8" customFormat="1" ht="60.75" thickBot="1" x14ac:dyDescent="0.3">
      <c r="A23" s="11">
        <v>18</v>
      </c>
      <c r="B23" s="23" t="s">
        <v>51</v>
      </c>
      <c r="C23" s="7" t="s">
        <v>20</v>
      </c>
      <c r="D23" s="23" t="s">
        <v>52</v>
      </c>
      <c r="E23" s="9">
        <v>1</v>
      </c>
      <c r="F23" s="21">
        <v>18000</v>
      </c>
      <c r="G23" s="22">
        <v>0.19</v>
      </c>
      <c r="H23" s="21">
        <f t="shared" si="6"/>
        <v>21420</v>
      </c>
      <c r="I23" s="21">
        <f t="shared" si="7"/>
        <v>18000</v>
      </c>
      <c r="J23" s="21">
        <f t="shared" si="8"/>
        <v>21420</v>
      </c>
      <c r="K23" s="19">
        <v>17000</v>
      </c>
      <c r="L23" s="15">
        <v>0.19</v>
      </c>
      <c r="M23" s="18">
        <f t="shared" si="9"/>
        <v>20230</v>
      </c>
      <c r="N23" s="18">
        <f t="shared" si="10"/>
        <v>17000</v>
      </c>
      <c r="O23" s="18">
        <f t="shared" si="11"/>
        <v>20230</v>
      </c>
      <c r="P23" s="2"/>
      <c r="Q23" s="12">
        <v>0.19</v>
      </c>
      <c r="R23" s="2">
        <f t="shared" si="0"/>
        <v>0</v>
      </c>
      <c r="S23" s="2">
        <f t="shared" si="1"/>
        <v>0</v>
      </c>
      <c r="T23" s="2">
        <f t="shared" si="2"/>
        <v>0</v>
      </c>
      <c r="U23" s="5">
        <v>19750</v>
      </c>
      <c r="V23" s="13">
        <v>0.19</v>
      </c>
      <c r="W23" s="5">
        <f t="shared" si="3"/>
        <v>23502.5</v>
      </c>
      <c r="X23" s="6">
        <f t="shared" si="14"/>
        <v>19750</v>
      </c>
      <c r="Y23" s="3">
        <f t="shared" si="15"/>
        <v>23502.5</v>
      </c>
      <c r="Z23" s="27">
        <f>+STDEVA(J23,O23,Y23)</f>
        <v>1656.4098979419316</v>
      </c>
      <c r="AA23" s="28">
        <f t="shared" si="18"/>
        <v>7.6270744696301671E-2</v>
      </c>
      <c r="AB23" s="10">
        <f>(F23+K23+U23)/3</f>
        <v>18250</v>
      </c>
      <c r="AC23" s="10">
        <f t="shared" si="12"/>
        <v>3467.5</v>
      </c>
      <c r="AD23" s="10">
        <f t="shared" si="13"/>
        <v>21717.5</v>
      </c>
      <c r="AE23" s="10">
        <f>((I23+N23+X23)/3)*E23</f>
        <v>18250</v>
      </c>
      <c r="AF23" s="26">
        <f t="shared" si="17"/>
        <v>21717.5</v>
      </c>
    </row>
    <row r="24" spans="1:32" s="8" customFormat="1" ht="30.75" thickBot="1" x14ac:dyDescent="0.3">
      <c r="A24" s="11">
        <v>19</v>
      </c>
      <c r="B24" s="23" t="s">
        <v>53</v>
      </c>
      <c r="C24" s="7" t="s">
        <v>20</v>
      </c>
      <c r="D24" s="23" t="s">
        <v>54</v>
      </c>
      <c r="E24" s="9">
        <v>1</v>
      </c>
      <c r="F24" s="21">
        <v>11000</v>
      </c>
      <c r="G24" s="22">
        <v>0.19</v>
      </c>
      <c r="H24" s="21">
        <f t="shared" si="6"/>
        <v>13090</v>
      </c>
      <c r="I24" s="21">
        <f t="shared" si="7"/>
        <v>11000</v>
      </c>
      <c r="J24" s="21">
        <f t="shared" si="8"/>
        <v>13090</v>
      </c>
      <c r="K24" s="19">
        <v>13500</v>
      </c>
      <c r="L24" s="15">
        <v>0.19</v>
      </c>
      <c r="M24" s="18">
        <f t="shared" si="9"/>
        <v>16065</v>
      </c>
      <c r="N24" s="18">
        <f t="shared" si="10"/>
        <v>13500</v>
      </c>
      <c r="O24" s="18">
        <f t="shared" si="11"/>
        <v>16065</v>
      </c>
      <c r="P24" s="2"/>
      <c r="Q24" s="12">
        <v>0.19</v>
      </c>
      <c r="R24" s="2">
        <f>P24+(P24*Q24)</f>
        <v>0</v>
      </c>
      <c r="S24" s="2">
        <f>P24*E24</f>
        <v>0</v>
      </c>
      <c r="T24" s="2">
        <f>R24*E24</f>
        <v>0</v>
      </c>
      <c r="U24" s="5">
        <v>12900</v>
      </c>
      <c r="V24" s="13">
        <v>0.19</v>
      </c>
      <c r="W24" s="5">
        <f>U24+(U24*V24)</f>
        <v>15351</v>
      </c>
      <c r="X24" s="6">
        <f>U24*E24</f>
        <v>12900</v>
      </c>
      <c r="Y24" s="3">
        <f>W24*E24</f>
        <v>15351</v>
      </c>
      <c r="Z24" s="27">
        <f>+STDEVA(J24,O24,Y24)</f>
        <v>1553.0905747358499</v>
      </c>
      <c r="AA24" s="28">
        <f>+Z24/AF24</f>
        <v>0.10468862005589247</v>
      </c>
      <c r="AB24" s="10">
        <f>(F24+K24+U24)/3</f>
        <v>12466.666666666666</v>
      </c>
      <c r="AC24" s="10">
        <f t="shared" si="12"/>
        <v>2368.6666666666665</v>
      </c>
      <c r="AD24" s="10">
        <f t="shared" si="13"/>
        <v>14835.333333333332</v>
      </c>
      <c r="AE24" s="10">
        <f>((I24+N24+X24)/3)*E24</f>
        <v>12466.666666666666</v>
      </c>
      <c r="AF24" s="26">
        <f t="shared" si="17"/>
        <v>14835.333333333332</v>
      </c>
    </row>
    <row r="25" spans="1:32" s="8" customFormat="1" ht="225.75" thickBot="1" x14ac:dyDescent="0.3">
      <c r="A25" s="11">
        <v>20</v>
      </c>
      <c r="B25" s="23" t="s">
        <v>55</v>
      </c>
      <c r="C25" s="7" t="s">
        <v>20</v>
      </c>
      <c r="D25" s="23" t="s">
        <v>56</v>
      </c>
      <c r="E25" s="9">
        <v>1</v>
      </c>
      <c r="F25" s="21">
        <v>86000</v>
      </c>
      <c r="G25" s="22">
        <v>0.19</v>
      </c>
      <c r="H25" s="21">
        <f t="shared" si="6"/>
        <v>102340</v>
      </c>
      <c r="I25" s="21">
        <f t="shared" si="7"/>
        <v>86000</v>
      </c>
      <c r="J25" s="21">
        <f t="shared" si="8"/>
        <v>102340</v>
      </c>
      <c r="K25" s="19"/>
      <c r="L25" s="15"/>
      <c r="M25" s="18"/>
      <c r="N25" s="18"/>
      <c r="O25" s="18"/>
      <c r="P25" s="2">
        <v>100000</v>
      </c>
      <c r="Q25" s="12">
        <v>0.19</v>
      </c>
      <c r="R25" s="2">
        <f>P25+(P25*Q25)</f>
        <v>119000</v>
      </c>
      <c r="S25" s="2">
        <f>P25*E25</f>
        <v>100000</v>
      </c>
      <c r="T25" s="2">
        <f>R25*E25</f>
        <v>119000</v>
      </c>
      <c r="U25" s="5">
        <v>90000</v>
      </c>
      <c r="V25" s="13">
        <v>0.19</v>
      </c>
      <c r="W25" s="5">
        <f>U25+(U25*V25)</f>
        <v>107100</v>
      </c>
      <c r="X25" s="6">
        <f>U25*E25</f>
        <v>90000</v>
      </c>
      <c r="Y25" s="3">
        <f>W25*E25</f>
        <v>107100</v>
      </c>
      <c r="Z25" s="27">
        <f>+STDEVA(J25,T25,Y25)</f>
        <v>8581.2120356042942</v>
      </c>
      <c r="AA25" s="28">
        <f>+Z25/AF25</f>
        <v>7.8381549466608455E-2</v>
      </c>
      <c r="AB25" s="10">
        <f>(F25+P25+U25)/3</f>
        <v>92000</v>
      </c>
      <c r="AC25" s="10">
        <f t="shared" si="12"/>
        <v>17480</v>
      </c>
      <c r="AD25" s="10">
        <f>AB25+AC25</f>
        <v>109480</v>
      </c>
      <c r="AE25" s="10">
        <f>((I25+S25+X25)/3)*E25</f>
        <v>92000</v>
      </c>
      <c r="AF25" s="26">
        <f>AD25*E25</f>
        <v>109480</v>
      </c>
    </row>
    <row r="26" spans="1:32" s="8" customFormat="1" ht="60.75" thickBot="1" x14ac:dyDescent="0.3">
      <c r="A26" s="11">
        <v>21</v>
      </c>
      <c r="B26" s="23" t="s">
        <v>57</v>
      </c>
      <c r="C26" s="7" t="s">
        <v>20</v>
      </c>
      <c r="D26" s="23" t="s">
        <v>58</v>
      </c>
      <c r="E26" s="9">
        <v>1</v>
      </c>
      <c r="F26" s="21">
        <v>9000</v>
      </c>
      <c r="G26" s="22">
        <v>0.19</v>
      </c>
      <c r="H26" s="21">
        <f t="shared" si="6"/>
        <v>10710</v>
      </c>
      <c r="I26" s="21">
        <f t="shared" si="7"/>
        <v>9000</v>
      </c>
      <c r="J26" s="21">
        <f t="shared" si="8"/>
        <v>10710</v>
      </c>
      <c r="K26" s="25">
        <v>12000</v>
      </c>
      <c r="L26" s="15">
        <v>0.19</v>
      </c>
      <c r="M26" s="18">
        <f t="shared" si="9"/>
        <v>14280</v>
      </c>
      <c r="N26" s="18">
        <f t="shared" si="10"/>
        <v>12000</v>
      </c>
      <c r="O26" s="18">
        <f t="shared" si="11"/>
        <v>14280</v>
      </c>
      <c r="P26" s="2">
        <v>11000</v>
      </c>
      <c r="Q26" s="12">
        <v>0.19</v>
      </c>
      <c r="R26" s="2">
        <f>P26+(P26*Q26)</f>
        <v>13090</v>
      </c>
      <c r="S26" s="2">
        <f>P26*E26</f>
        <v>11000</v>
      </c>
      <c r="T26" s="2">
        <f>R26*E26</f>
        <v>13090</v>
      </c>
      <c r="U26" s="5"/>
      <c r="V26" s="13">
        <v>0.19</v>
      </c>
      <c r="W26" s="5">
        <f>U26+(U26*V26)</f>
        <v>0</v>
      </c>
      <c r="X26" s="6">
        <f>U26*E26</f>
        <v>0</v>
      </c>
      <c r="Y26" s="3">
        <f>W26*E26</f>
        <v>0</v>
      </c>
      <c r="Z26" s="27">
        <f>+STDEVA(J26,T26,O26)</f>
        <v>1817.7550256658192</v>
      </c>
      <c r="AA26" s="28">
        <f t="shared" ref="AA26:AA51" si="19">+Z26/AF26</f>
        <v>0.14320549046737022</v>
      </c>
      <c r="AB26" s="10">
        <f>(F26+K26+P26)/3</f>
        <v>10666.666666666666</v>
      </c>
      <c r="AC26" s="10">
        <f t="shared" si="12"/>
        <v>2026.6666666666665</v>
      </c>
      <c r="AD26" s="10">
        <f t="shared" si="13"/>
        <v>12693.333333333332</v>
      </c>
      <c r="AE26" s="10">
        <f>((I26+S26+N26)/3)*E26</f>
        <v>10666.666666666666</v>
      </c>
      <c r="AF26" s="26">
        <f t="shared" si="17"/>
        <v>12693.333333333332</v>
      </c>
    </row>
    <row r="27" spans="1:32" s="8" customFormat="1" ht="15.75" thickBot="1" x14ac:dyDescent="0.3">
      <c r="A27" s="11">
        <v>22</v>
      </c>
      <c r="B27" s="23" t="s">
        <v>59</v>
      </c>
      <c r="C27" s="7" t="s">
        <v>20</v>
      </c>
      <c r="D27" s="23" t="s">
        <v>60</v>
      </c>
      <c r="E27" s="9">
        <v>1</v>
      </c>
      <c r="F27" s="21"/>
      <c r="G27" s="22">
        <v>0.19</v>
      </c>
      <c r="H27" s="21">
        <f t="shared" si="6"/>
        <v>0</v>
      </c>
      <c r="I27" s="21">
        <f t="shared" si="7"/>
        <v>0</v>
      </c>
      <c r="J27" s="21">
        <f t="shared" si="8"/>
        <v>0</v>
      </c>
      <c r="K27" s="19">
        <v>14500</v>
      </c>
      <c r="L27" s="15">
        <v>0.19</v>
      </c>
      <c r="M27" s="18">
        <f t="shared" si="9"/>
        <v>17255</v>
      </c>
      <c r="N27" s="18">
        <f t="shared" si="10"/>
        <v>14500</v>
      </c>
      <c r="O27" s="18">
        <f t="shared" si="11"/>
        <v>17255</v>
      </c>
      <c r="P27" s="2">
        <v>18000</v>
      </c>
      <c r="Q27" s="12">
        <v>0.19</v>
      </c>
      <c r="R27" s="2">
        <f t="shared" ref="R27:R51" si="20">P27+(P27*Q27)</f>
        <v>21420</v>
      </c>
      <c r="S27" s="2">
        <f t="shared" ref="S27:S51" si="21">P27*E27</f>
        <v>18000</v>
      </c>
      <c r="T27" s="2">
        <f t="shared" ref="T27:T51" si="22">R27*E27</f>
        <v>21420</v>
      </c>
      <c r="U27" s="5">
        <v>15000</v>
      </c>
      <c r="V27" s="13">
        <v>0.19</v>
      </c>
      <c r="W27" s="5">
        <f t="shared" ref="W27:W51" si="23">U27+(U27*V27)</f>
        <v>17850</v>
      </c>
      <c r="X27" s="6">
        <f t="shared" ref="X27:X51" si="24">U27*E27</f>
        <v>15000</v>
      </c>
      <c r="Y27" s="3">
        <f t="shared" ref="Y27:Y51" si="25">W27*E27</f>
        <v>17850</v>
      </c>
      <c r="Z27" s="27">
        <f>+STDEVA(Y27,T27,O27)</f>
        <v>2252.6336438341086</v>
      </c>
      <c r="AA27" s="28">
        <f t="shared" si="19"/>
        <v>0.1195559651747426</v>
      </c>
      <c r="AB27" s="10">
        <f>(K27+P27+U27)/3</f>
        <v>15833.333333333334</v>
      </c>
      <c r="AC27" s="10">
        <f t="shared" si="12"/>
        <v>3008.3333333333335</v>
      </c>
      <c r="AD27" s="10">
        <f t="shared" si="13"/>
        <v>18841.666666666668</v>
      </c>
      <c r="AE27" s="10">
        <f>((N27+S27+X27)/3)*E27</f>
        <v>15833.333333333334</v>
      </c>
      <c r="AF27" s="26">
        <f t="shared" si="17"/>
        <v>18841.666666666668</v>
      </c>
    </row>
    <row r="28" spans="1:32" s="8" customFormat="1" ht="30.75" thickBot="1" x14ac:dyDescent="0.3">
      <c r="A28" s="11">
        <v>23</v>
      </c>
      <c r="B28" s="23" t="s">
        <v>61</v>
      </c>
      <c r="C28" s="7" t="s">
        <v>20</v>
      </c>
      <c r="D28" s="23" t="s">
        <v>62</v>
      </c>
      <c r="E28" s="9">
        <v>1</v>
      </c>
      <c r="F28" s="21">
        <v>45000</v>
      </c>
      <c r="G28" s="22">
        <v>0.19</v>
      </c>
      <c r="H28" s="21">
        <f t="shared" si="6"/>
        <v>53550</v>
      </c>
      <c r="I28" s="21">
        <f t="shared" si="7"/>
        <v>45000</v>
      </c>
      <c r="J28" s="21">
        <f t="shared" si="8"/>
        <v>53550</v>
      </c>
      <c r="K28" s="19"/>
      <c r="L28" s="15">
        <v>0.19</v>
      </c>
      <c r="M28" s="18">
        <f t="shared" si="9"/>
        <v>0</v>
      </c>
      <c r="N28" s="18">
        <f t="shared" si="10"/>
        <v>0</v>
      </c>
      <c r="O28" s="18">
        <f t="shared" si="11"/>
        <v>0</v>
      </c>
      <c r="P28" s="2">
        <v>40000</v>
      </c>
      <c r="Q28" s="12">
        <v>0.19</v>
      </c>
      <c r="R28" s="2">
        <f t="shared" si="20"/>
        <v>47600</v>
      </c>
      <c r="S28" s="2">
        <f t="shared" si="21"/>
        <v>40000</v>
      </c>
      <c r="T28" s="2">
        <f t="shared" si="22"/>
        <v>47600</v>
      </c>
      <c r="U28" s="5">
        <v>45900</v>
      </c>
      <c r="V28" s="13">
        <v>0.19</v>
      </c>
      <c r="W28" s="5">
        <f t="shared" si="23"/>
        <v>54621</v>
      </c>
      <c r="X28" s="6">
        <f t="shared" si="24"/>
        <v>45900</v>
      </c>
      <c r="Y28" s="3">
        <f t="shared" si="25"/>
        <v>54621</v>
      </c>
      <c r="Z28" s="27">
        <f>+STDEVA(J28,T28,Y28)</f>
        <v>3782.5031835192594</v>
      </c>
      <c r="AA28" s="28">
        <f t="shared" si="19"/>
        <v>7.2847382058006796E-2</v>
      </c>
      <c r="AB28" s="10">
        <f>(F28+P28+U28)/3</f>
        <v>43633.333333333336</v>
      </c>
      <c r="AC28" s="10">
        <f t="shared" si="12"/>
        <v>8290.3333333333339</v>
      </c>
      <c r="AD28" s="10">
        <f t="shared" si="13"/>
        <v>51923.666666666672</v>
      </c>
      <c r="AE28" s="10">
        <f>((I28+S28+X28)/3)*E28</f>
        <v>43633.333333333336</v>
      </c>
      <c r="AF28" s="26">
        <f t="shared" si="17"/>
        <v>51923.666666666672</v>
      </c>
    </row>
    <row r="29" spans="1:32" s="8" customFormat="1" ht="45.75" thickBot="1" x14ac:dyDescent="0.3">
      <c r="A29" s="11">
        <v>24</v>
      </c>
      <c r="B29" s="23" t="s">
        <v>63</v>
      </c>
      <c r="C29" s="7" t="s">
        <v>20</v>
      </c>
      <c r="D29" s="29" t="s">
        <v>103</v>
      </c>
      <c r="E29" s="9">
        <v>1</v>
      </c>
      <c r="F29" s="21">
        <v>25000</v>
      </c>
      <c r="G29" s="22">
        <v>0.19</v>
      </c>
      <c r="H29" s="21">
        <f t="shared" si="6"/>
        <v>29750</v>
      </c>
      <c r="I29" s="21">
        <f t="shared" si="7"/>
        <v>25000</v>
      </c>
      <c r="J29" s="21">
        <f t="shared" si="8"/>
        <v>29750</v>
      </c>
      <c r="K29" s="19">
        <v>20000</v>
      </c>
      <c r="L29" s="15">
        <v>0.19</v>
      </c>
      <c r="M29" s="18">
        <f t="shared" si="9"/>
        <v>23800</v>
      </c>
      <c r="N29" s="18">
        <f t="shared" si="10"/>
        <v>20000</v>
      </c>
      <c r="O29" s="18">
        <f t="shared" si="11"/>
        <v>23800</v>
      </c>
      <c r="P29" s="2"/>
      <c r="Q29" s="12">
        <v>0.19</v>
      </c>
      <c r="R29" s="2">
        <f t="shared" si="20"/>
        <v>0</v>
      </c>
      <c r="S29" s="2">
        <f t="shared" si="21"/>
        <v>0</v>
      </c>
      <c r="T29" s="2">
        <f t="shared" si="22"/>
        <v>0</v>
      </c>
      <c r="U29" s="5"/>
      <c r="V29" s="13">
        <v>0.19</v>
      </c>
      <c r="W29" s="5">
        <f t="shared" si="23"/>
        <v>0</v>
      </c>
      <c r="X29" s="6">
        <f t="shared" si="24"/>
        <v>0</v>
      </c>
      <c r="Y29" s="3">
        <f t="shared" si="25"/>
        <v>0</v>
      </c>
      <c r="Z29" s="27">
        <f>+STDEVA(J29,O29)</f>
        <v>4207.2853480599579</v>
      </c>
      <c r="AA29" s="28">
        <f t="shared" si="19"/>
        <v>0.15713484026367724</v>
      </c>
      <c r="AB29" s="51">
        <f>(F29+K29)/2</f>
        <v>22500</v>
      </c>
      <c r="AC29" s="10">
        <f t="shared" si="12"/>
        <v>4275</v>
      </c>
      <c r="AD29" s="10">
        <f t="shared" si="13"/>
        <v>26775</v>
      </c>
      <c r="AE29" s="10">
        <f>((I29+N29)/2)*E29</f>
        <v>22500</v>
      </c>
      <c r="AF29" s="26">
        <f t="shared" si="17"/>
        <v>26775</v>
      </c>
    </row>
    <row r="30" spans="1:32" s="8" customFormat="1" ht="60.75" thickBot="1" x14ac:dyDescent="0.3">
      <c r="A30" s="11">
        <v>25</v>
      </c>
      <c r="B30" s="23" t="s">
        <v>64</v>
      </c>
      <c r="C30" s="7" t="s">
        <v>20</v>
      </c>
      <c r="D30" s="29" t="s">
        <v>104</v>
      </c>
      <c r="E30" s="9">
        <v>1</v>
      </c>
      <c r="F30" s="21">
        <v>18000</v>
      </c>
      <c r="G30" s="22">
        <v>0.19</v>
      </c>
      <c r="H30" s="21">
        <f t="shared" si="6"/>
        <v>21420</v>
      </c>
      <c r="I30" s="21">
        <f t="shared" si="7"/>
        <v>18000</v>
      </c>
      <c r="J30" s="21">
        <f t="shared" si="8"/>
        <v>21420</v>
      </c>
      <c r="K30" s="19">
        <v>13000</v>
      </c>
      <c r="L30" s="15">
        <v>0.19</v>
      </c>
      <c r="M30" s="18">
        <f t="shared" si="9"/>
        <v>15470</v>
      </c>
      <c r="N30" s="18">
        <f t="shared" si="10"/>
        <v>13000</v>
      </c>
      <c r="O30" s="18">
        <f t="shared" si="11"/>
        <v>15470</v>
      </c>
      <c r="P30" s="2"/>
      <c r="Q30" s="12">
        <v>0.19</v>
      </c>
      <c r="R30" s="2">
        <f t="shared" si="20"/>
        <v>0</v>
      </c>
      <c r="S30" s="2">
        <f t="shared" si="21"/>
        <v>0</v>
      </c>
      <c r="T30" s="2">
        <f t="shared" si="22"/>
        <v>0</v>
      </c>
      <c r="U30" s="5"/>
      <c r="V30" s="13">
        <v>0.19</v>
      </c>
      <c r="W30" s="5">
        <f t="shared" si="23"/>
        <v>0</v>
      </c>
      <c r="X30" s="6">
        <f t="shared" si="24"/>
        <v>0</v>
      </c>
      <c r="Y30" s="3">
        <f t="shared" si="25"/>
        <v>0</v>
      </c>
      <c r="Z30" s="27">
        <f t="shared" ref="Z30:Z31" si="26">+STDEVA(J30,O30)</f>
        <v>4207.2853480599579</v>
      </c>
      <c r="AA30" s="28">
        <f t="shared" si="19"/>
        <v>0.22809896167307986</v>
      </c>
      <c r="AB30" s="51">
        <f t="shared" ref="AB30:AB31" si="27">(F30+K30)/2</f>
        <v>15500</v>
      </c>
      <c r="AC30" s="10">
        <f t="shared" si="12"/>
        <v>2945</v>
      </c>
      <c r="AD30" s="10">
        <f t="shared" si="13"/>
        <v>18445</v>
      </c>
      <c r="AE30" s="10">
        <f t="shared" ref="AE30:AE31" si="28">((I30+N30)/2)*E30</f>
        <v>15500</v>
      </c>
      <c r="AF30" s="26">
        <f t="shared" si="17"/>
        <v>18445</v>
      </c>
    </row>
    <row r="31" spans="1:32" s="8" customFormat="1" ht="45.75" thickBot="1" x14ac:dyDescent="0.3">
      <c r="A31" s="11">
        <v>26</v>
      </c>
      <c r="B31" s="23" t="s">
        <v>65</v>
      </c>
      <c r="C31" s="7" t="s">
        <v>20</v>
      </c>
      <c r="D31" s="29" t="s">
        <v>105</v>
      </c>
      <c r="E31" s="9">
        <v>1</v>
      </c>
      <c r="F31" s="21">
        <v>18000</v>
      </c>
      <c r="G31" s="22">
        <v>0.19</v>
      </c>
      <c r="H31" s="21">
        <f t="shared" si="6"/>
        <v>21420</v>
      </c>
      <c r="I31" s="21">
        <f t="shared" si="7"/>
        <v>18000</v>
      </c>
      <c r="J31" s="21">
        <f t="shared" si="8"/>
        <v>21420</v>
      </c>
      <c r="K31" s="19">
        <v>13000</v>
      </c>
      <c r="L31" s="15">
        <v>0.19</v>
      </c>
      <c r="M31" s="18">
        <f t="shared" si="9"/>
        <v>15470</v>
      </c>
      <c r="N31" s="18">
        <f t="shared" si="10"/>
        <v>13000</v>
      </c>
      <c r="O31" s="18">
        <f t="shared" si="11"/>
        <v>15470</v>
      </c>
      <c r="P31" s="2"/>
      <c r="Q31" s="12">
        <v>0.19</v>
      </c>
      <c r="R31" s="2">
        <f t="shared" si="20"/>
        <v>0</v>
      </c>
      <c r="S31" s="2">
        <f t="shared" si="21"/>
        <v>0</v>
      </c>
      <c r="T31" s="2">
        <f t="shared" si="22"/>
        <v>0</v>
      </c>
      <c r="U31" s="5"/>
      <c r="V31" s="13">
        <v>0.19</v>
      </c>
      <c r="W31" s="5">
        <f t="shared" si="23"/>
        <v>0</v>
      </c>
      <c r="X31" s="6">
        <f t="shared" si="24"/>
        <v>0</v>
      </c>
      <c r="Y31" s="3">
        <f t="shared" si="25"/>
        <v>0</v>
      </c>
      <c r="Z31" s="27">
        <f t="shared" si="26"/>
        <v>4207.2853480599579</v>
      </c>
      <c r="AA31" s="28">
        <f t="shared" si="19"/>
        <v>0.22809896167307986</v>
      </c>
      <c r="AB31" s="51">
        <f t="shared" si="27"/>
        <v>15500</v>
      </c>
      <c r="AC31" s="51">
        <f t="shared" si="12"/>
        <v>2945</v>
      </c>
      <c r="AD31" s="51">
        <f t="shared" si="13"/>
        <v>18445</v>
      </c>
      <c r="AE31" s="51">
        <f t="shared" si="28"/>
        <v>15500</v>
      </c>
      <c r="AF31" s="26">
        <f t="shared" si="17"/>
        <v>18445</v>
      </c>
    </row>
    <row r="32" spans="1:32" s="8" customFormat="1" ht="30.75" thickBot="1" x14ac:dyDescent="0.3">
      <c r="A32" s="11">
        <v>27</v>
      </c>
      <c r="B32" s="23" t="s">
        <v>66</v>
      </c>
      <c r="C32" s="7" t="s">
        <v>20</v>
      </c>
      <c r="D32" s="29" t="s">
        <v>67</v>
      </c>
      <c r="E32" s="9">
        <v>1</v>
      </c>
      <c r="F32" s="21">
        <v>40000</v>
      </c>
      <c r="G32" s="22">
        <v>0.19</v>
      </c>
      <c r="H32" s="21">
        <f t="shared" si="6"/>
        <v>47600</v>
      </c>
      <c r="I32" s="21">
        <f t="shared" si="7"/>
        <v>40000</v>
      </c>
      <c r="J32" s="21">
        <f t="shared" si="8"/>
        <v>47600</v>
      </c>
      <c r="K32" s="19">
        <v>34600</v>
      </c>
      <c r="L32" s="15">
        <v>0.19</v>
      </c>
      <c r="M32" s="18">
        <f t="shared" si="9"/>
        <v>41174</v>
      </c>
      <c r="N32" s="18">
        <f t="shared" si="10"/>
        <v>34600</v>
      </c>
      <c r="O32" s="18">
        <f t="shared" si="11"/>
        <v>41174</v>
      </c>
      <c r="P32" s="2">
        <v>80000</v>
      </c>
      <c r="Q32" s="12">
        <v>0.19</v>
      </c>
      <c r="R32" s="2">
        <f t="shared" si="20"/>
        <v>95200</v>
      </c>
      <c r="S32" s="2">
        <f t="shared" si="21"/>
        <v>80000</v>
      </c>
      <c r="T32" s="2">
        <f t="shared" si="22"/>
        <v>95200</v>
      </c>
      <c r="U32" s="5"/>
      <c r="V32" s="13">
        <v>0.19</v>
      </c>
      <c r="W32" s="5">
        <f t="shared" si="23"/>
        <v>0</v>
      </c>
      <c r="X32" s="6">
        <f t="shared" si="24"/>
        <v>0</v>
      </c>
      <c r="Y32" s="3">
        <f t="shared" si="25"/>
        <v>0</v>
      </c>
      <c r="Z32" s="27">
        <f>+STDEVA(J32,T32,O32)</f>
        <v>29512.319890739411</v>
      </c>
      <c r="AA32" s="28">
        <f t="shared" si="19"/>
        <v>0.48124713096534416</v>
      </c>
      <c r="AB32" s="51">
        <f>(F32+P32+K32)/3</f>
        <v>51533.333333333336</v>
      </c>
      <c r="AC32" s="51">
        <f t="shared" si="12"/>
        <v>9791.3333333333339</v>
      </c>
      <c r="AD32" s="51">
        <f t="shared" si="13"/>
        <v>61324.666666666672</v>
      </c>
      <c r="AE32" s="51">
        <f>((I32+S32+N32)/3)*E32</f>
        <v>51533.333333333336</v>
      </c>
      <c r="AF32" s="26">
        <f>AD32*E32</f>
        <v>61324.666666666672</v>
      </c>
    </row>
    <row r="33" spans="1:32" s="8" customFormat="1" ht="30.75" thickBot="1" x14ac:dyDescent="0.3">
      <c r="A33" s="11">
        <v>28</v>
      </c>
      <c r="B33" s="23" t="s">
        <v>68</v>
      </c>
      <c r="C33" s="7" t="s">
        <v>20</v>
      </c>
      <c r="D33" s="29" t="s">
        <v>69</v>
      </c>
      <c r="E33" s="9">
        <v>1</v>
      </c>
      <c r="F33" s="21">
        <v>45000</v>
      </c>
      <c r="G33" s="22">
        <v>0.19</v>
      </c>
      <c r="H33" s="21">
        <f t="shared" si="6"/>
        <v>53550</v>
      </c>
      <c r="I33" s="21">
        <f t="shared" si="7"/>
        <v>45000</v>
      </c>
      <c r="J33" s="21">
        <f t="shared" si="8"/>
        <v>53550</v>
      </c>
      <c r="K33" s="19">
        <v>42800</v>
      </c>
      <c r="L33" s="15">
        <v>0.19</v>
      </c>
      <c r="M33" s="18">
        <f t="shared" si="9"/>
        <v>50932</v>
      </c>
      <c r="N33" s="18">
        <f t="shared" si="10"/>
        <v>42800</v>
      </c>
      <c r="O33" s="18">
        <f t="shared" si="11"/>
        <v>50932</v>
      </c>
      <c r="P33" s="2">
        <v>90000</v>
      </c>
      <c r="Q33" s="12">
        <v>0.19</v>
      </c>
      <c r="R33" s="2">
        <f t="shared" si="20"/>
        <v>107100</v>
      </c>
      <c r="S33" s="2">
        <f t="shared" si="21"/>
        <v>90000</v>
      </c>
      <c r="T33" s="2">
        <f t="shared" si="22"/>
        <v>107100</v>
      </c>
      <c r="U33" s="5"/>
      <c r="V33" s="13">
        <v>0.19</v>
      </c>
      <c r="W33" s="5">
        <f t="shared" si="23"/>
        <v>0</v>
      </c>
      <c r="X33" s="6">
        <f t="shared" si="24"/>
        <v>0</v>
      </c>
      <c r="Y33" s="3">
        <f t="shared" si="25"/>
        <v>0</v>
      </c>
      <c r="Z33" s="27">
        <f t="shared" ref="Z33:Z51" si="29">+STDEVA(J33,T33,O33)</f>
        <v>31699.896550830148</v>
      </c>
      <c r="AA33" s="28">
        <f t="shared" si="19"/>
        <v>0.44946966023806584</v>
      </c>
      <c r="AB33" s="51">
        <f t="shared" ref="AB33:AB51" si="30">(F33+P33+K33)/3</f>
        <v>59266.666666666664</v>
      </c>
      <c r="AC33" s="51">
        <f t="shared" si="12"/>
        <v>11260.666666666666</v>
      </c>
      <c r="AD33" s="51">
        <f t="shared" si="13"/>
        <v>70527.333333333328</v>
      </c>
      <c r="AE33" s="51">
        <f t="shared" ref="AE33:AE51" si="31">((I33+S33+N33)/3)*E33</f>
        <v>59266.666666666664</v>
      </c>
      <c r="AF33" s="26">
        <f t="shared" si="17"/>
        <v>70527.333333333328</v>
      </c>
    </row>
    <row r="34" spans="1:32" s="8" customFormat="1" ht="30.75" thickBot="1" x14ac:dyDescent="0.3">
      <c r="A34" s="11">
        <v>29</v>
      </c>
      <c r="B34" s="23" t="s">
        <v>70</v>
      </c>
      <c r="C34" s="7" t="s">
        <v>20</v>
      </c>
      <c r="D34" s="29" t="s">
        <v>71</v>
      </c>
      <c r="E34" s="9">
        <v>1</v>
      </c>
      <c r="F34" s="21">
        <v>50300</v>
      </c>
      <c r="G34" s="22">
        <v>0.19</v>
      </c>
      <c r="H34" s="21">
        <f t="shared" si="6"/>
        <v>59857</v>
      </c>
      <c r="I34" s="21">
        <f t="shared" si="7"/>
        <v>50300</v>
      </c>
      <c r="J34" s="21">
        <f t="shared" si="8"/>
        <v>59857</v>
      </c>
      <c r="K34" s="19">
        <v>50300</v>
      </c>
      <c r="L34" s="15">
        <v>0.19</v>
      </c>
      <c r="M34" s="18">
        <f t="shared" si="9"/>
        <v>59857</v>
      </c>
      <c r="N34" s="18">
        <f t="shared" si="10"/>
        <v>50300</v>
      </c>
      <c r="O34" s="18">
        <f t="shared" si="11"/>
        <v>59857</v>
      </c>
      <c r="P34" s="2">
        <v>100000</v>
      </c>
      <c r="Q34" s="12">
        <v>0.19</v>
      </c>
      <c r="R34" s="2">
        <f t="shared" si="20"/>
        <v>119000</v>
      </c>
      <c r="S34" s="2">
        <f t="shared" si="21"/>
        <v>100000</v>
      </c>
      <c r="T34" s="2">
        <f t="shared" si="22"/>
        <v>119000</v>
      </c>
      <c r="U34" s="5"/>
      <c r="V34" s="13">
        <v>0.19</v>
      </c>
      <c r="W34" s="5">
        <f t="shared" si="23"/>
        <v>0</v>
      </c>
      <c r="X34" s="6">
        <f t="shared" si="24"/>
        <v>0</v>
      </c>
      <c r="Y34" s="3">
        <f t="shared" si="25"/>
        <v>0</v>
      </c>
      <c r="Z34" s="27">
        <f t="shared" si="29"/>
        <v>34146.226970682044</v>
      </c>
      <c r="AA34" s="28">
        <f t="shared" si="19"/>
        <v>0.42912724394901902</v>
      </c>
      <c r="AB34" s="51">
        <f t="shared" si="30"/>
        <v>66866.666666666672</v>
      </c>
      <c r="AC34" s="51">
        <f t="shared" si="12"/>
        <v>12704.666666666668</v>
      </c>
      <c r="AD34" s="51">
        <f t="shared" si="13"/>
        <v>79571.333333333343</v>
      </c>
      <c r="AE34" s="51">
        <f t="shared" si="31"/>
        <v>66866.666666666672</v>
      </c>
      <c r="AF34" s="26">
        <f t="shared" si="17"/>
        <v>79571.333333333343</v>
      </c>
    </row>
    <row r="35" spans="1:32" s="8" customFormat="1" ht="60.75" thickBot="1" x14ac:dyDescent="0.3">
      <c r="A35" s="11">
        <v>30</v>
      </c>
      <c r="B35" s="23" t="s">
        <v>72</v>
      </c>
      <c r="C35" s="7" t="s">
        <v>20</v>
      </c>
      <c r="D35" s="29" t="s">
        <v>98</v>
      </c>
      <c r="E35" s="9">
        <v>1</v>
      </c>
      <c r="F35" s="21">
        <v>1600000</v>
      </c>
      <c r="G35" s="22">
        <v>0.19</v>
      </c>
      <c r="H35" s="21">
        <f t="shared" si="6"/>
        <v>1904000</v>
      </c>
      <c r="I35" s="21">
        <f t="shared" si="7"/>
        <v>1600000</v>
      </c>
      <c r="J35" s="21">
        <f t="shared" si="8"/>
        <v>1904000</v>
      </c>
      <c r="K35" s="19">
        <v>1800000</v>
      </c>
      <c r="L35" s="15">
        <v>0.19</v>
      </c>
      <c r="M35" s="18">
        <f t="shared" si="9"/>
        <v>2142000</v>
      </c>
      <c r="N35" s="18">
        <f t="shared" si="10"/>
        <v>1800000</v>
      </c>
      <c r="O35" s="18">
        <f t="shared" si="11"/>
        <v>2142000</v>
      </c>
      <c r="P35" s="2">
        <v>500000</v>
      </c>
      <c r="Q35" s="12">
        <v>0.19</v>
      </c>
      <c r="R35" s="2">
        <f t="shared" si="20"/>
        <v>595000</v>
      </c>
      <c r="S35" s="2">
        <f t="shared" si="21"/>
        <v>500000</v>
      </c>
      <c r="T35" s="2">
        <f t="shared" si="22"/>
        <v>595000</v>
      </c>
      <c r="U35" s="5"/>
      <c r="V35" s="13">
        <v>0.19</v>
      </c>
      <c r="W35" s="5">
        <f t="shared" si="23"/>
        <v>0</v>
      </c>
      <c r="X35" s="6">
        <f t="shared" si="24"/>
        <v>0</v>
      </c>
      <c r="Y35" s="3">
        <f t="shared" si="25"/>
        <v>0</v>
      </c>
      <c r="Z35" s="27">
        <f t="shared" si="29"/>
        <v>833000</v>
      </c>
      <c r="AA35" s="28">
        <f t="shared" si="19"/>
        <v>0.53846153846153844</v>
      </c>
      <c r="AB35" s="51">
        <f t="shared" si="30"/>
        <v>1300000</v>
      </c>
      <c r="AC35" s="51">
        <f t="shared" si="12"/>
        <v>247000</v>
      </c>
      <c r="AD35" s="51">
        <f t="shared" si="13"/>
        <v>1547000</v>
      </c>
      <c r="AE35" s="51">
        <f t="shared" si="31"/>
        <v>1300000</v>
      </c>
      <c r="AF35" s="26">
        <f t="shared" si="17"/>
        <v>1547000</v>
      </c>
    </row>
    <row r="36" spans="1:32" s="8" customFormat="1" ht="60.75" thickBot="1" x14ac:dyDescent="0.3">
      <c r="A36" s="11">
        <v>31</v>
      </c>
      <c r="B36" s="23" t="s">
        <v>73</v>
      </c>
      <c r="C36" s="7" t="s">
        <v>20</v>
      </c>
      <c r="D36" s="29" t="s">
        <v>99</v>
      </c>
      <c r="E36" s="9">
        <v>1</v>
      </c>
      <c r="F36" s="21">
        <v>1800000</v>
      </c>
      <c r="G36" s="22">
        <v>0.19</v>
      </c>
      <c r="H36" s="21">
        <f t="shared" si="6"/>
        <v>2142000</v>
      </c>
      <c r="I36" s="21">
        <f t="shared" si="7"/>
        <v>1800000</v>
      </c>
      <c r="J36" s="21">
        <f t="shared" si="8"/>
        <v>2142000</v>
      </c>
      <c r="K36" s="19">
        <v>2000000</v>
      </c>
      <c r="L36" s="15">
        <v>0.19</v>
      </c>
      <c r="M36" s="18">
        <f t="shared" si="9"/>
        <v>2380000</v>
      </c>
      <c r="N36" s="18">
        <f t="shared" si="10"/>
        <v>2000000</v>
      </c>
      <c r="O36" s="18">
        <f t="shared" si="11"/>
        <v>2380000</v>
      </c>
      <c r="P36" s="2">
        <v>800000</v>
      </c>
      <c r="Q36" s="12">
        <v>0.19</v>
      </c>
      <c r="R36" s="2">
        <f t="shared" si="20"/>
        <v>952000</v>
      </c>
      <c r="S36" s="2">
        <f t="shared" si="21"/>
        <v>800000</v>
      </c>
      <c r="T36" s="2">
        <f t="shared" si="22"/>
        <v>952000</v>
      </c>
      <c r="U36" s="5"/>
      <c r="V36" s="13">
        <v>0.19</v>
      </c>
      <c r="W36" s="5">
        <f t="shared" si="23"/>
        <v>0</v>
      </c>
      <c r="X36" s="6">
        <f t="shared" si="24"/>
        <v>0</v>
      </c>
      <c r="Y36" s="3">
        <f t="shared" si="25"/>
        <v>0</v>
      </c>
      <c r="Z36" s="27">
        <f t="shared" si="29"/>
        <v>765062.96037210757</v>
      </c>
      <c r="AA36" s="28">
        <f t="shared" si="19"/>
        <v>0.41928916352143275</v>
      </c>
      <c r="AB36" s="51">
        <f t="shared" si="30"/>
        <v>1533333.3333333333</v>
      </c>
      <c r="AC36" s="51">
        <f t="shared" si="12"/>
        <v>291333.33333333331</v>
      </c>
      <c r="AD36" s="51">
        <f t="shared" si="13"/>
        <v>1824666.6666666665</v>
      </c>
      <c r="AE36" s="51">
        <f t="shared" si="31"/>
        <v>1533333.3333333333</v>
      </c>
      <c r="AF36" s="26">
        <f t="shared" si="17"/>
        <v>1824666.6666666665</v>
      </c>
    </row>
    <row r="37" spans="1:32" s="8" customFormat="1" ht="60.75" thickBot="1" x14ac:dyDescent="0.3">
      <c r="A37" s="11">
        <v>32</v>
      </c>
      <c r="B37" s="23" t="s">
        <v>74</v>
      </c>
      <c r="C37" s="7" t="s">
        <v>20</v>
      </c>
      <c r="D37" s="29" t="s">
        <v>100</v>
      </c>
      <c r="E37" s="9">
        <v>1</v>
      </c>
      <c r="F37" s="21">
        <v>2000000</v>
      </c>
      <c r="G37" s="22">
        <v>0.19</v>
      </c>
      <c r="H37" s="21">
        <f t="shared" si="6"/>
        <v>2380000</v>
      </c>
      <c r="I37" s="21">
        <f t="shared" si="7"/>
        <v>2000000</v>
      </c>
      <c r="J37" s="21">
        <f t="shared" si="8"/>
        <v>2380000</v>
      </c>
      <c r="K37" s="19">
        <v>2500000</v>
      </c>
      <c r="L37" s="15">
        <v>0.19</v>
      </c>
      <c r="M37" s="18">
        <f t="shared" si="9"/>
        <v>2975000</v>
      </c>
      <c r="N37" s="18">
        <f t="shared" si="10"/>
        <v>2500000</v>
      </c>
      <c r="O37" s="18">
        <f t="shared" si="11"/>
        <v>2975000</v>
      </c>
      <c r="P37" s="2">
        <v>1000000</v>
      </c>
      <c r="Q37" s="12">
        <v>0.19</v>
      </c>
      <c r="R37" s="2">
        <f t="shared" si="20"/>
        <v>1190000</v>
      </c>
      <c r="S37" s="2">
        <f t="shared" si="21"/>
        <v>1000000</v>
      </c>
      <c r="T37" s="2">
        <f t="shared" si="22"/>
        <v>1190000</v>
      </c>
      <c r="U37" s="5"/>
      <c r="V37" s="13">
        <v>0.19</v>
      </c>
      <c r="W37" s="5">
        <f t="shared" si="23"/>
        <v>0</v>
      </c>
      <c r="X37" s="6">
        <f t="shared" si="24"/>
        <v>0</v>
      </c>
      <c r="Y37" s="3">
        <f t="shared" si="25"/>
        <v>0</v>
      </c>
      <c r="Z37" s="27">
        <f t="shared" si="29"/>
        <v>908877.51283290808</v>
      </c>
      <c r="AA37" s="28">
        <f t="shared" si="19"/>
        <v>0.41659779045053086</v>
      </c>
      <c r="AB37" s="51">
        <f t="shared" si="30"/>
        <v>1833333.3333333333</v>
      </c>
      <c r="AC37" s="51">
        <f t="shared" si="12"/>
        <v>348333.33333333331</v>
      </c>
      <c r="AD37" s="51">
        <f t="shared" si="13"/>
        <v>2181666.6666666665</v>
      </c>
      <c r="AE37" s="51">
        <f t="shared" si="31"/>
        <v>1833333.3333333333</v>
      </c>
      <c r="AF37" s="26">
        <f t="shared" si="17"/>
        <v>2181666.6666666665</v>
      </c>
    </row>
    <row r="38" spans="1:32" s="8" customFormat="1" ht="60.75" thickBot="1" x14ac:dyDescent="0.3">
      <c r="A38" s="11">
        <v>33</v>
      </c>
      <c r="B38" s="23" t="s">
        <v>75</v>
      </c>
      <c r="C38" s="7" t="s">
        <v>20</v>
      </c>
      <c r="D38" s="29" t="s">
        <v>101</v>
      </c>
      <c r="E38" s="9">
        <v>1</v>
      </c>
      <c r="F38" s="21">
        <v>2500000</v>
      </c>
      <c r="G38" s="22">
        <v>0.19</v>
      </c>
      <c r="H38" s="21">
        <f t="shared" si="6"/>
        <v>2975000</v>
      </c>
      <c r="I38" s="21">
        <f t="shared" si="7"/>
        <v>2500000</v>
      </c>
      <c r="J38" s="21">
        <f t="shared" si="8"/>
        <v>2975000</v>
      </c>
      <c r="K38" s="19">
        <v>3000000</v>
      </c>
      <c r="L38" s="15">
        <v>0.19</v>
      </c>
      <c r="M38" s="18">
        <f t="shared" si="9"/>
        <v>3570000</v>
      </c>
      <c r="N38" s="18">
        <f t="shared" si="10"/>
        <v>3000000</v>
      </c>
      <c r="O38" s="18">
        <f t="shared" si="11"/>
        <v>3570000</v>
      </c>
      <c r="P38" s="2">
        <v>1500000</v>
      </c>
      <c r="Q38" s="12">
        <v>0.19</v>
      </c>
      <c r="R38" s="2">
        <f t="shared" si="20"/>
        <v>1785000</v>
      </c>
      <c r="S38" s="2">
        <f t="shared" si="21"/>
        <v>1500000</v>
      </c>
      <c r="T38" s="2">
        <f t="shared" si="22"/>
        <v>1785000</v>
      </c>
      <c r="U38" s="5"/>
      <c r="V38" s="13">
        <v>0.19</v>
      </c>
      <c r="W38" s="5">
        <f t="shared" si="23"/>
        <v>0</v>
      </c>
      <c r="X38" s="6">
        <f t="shared" si="24"/>
        <v>0</v>
      </c>
      <c r="Y38" s="3">
        <f t="shared" si="25"/>
        <v>0</v>
      </c>
      <c r="Z38" s="27">
        <f t="shared" si="29"/>
        <v>908877.51283290866</v>
      </c>
      <c r="AA38" s="28">
        <f t="shared" si="19"/>
        <v>0.32732683535398865</v>
      </c>
      <c r="AB38" s="51">
        <f t="shared" si="30"/>
        <v>2333333.3333333335</v>
      </c>
      <c r="AC38" s="51">
        <f t="shared" si="12"/>
        <v>443333.33333333337</v>
      </c>
      <c r="AD38" s="51">
        <f t="shared" si="13"/>
        <v>2776666.666666667</v>
      </c>
      <c r="AE38" s="51">
        <f t="shared" si="31"/>
        <v>2333333.3333333335</v>
      </c>
      <c r="AF38" s="26">
        <f t="shared" si="17"/>
        <v>2776666.666666667</v>
      </c>
    </row>
    <row r="39" spans="1:32" s="8" customFormat="1" ht="60.75" thickBot="1" x14ac:dyDescent="0.3">
      <c r="A39" s="11">
        <v>34</v>
      </c>
      <c r="B39" s="23" t="s">
        <v>76</v>
      </c>
      <c r="C39" s="7" t="s">
        <v>20</v>
      </c>
      <c r="D39" s="29" t="s">
        <v>102</v>
      </c>
      <c r="E39" s="9">
        <v>1</v>
      </c>
      <c r="F39" s="21">
        <v>3500000</v>
      </c>
      <c r="G39" s="22">
        <v>0.19</v>
      </c>
      <c r="H39" s="21">
        <f t="shared" si="6"/>
        <v>4165000</v>
      </c>
      <c r="I39" s="21">
        <f t="shared" si="7"/>
        <v>3500000</v>
      </c>
      <c r="J39" s="21">
        <f t="shared" si="8"/>
        <v>4165000</v>
      </c>
      <c r="K39" s="19">
        <v>5000000</v>
      </c>
      <c r="L39" s="15">
        <v>0.19</v>
      </c>
      <c r="M39" s="18">
        <f t="shared" si="9"/>
        <v>5950000</v>
      </c>
      <c r="N39" s="18">
        <f t="shared" si="10"/>
        <v>5000000</v>
      </c>
      <c r="O39" s="18">
        <f t="shared" si="11"/>
        <v>5950000</v>
      </c>
      <c r="P39" s="2">
        <v>3000000</v>
      </c>
      <c r="Q39" s="12">
        <v>0.19</v>
      </c>
      <c r="R39" s="2">
        <f t="shared" si="20"/>
        <v>3570000</v>
      </c>
      <c r="S39" s="2">
        <f t="shared" si="21"/>
        <v>3000000</v>
      </c>
      <c r="T39" s="2">
        <f t="shared" si="22"/>
        <v>3570000</v>
      </c>
      <c r="U39" s="5"/>
      <c r="V39" s="13">
        <v>0.19</v>
      </c>
      <c r="W39" s="5">
        <f t="shared" si="23"/>
        <v>0</v>
      </c>
      <c r="X39" s="6">
        <f t="shared" si="24"/>
        <v>0</v>
      </c>
      <c r="Y39" s="3">
        <f t="shared" si="25"/>
        <v>0</v>
      </c>
      <c r="Z39" s="27">
        <f t="shared" si="29"/>
        <v>1238591.2696823485</v>
      </c>
      <c r="AA39" s="28">
        <f t="shared" si="19"/>
        <v>0.27152165210427803</v>
      </c>
      <c r="AB39" s="51">
        <f t="shared" si="30"/>
        <v>3833333.3333333335</v>
      </c>
      <c r="AC39" s="51">
        <f t="shared" si="12"/>
        <v>728333.33333333337</v>
      </c>
      <c r="AD39" s="51">
        <f t="shared" si="13"/>
        <v>4561666.666666667</v>
      </c>
      <c r="AE39" s="51">
        <f t="shared" si="31"/>
        <v>3833333.3333333335</v>
      </c>
      <c r="AF39" s="26">
        <f t="shared" si="17"/>
        <v>4561666.666666667</v>
      </c>
    </row>
    <row r="40" spans="1:32" s="8" customFormat="1" ht="75.75" thickBot="1" x14ac:dyDescent="0.3">
      <c r="A40" s="11">
        <v>35</v>
      </c>
      <c r="B40" s="23" t="s">
        <v>86</v>
      </c>
      <c r="C40" s="7" t="s">
        <v>20</v>
      </c>
      <c r="D40" s="29" t="s">
        <v>107</v>
      </c>
      <c r="E40" s="9">
        <v>1</v>
      </c>
      <c r="F40" s="21">
        <v>60000</v>
      </c>
      <c r="G40" s="22">
        <v>0.19</v>
      </c>
      <c r="H40" s="21">
        <f t="shared" si="6"/>
        <v>71400</v>
      </c>
      <c r="I40" s="21">
        <f t="shared" si="7"/>
        <v>60000</v>
      </c>
      <c r="J40" s="21">
        <f t="shared" si="8"/>
        <v>71400</v>
      </c>
      <c r="K40" s="19">
        <v>56000</v>
      </c>
      <c r="L40" s="15">
        <v>0.19</v>
      </c>
      <c r="M40" s="18">
        <f t="shared" si="9"/>
        <v>66640</v>
      </c>
      <c r="N40" s="18">
        <f t="shared" si="10"/>
        <v>56000</v>
      </c>
      <c r="O40" s="18">
        <f t="shared" si="11"/>
        <v>66640</v>
      </c>
      <c r="P40" s="2">
        <v>90000</v>
      </c>
      <c r="Q40" s="12">
        <v>0.19</v>
      </c>
      <c r="R40" s="2">
        <f t="shared" si="20"/>
        <v>107100</v>
      </c>
      <c r="S40" s="2">
        <f t="shared" si="21"/>
        <v>90000</v>
      </c>
      <c r="T40" s="2">
        <f t="shared" si="22"/>
        <v>107100</v>
      </c>
      <c r="U40" s="5"/>
      <c r="V40" s="13">
        <v>0.19</v>
      </c>
      <c r="W40" s="5">
        <f t="shared" si="23"/>
        <v>0</v>
      </c>
      <c r="X40" s="6">
        <f t="shared" si="24"/>
        <v>0</v>
      </c>
      <c r="Y40" s="3">
        <f t="shared" si="25"/>
        <v>0</v>
      </c>
      <c r="Z40" s="27">
        <f t="shared" si="29"/>
        <v>22113.944318762628</v>
      </c>
      <c r="AA40" s="28">
        <f t="shared" si="19"/>
        <v>0.27062834688866721</v>
      </c>
      <c r="AB40" s="51">
        <f t="shared" si="30"/>
        <v>68666.666666666672</v>
      </c>
      <c r="AC40" s="51">
        <f t="shared" si="12"/>
        <v>13046.666666666668</v>
      </c>
      <c r="AD40" s="51">
        <f t="shared" si="13"/>
        <v>81713.333333333343</v>
      </c>
      <c r="AE40" s="51">
        <f t="shared" si="31"/>
        <v>68666.666666666672</v>
      </c>
      <c r="AF40" s="26">
        <f t="shared" si="17"/>
        <v>81713.333333333343</v>
      </c>
    </row>
    <row r="41" spans="1:32" s="8" customFormat="1" ht="75.75" thickBot="1" x14ac:dyDescent="0.3">
      <c r="A41" s="11">
        <v>36</v>
      </c>
      <c r="B41" s="23" t="s">
        <v>87</v>
      </c>
      <c r="C41" s="7" t="s">
        <v>20</v>
      </c>
      <c r="D41" s="29" t="s">
        <v>108</v>
      </c>
      <c r="E41" s="9">
        <v>1</v>
      </c>
      <c r="F41" s="21">
        <v>70000</v>
      </c>
      <c r="G41" s="22">
        <v>0.19</v>
      </c>
      <c r="H41" s="21">
        <f t="shared" si="6"/>
        <v>83300</v>
      </c>
      <c r="I41" s="21">
        <f t="shared" si="7"/>
        <v>70000</v>
      </c>
      <c r="J41" s="21">
        <f t="shared" si="8"/>
        <v>83300</v>
      </c>
      <c r="K41" s="19">
        <v>70000</v>
      </c>
      <c r="L41" s="15">
        <v>0.19</v>
      </c>
      <c r="M41" s="18">
        <f t="shared" si="9"/>
        <v>83300</v>
      </c>
      <c r="N41" s="18">
        <f t="shared" si="10"/>
        <v>70000</v>
      </c>
      <c r="O41" s="18">
        <f t="shared" si="11"/>
        <v>83300</v>
      </c>
      <c r="P41" s="2">
        <v>100000</v>
      </c>
      <c r="Q41" s="12">
        <v>0.19</v>
      </c>
      <c r="R41" s="2">
        <f t="shared" si="20"/>
        <v>119000</v>
      </c>
      <c r="S41" s="2">
        <f t="shared" si="21"/>
        <v>100000</v>
      </c>
      <c r="T41" s="2">
        <f t="shared" si="22"/>
        <v>119000</v>
      </c>
      <c r="U41" s="5"/>
      <c r="V41" s="13">
        <v>0.19</v>
      </c>
      <c r="W41" s="5">
        <f t="shared" si="23"/>
        <v>0</v>
      </c>
      <c r="X41" s="6">
        <f t="shared" si="24"/>
        <v>0</v>
      </c>
      <c r="Y41" s="3">
        <f t="shared" si="25"/>
        <v>0</v>
      </c>
      <c r="Z41" s="27">
        <f t="shared" si="29"/>
        <v>20611.40461006964</v>
      </c>
      <c r="AA41" s="28">
        <f t="shared" si="19"/>
        <v>0.21650635094610965</v>
      </c>
      <c r="AB41" s="51">
        <f t="shared" si="30"/>
        <v>80000</v>
      </c>
      <c r="AC41" s="51">
        <f t="shared" si="12"/>
        <v>15200</v>
      </c>
      <c r="AD41" s="51">
        <f t="shared" si="13"/>
        <v>95200</v>
      </c>
      <c r="AE41" s="51">
        <f t="shared" si="31"/>
        <v>80000</v>
      </c>
      <c r="AF41" s="26">
        <f t="shared" si="17"/>
        <v>95200</v>
      </c>
    </row>
    <row r="42" spans="1:32" s="8" customFormat="1" ht="75.75" thickBot="1" x14ac:dyDescent="0.3">
      <c r="A42" s="11">
        <v>37</v>
      </c>
      <c r="B42" s="23" t="s">
        <v>88</v>
      </c>
      <c r="C42" s="7" t="s">
        <v>20</v>
      </c>
      <c r="D42" s="29" t="s">
        <v>109</v>
      </c>
      <c r="E42" s="9">
        <v>1</v>
      </c>
      <c r="F42" s="21">
        <v>95000</v>
      </c>
      <c r="G42" s="22">
        <v>0.19</v>
      </c>
      <c r="H42" s="21">
        <f t="shared" si="6"/>
        <v>113050</v>
      </c>
      <c r="I42" s="21">
        <f t="shared" si="7"/>
        <v>95000</v>
      </c>
      <c r="J42" s="21">
        <f t="shared" si="8"/>
        <v>113050</v>
      </c>
      <c r="K42" s="19">
        <v>95000</v>
      </c>
      <c r="L42" s="15">
        <v>0.19</v>
      </c>
      <c r="M42" s="18">
        <f t="shared" si="9"/>
        <v>113050</v>
      </c>
      <c r="N42" s="18">
        <f t="shared" si="10"/>
        <v>95000</v>
      </c>
      <c r="O42" s="18">
        <f t="shared" si="11"/>
        <v>113050</v>
      </c>
      <c r="P42" s="2">
        <v>150000</v>
      </c>
      <c r="Q42" s="12">
        <v>0.19</v>
      </c>
      <c r="R42" s="2">
        <f t="shared" si="20"/>
        <v>178500</v>
      </c>
      <c r="S42" s="2">
        <f t="shared" si="21"/>
        <v>150000</v>
      </c>
      <c r="T42" s="2">
        <f t="shared" si="22"/>
        <v>178500</v>
      </c>
      <c r="U42" s="5"/>
      <c r="V42" s="13">
        <v>0.19</v>
      </c>
      <c r="W42" s="5">
        <f t="shared" si="23"/>
        <v>0</v>
      </c>
      <c r="X42" s="6">
        <f t="shared" si="24"/>
        <v>0</v>
      </c>
      <c r="Y42" s="3">
        <f t="shared" si="25"/>
        <v>0</v>
      </c>
      <c r="Z42" s="27">
        <f t="shared" si="29"/>
        <v>37787.575118460991</v>
      </c>
      <c r="AA42" s="28">
        <f t="shared" si="19"/>
        <v>0.28018468945967123</v>
      </c>
      <c r="AB42" s="51">
        <f t="shared" si="30"/>
        <v>113333.33333333333</v>
      </c>
      <c r="AC42" s="51">
        <f t="shared" si="12"/>
        <v>21533.333333333332</v>
      </c>
      <c r="AD42" s="51">
        <f t="shared" si="13"/>
        <v>134866.66666666666</v>
      </c>
      <c r="AE42" s="51">
        <f t="shared" si="31"/>
        <v>113333.33333333333</v>
      </c>
      <c r="AF42" s="26">
        <f t="shared" si="17"/>
        <v>134866.66666666666</v>
      </c>
    </row>
    <row r="43" spans="1:32" s="8" customFormat="1" ht="75.75" thickBot="1" x14ac:dyDescent="0.3">
      <c r="A43" s="11">
        <v>38</v>
      </c>
      <c r="B43" s="23" t="s">
        <v>89</v>
      </c>
      <c r="C43" s="7" t="s">
        <v>20</v>
      </c>
      <c r="D43" s="29" t="s">
        <v>110</v>
      </c>
      <c r="E43" s="9">
        <v>1</v>
      </c>
      <c r="F43" s="21">
        <v>120000</v>
      </c>
      <c r="G43" s="22">
        <v>0.19</v>
      </c>
      <c r="H43" s="21">
        <f t="shared" si="6"/>
        <v>142800</v>
      </c>
      <c r="I43" s="21">
        <f t="shared" si="7"/>
        <v>120000</v>
      </c>
      <c r="J43" s="21">
        <f t="shared" si="8"/>
        <v>142800</v>
      </c>
      <c r="K43" s="19">
        <v>102000</v>
      </c>
      <c r="L43" s="15">
        <v>0.19</v>
      </c>
      <c r="M43" s="18">
        <f t="shared" si="9"/>
        <v>121380</v>
      </c>
      <c r="N43" s="18">
        <f t="shared" si="10"/>
        <v>102000</v>
      </c>
      <c r="O43" s="18">
        <f t="shared" si="11"/>
        <v>121380</v>
      </c>
      <c r="P43" s="2">
        <v>140000</v>
      </c>
      <c r="Q43" s="12">
        <v>0.19</v>
      </c>
      <c r="R43" s="2">
        <f t="shared" si="20"/>
        <v>166600</v>
      </c>
      <c r="S43" s="2">
        <f t="shared" si="21"/>
        <v>140000</v>
      </c>
      <c r="T43" s="2">
        <f t="shared" si="22"/>
        <v>166600</v>
      </c>
      <c r="U43" s="5"/>
      <c r="V43" s="13">
        <v>0.19</v>
      </c>
      <c r="W43" s="5">
        <f t="shared" si="23"/>
        <v>0</v>
      </c>
      <c r="X43" s="6">
        <f t="shared" si="24"/>
        <v>0</v>
      </c>
      <c r="Y43" s="3">
        <f t="shared" si="25"/>
        <v>0</v>
      </c>
      <c r="Z43" s="27">
        <f t="shared" si="29"/>
        <v>22620.436187954732</v>
      </c>
      <c r="AA43" s="28">
        <f t="shared" si="19"/>
        <v>0.15753124231362689</v>
      </c>
      <c r="AB43" s="51">
        <f t="shared" si="30"/>
        <v>120666.66666666667</v>
      </c>
      <c r="AC43" s="51">
        <f t="shared" si="12"/>
        <v>22926.666666666668</v>
      </c>
      <c r="AD43" s="51">
        <f t="shared" si="13"/>
        <v>143593.33333333334</v>
      </c>
      <c r="AE43" s="51">
        <f t="shared" si="31"/>
        <v>120666.66666666667</v>
      </c>
      <c r="AF43" s="26">
        <f t="shared" si="17"/>
        <v>143593.33333333334</v>
      </c>
    </row>
    <row r="44" spans="1:32" s="8" customFormat="1" ht="75.75" thickBot="1" x14ac:dyDescent="0.3">
      <c r="A44" s="11">
        <v>39</v>
      </c>
      <c r="B44" s="23" t="s">
        <v>90</v>
      </c>
      <c r="C44" s="7" t="s">
        <v>20</v>
      </c>
      <c r="D44" s="29" t="s">
        <v>111</v>
      </c>
      <c r="E44" s="9">
        <v>1</v>
      </c>
      <c r="F44" s="21">
        <v>140000</v>
      </c>
      <c r="G44" s="22">
        <v>0.19</v>
      </c>
      <c r="H44" s="21">
        <f t="shared" si="6"/>
        <v>166600</v>
      </c>
      <c r="I44" s="21">
        <f t="shared" si="7"/>
        <v>140000</v>
      </c>
      <c r="J44" s="21">
        <f t="shared" si="8"/>
        <v>166600</v>
      </c>
      <c r="K44" s="19">
        <v>140000</v>
      </c>
      <c r="L44" s="15">
        <v>0.19</v>
      </c>
      <c r="M44" s="18">
        <f t="shared" si="9"/>
        <v>166600</v>
      </c>
      <c r="N44" s="18">
        <f t="shared" si="10"/>
        <v>140000</v>
      </c>
      <c r="O44" s="18">
        <f t="shared" si="11"/>
        <v>166600</v>
      </c>
      <c r="P44" s="2">
        <v>200000</v>
      </c>
      <c r="Q44" s="12">
        <v>0.19</v>
      </c>
      <c r="R44" s="2">
        <f t="shared" si="20"/>
        <v>238000</v>
      </c>
      <c r="S44" s="2">
        <f t="shared" si="21"/>
        <v>200000</v>
      </c>
      <c r="T44" s="2">
        <f t="shared" si="22"/>
        <v>238000</v>
      </c>
      <c r="U44" s="5"/>
      <c r="V44" s="13">
        <v>0.19</v>
      </c>
      <c r="W44" s="5">
        <f t="shared" si="23"/>
        <v>0</v>
      </c>
      <c r="X44" s="6">
        <f t="shared" si="24"/>
        <v>0</v>
      </c>
      <c r="Y44" s="3">
        <f t="shared" si="25"/>
        <v>0</v>
      </c>
      <c r="Z44" s="27">
        <f t="shared" si="29"/>
        <v>41222.809220139279</v>
      </c>
      <c r="AA44" s="28">
        <f t="shared" si="19"/>
        <v>0.21650635094610965</v>
      </c>
      <c r="AB44" s="51">
        <f t="shared" si="30"/>
        <v>160000</v>
      </c>
      <c r="AC44" s="51">
        <f t="shared" si="12"/>
        <v>30400</v>
      </c>
      <c r="AD44" s="51">
        <f t="shared" si="13"/>
        <v>190400</v>
      </c>
      <c r="AE44" s="51">
        <f t="shared" si="31"/>
        <v>160000</v>
      </c>
      <c r="AF44" s="26">
        <f t="shared" si="17"/>
        <v>190400</v>
      </c>
    </row>
    <row r="45" spans="1:32" s="8" customFormat="1" ht="75.75" thickBot="1" x14ac:dyDescent="0.3">
      <c r="A45" s="11">
        <v>40</v>
      </c>
      <c r="B45" s="23" t="s">
        <v>91</v>
      </c>
      <c r="C45" s="7" t="s">
        <v>20</v>
      </c>
      <c r="D45" s="29" t="s">
        <v>77</v>
      </c>
      <c r="E45" s="9">
        <v>1</v>
      </c>
      <c r="F45" s="21">
        <v>180000</v>
      </c>
      <c r="G45" s="22">
        <v>0.19</v>
      </c>
      <c r="H45" s="21">
        <f t="shared" si="6"/>
        <v>214200</v>
      </c>
      <c r="I45" s="21">
        <f t="shared" si="7"/>
        <v>180000</v>
      </c>
      <c r="J45" s="21">
        <f t="shared" si="8"/>
        <v>214200</v>
      </c>
      <c r="K45" s="19">
        <v>180000</v>
      </c>
      <c r="L45" s="15">
        <v>0.19</v>
      </c>
      <c r="M45" s="18">
        <f t="shared" si="9"/>
        <v>214200</v>
      </c>
      <c r="N45" s="18">
        <f t="shared" si="10"/>
        <v>180000</v>
      </c>
      <c r="O45" s="18">
        <f t="shared" si="11"/>
        <v>214200</v>
      </c>
      <c r="P45" s="2"/>
      <c r="Q45" s="12">
        <v>0.19</v>
      </c>
      <c r="R45" s="2">
        <f t="shared" si="20"/>
        <v>0</v>
      </c>
      <c r="S45" s="2">
        <f t="shared" si="21"/>
        <v>0</v>
      </c>
      <c r="T45" s="2">
        <f t="shared" si="22"/>
        <v>0</v>
      </c>
      <c r="U45" s="5"/>
      <c r="V45" s="13">
        <v>0.19</v>
      </c>
      <c r="W45" s="5">
        <f t="shared" si="23"/>
        <v>0</v>
      </c>
      <c r="X45" s="6">
        <f t="shared" si="24"/>
        <v>0</v>
      </c>
      <c r="Y45" s="3">
        <f t="shared" si="25"/>
        <v>0</v>
      </c>
      <c r="Z45" s="27">
        <f t="shared" si="29"/>
        <v>123668.42766041784</v>
      </c>
      <c r="AA45" s="28">
        <f t="shared" si="19"/>
        <v>0.57735026918962584</v>
      </c>
      <c r="AB45" s="51">
        <f>(F45+K45)/2</f>
        <v>180000</v>
      </c>
      <c r="AC45" s="51">
        <f t="shared" si="12"/>
        <v>34200</v>
      </c>
      <c r="AD45" s="51">
        <f t="shared" si="13"/>
        <v>214200</v>
      </c>
      <c r="AE45" s="51">
        <f>((I45+N45)/2)*E45</f>
        <v>180000</v>
      </c>
      <c r="AF45" s="26">
        <f t="shared" si="17"/>
        <v>214200</v>
      </c>
    </row>
    <row r="46" spans="1:32" s="8" customFormat="1" ht="75.75" thickBot="1" x14ac:dyDescent="0.3">
      <c r="A46" s="11">
        <v>41</v>
      </c>
      <c r="B46" s="23" t="s">
        <v>92</v>
      </c>
      <c r="C46" s="7" t="s">
        <v>20</v>
      </c>
      <c r="D46" s="29" t="s">
        <v>78</v>
      </c>
      <c r="E46" s="9">
        <v>1</v>
      </c>
      <c r="F46" s="21">
        <v>300000</v>
      </c>
      <c r="G46" s="22">
        <v>0.19</v>
      </c>
      <c r="H46" s="21">
        <f t="shared" si="6"/>
        <v>357000</v>
      </c>
      <c r="I46" s="21">
        <f t="shared" si="7"/>
        <v>300000</v>
      </c>
      <c r="J46" s="21">
        <f t="shared" si="8"/>
        <v>357000</v>
      </c>
      <c r="K46" s="19">
        <v>300000</v>
      </c>
      <c r="L46" s="15">
        <v>0.19</v>
      </c>
      <c r="M46" s="18">
        <f t="shared" si="9"/>
        <v>357000</v>
      </c>
      <c r="N46" s="18">
        <f t="shared" si="10"/>
        <v>300000</v>
      </c>
      <c r="O46" s="18">
        <f t="shared" si="11"/>
        <v>357000</v>
      </c>
      <c r="P46" s="2"/>
      <c r="Q46" s="12">
        <v>0.19</v>
      </c>
      <c r="R46" s="2">
        <f t="shared" si="20"/>
        <v>0</v>
      </c>
      <c r="S46" s="2">
        <f t="shared" si="21"/>
        <v>0</v>
      </c>
      <c r="T46" s="2">
        <f t="shared" si="22"/>
        <v>0</v>
      </c>
      <c r="U46" s="5"/>
      <c r="V46" s="13">
        <v>0.19</v>
      </c>
      <c r="W46" s="5">
        <f t="shared" si="23"/>
        <v>0</v>
      </c>
      <c r="X46" s="6">
        <f t="shared" si="24"/>
        <v>0</v>
      </c>
      <c r="Y46" s="3">
        <f t="shared" si="25"/>
        <v>0</v>
      </c>
      <c r="Z46" s="27">
        <f t="shared" si="29"/>
        <v>206114.0461006964</v>
      </c>
      <c r="AA46" s="28">
        <f t="shared" si="19"/>
        <v>0.57735026918962573</v>
      </c>
      <c r="AB46" s="51">
        <f>(F46+K46)/2</f>
        <v>300000</v>
      </c>
      <c r="AC46" s="51">
        <f t="shared" si="12"/>
        <v>57000</v>
      </c>
      <c r="AD46" s="51">
        <f t="shared" si="13"/>
        <v>357000</v>
      </c>
      <c r="AE46" s="51">
        <f>((I46+N46)/2)*E46</f>
        <v>300000</v>
      </c>
      <c r="AF46" s="26">
        <f t="shared" si="17"/>
        <v>357000</v>
      </c>
    </row>
    <row r="47" spans="1:32" s="8" customFormat="1" ht="45.75" thickBot="1" x14ac:dyDescent="0.3">
      <c r="A47" s="11">
        <v>42</v>
      </c>
      <c r="B47" s="23" t="s">
        <v>93</v>
      </c>
      <c r="C47" s="7" t="s">
        <v>20</v>
      </c>
      <c r="D47" s="29" t="s">
        <v>79</v>
      </c>
      <c r="E47" s="9">
        <v>1</v>
      </c>
      <c r="F47" s="21">
        <v>500000</v>
      </c>
      <c r="G47" s="22">
        <v>0.19</v>
      </c>
      <c r="H47" s="21">
        <f t="shared" si="6"/>
        <v>595000</v>
      </c>
      <c r="I47" s="21">
        <f t="shared" si="7"/>
        <v>500000</v>
      </c>
      <c r="J47" s="21">
        <f t="shared" si="8"/>
        <v>595000</v>
      </c>
      <c r="K47" s="19">
        <v>500000</v>
      </c>
      <c r="L47" s="15">
        <v>0.19</v>
      </c>
      <c r="M47" s="18">
        <f t="shared" si="9"/>
        <v>595000</v>
      </c>
      <c r="N47" s="18">
        <f t="shared" si="10"/>
        <v>500000</v>
      </c>
      <c r="O47" s="18">
        <f t="shared" si="11"/>
        <v>595000</v>
      </c>
      <c r="P47" s="2">
        <v>400000</v>
      </c>
      <c r="Q47" s="12">
        <v>0.19</v>
      </c>
      <c r="R47" s="2">
        <f t="shared" si="20"/>
        <v>476000</v>
      </c>
      <c r="S47" s="2">
        <f t="shared" si="21"/>
        <v>400000</v>
      </c>
      <c r="T47" s="2">
        <f t="shared" si="22"/>
        <v>476000</v>
      </c>
      <c r="U47" s="5"/>
      <c r="V47" s="13">
        <v>0.19</v>
      </c>
      <c r="W47" s="5">
        <f t="shared" si="23"/>
        <v>0</v>
      </c>
      <c r="X47" s="6">
        <f t="shared" si="24"/>
        <v>0</v>
      </c>
      <c r="Y47" s="3">
        <f t="shared" si="25"/>
        <v>0</v>
      </c>
      <c r="Z47" s="27">
        <f t="shared" si="29"/>
        <v>68704.682033565317</v>
      </c>
      <c r="AA47" s="28">
        <f t="shared" si="19"/>
        <v>0.1237179148263481</v>
      </c>
      <c r="AB47" s="51">
        <f t="shared" si="30"/>
        <v>466666.66666666669</v>
      </c>
      <c r="AC47" s="51">
        <f t="shared" si="12"/>
        <v>88666.666666666672</v>
      </c>
      <c r="AD47" s="51">
        <f t="shared" si="13"/>
        <v>555333.33333333337</v>
      </c>
      <c r="AE47" s="51">
        <f t="shared" si="31"/>
        <v>466666.66666666669</v>
      </c>
      <c r="AF47" s="26">
        <f t="shared" si="17"/>
        <v>555333.33333333337</v>
      </c>
    </row>
    <row r="48" spans="1:32" s="8" customFormat="1" ht="45.75" thickBot="1" x14ac:dyDescent="0.3">
      <c r="A48" s="11">
        <v>43</v>
      </c>
      <c r="B48" s="23" t="s">
        <v>94</v>
      </c>
      <c r="C48" s="7" t="s">
        <v>20</v>
      </c>
      <c r="D48" s="29" t="s">
        <v>80</v>
      </c>
      <c r="E48" s="9">
        <v>1</v>
      </c>
      <c r="F48" s="21">
        <v>700000</v>
      </c>
      <c r="G48" s="22">
        <v>0.19</v>
      </c>
      <c r="H48" s="21">
        <f t="shared" si="6"/>
        <v>833000</v>
      </c>
      <c r="I48" s="21">
        <f t="shared" si="7"/>
        <v>700000</v>
      </c>
      <c r="J48" s="21">
        <f t="shared" si="8"/>
        <v>833000</v>
      </c>
      <c r="K48" s="19">
        <v>700000</v>
      </c>
      <c r="L48" s="15">
        <v>0.19</v>
      </c>
      <c r="M48" s="18">
        <f t="shared" si="9"/>
        <v>833000</v>
      </c>
      <c r="N48" s="18">
        <f t="shared" si="10"/>
        <v>700000</v>
      </c>
      <c r="O48" s="18">
        <f t="shared" si="11"/>
        <v>833000</v>
      </c>
      <c r="P48" s="2">
        <v>600000</v>
      </c>
      <c r="Q48" s="12">
        <v>0.19</v>
      </c>
      <c r="R48" s="2">
        <f t="shared" si="20"/>
        <v>714000</v>
      </c>
      <c r="S48" s="2">
        <f t="shared" si="21"/>
        <v>600000</v>
      </c>
      <c r="T48" s="2">
        <f t="shared" si="22"/>
        <v>714000</v>
      </c>
      <c r="U48" s="5"/>
      <c r="V48" s="13">
        <v>0.19</v>
      </c>
      <c r="W48" s="5">
        <f t="shared" si="23"/>
        <v>0</v>
      </c>
      <c r="X48" s="6">
        <f t="shared" si="24"/>
        <v>0</v>
      </c>
      <c r="Y48" s="3">
        <f t="shared" si="25"/>
        <v>0</v>
      </c>
      <c r="Z48" s="27">
        <f t="shared" si="29"/>
        <v>68704.682033565463</v>
      </c>
      <c r="AA48" s="28">
        <f t="shared" si="19"/>
        <v>8.6602540378443865E-2</v>
      </c>
      <c r="AB48" s="51">
        <f t="shared" si="30"/>
        <v>666666.66666666663</v>
      </c>
      <c r="AC48" s="51">
        <f t="shared" si="12"/>
        <v>126666.66666666666</v>
      </c>
      <c r="AD48" s="51">
        <f t="shared" si="13"/>
        <v>793333.33333333326</v>
      </c>
      <c r="AE48" s="51">
        <f t="shared" si="31"/>
        <v>666666.66666666663</v>
      </c>
      <c r="AF48" s="26">
        <f t="shared" si="17"/>
        <v>793333.33333333326</v>
      </c>
    </row>
    <row r="49" spans="1:32" s="8" customFormat="1" ht="45.75" thickBot="1" x14ac:dyDescent="0.3">
      <c r="A49" s="11">
        <v>44</v>
      </c>
      <c r="B49" s="23" t="s">
        <v>95</v>
      </c>
      <c r="C49" s="7" t="s">
        <v>20</v>
      </c>
      <c r="D49" s="29" t="s">
        <v>81</v>
      </c>
      <c r="E49" s="9">
        <v>1</v>
      </c>
      <c r="F49" s="21">
        <v>1200000</v>
      </c>
      <c r="G49" s="22">
        <v>0.19</v>
      </c>
      <c r="H49" s="21">
        <f t="shared" si="6"/>
        <v>1428000</v>
      </c>
      <c r="I49" s="21">
        <f t="shared" si="7"/>
        <v>1200000</v>
      </c>
      <c r="J49" s="21">
        <f t="shared" si="8"/>
        <v>1428000</v>
      </c>
      <c r="K49" s="19">
        <v>1200000</v>
      </c>
      <c r="L49" s="15">
        <v>0.19</v>
      </c>
      <c r="M49" s="18">
        <f t="shared" si="9"/>
        <v>1428000</v>
      </c>
      <c r="N49" s="18">
        <f t="shared" si="10"/>
        <v>1200000</v>
      </c>
      <c r="O49" s="18">
        <f t="shared" si="11"/>
        <v>1428000</v>
      </c>
      <c r="P49" s="2">
        <v>1000000</v>
      </c>
      <c r="Q49" s="12">
        <v>0.19</v>
      </c>
      <c r="R49" s="2">
        <f t="shared" si="20"/>
        <v>1190000</v>
      </c>
      <c r="S49" s="2">
        <f t="shared" si="21"/>
        <v>1000000</v>
      </c>
      <c r="T49" s="2">
        <f t="shared" si="22"/>
        <v>1190000</v>
      </c>
      <c r="U49" s="5"/>
      <c r="V49" s="13">
        <v>0.19</v>
      </c>
      <c r="W49" s="5">
        <f t="shared" si="23"/>
        <v>0</v>
      </c>
      <c r="X49" s="6">
        <f t="shared" si="24"/>
        <v>0</v>
      </c>
      <c r="Y49" s="3">
        <f t="shared" si="25"/>
        <v>0</v>
      </c>
      <c r="Z49" s="27">
        <f t="shared" si="29"/>
        <v>137409.36406713093</v>
      </c>
      <c r="AA49" s="28">
        <f t="shared" si="19"/>
        <v>0.10188534162169867</v>
      </c>
      <c r="AB49" s="51">
        <f t="shared" si="30"/>
        <v>1133333.3333333333</v>
      </c>
      <c r="AC49" s="51">
        <f t="shared" si="12"/>
        <v>215333.33333333331</v>
      </c>
      <c r="AD49" s="51">
        <f t="shared" si="13"/>
        <v>1348666.6666666665</v>
      </c>
      <c r="AE49" s="51">
        <f t="shared" si="31"/>
        <v>1133333.3333333333</v>
      </c>
      <c r="AF49" s="26">
        <f t="shared" si="17"/>
        <v>1348666.6666666665</v>
      </c>
    </row>
    <row r="50" spans="1:32" s="8" customFormat="1" ht="45.75" thickBot="1" x14ac:dyDescent="0.3">
      <c r="A50" s="11">
        <v>45</v>
      </c>
      <c r="B50" s="23" t="s">
        <v>96</v>
      </c>
      <c r="C50" s="7" t="s">
        <v>20</v>
      </c>
      <c r="D50" s="29" t="s">
        <v>82</v>
      </c>
      <c r="E50" s="9">
        <v>1</v>
      </c>
      <c r="F50" s="21">
        <v>2000000</v>
      </c>
      <c r="G50" s="22">
        <v>0.19</v>
      </c>
      <c r="H50" s="21">
        <f t="shared" si="6"/>
        <v>2380000</v>
      </c>
      <c r="I50" s="21">
        <f t="shared" si="7"/>
        <v>2000000</v>
      </c>
      <c r="J50" s="21">
        <f t="shared" si="8"/>
        <v>2380000</v>
      </c>
      <c r="K50" s="19">
        <v>2000000</v>
      </c>
      <c r="L50" s="15">
        <v>0.19</v>
      </c>
      <c r="M50" s="18">
        <f t="shared" si="9"/>
        <v>2380000</v>
      </c>
      <c r="N50" s="18">
        <f t="shared" si="10"/>
        <v>2000000</v>
      </c>
      <c r="O50" s="18">
        <f t="shared" si="11"/>
        <v>2380000</v>
      </c>
      <c r="P50" s="2">
        <v>1500000</v>
      </c>
      <c r="Q50" s="12">
        <v>0.19</v>
      </c>
      <c r="R50" s="2">
        <f t="shared" si="20"/>
        <v>1785000</v>
      </c>
      <c r="S50" s="2">
        <f t="shared" si="21"/>
        <v>1500000</v>
      </c>
      <c r="T50" s="2">
        <f t="shared" si="22"/>
        <v>1785000</v>
      </c>
      <c r="U50" s="5"/>
      <c r="V50" s="13">
        <v>0.19</v>
      </c>
      <c r="W50" s="5">
        <f t="shared" si="23"/>
        <v>0</v>
      </c>
      <c r="X50" s="6">
        <f t="shared" si="24"/>
        <v>0</v>
      </c>
      <c r="Y50" s="3">
        <f t="shared" si="25"/>
        <v>0</v>
      </c>
      <c r="Z50" s="27">
        <f t="shared" si="29"/>
        <v>343523.41016782686</v>
      </c>
      <c r="AA50" s="28">
        <f t="shared" si="19"/>
        <v>0.15745916432444318</v>
      </c>
      <c r="AB50" s="51">
        <f t="shared" si="30"/>
        <v>1833333.3333333333</v>
      </c>
      <c r="AC50" s="51">
        <f t="shared" si="12"/>
        <v>348333.33333333331</v>
      </c>
      <c r="AD50" s="51">
        <f t="shared" si="13"/>
        <v>2181666.6666666665</v>
      </c>
      <c r="AE50" s="51">
        <f t="shared" si="31"/>
        <v>1833333.3333333333</v>
      </c>
      <c r="AF50" s="26">
        <f t="shared" si="17"/>
        <v>2181666.6666666665</v>
      </c>
    </row>
    <row r="51" spans="1:32" s="8" customFormat="1" ht="90.75" thickBot="1" x14ac:dyDescent="0.3">
      <c r="A51" s="11">
        <v>46</v>
      </c>
      <c r="B51" s="23" t="s">
        <v>83</v>
      </c>
      <c r="C51" s="7" t="s">
        <v>20</v>
      </c>
      <c r="D51" s="29" t="s">
        <v>106</v>
      </c>
      <c r="E51" s="9">
        <v>1</v>
      </c>
      <c r="F51" s="21">
        <v>32700.05</v>
      </c>
      <c r="G51" s="22">
        <v>0.19</v>
      </c>
      <c r="H51" s="21">
        <v>39000</v>
      </c>
      <c r="I51" s="21">
        <f t="shared" si="7"/>
        <v>32700.05</v>
      </c>
      <c r="J51" s="21">
        <f t="shared" si="8"/>
        <v>39000</v>
      </c>
      <c r="K51" s="19">
        <v>22000</v>
      </c>
      <c r="L51" s="15">
        <v>0.19</v>
      </c>
      <c r="M51" s="18">
        <f t="shared" si="9"/>
        <v>26180</v>
      </c>
      <c r="N51" s="18">
        <f t="shared" si="10"/>
        <v>22000</v>
      </c>
      <c r="O51" s="18">
        <f t="shared" si="11"/>
        <v>26180</v>
      </c>
      <c r="P51" s="2">
        <v>26050</v>
      </c>
      <c r="Q51" s="12">
        <v>0.19</v>
      </c>
      <c r="R51" s="2">
        <f t="shared" si="20"/>
        <v>30999.5</v>
      </c>
      <c r="S51" s="2">
        <f t="shared" si="21"/>
        <v>26050</v>
      </c>
      <c r="T51" s="2">
        <f t="shared" si="22"/>
        <v>30999.5</v>
      </c>
      <c r="U51" s="5"/>
      <c r="V51" s="13">
        <v>0.19</v>
      </c>
      <c r="W51" s="5">
        <f t="shared" si="23"/>
        <v>0</v>
      </c>
      <c r="X51" s="6">
        <f t="shared" si="24"/>
        <v>0</v>
      </c>
      <c r="Y51" s="3">
        <f t="shared" si="25"/>
        <v>0</v>
      </c>
      <c r="Z51" s="27">
        <f>+STDEVA(J51,T51,O51)</f>
        <v>6475.4405319895614</v>
      </c>
      <c r="AA51" s="28">
        <f t="shared" si="19"/>
        <v>0.20216259923817184</v>
      </c>
      <c r="AB51" s="51">
        <f t="shared" si="30"/>
        <v>26916.683333333334</v>
      </c>
      <c r="AC51" s="51">
        <f t="shared" si="12"/>
        <v>5114.1698333333334</v>
      </c>
      <c r="AD51" s="51">
        <f t="shared" si="13"/>
        <v>32030.853166666668</v>
      </c>
      <c r="AE51" s="51">
        <f t="shared" si="31"/>
        <v>26916.683333333334</v>
      </c>
      <c r="AF51" s="26">
        <f t="shared" si="17"/>
        <v>32030.853166666668</v>
      </c>
    </row>
    <row r="52" spans="1:32" ht="35.25" customHeight="1" thickBot="1" x14ac:dyDescent="0.3">
      <c r="A52" s="11"/>
      <c r="B52" s="32" t="s">
        <v>84</v>
      </c>
      <c r="C52" s="33"/>
      <c r="D52" s="33"/>
      <c r="E52" s="33"/>
      <c r="F52" s="33"/>
      <c r="G52" s="33"/>
      <c r="H52" s="33"/>
      <c r="I52" s="33"/>
      <c r="J52" s="33"/>
      <c r="K52" s="33"/>
      <c r="L52" s="33"/>
      <c r="M52" s="33"/>
      <c r="N52" s="33"/>
      <c r="O52" s="33"/>
      <c r="P52" s="33"/>
      <c r="Q52" s="33"/>
      <c r="R52" s="33"/>
      <c r="S52" s="33"/>
      <c r="T52" s="33"/>
      <c r="U52" s="33"/>
      <c r="V52" s="33"/>
      <c r="W52" s="33"/>
      <c r="X52" s="33"/>
      <c r="Y52" s="34"/>
      <c r="Z52" s="4"/>
      <c r="AA52" s="4"/>
      <c r="AB52" s="1">
        <f t="shared" ref="AB52:AE52" si="32">SUM(AB6:AB51)</f>
        <v>18278731.683333334</v>
      </c>
      <c r="AC52" s="1">
        <f t="shared" si="32"/>
        <v>3472959.0198333333</v>
      </c>
      <c r="AD52" s="1">
        <f t="shared" si="32"/>
        <v>21751690.703166667</v>
      </c>
      <c r="AE52" s="1">
        <f t="shared" si="32"/>
        <v>18278731.683333334</v>
      </c>
      <c r="AF52" s="1">
        <f>SUM(AF6:AF51)</f>
        <v>21751690.703166667</v>
      </c>
    </row>
    <row r="54" spans="1:32" x14ac:dyDescent="0.25">
      <c r="AF54" s="20">
        <f>AF52-36400000</f>
        <v>-14648309.296833333</v>
      </c>
    </row>
  </sheetData>
  <mergeCells count="42">
    <mergeCell ref="AE4:AE5"/>
    <mergeCell ref="AF4:AF5"/>
    <mergeCell ref="B52:Y52"/>
    <mergeCell ref="Y4:Y5"/>
    <mergeCell ref="Z4:Z5"/>
    <mergeCell ref="AA4:AA5"/>
    <mergeCell ref="AB4:AB5"/>
    <mergeCell ref="AC4:AC5"/>
    <mergeCell ref="AD4:AD5"/>
    <mergeCell ref="S4:S5"/>
    <mergeCell ref="T4:T5"/>
    <mergeCell ref="U4:U5"/>
    <mergeCell ref="V4:V5"/>
    <mergeCell ref="W4:W5"/>
    <mergeCell ref="X4:X5"/>
    <mergeCell ref="M4:M5"/>
    <mergeCell ref="N4:N5"/>
    <mergeCell ref="O4:O5"/>
    <mergeCell ref="P4:P5"/>
    <mergeCell ref="Q4:Q5"/>
    <mergeCell ref="R4:R5"/>
    <mergeCell ref="G4:G5"/>
    <mergeCell ref="H4:H5"/>
    <mergeCell ref="I4:I5"/>
    <mergeCell ref="J4:J5"/>
    <mergeCell ref="K4:K5"/>
    <mergeCell ref="L4:L5"/>
    <mergeCell ref="A4:A5"/>
    <mergeCell ref="B4:B5"/>
    <mergeCell ref="C4:C5"/>
    <mergeCell ref="D4:D5"/>
    <mergeCell ref="E4:E5"/>
    <mergeCell ref="F4:F5"/>
    <mergeCell ref="B1:AF1"/>
    <mergeCell ref="B2:AF2"/>
    <mergeCell ref="B3:E3"/>
    <mergeCell ref="F3:J3"/>
    <mergeCell ref="K3:O3"/>
    <mergeCell ref="P3:T3"/>
    <mergeCell ref="U3:Y3"/>
    <mergeCell ref="Z3:AA3"/>
    <mergeCell ref="AB3:AF3"/>
  </mergeCells>
  <pageMargins left="0.51181102362204722" right="0.51181102362204722" top="0.55118110236220474" bottom="0.55118110236220474" header="0.31496062992125984" footer="0.31496062992125984"/>
  <pageSetup paperSize="5" scale="6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5394FD543960AE45A7C6CFD58D18ACD6" ma:contentTypeVersion="13" ma:contentTypeDescription="Crear nuevo documento." ma:contentTypeScope="" ma:versionID="d3ace34e5d98ae6f4a4a3c8458129e34">
  <xsd:schema xmlns:xsd="http://www.w3.org/2001/XMLSchema" xmlns:xs="http://www.w3.org/2001/XMLSchema" xmlns:p="http://schemas.microsoft.com/office/2006/metadata/properties" xmlns:ns2="71d859c1-0223-4d46-8071-4e8c13298b0e" xmlns:ns3="3d03b2e4-dfd4-411b-9eea-063a21be783e" targetNamespace="http://schemas.microsoft.com/office/2006/metadata/properties" ma:root="true" ma:fieldsID="74d9607e579b322fb06284f1d17a4558" ns2:_="" ns3:_="">
    <xsd:import namespace="71d859c1-0223-4d46-8071-4e8c13298b0e"/>
    <xsd:import namespace="3d03b2e4-dfd4-411b-9eea-063a21be783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d859c1-0223-4d46-8071-4e8c13298b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d03b2e4-dfd4-411b-9eea-063a21be783e"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63de3612-28f9-466c-b739-54a411073f5c}" ma:internalName="TaxCatchAll" ma:showField="CatchAllData" ma:web="3d03b2e4-dfd4-411b-9eea-063a21be783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3d03b2e4-dfd4-411b-9eea-063a21be783e" xsi:nil="true"/>
    <lcf76f155ced4ddcb4097134ff3c332f xmlns="71d859c1-0223-4d46-8071-4e8c13298b0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0553185-6243-4E3E-838C-7CADC10D7B87}">
  <ds:schemaRefs>
    <ds:schemaRef ds:uri="http://schemas.microsoft.com/sharepoint/v3/contenttype/forms"/>
  </ds:schemaRefs>
</ds:datastoreItem>
</file>

<file path=customXml/itemProps2.xml><?xml version="1.0" encoding="utf-8"?>
<ds:datastoreItem xmlns:ds="http://schemas.openxmlformats.org/officeDocument/2006/customXml" ds:itemID="{FECEA9EF-C750-42FE-917A-7F25AA43DF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d859c1-0223-4d46-8071-4e8c13298b0e"/>
    <ds:schemaRef ds:uri="3d03b2e4-dfd4-411b-9eea-063a21be783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13A5B85-391D-4255-B28C-32E66CC0B1E8}">
  <ds:schemaRefs>
    <ds:schemaRef ds:uri="http://schemas.microsoft.com/office/2006/metadata/properties"/>
    <ds:schemaRef ds:uri="http://schemas.microsoft.com/office/infopath/2007/PartnerControls"/>
    <ds:schemaRef ds:uri="3d03b2e4-dfd4-411b-9eea-063a21be783e"/>
    <ds:schemaRef ds:uri="71d859c1-0223-4d46-8071-4e8c13298b0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Estudio de mercado Encuentros</vt:lpstr>
      <vt:lpstr>Resumen</vt:lpstr>
    </vt:vector>
  </TitlesOfParts>
  <Manager/>
  <Company>HP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PC</dc:creator>
  <cp:keywords/>
  <dc:description/>
  <cp:lastModifiedBy>Hugo  García</cp:lastModifiedBy>
  <cp:revision/>
  <dcterms:created xsi:type="dcterms:W3CDTF">2023-02-09T22:25:03Z</dcterms:created>
  <dcterms:modified xsi:type="dcterms:W3CDTF">2024-04-30T16:04:10Z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0x0101005394FD543960AE45A7C6CFD58D18ACD6</vt:lpwstr>
  </property>
  <property fmtid="{D5CDD505-2E9C-101B-9397-08002B2CF9AE}" pid="3" name="MediaServiceImageTags">
    <vt:lpwstr/>
  </property>
</Properties>
</file>