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ervidor\1.SERVIDOR\1.SERVIDOR\Mis documentos\0.Propuestas\2024\SENA\PROPUESTA HERNAN\"/>
    </mc:Choice>
  </mc:AlternateContent>
  <xr:revisionPtr revIDLastSave="0" documentId="13_ncr:1_{25EE5813-C7A3-4935-A007-06CA658263D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ROPUESTA HERNAN" sheetId="12" r:id="rId1"/>
    <sheet name="F.M" sheetId="11" r:id="rId2"/>
  </sheets>
  <definedNames>
    <definedName name="_xlnm.Print_Area" localSheetId="1">F.M!$B$1:$E$68</definedName>
    <definedName name="_xlnm.Print_Area" localSheetId="0">'PROPUESTA HERNAN'!$A$1:$G$56</definedName>
    <definedName name="inf">#REF!</definedName>
    <definedName name="_xlnm.Print_Titles" localSheetId="1">F.M!$3:$9</definedName>
  </definedNames>
  <calcPr calcId="191029"/>
  <customWorkbookViews>
    <customWorkbookView name="USUARIO - Vista personalizada" guid="{BCA67350-12FA-11DA-9E17-00E07DEFC1B3}" mergeInterval="0" personalView="1" maximized="1" windowWidth="796" windowHeight="411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8" i="12" l="1"/>
  <c r="G20" i="12"/>
  <c r="G12" i="12"/>
  <c r="E52" i="11"/>
  <c r="F16" i="12" l="1"/>
  <c r="F15" i="12"/>
  <c r="F14" i="12"/>
  <c r="G23" i="12"/>
  <c r="G22" i="12"/>
  <c r="G41" i="12"/>
  <c r="G40" i="12"/>
  <c r="G39" i="12"/>
  <c r="G35" i="12"/>
  <c r="G34" i="12"/>
  <c r="G11" i="12"/>
  <c r="G43" i="12" l="1"/>
  <c r="G13" i="12"/>
  <c r="G15" i="12"/>
  <c r="G16" i="12"/>
  <c r="G14" i="12"/>
  <c r="G25" i="12" l="1"/>
  <c r="E38" i="11" l="1"/>
  <c r="E57" i="11" s="1"/>
  <c r="E23" i="11"/>
  <c r="E18" i="11"/>
  <c r="E12" i="11"/>
  <c r="E34" i="11" l="1"/>
  <c r="E61" i="11" s="1"/>
  <c r="G26" i="12" l="1"/>
  <c r="G27" i="12" s="1"/>
  <c r="G45" i="12" s="1"/>
  <c r="G47" i="12" l="1"/>
  <c r="G49" i="12" s="1"/>
</calcChain>
</file>

<file path=xl/sharedStrings.xml><?xml version="1.0" encoding="utf-8"?>
<sst xmlns="http://schemas.openxmlformats.org/spreadsheetml/2006/main" count="114" uniqueCount="105">
  <si>
    <t>PERSONAL TÉCNICO</t>
  </si>
  <si>
    <t>OTRO PERSONAL</t>
  </si>
  <si>
    <t>CONCEPTO</t>
  </si>
  <si>
    <t>UNIDAD</t>
  </si>
  <si>
    <t>OTROS COSTOS DIRECTOS</t>
  </si>
  <si>
    <t>COSTOS DE ALQUILER DE EQUIPOS</t>
  </si>
  <si>
    <t>PERSONAL PROFESIONAL</t>
  </si>
  <si>
    <t>DESCRIPCIÓN</t>
  </si>
  <si>
    <t>CANTIDAD</t>
  </si>
  <si>
    <t>DEDICACIÓN</t>
  </si>
  <si>
    <t>VR. MES</t>
  </si>
  <si>
    <t>VR. TOTAL</t>
  </si>
  <si>
    <t>DURACIÓN (MES)</t>
  </si>
  <si>
    <t>SUBTOTAL COSTOS DE PERSONAL</t>
  </si>
  <si>
    <t>FACTOR MULTIPLICADOR</t>
  </si>
  <si>
    <t>A. TOTAL COSTOS DE PERSONAL</t>
  </si>
  <si>
    <t>COSTOS DE PERSONAL</t>
  </si>
  <si>
    <t>COSTOS DIRECTOS</t>
  </si>
  <si>
    <t>VR/UNITARIO</t>
  </si>
  <si>
    <t>VR/TOTAL</t>
  </si>
  <si>
    <t>B. TOTAL COSTOS DIRECTOS</t>
  </si>
  <si>
    <t>C. COSTO BASICO (A + B)</t>
  </si>
  <si>
    <t>Obreros y/o ayudantes y/o cadeneros</t>
  </si>
  <si>
    <t>.</t>
  </si>
  <si>
    <t>TOTAL (C + D + E)</t>
  </si>
  <si>
    <t>ID</t>
  </si>
  <si>
    <t>Alquiler de Vehiculo. Incluye Conductor, Gasolina y Peajes</t>
  </si>
  <si>
    <t>Mes</t>
  </si>
  <si>
    <t xml:space="preserve">Alquiler de equipo de topografía </t>
  </si>
  <si>
    <t xml:space="preserve">Alquiler Oficina. Incluye Servicios Públicos Oficina, </t>
  </si>
  <si>
    <t>Viaticos</t>
  </si>
  <si>
    <t>CÁLCULO DEL FACTOR MULTIPLICADOR</t>
  </si>
  <si>
    <t>ÍTEM</t>
  </si>
  <si>
    <t>%</t>
  </si>
  <si>
    <t>A</t>
  </si>
  <si>
    <t>B</t>
  </si>
  <si>
    <t>- Prima anual</t>
  </si>
  <si>
    <t>- Cesantía anual</t>
  </si>
  <si>
    <t>- Intereses a las cesantías</t>
  </si>
  <si>
    <t>- Vacaciones anuales</t>
  </si>
  <si>
    <t>C</t>
  </si>
  <si>
    <t>- ATEP</t>
  </si>
  <si>
    <t>- IVM</t>
  </si>
  <si>
    <t>- EGM</t>
  </si>
  <si>
    <t>D</t>
  </si>
  <si>
    <t>- Subsidio familiar</t>
  </si>
  <si>
    <t>- SENA</t>
  </si>
  <si>
    <t>- ICBF</t>
  </si>
  <si>
    <t>- Seguros de ley</t>
  </si>
  <si>
    <t>- Indemnización de ley</t>
  </si>
  <si>
    <t>- Incapacidad no cubierta seguridad social y medicina prepagada</t>
  </si>
  <si>
    <t>- Dotación</t>
  </si>
  <si>
    <t>- Auxilios varios</t>
  </si>
  <si>
    <t>- Prestaciones extralegales</t>
  </si>
  <si>
    <t>E</t>
  </si>
  <si>
    <t>E1</t>
  </si>
  <si>
    <t>Gastos Generales</t>
  </si>
  <si>
    <t>- Arrendamiento oficina principal</t>
  </si>
  <si>
    <t>- Servicios públicos oficina principal</t>
  </si>
  <si>
    <t>- Utiles y papelería</t>
  </si>
  <si>
    <t>- Equipos y muebles de oficina</t>
  </si>
  <si>
    <t>- Capacitación de personal</t>
  </si>
  <si>
    <t>- Gastos de transporte y vehículos</t>
  </si>
  <si>
    <t>- Actualización tecnológica</t>
  </si>
  <si>
    <t>- Afiliación a asociaciones profesionales</t>
  </si>
  <si>
    <t>- Personal administrativo</t>
  </si>
  <si>
    <t>- Personal técnico no facturable</t>
  </si>
  <si>
    <t>- Preparación de propuestas</t>
  </si>
  <si>
    <t>- Asesoría legal permanente</t>
  </si>
  <si>
    <t>E2</t>
  </si>
  <si>
    <t>Impuestos, timbres, perfeccionamiento</t>
  </si>
  <si>
    <t>- Pólizas</t>
  </si>
  <si>
    <t>F</t>
  </si>
  <si>
    <t>FACTOR MULTIPLICADOR (A+B+C+D+E+F)</t>
  </si>
  <si>
    <t>E. IVA  (19%)</t>
  </si>
  <si>
    <t>GL</t>
  </si>
  <si>
    <t>Secretaria digitadora</t>
  </si>
  <si>
    <t>Edición de Informes, Impresión de Planos, fotocopias, fotos, papelería, empastes</t>
  </si>
  <si>
    <t xml:space="preserve">Topógrafo </t>
  </si>
  <si>
    <t>CANTI.</t>
  </si>
  <si>
    <t>Sondeos para para estudios de suelos</t>
  </si>
  <si>
    <t>SALARIO BASICO (Nómina Total Mensual)</t>
  </si>
  <si>
    <t>PRESTACIONES SOCIALES</t>
  </si>
  <si>
    <t>SISTEMA DE SEGURIDAD SOCIAL INTEGRAL</t>
  </si>
  <si>
    <t>OTROS</t>
  </si>
  <si>
    <t>SUB TOTAL A+B+C+D</t>
  </si>
  <si>
    <t>COSTOS INDIRECTOS</t>
  </si>
  <si>
    <t>- Impuestos (timbres, estampillas ,etc)</t>
  </si>
  <si>
    <t>SUB TOTAL (E1 + E2)</t>
  </si>
  <si>
    <t>HONORARIOS</t>
  </si>
  <si>
    <t>Director de consultoria</t>
  </si>
  <si>
    <t>Profesional area estructuras</t>
  </si>
  <si>
    <t>Profesional area suelos</t>
  </si>
  <si>
    <t>Profesional area hidrosanitaria</t>
  </si>
  <si>
    <t>Profesional area electrica</t>
  </si>
  <si>
    <t>Profesional area arquitectura</t>
  </si>
  <si>
    <t>SON: Cuarenta y dos millones seiscientos veinticuatro mil novecientos noventa y un peso/ ml</t>
  </si>
  <si>
    <t>HERNAN DARIO NARVAEZ BALLESTA</t>
  </si>
  <si>
    <t>C.C.: 10.940.926 DE SAN BERNARDO DEL VIENTO</t>
  </si>
  <si>
    <t>T.P.: 0520273648ANT</t>
  </si>
  <si>
    <t>OBJETO:CONSULTORIA PARA LOS ESTUDIOS, DISEÑOS Y LICENSIONAMIENTO DEL CERRAMIENTO PERIMETRAL EN MURO Y GARITA UBICADO EN EL PREDIO LA VITRINA  DEL CENTRO AGROPECUARIO Y BIOTECNOLOGIA EL PORVENIR, EN MONTERIA DEPARTAMENTO DE CORDOBA.</t>
  </si>
  <si>
    <t xml:space="preserve">PROPUESTA ECONOMICA </t>
  </si>
  <si>
    <t xml:space="preserve">PROPONENTE : HERNAN DARIO NARVAEZ BALLESTA </t>
  </si>
  <si>
    <t xml:space="preserve">OBJETO :CONSULTORIA PARA LOS ESTUDIOS, DISEÑOS Y LICENSIOMIENTO DEL CERRAMIENTO PERIMERTRAL EN MURO Y GARITA UBICADO EN EL PREDIO LA VITRINA DEL CENTRO AGROPECUARIO Y BIOTECNOLOGIA EN EL PORVENIR, MUNICIPIO DE MONTERIA DEPARTAMENTO DE CORDOBA </t>
  </si>
  <si>
    <t xml:space="preserve">FACTOR MULTIPLICADOR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</si>
</sst>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0.0"/>
    <numFmt numFmtId="168" formatCode="&quot;$&quot;\ #,##0"/>
    <numFmt numFmtId="169" formatCode="0.000%"/>
    <numFmt numFmtId="170" formatCode="&quot;$&quot;\ #,##0.00"/>
    <numFmt numFmtId="171" formatCode="0.0000"/>
    <numFmt numFmtId="172" formatCode="0.00000"/>
    <numFmt numFmtId="173" formatCode="0.000"/>
  </numFmts>
  <fonts count="3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17"/>
      <name val="Calibri"/>
      <family val="2"/>
    </font>
    <font>
      <b/>
      <sz val="12"/>
      <color indexed="52"/>
      <name val="Calibri"/>
      <family val="2"/>
    </font>
    <font>
      <b/>
      <sz val="12"/>
      <color indexed="9"/>
      <name val="Calibri"/>
      <family val="2"/>
    </font>
    <font>
      <sz val="12"/>
      <color indexed="52"/>
      <name val="Calibri"/>
      <family val="2"/>
    </font>
    <font>
      <b/>
      <sz val="11"/>
      <color indexed="56"/>
      <name val="Calibri"/>
      <family val="2"/>
    </font>
    <font>
      <sz val="12"/>
      <color indexed="62"/>
      <name val="Calibri"/>
      <family val="2"/>
    </font>
    <font>
      <sz val="12"/>
      <color indexed="20"/>
      <name val="Calibri"/>
      <family val="2"/>
    </font>
    <font>
      <sz val="12"/>
      <color indexed="60"/>
      <name val="Calibri"/>
      <family val="2"/>
    </font>
    <font>
      <b/>
      <sz val="12"/>
      <color indexed="63"/>
      <name val="Calibri"/>
      <family val="2"/>
    </font>
    <font>
      <sz val="12"/>
      <color indexed="10"/>
      <name val="Calibri"/>
      <family val="2"/>
    </font>
    <font>
      <i/>
      <sz val="12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8"/>
      <name val="Daytona"/>
      <family val="2"/>
    </font>
    <font>
      <b/>
      <i/>
      <sz val="14"/>
      <color rgb="FFE36C0A"/>
      <name val="Daytona"/>
      <family val="2"/>
    </font>
    <font>
      <b/>
      <sz val="10"/>
      <name val="Daytona"/>
      <family val="2"/>
    </font>
    <font>
      <b/>
      <sz val="10"/>
      <color theme="0"/>
      <name val="Daytona"/>
      <family val="2"/>
    </font>
    <font>
      <sz val="10"/>
      <name val="Daytona"/>
      <family val="2"/>
    </font>
    <font>
      <b/>
      <sz val="7"/>
      <color rgb="FFFF0000"/>
      <name val="Daytona"/>
      <family val="2"/>
    </font>
    <font>
      <sz val="10"/>
      <name val="Aptos Narrow"/>
      <family val="2"/>
    </font>
    <font>
      <sz val="14"/>
      <name val="Aptos Narrow"/>
      <family val="2"/>
    </font>
    <font>
      <b/>
      <sz val="10"/>
      <name val="Aptos Narrow"/>
      <family val="2"/>
    </font>
    <font>
      <sz val="11"/>
      <name val="Aptos Narrow"/>
      <family val="2"/>
    </font>
    <font>
      <b/>
      <sz val="11"/>
      <name val="Aptos Narrow"/>
      <family val="2"/>
    </font>
    <font>
      <sz val="8"/>
      <name val="Aptos Narrow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indexed="64"/>
      </left>
      <right/>
      <top style="thick">
        <color auto="1"/>
      </top>
      <bottom/>
      <diagonal/>
    </border>
    <border>
      <left/>
      <right style="thick">
        <color indexed="64"/>
      </right>
      <top style="thick">
        <color auto="1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</borders>
  <cellStyleXfs count="5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166" fontId="1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2" fillId="22" borderId="0" applyNumberFormat="0" applyBorder="0" applyAlignment="0" applyProtection="0"/>
    <xf numFmtId="0" fontId="2" fillId="0" borderId="0"/>
    <xf numFmtId="0" fontId="3" fillId="23" borderId="4" applyNumberFormat="0" applyFont="0" applyAlignment="0" applyProtection="0"/>
    <xf numFmtId="9" fontId="2" fillId="0" borderId="0" applyFont="0" applyFill="0" applyBorder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9" fillId="0" borderId="8" applyNumberFormat="0" applyFill="0" applyAlignment="0" applyProtection="0"/>
    <xf numFmtId="0" fontId="19" fillId="0" borderId="9" applyNumberFormat="0" applyFill="0" applyAlignment="0" applyProtection="0"/>
    <xf numFmtId="0" fontId="1" fillId="0" borderId="0"/>
  </cellStyleXfs>
  <cellXfs count="192">
    <xf numFmtId="0" fontId="0" fillId="0" borderId="0" xfId="0"/>
    <xf numFmtId="0" fontId="21" fillId="0" borderId="0" xfId="0" applyFont="1" applyAlignment="1">
      <alignment wrapText="1"/>
    </xf>
    <xf numFmtId="0" fontId="22" fillId="0" borderId="0" xfId="0" applyFont="1" applyAlignment="1">
      <alignment vertical="center" wrapText="1"/>
    </xf>
    <xf numFmtId="0" fontId="21" fillId="0" borderId="0" xfId="0" applyFont="1"/>
    <xf numFmtId="0" fontId="22" fillId="0" borderId="0" xfId="0" applyFont="1" applyAlignment="1">
      <alignment horizontal="center" vertical="center"/>
    </xf>
    <xf numFmtId="0" fontId="23" fillId="25" borderId="15" xfId="0" applyFont="1" applyFill="1" applyBorder="1" applyAlignment="1">
      <alignment horizontal="center" vertical="center" wrapText="1"/>
    </xf>
    <xf numFmtId="0" fontId="23" fillId="25" borderId="16" xfId="0" applyFont="1" applyFill="1" applyBorder="1" applyAlignment="1">
      <alignment horizontal="center" vertical="center" wrapText="1"/>
    </xf>
    <xf numFmtId="0" fontId="23" fillId="25" borderId="17" xfId="0" applyFont="1" applyFill="1" applyBorder="1" applyAlignment="1">
      <alignment horizontal="center" vertical="center" wrapText="1"/>
    </xf>
    <xf numFmtId="0" fontId="23" fillId="25" borderId="15" xfId="0" applyFont="1" applyFill="1" applyBorder="1" applyAlignment="1">
      <alignment horizontal="justify" vertical="center" wrapText="1"/>
    </xf>
    <xf numFmtId="0" fontId="23" fillId="25" borderId="16" xfId="0" applyFont="1" applyFill="1" applyBorder="1" applyAlignment="1">
      <alignment horizontal="justify" vertical="center" wrapText="1"/>
    </xf>
    <xf numFmtId="0" fontId="23" fillId="25" borderId="17" xfId="0" applyFont="1" applyFill="1" applyBorder="1" applyAlignment="1">
      <alignment horizontal="justify" vertical="center" wrapText="1"/>
    </xf>
    <xf numFmtId="0" fontId="23" fillId="27" borderId="15" xfId="0" applyFont="1" applyFill="1" applyBorder="1" applyAlignment="1">
      <alignment horizontal="left"/>
    </xf>
    <xf numFmtId="0" fontId="23" fillId="27" borderId="16" xfId="0" applyFont="1" applyFill="1" applyBorder="1" applyAlignment="1">
      <alignment horizontal="left"/>
    </xf>
    <xf numFmtId="0" fontId="24" fillId="27" borderId="16" xfId="0" applyFont="1" applyFill="1" applyBorder="1"/>
    <xf numFmtId="168" fontId="24" fillId="27" borderId="16" xfId="0" applyNumberFormat="1" applyFont="1" applyFill="1" applyBorder="1"/>
    <xf numFmtId="168" fontId="24" fillId="27" borderId="17" xfId="0" applyNumberFormat="1" applyFont="1" applyFill="1" applyBorder="1"/>
    <xf numFmtId="0" fontId="23" fillId="25" borderId="15" xfId="0" applyFont="1" applyFill="1" applyBorder="1" applyAlignment="1">
      <alignment horizontal="center" vertical="center" wrapText="1"/>
    </xf>
    <xf numFmtId="0" fontId="23" fillId="25" borderId="16" xfId="0" applyFont="1" applyFill="1" applyBorder="1" applyAlignment="1">
      <alignment horizontal="left" vertical="center" wrapText="1"/>
    </xf>
    <xf numFmtId="0" fontId="23" fillId="25" borderId="16" xfId="0" applyFont="1" applyFill="1" applyBorder="1" applyAlignment="1">
      <alignment horizontal="center" vertical="center" wrapText="1"/>
    </xf>
    <xf numFmtId="168" fontId="23" fillId="25" borderId="16" xfId="0" applyNumberFormat="1" applyFont="1" applyFill="1" applyBorder="1" applyAlignment="1">
      <alignment horizontal="center" vertical="center" wrapText="1"/>
    </xf>
    <xf numFmtId="168" fontId="23" fillId="25" borderId="17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25" fillId="25" borderId="13" xfId="0" applyFont="1" applyFill="1" applyBorder="1" applyAlignment="1">
      <alignment vertical="center" wrapText="1"/>
    </xf>
    <xf numFmtId="0" fontId="23" fillId="25" borderId="0" xfId="0" applyFont="1" applyFill="1" applyAlignment="1">
      <alignment horizontal="left" vertical="center" wrapText="1"/>
    </xf>
    <xf numFmtId="0" fontId="23" fillId="25" borderId="0" xfId="0" applyFont="1" applyFill="1" applyAlignment="1">
      <alignment horizontal="center" vertical="center" wrapText="1"/>
    </xf>
    <xf numFmtId="168" fontId="23" fillId="25" borderId="0" xfId="0" applyNumberFormat="1" applyFont="1" applyFill="1" applyAlignment="1">
      <alignment horizontal="center" vertical="center" wrapText="1"/>
    </xf>
    <xf numFmtId="168" fontId="23" fillId="25" borderId="10" xfId="0" applyNumberFormat="1" applyFont="1" applyFill="1" applyBorder="1" applyAlignment="1">
      <alignment horizontal="center" vertical="center" wrapText="1"/>
    </xf>
    <xf numFmtId="0" fontId="25" fillId="27" borderId="14" xfId="0" applyFont="1" applyFill="1" applyBorder="1"/>
    <xf numFmtId="0" fontId="25" fillId="27" borderId="11" xfId="0" applyFont="1" applyFill="1" applyBorder="1"/>
    <xf numFmtId="168" fontId="25" fillId="27" borderId="11" xfId="0" applyNumberFormat="1" applyFont="1" applyFill="1" applyBorder="1"/>
    <xf numFmtId="168" fontId="25" fillId="27" borderId="12" xfId="0" applyNumberFormat="1" applyFont="1" applyFill="1" applyBorder="1"/>
    <xf numFmtId="0" fontId="25" fillId="25" borderId="13" xfId="0" applyFont="1" applyFill="1" applyBorder="1"/>
    <xf numFmtId="0" fontId="25" fillId="25" borderId="0" xfId="0" applyFont="1" applyFill="1"/>
    <xf numFmtId="2" fontId="25" fillId="25" borderId="0" xfId="0" applyNumberFormat="1" applyFont="1" applyFill="1"/>
    <xf numFmtId="167" fontId="25" fillId="25" borderId="0" xfId="0" applyNumberFormat="1" applyFont="1" applyFill="1" applyAlignment="1">
      <alignment horizontal="center" vertical="center"/>
    </xf>
    <xf numFmtId="168" fontId="25" fillId="25" borderId="0" xfId="0" applyNumberFormat="1" applyFont="1" applyFill="1"/>
    <xf numFmtId="170" fontId="25" fillId="25" borderId="10" xfId="0" applyNumberFormat="1" applyFont="1" applyFill="1" applyBorder="1" applyAlignment="1">
      <alignment vertical="center"/>
    </xf>
    <xf numFmtId="0" fontId="25" fillId="25" borderId="0" xfId="0" applyFont="1" applyFill="1" applyAlignment="1">
      <alignment wrapText="1"/>
    </xf>
    <xf numFmtId="173" fontId="25" fillId="25" borderId="0" xfId="0" applyNumberFormat="1" applyFont="1" applyFill="1"/>
    <xf numFmtId="167" fontId="25" fillId="25" borderId="0" xfId="0" applyNumberFormat="1" applyFont="1" applyFill="1" applyAlignment="1">
      <alignment horizontal="center"/>
    </xf>
    <xf numFmtId="170" fontId="25" fillId="25" borderId="10" xfId="0" applyNumberFormat="1" applyFont="1" applyFill="1" applyBorder="1"/>
    <xf numFmtId="170" fontId="21" fillId="0" borderId="0" xfId="0" applyNumberFormat="1" applyFont="1"/>
    <xf numFmtId="172" fontId="21" fillId="0" borderId="0" xfId="0" applyNumberFormat="1" applyFont="1"/>
    <xf numFmtId="0" fontId="25" fillId="25" borderId="14" xfId="0" applyFont="1" applyFill="1" applyBorder="1"/>
    <xf numFmtId="0" fontId="25" fillId="25" borderId="11" xfId="0" applyFont="1" applyFill="1" applyBorder="1" applyAlignment="1">
      <alignment vertical="center"/>
    </xf>
    <xf numFmtId="0" fontId="25" fillId="25" borderId="11" xfId="0" applyFont="1" applyFill="1" applyBorder="1"/>
    <xf numFmtId="2" fontId="25" fillId="25" borderId="11" xfId="0" applyNumberFormat="1" applyFont="1" applyFill="1" applyBorder="1"/>
    <xf numFmtId="167" fontId="25" fillId="25" borderId="11" xfId="0" applyNumberFormat="1" applyFont="1" applyFill="1" applyBorder="1" applyAlignment="1">
      <alignment horizontal="center"/>
    </xf>
    <xf numFmtId="168" fontId="25" fillId="25" borderId="11" xfId="0" applyNumberFormat="1" applyFont="1" applyFill="1" applyBorder="1"/>
    <xf numFmtId="168" fontId="25" fillId="25" borderId="12" xfId="0" applyNumberFormat="1" applyFont="1" applyFill="1" applyBorder="1"/>
    <xf numFmtId="0" fontId="25" fillId="27" borderId="15" xfId="0" applyFont="1" applyFill="1" applyBorder="1"/>
    <xf numFmtId="2" fontId="25" fillId="27" borderId="11" xfId="0" applyNumberFormat="1" applyFont="1" applyFill="1" applyBorder="1"/>
    <xf numFmtId="167" fontId="25" fillId="27" borderId="11" xfId="0" applyNumberFormat="1" applyFont="1" applyFill="1" applyBorder="1" applyAlignment="1">
      <alignment horizontal="center"/>
    </xf>
    <xf numFmtId="168" fontId="21" fillId="0" borderId="0" xfId="0" applyNumberFormat="1" applyFont="1"/>
    <xf numFmtId="0" fontId="25" fillId="25" borderId="15" xfId="0" applyFont="1" applyFill="1" applyBorder="1"/>
    <xf numFmtId="0" fontId="25" fillId="25" borderId="16" xfId="0" applyFont="1" applyFill="1" applyBorder="1" applyAlignment="1">
      <alignment vertical="center"/>
    </xf>
    <xf numFmtId="0" fontId="25" fillId="25" borderId="16" xfId="0" applyFont="1" applyFill="1" applyBorder="1"/>
    <xf numFmtId="2" fontId="25" fillId="25" borderId="16" xfId="0" applyNumberFormat="1" applyFont="1" applyFill="1" applyBorder="1"/>
    <xf numFmtId="167" fontId="25" fillId="25" borderId="16" xfId="0" applyNumberFormat="1" applyFont="1" applyFill="1" applyBorder="1" applyAlignment="1">
      <alignment horizontal="center"/>
    </xf>
    <xf numFmtId="168" fontId="25" fillId="25" borderId="16" xfId="0" applyNumberFormat="1" applyFont="1" applyFill="1" applyBorder="1"/>
    <xf numFmtId="170" fontId="25" fillId="25" borderId="17" xfId="0" applyNumberFormat="1" applyFont="1" applyFill="1" applyBorder="1"/>
    <xf numFmtId="165" fontId="21" fillId="0" borderId="0" xfId="35" applyFont="1"/>
    <xf numFmtId="1" fontId="25" fillId="25" borderId="0" xfId="0" applyNumberFormat="1" applyFont="1" applyFill="1"/>
    <xf numFmtId="170" fontId="23" fillId="25" borderId="10" xfId="0" applyNumberFormat="1" applyFont="1" applyFill="1" applyBorder="1"/>
    <xf numFmtId="166" fontId="23" fillId="25" borderId="10" xfId="32" applyFont="1" applyFill="1" applyBorder="1"/>
    <xf numFmtId="0" fontId="23" fillId="25" borderId="13" xfId="0" applyFont="1" applyFill="1" applyBorder="1"/>
    <xf numFmtId="0" fontId="23" fillId="25" borderId="0" xfId="0" applyFont="1" applyFill="1"/>
    <xf numFmtId="0" fontId="24" fillId="25" borderId="0" xfId="0" applyFont="1" applyFill="1"/>
    <xf numFmtId="168" fontId="24" fillId="25" borderId="0" xfId="0" applyNumberFormat="1" applyFont="1" applyFill="1"/>
    <xf numFmtId="168" fontId="25" fillId="25" borderId="10" xfId="0" applyNumberFormat="1" applyFont="1" applyFill="1" applyBorder="1"/>
    <xf numFmtId="0" fontId="23" fillId="25" borderId="13" xfId="0" applyFont="1" applyFill="1" applyBorder="1" applyAlignment="1">
      <alignment horizontal="left"/>
    </xf>
    <xf numFmtId="0" fontId="23" fillId="25" borderId="0" xfId="0" applyFont="1" applyFill="1" applyAlignment="1">
      <alignment horizontal="left"/>
    </xf>
    <xf numFmtId="168" fontId="24" fillId="25" borderId="10" xfId="0" applyNumberFormat="1" applyFont="1" applyFill="1" applyBorder="1"/>
    <xf numFmtId="0" fontId="23" fillId="25" borderId="11" xfId="0" applyFont="1" applyFill="1" applyBorder="1"/>
    <xf numFmtId="168" fontId="23" fillId="25" borderId="12" xfId="0" applyNumberFormat="1" applyFont="1" applyFill="1" applyBorder="1"/>
    <xf numFmtId="0" fontId="25" fillId="27" borderId="13" xfId="0" applyFont="1" applyFill="1" applyBorder="1"/>
    <xf numFmtId="0" fontId="25" fillId="27" borderId="0" xfId="0" applyFont="1" applyFill="1"/>
    <xf numFmtId="168" fontId="25" fillId="27" borderId="0" xfId="0" applyNumberFormat="1" applyFont="1" applyFill="1"/>
    <xf numFmtId="168" fontId="25" fillId="27" borderId="10" xfId="0" applyNumberFormat="1" applyFont="1" applyFill="1" applyBorder="1"/>
    <xf numFmtId="0" fontId="25" fillId="25" borderId="0" xfId="0" applyFont="1" applyFill="1" applyAlignment="1">
      <alignment horizontal="center"/>
    </xf>
    <xf numFmtId="0" fontId="25" fillId="25" borderId="11" xfId="0" applyFont="1" applyFill="1" applyBorder="1" applyAlignment="1">
      <alignment wrapText="1"/>
    </xf>
    <xf numFmtId="0" fontId="25" fillId="25" borderId="11" xfId="0" applyFont="1" applyFill="1" applyBorder="1" applyAlignment="1">
      <alignment horizontal="center"/>
    </xf>
    <xf numFmtId="170" fontId="25" fillId="25" borderId="12" xfId="0" applyNumberFormat="1" applyFont="1" applyFill="1" applyBorder="1"/>
    <xf numFmtId="0" fontId="25" fillId="25" borderId="0" xfId="0" applyFont="1" applyFill="1" applyAlignment="1">
      <alignment horizontal="left" wrapText="1"/>
    </xf>
    <xf numFmtId="0" fontId="25" fillId="25" borderId="37" xfId="0" applyFont="1" applyFill="1" applyBorder="1"/>
    <xf numFmtId="0" fontId="25" fillId="25" borderId="38" xfId="0" applyFont="1" applyFill="1" applyBorder="1" applyAlignment="1">
      <alignment wrapText="1"/>
    </xf>
    <xf numFmtId="0" fontId="25" fillId="25" borderId="38" xfId="0" applyFont="1" applyFill="1" applyBorder="1"/>
    <xf numFmtId="0" fontId="25" fillId="25" borderId="38" xfId="0" applyFont="1" applyFill="1" applyBorder="1" applyAlignment="1">
      <alignment horizontal="center"/>
    </xf>
    <xf numFmtId="168" fontId="25" fillId="25" borderId="38" xfId="0" applyNumberFormat="1" applyFont="1" applyFill="1" applyBorder="1"/>
    <xf numFmtId="170" fontId="25" fillId="25" borderId="39" xfId="0" applyNumberFormat="1" applyFont="1" applyFill="1" applyBorder="1"/>
    <xf numFmtId="0" fontId="23" fillId="25" borderId="40" xfId="0" applyFont="1" applyFill="1" applyBorder="1"/>
    <xf numFmtId="0" fontId="23" fillId="25" borderId="41" xfId="0" applyFont="1" applyFill="1" applyBorder="1"/>
    <xf numFmtId="168" fontId="23" fillId="25" borderId="41" xfId="0" applyNumberFormat="1" applyFont="1" applyFill="1" applyBorder="1"/>
    <xf numFmtId="170" fontId="23" fillId="25" borderId="42" xfId="0" applyNumberFormat="1" applyFont="1" applyFill="1" applyBorder="1"/>
    <xf numFmtId="165" fontId="21" fillId="0" borderId="0" xfId="35" applyFont="1" applyBorder="1"/>
    <xf numFmtId="168" fontId="23" fillId="25" borderId="0" xfId="0" applyNumberFormat="1" applyFont="1" applyFill="1"/>
    <xf numFmtId="171" fontId="21" fillId="0" borderId="0" xfId="0" applyNumberFormat="1" applyFont="1"/>
    <xf numFmtId="0" fontId="23" fillId="25" borderId="14" xfId="0" applyFont="1" applyFill="1" applyBorder="1"/>
    <xf numFmtId="168" fontId="23" fillId="25" borderId="11" xfId="0" applyNumberFormat="1" applyFont="1" applyFill="1" applyBorder="1"/>
    <xf numFmtId="170" fontId="23" fillId="25" borderId="12" xfId="0" applyNumberFormat="1" applyFont="1" applyFill="1" applyBorder="1"/>
    <xf numFmtId="168" fontId="26" fillId="24" borderId="12" xfId="0" applyNumberFormat="1" applyFont="1" applyFill="1" applyBorder="1"/>
    <xf numFmtId="0" fontId="25" fillId="0" borderId="0" xfId="0" applyFont="1"/>
    <xf numFmtId="168" fontId="25" fillId="0" borderId="0" xfId="0" applyNumberFormat="1" applyFont="1"/>
    <xf numFmtId="0" fontId="23" fillId="0" borderId="0" xfId="0" applyFont="1" applyAlignment="1">
      <alignment horizontal="left" wrapText="1"/>
    </xf>
    <xf numFmtId="0" fontId="25" fillId="0" borderId="0" xfId="38" applyFont="1"/>
    <xf numFmtId="0" fontId="23" fillId="0" borderId="0" xfId="38" applyFont="1" applyAlignment="1">
      <alignment horizontal="left" wrapText="1"/>
    </xf>
    <xf numFmtId="0" fontId="21" fillId="0" borderId="0" xfId="38" applyFont="1"/>
    <xf numFmtId="3" fontId="25" fillId="0" borderId="0" xfId="38" applyNumberFormat="1" applyFont="1"/>
    <xf numFmtId="3" fontId="21" fillId="0" borderId="0" xfId="0" applyNumberFormat="1" applyFont="1"/>
    <xf numFmtId="0" fontId="27" fillId="0" borderId="0" xfId="49" applyFont="1"/>
    <xf numFmtId="0" fontId="27" fillId="0" borderId="0" xfId="0" applyFont="1"/>
    <xf numFmtId="0" fontId="28" fillId="0" borderId="0" xfId="49" applyFont="1" applyAlignment="1">
      <alignment horizontal="center" vertical="center" wrapText="1"/>
    </xf>
    <xf numFmtId="0" fontId="28" fillId="0" borderId="47" xfId="49" applyFont="1" applyBorder="1" applyAlignment="1">
      <alignment horizontal="center" vertical="center" wrapText="1"/>
    </xf>
    <xf numFmtId="0" fontId="28" fillId="0" borderId="41" xfId="49" applyFont="1" applyBorder="1" applyAlignment="1">
      <alignment horizontal="center" vertical="center" wrapText="1"/>
    </xf>
    <xf numFmtId="0" fontId="28" fillId="0" borderId="48" xfId="49" applyFont="1" applyBorder="1" applyAlignment="1">
      <alignment horizontal="center" vertical="center" wrapText="1"/>
    </xf>
    <xf numFmtId="0" fontId="29" fillId="0" borderId="58" xfId="49" applyFont="1" applyBorder="1" applyAlignment="1">
      <alignment horizontal="center" vertical="center"/>
    </xf>
    <xf numFmtId="0" fontId="29" fillId="0" borderId="49" xfId="49" applyFont="1" applyBorder="1" applyAlignment="1">
      <alignment horizontal="center" vertical="center"/>
    </xf>
    <xf numFmtId="0" fontId="29" fillId="0" borderId="59" xfId="49" applyFont="1" applyBorder="1" applyAlignment="1">
      <alignment horizontal="center" vertical="center"/>
    </xf>
    <xf numFmtId="0" fontId="29" fillId="0" borderId="60" xfId="49" applyFont="1" applyBorder="1" applyAlignment="1">
      <alignment horizontal="center" vertical="center"/>
    </xf>
    <xf numFmtId="0" fontId="29" fillId="0" borderId="0" xfId="49" applyFont="1" applyAlignment="1">
      <alignment horizontal="center" vertical="center"/>
    </xf>
    <xf numFmtId="0" fontId="29" fillId="0" borderId="61" xfId="49" applyFont="1" applyBorder="1" applyAlignment="1">
      <alignment horizontal="center" vertical="center"/>
    </xf>
    <xf numFmtId="0" fontId="29" fillId="0" borderId="60" xfId="49" applyFont="1" applyBorder="1" applyAlignment="1">
      <alignment horizontal="center" vertical="center" wrapText="1"/>
    </xf>
    <xf numFmtId="0" fontId="29" fillId="0" borderId="0" xfId="49" applyFont="1" applyAlignment="1">
      <alignment horizontal="center" vertical="center" wrapText="1"/>
    </xf>
    <xf numFmtId="0" fontId="29" fillId="0" borderId="61" xfId="49" applyFont="1" applyBorder="1" applyAlignment="1">
      <alignment horizontal="center" vertical="center" wrapText="1"/>
    </xf>
    <xf numFmtId="0" fontId="28" fillId="0" borderId="60" xfId="49" applyFont="1" applyBorder="1" applyAlignment="1">
      <alignment horizontal="center" vertical="center" wrapText="1"/>
    </xf>
    <xf numFmtId="0" fontId="28" fillId="0" borderId="61" xfId="49" applyFont="1" applyBorder="1" applyAlignment="1">
      <alignment horizontal="center" vertical="center" wrapText="1"/>
    </xf>
    <xf numFmtId="0" fontId="29" fillId="0" borderId="62" xfId="49" applyFont="1" applyBorder="1" applyAlignment="1">
      <alignment horizontal="center"/>
    </xf>
    <xf numFmtId="0" fontId="29" fillId="0" borderId="18" xfId="49" applyFont="1" applyBorder="1" applyAlignment="1">
      <alignment horizontal="center"/>
    </xf>
    <xf numFmtId="0" fontId="29" fillId="0" borderId="63" xfId="49" applyFont="1" applyBorder="1" applyAlignment="1">
      <alignment horizontal="center"/>
    </xf>
    <xf numFmtId="0" fontId="30" fillId="26" borderId="19" xfId="49" applyFont="1" applyFill="1" applyBorder="1" applyAlignment="1">
      <alignment horizontal="center"/>
    </xf>
    <xf numFmtId="0" fontId="30" fillId="26" borderId="20" xfId="49" applyFont="1" applyFill="1" applyBorder="1" applyAlignment="1">
      <alignment horizontal="center"/>
    </xf>
    <xf numFmtId="9" fontId="30" fillId="26" borderId="21" xfId="40" applyFont="1" applyFill="1" applyBorder="1" applyAlignment="1">
      <alignment horizontal="center"/>
    </xf>
    <xf numFmtId="0" fontId="31" fillId="0" borderId="22" xfId="49" applyFont="1" applyBorder="1" applyAlignment="1">
      <alignment horizontal="center"/>
    </xf>
    <xf numFmtId="0" fontId="31" fillId="0" borderId="23" xfId="49" applyFont="1" applyBorder="1"/>
    <xf numFmtId="0" fontId="30" fillId="0" borderId="23" xfId="49" applyFont="1" applyBorder="1"/>
    <xf numFmtId="10" fontId="30" fillId="0" borderId="24" xfId="40" applyNumberFormat="1" applyFont="1" applyBorder="1" applyAlignment="1">
      <alignment horizontal="center"/>
    </xf>
    <xf numFmtId="0" fontId="30" fillId="0" borderId="43" xfId="49" applyFont="1" applyBorder="1" applyAlignment="1">
      <alignment horizontal="center"/>
    </xf>
    <xf numFmtId="0" fontId="30" fillId="0" borderId="44" xfId="49" applyFont="1" applyBorder="1"/>
    <xf numFmtId="10" fontId="30" fillId="0" borderId="45" xfId="40" applyNumberFormat="1" applyFont="1" applyFill="1" applyBorder="1" applyAlignment="1">
      <alignment horizontal="center"/>
    </xf>
    <xf numFmtId="0" fontId="31" fillId="0" borderId="25" xfId="49" applyFont="1" applyBorder="1" applyAlignment="1">
      <alignment horizontal="center"/>
    </xf>
    <xf numFmtId="0" fontId="31" fillId="0" borderId="26" xfId="49" applyFont="1" applyBorder="1"/>
    <xf numFmtId="0" fontId="30" fillId="0" borderId="26" xfId="49" applyFont="1" applyBorder="1"/>
    <xf numFmtId="10" fontId="30" fillId="0" borderId="27" xfId="40" applyNumberFormat="1" applyFont="1" applyFill="1" applyBorder="1" applyAlignment="1">
      <alignment horizontal="center"/>
    </xf>
    <xf numFmtId="0" fontId="30" fillId="0" borderId="25" xfId="49" applyFont="1" applyBorder="1" applyAlignment="1">
      <alignment horizontal="center"/>
    </xf>
    <xf numFmtId="0" fontId="30" fillId="0" borderId="26" xfId="49" quotePrefix="1" applyFont="1" applyBorder="1"/>
    <xf numFmtId="0" fontId="30" fillId="0" borderId="26" xfId="49" quotePrefix="1" applyFont="1" applyBorder="1" applyAlignment="1">
      <alignment wrapText="1"/>
    </xf>
    <xf numFmtId="0" fontId="30" fillId="0" borderId="50" xfId="49" applyFont="1" applyBorder="1" applyAlignment="1">
      <alignment horizontal="center"/>
    </xf>
    <xf numFmtId="0" fontId="30" fillId="0" borderId="31" xfId="49" quotePrefix="1" applyFont="1" applyBorder="1"/>
    <xf numFmtId="0" fontId="30" fillId="0" borderId="31" xfId="49" applyFont="1" applyBorder="1"/>
    <xf numFmtId="10" fontId="30" fillId="0" borderId="51" xfId="40" applyNumberFormat="1" applyFont="1" applyBorder="1" applyAlignment="1">
      <alignment horizontal="center"/>
    </xf>
    <xf numFmtId="10" fontId="27" fillId="0" borderId="0" xfId="0" applyNumberFormat="1" applyFont="1"/>
    <xf numFmtId="0" fontId="30" fillId="0" borderId="22" xfId="49" applyFont="1" applyBorder="1" applyAlignment="1">
      <alignment horizontal="center"/>
    </xf>
    <xf numFmtId="0" fontId="30" fillId="0" borderId="23" xfId="49" quotePrefix="1" applyFont="1" applyBorder="1"/>
    <xf numFmtId="10" fontId="31" fillId="24" borderId="27" xfId="40" applyNumberFormat="1" applyFont="1" applyFill="1" applyBorder="1" applyAlignment="1">
      <alignment horizontal="center"/>
    </xf>
    <xf numFmtId="0" fontId="30" fillId="0" borderId="28" xfId="49" applyFont="1" applyBorder="1" applyAlignment="1">
      <alignment horizontal="center"/>
    </xf>
    <xf numFmtId="0" fontId="30" fillId="0" borderId="29" xfId="49" applyFont="1" applyBorder="1"/>
    <xf numFmtId="10" fontId="30" fillId="0" borderId="30" xfId="40" applyNumberFormat="1" applyFont="1" applyBorder="1" applyAlignment="1">
      <alignment horizontal="center"/>
    </xf>
    <xf numFmtId="10" fontId="31" fillId="0" borderId="24" xfId="40" applyNumberFormat="1" applyFont="1" applyFill="1" applyBorder="1" applyAlignment="1">
      <alignment horizontal="center"/>
    </xf>
    <xf numFmtId="10" fontId="30" fillId="0" borderId="45" xfId="40" applyNumberFormat="1" applyFont="1" applyBorder="1" applyAlignment="1">
      <alignment horizontal="center"/>
    </xf>
    <xf numFmtId="11" fontId="31" fillId="0" borderId="25" xfId="49" quotePrefix="1" applyNumberFormat="1" applyFont="1" applyBorder="1" applyAlignment="1">
      <alignment horizontal="center"/>
    </xf>
    <xf numFmtId="10" fontId="31" fillId="0" borderId="27" xfId="40" applyNumberFormat="1" applyFont="1" applyBorder="1" applyAlignment="1">
      <alignment horizontal="center"/>
    </xf>
    <xf numFmtId="10" fontId="30" fillId="0" borderId="27" xfId="40" applyNumberFormat="1" applyFont="1" applyBorder="1" applyAlignment="1">
      <alignment horizontal="center"/>
    </xf>
    <xf numFmtId="10" fontId="30" fillId="0" borderId="27" xfId="49" applyNumberFormat="1" applyFont="1" applyBorder="1" applyAlignment="1">
      <alignment horizontal="center"/>
    </xf>
    <xf numFmtId="0" fontId="31" fillId="0" borderId="25" xfId="49" quotePrefix="1" applyFont="1" applyBorder="1" applyAlignment="1">
      <alignment horizontal="center"/>
    </xf>
    <xf numFmtId="10" fontId="31" fillId="0" borderId="27" xfId="49" applyNumberFormat="1" applyFont="1" applyBorder="1" applyAlignment="1">
      <alignment horizontal="center"/>
    </xf>
    <xf numFmtId="10" fontId="30" fillId="0" borderId="51" xfId="49" applyNumberFormat="1" applyFont="1" applyBorder="1" applyAlignment="1">
      <alignment horizontal="center"/>
    </xf>
    <xf numFmtId="10" fontId="30" fillId="0" borderId="24" xfId="49" applyNumberFormat="1" applyFont="1" applyBorder="1" applyAlignment="1">
      <alignment horizontal="center"/>
    </xf>
    <xf numFmtId="0" fontId="30" fillId="0" borderId="32" xfId="49" applyFont="1" applyBorder="1" applyAlignment="1">
      <alignment horizontal="center"/>
    </xf>
    <xf numFmtId="0" fontId="30" fillId="0" borderId="33" xfId="49" quotePrefix="1" applyFont="1" applyBorder="1"/>
    <xf numFmtId="0" fontId="30" fillId="0" borderId="33" xfId="49" applyFont="1" applyBorder="1"/>
    <xf numFmtId="10" fontId="30" fillId="0" borderId="46" xfId="49" applyNumberFormat="1" applyFont="1" applyBorder="1" applyAlignment="1">
      <alignment horizontal="center"/>
    </xf>
    <xf numFmtId="0" fontId="31" fillId="0" borderId="33" xfId="49" applyFont="1" applyBorder="1"/>
    <xf numFmtId="10" fontId="31" fillId="24" borderId="46" xfId="49" applyNumberFormat="1" applyFont="1" applyFill="1" applyBorder="1" applyAlignment="1">
      <alignment horizontal="center"/>
    </xf>
    <xf numFmtId="0" fontId="30" fillId="0" borderId="57" xfId="49" applyFont="1" applyBorder="1" applyAlignment="1">
      <alignment horizontal="center"/>
    </xf>
    <xf numFmtId="0" fontId="30" fillId="0" borderId="52" xfId="49" applyFont="1" applyBorder="1"/>
    <xf numFmtId="10" fontId="30" fillId="0" borderId="56" xfId="49" applyNumberFormat="1" applyFont="1" applyBorder="1" applyAlignment="1">
      <alignment horizontal="center"/>
    </xf>
    <xf numFmtId="0" fontId="31" fillId="0" borderId="32" xfId="49" applyFont="1" applyBorder="1" applyAlignment="1">
      <alignment horizontal="center"/>
    </xf>
    <xf numFmtId="0" fontId="30" fillId="0" borderId="33" xfId="49" applyFont="1" applyBorder="1" applyAlignment="1">
      <alignment horizontal="center"/>
    </xf>
    <xf numFmtId="0" fontId="30" fillId="0" borderId="53" xfId="49" applyFont="1" applyBorder="1" applyAlignment="1">
      <alignment horizontal="center"/>
    </xf>
    <xf numFmtId="0" fontId="30" fillId="0" borderId="54" xfId="49" applyFont="1" applyBorder="1"/>
    <xf numFmtId="0" fontId="30" fillId="0" borderId="55" xfId="49" applyFont="1" applyBorder="1" applyAlignment="1">
      <alignment horizontal="center"/>
    </xf>
    <xf numFmtId="0" fontId="31" fillId="26" borderId="34" xfId="49" applyFont="1" applyFill="1" applyBorder="1" applyAlignment="1">
      <alignment horizontal="left"/>
    </xf>
    <xf numFmtId="0" fontId="30" fillId="26" borderId="35" xfId="49" applyFont="1" applyFill="1" applyBorder="1"/>
    <xf numFmtId="0" fontId="30" fillId="26" borderId="36" xfId="49" applyFont="1" applyFill="1" applyBorder="1"/>
    <xf numFmtId="10" fontId="31" fillId="26" borderId="21" xfId="49" applyNumberFormat="1" applyFont="1" applyFill="1" applyBorder="1" applyAlignment="1">
      <alignment horizontal="center"/>
    </xf>
    <xf numFmtId="0" fontId="27" fillId="0" borderId="0" xfId="49" applyFont="1" applyAlignment="1">
      <alignment horizontal="center"/>
    </xf>
    <xf numFmtId="169" fontId="27" fillId="0" borderId="0" xfId="49" applyNumberFormat="1" applyFont="1" applyAlignment="1">
      <alignment horizontal="center"/>
    </xf>
    <xf numFmtId="168" fontId="27" fillId="0" borderId="0" xfId="0" applyNumberFormat="1" applyFont="1"/>
    <xf numFmtId="0" fontId="27" fillId="0" borderId="0" xfId="38" applyFont="1"/>
    <xf numFmtId="0" fontId="29" fillId="0" borderId="0" xfId="38" applyFont="1" applyAlignment="1">
      <alignment horizontal="left" wrapText="1"/>
    </xf>
    <xf numFmtId="0" fontId="32" fillId="0" borderId="0" xfId="38" applyFont="1"/>
    <xf numFmtId="3" fontId="27" fillId="0" borderId="0" xfId="38" applyNumberFormat="1" applyFont="1"/>
  </cellXfs>
  <cellStyles count="5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45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Millares" xfId="32" builtinId="3"/>
    <cellStyle name="Millares 2" xfId="33" xr:uid="{00000000-0005-0000-0000-000020000000}"/>
    <cellStyle name="Millares 3" xfId="34" xr:uid="{00000000-0005-0000-0000-000021000000}"/>
    <cellStyle name="Moneda" xfId="35" builtinId="4"/>
    <cellStyle name="Moneda 2" xfId="36" xr:uid="{00000000-0005-0000-0000-000023000000}"/>
    <cellStyle name="Neutral" xfId="37" builtinId="28" customBuiltin="1"/>
    <cellStyle name="Normal" xfId="0" builtinId="0"/>
    <cellStyle name="Normal 2" xfId="38" xr:uid="{00000000-0005-0000-0000-000026000000}"/>
    <cellStyle name="Normal 2 2 2" xfId="49" xr:uid="{00000000-0005-0000-0000-000027000000}"/>
    <cellStyle name="Notas" xfId="39" builtinId="10" customBuiltin="1"/>
    <cellStyle name="Porcentual 2" xfId="40" xr:uid="{00000000-0005-0000-0000-000029000000}"/>
    <cellStyle name="Salida" xfId="41" builtinId="21" customBuiltin="1"/>
    <cellStyle name="Texto de advertencia" xfId="42" builtinId="11" customBuiltin="1"/>
    <cellStyle name="Texto explicativo" xfId="43" builtinId="53" customBuiltin="1"/>
    <cellStyle name="Título" xfId="44" builtinId="15" customBuiltin="1"/>
    <cellStyle name="Título 2" xfId="46" builtinId="17" customBuiltin="1"/>
    <cellStyle name="Título 3" xfId="47" builtinId="18" customBuiltin="1"/>
    <cellStyle name="Total" xfId="48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102577</xdr:colOff>
      <xdr:row>51</xdr:row>
      <xdr:rowOff>58616</xdr:rowOff>
    </xdr:from>
    <xdr:to>
      <xdr:col>1</xdr:col>
      <xdr:colOff>891491</xdr:colOff>
      <xdr:row>53</xdr:row>
      <xdr:rowOff>11690</xdr:rowOff>
    </xdr:to>
    <xdr:pic>
      <xdr:nvPicPr>
        <xdr:cNvPr id="2" name="Imagen 1" descr="Interfaz de usuario gráfica, Aplicación, Word&#10;&#10;Descripción generada automáticamente">
          <a:extLst>
            <a:ext uri="{FF2B5EF4-FFF2-40B4-BE49-F238E27FC236}">
              <a16:creationId xmlns:a16="http://schemas.microsoft.com/office/drawing/2014/main" id="{4243FB84-01FB-6699-4C69-838B9EA553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saturation sat="3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38268" t="65132" r="53876" b="29987"/>
        <a:stretch/>
      </xdr:blipFill>
      <xdr:spPr bwMode="auto">
        <a:xfrm>
          <a:off x="410308" y="9708174"/>
          <a:ext cx="788914" cy="27545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302602</xdr:colOff>
      <xdr:row>62</xdr:row>
      <xdr:rowOff>68141</xdr:rowOff>
    </xdr:from>
    <xdr:to>
      <xdr:col>2</xdr:col>
      <xdr:colOff>300941</xdr:colOff>
      <xdr:row>64</xdr:row>
      <xdr:rowOff>97415</xdr:rowOff>
    </xdr:to>
    <xdr:pic>
      <xdr:nvPicPr>
        <xdr:cNvPr id="4" name="Imagen 3" descr="Interfaz de usuario gráfica, Aplicación, Word&#10;&#10;Descripción generada automáticamente">
          <a:extLst>
            <a:ext uri="{FF2B5EF4-FFF2-40B4-BE49-F238E27FC236}">
              <a16:creationId xmlns:a16="http://schemas.microsoft.com/office/drawing/2014/main" id="{AB4996D8-D30B-4412-B2E6-3112B19C9BA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saturation sat="3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38268" t="65132" r="53876" b="29987"/>
        <a:stretch/>
      </xdr:blipFill>
      <xdr:spPr bwMode="auto">
        <a:xfrm>
          <a:off x="1064602" y="12917366"/>
          <a:ext cx="788914" cy="35312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98590-7765-4A88-8C0E-EEA8AF23360A}">
  <dimension ref="A1:J60"/>
  <sheetViews>
    <sheetView showGridLines="0" tabSelected="1" view="pageBreakPreview" zoomScale="130" zoomScaleNormal="130" zoomScaleSheetLayoutView="130" workbookViewId="0">
      <selection activeCell="D44" sqref="D44"/>
    </sheetView>
  </sheetViews>
  <sheetFormatPr baseColWidth="10" defaultRowHeight="11.25" x14ac:dyDescent="0.2"/>
  <cols>
    <col min="1" max="1" width="4.5703125" style="3" customWidth="1"/>
    <col min="2" max="2" width="35.7109375" style="3" customWidth="1"/>
    <col min="3" max="3" width="8.28515625" style="3" customWidth="1"/>
    <col min="4" max="4" width="16.42578125" style="3" customWidth="1"/>
    <col min="5" max="5" width="13.85546875" style="3" customWidth="1"/>
    <col min="6" max="6" width="11.85546875" style="53" customWidth="1"/>
    <col min="7" max="7" width="17.85546875" style="53" customWidth="1"/>
    <col min="8" max="8" width="13.42578125" style="3" hidden="1" customWidth="1"/>
    <col min="9" max="9" width="12.5703125" style="3" bestFit="1" customWidth="1"/>
    <col min="10" max="10" width="18.28515625" style="3" customWidth="1"/>
    <col min="11" max="16384" width="11.42578125" style="3"/>
  </cols>
  <sheetData>
    <row r="1" spans="1:10" ht="40.5" customHeight="1" x14ac:dyDescent="0.2">
      <c r="A1" s="1"/>
      <c r="B1" s="2"/>
      <c r="C1" s="2"/>
      <c r="D1" s="2"/>
      <c r="E1" s="2"/>
      <c r="F1" s="2"/>
      <c r="G1" s="2"/>
    </row>
    <row r="2" spans="1:10" ht="7.5" customHeight="1" thickBot="1" x14ac:dyDescent="0.25">
      <c r="B2" s="4"/>
      <c r="C2" s="4"/>
      <c r="D2" s="4"/>
      <c r="E2" s="4"/>
      <c r="F2" s="4"/>
      <c r="G2" s="4"/>
    </row>
    <row r="3" spans="1:10" ht="18.75" customHeight="1" thickBot="1" x14ac:dyDescent="0.25">
      <c r="A3" s="5" t="s">
        <v>101</v>
      </c>
      <c r="B3" s="6"/>
      <c r="C3" s="6"/>
      <c r="D3" s="6"/>
      <c r="E3" s="6"/>
      <c r="F3" s="6"/>
      <c r="G3" s="7"/>
    </row>
    <row r="4" spans="1:10" ht="18.75" customHeight="1" thickBot="1" x14ac:dyDescent="0.25">
      <c r="A4" s="5" t="s">
        <v>102</v>
      </c>
      <c r="B4" s="6"/>
      <c r="C4" s="6"/>
      <c r="D4" s="6"/>
      <c r="E4" s="6"/>
      <c r="F4" s="6"/>
      <c r="G4" s="7"/>
    </row>
    <row r="5" spans="1:10" ht="41.25" customHeight="1" thickBot="1" x14ac:dyDescent="0.25">
      <c r="A5" s="8" t="s">
        <v>100</v>
      </c>
      <c r="B5" s="9"/>
      <c r="C5" s="9"/>
      <c r="D5" s="9"/>
      <c r="E5" s="9"/>
      <c r="F5" s="9"/>
      <c r="G5" s="10"/>
    </row>
    <row r="6" spans="1:10" ht="13.5" thickBot="1" x14ac:dyDescent="0.25">
      <c r="A6" s="11"/>
      <c r="B6" s="12" t="s">
        <v>16</v>
      </c>
      <c r="C6" s="13"/>
      <c r="D6" s="13"/>
      <c r="E6" s="13"/>
      <c r="F6" s="14"/>
      <c r="G6" s="15"/>
    </row>
    <row r="7" spans="1:10" s="21" customFormat="1" ht="26.25" thickBot="1" x14ac:dyDescent="0.25">
      <c r="A7" s="16" t="s">
        <v>25</v>
      </c>
      <c r="B7" s="17" t="s">
        <v>7</v>
      </c>
      <c r="C7" s="18" t="s">
        <v>79</v>
      </c>
      <c r="D7" s="18" t="s">
        <v>9</v>
      </c>
      <c r="E7" s="18" t="s">
        <v>12</v>
      </c>
      <c r="F7" s="19" t="s">
        <v>10</v>
      </c>
      <c r="G7" s="20" t="s">
        <v>11</v>
      </c>
    </row>
    <row r="8" spans="1:10" s="21" customFormat="1" ht="4.5" customHeight="1" x14ac:dyDescent="0.2">
      <c r="A8" s="22"/>
      <c r="B8" s="23"/>
      <c r="C8" s="24"/>
      <c r="D8" s="24"/>
      <c r="E8" s="24"/>
      <c r="F8" s="25"/>
      <c r="G8" s="26"/>
    </row>
    <row r="9" spans="1:10" ht="13.5" thickBot="1" x14ac:dyDescent="0.25">
      <c r="A9" s="27">
        <v>1</v>
      </c>
      <c r="B9" s="28" t="s">
        <v>6</v>
      </c>
      <c r="C9" s="28"/>
      <c r="D9" s="28"/>
      <c r="E9" s="28"/>
      <c r="F9" s="29"/>
      <c r="G9" s="30"/>
    </row>
    <row r="10" spans="1:10" ht="12.75" x14ac:dyDescent="0.2">
      <c r="A10" s="31"/>
      <c r="B10" s="32"/>
      <c r="C10" s="32"/>
      <c r="D10" s="33"/>
      <c r="E10" s="34"/>
      <c r="F10" s="35"/>
      <c r="G10" s="36"/>
    </row>
    <row r="11" spans="1:10" ht="12.75" x14ac:dyDescent="0.2">
      <c r="A11" s="31">
        <v>1.1000000000000001</v>
      </c>
      <c r="B11" s="37" t="s">
        <v>90</v>
      </c>
      <c r="C11" s="32">
        <v>1</v>
      </c>
      <c r="D11" s="38">
        <v>0.125</v>
      </c>
      <c r="E11" s="39">
        <v>3</v>
      </c>
      <c r="F11" s="35">
        <v>5800000</v>
      </c>
      <c r="G11" s="40">
        <f>ROUND(+F11*E11*D11*C11,2)</f>
        <v>2175000</v>
      </c>
      <c r="J11" s="41"/>
    </row>
    <row r="12" spans="1:10" ht="12.75" x14ac:dyDescent="0.2">
      <c r="A12" s="31">
        <v>1.2</v>
      </c>
      <c r="B12" s="37" t="s">
        <v>95</v>
      </c>
      <c r="C12" s="32">
        <v>1</v>
      </c>
      <c r="D12" s="33">
        <v>0.5</v>
      </c>
      <c r="E12" s="34">
        <v>1</v>
      </c>
      <c r="F12" s="35">
        <v>4250000</v>
      </c>
      <c r="G12" s="36">
        <f>ROUND(+F12*E12*D12*C12,2)</f>
        <v>2125000</v>
      </c>
      <c r="J12" s="41"/>
    </row>
    <row r="13" spans="1:10" ht="12.75" x14ac:dyDescent="0.2">
      <c r="A13" s="31">
        <v>1.3</v>
      </c>
      <c r="B13" s="32" t="s">
        <v>91</v>
      </c>
      <c r="C13" s="32">
        <v>1</v>
      </c>
      <c r="D13" s="33">
        <v>0.3</v>
      </c>
      <c r="E13" s="34">
        <v>1</v>
      </c>
      <c r="F13" s="35">
        <v>4250000</v>
      </c>
      <c r="G13" s="36">
        <f>ROUND(+F13*E13*D13*C13,2)</f>
        <v>1275000</v>
      </c>
    </row>
    <row r="14" spans="1:10" ht="12.75" x14ac:dyDescent="0.2">
      <c r="A14" s="31">
        <v>1.4</v>
      </c>
      <c r="B14" s="32" t="s">
        <v>92</v>
      </c>
      <c r="C14" s="32">
        <v>1</v>
      </c>
      <c r="D14" s="33">
        <v>0.3</v>
      </c>
      <c r="E14" s="34">
        <v>1</v>
      </c>
      <c r="F14" s="35">
        <f>+F13</f>
        <v>4250000</v>
      </c>
      <c r="G14" s="36">
        <f t="shared" ref="G14:G16" si="0">ROUND(+F14*E14*D14*C14,2)</f>
        <v>1275000</v>
      </c>
    </row>
    <row r="15" spans="1:10" ht="12.75" x14ac:dyDescent="0.2">
      <c r="A15" s="31">
        <v>1.5</v>
      </c>
      <c r="B15" s="32" t="s">
        <v>93</v>
      </c>
      <c r="C15" s="32">
        <v>1</v>
      </c>
      <c r="D15" s="33">
        <v>0.3</v>
      </c>
      <c r="E15" s="34">
        <v>1</v>
      </c>
      <c r="F15" s="35">
        <f>+F13</f>
        <v>4250000</v>
      </c>
      <c r="G15" s="36">
        <f t="shared" si="0"/>
        <v>1275000</v>
      </c>
    </row>
    <row r="16" spans="1:10" ht="12.75" x14ac:dyDescent="0.2">
      <c r="A16" s="31">
        <v>1.6</v>
      </c>
      <c r="B16" s="32" t="s">
        <v>94</v>
      </c>
      <c r="C16" s="32">
        <v>1</v>
      </c>
      <c r="D16" s="33">
        <v>0.3</v>
      </c>
      <c r="E16" s="34">
        <v>1</v>
      </c>
      <c r="F16" s="35">
        <f>+F13</f>
        <v>4250000</v>
      </c>
      <c r="G16" s="36">
        <f t="shared" si="0"/>
        <v>1275000</v>
      </c>
    </row>
    <row r="17" spans="1:10" ht="12.75" x14ac:dyDescent="0.2">
      <c r="A17" s="31"/>
      <c r="B17" s="32"/>
      <c r="C17" s="32"/>
      <c r="D17" s="33"/>
      <c r="E17" s="34"/>
      <c r="F17" s="35"/>
      <c r="G17" s="36"/>
      <c r="I17" s="42"/>
    </row>
    <row r="18" spans="1:10" ht="4.5" customHeight="1" thickBot="1" x14ac:dyDescent="0.25">
      <c r="A18" s="43"/>
      <c r="B18" s="44"/>
      <c r="C18" s="45"/>
      <c r="D18" s="46"/>
      <c r="E18" s="47"/>
      <c r="F18" s="48"/>
      <c r="G18" s="49"/>
    </row>
    <row r="19" spans="1:10" ht="13.5" thickBot="1" x14ac:dyDescent="0.25">
      <c r="A19" s="50">
        <v>2</v>
      </c>
      <c r="B19" s="28" t="s">
        <v>0</v>
      </c>
      <c r="C19" s="28"/>
      <c r="D19" s="51"/>
      <c r="E19" s="52"/>
      <c r="F19" s="29"/>
      <c r="G19" s="30"/>
      <c r="I19" s="53"/>
    </row>
    <row r="20" spans="1:10" ht="13.5" thickBot="1" x14ac:dyDescent="0.25">
      <c r="A20" s="54">
        <v>2.2000000000000002</v>
      </c>
      <c r="B20" s="55" t="s">
        <v>78</v>
      </c>
      <c r="C20" s="56">
        <v>1</v>
      </c>
      <c r="D20" s="57">
        <v>0.6</v>
      </c>
      <c r="E20" s="58">
        <v>1</v>
      </c>
      <c r="F20" s="59">
        <v>2215000</v>
      </c>
      <c r="G20" s="60">
        <f>ROUND(+F20*E20*D20*C20,0)</f>
        <v>1329000</v>
      </c>
      <c r="J20" s="61"/>
    </row>
    <row r="21" spans="1:10" ht="13.5" thickBot="1" x14ac:dyDescent="0.25">
      <c r="A21" s="27">
        <v>3</v>
      </c>
      <c r="B21" s="28" t="s">
        <v>1</v>
      </c>
      <c r="C21" s="28"/>
      <c r="D21" s="51"/>
      <c r="E21" s="52"/>
      <c r="F21" s="29"/>
      <c r="G21" s="30"/>
    </row>
    <row r="22" spans="1:10" ht="12.75" x14ac:dyDescent="0.2">
      <c r="A22" s="31">
        <v>3.1</v>
      </c>
      <c r="B22" s="32" t="s">
        <v>76</v>
      </c>
      <c r="C22" s="32">
        <v>1</v>
      </c>
      <c r="D22" s="33">
        <v>1</v>
      </c>
      <c r="E22" s="39">
        <v>1</v>
      </c>
      <c r="F22" s="35">
        <v>1300000</v>
      </c>
      <c r="G22" s="40">
        <f>ROUND(+F22*E22*D22*C22,2)</f>
        <v>1300000</v>
      </c>
    </row>
    <row r="23" spans="1:10" ht="12.75" x14ac:dyDescent="0.2">
      <c r="A23" s="31">
        <v>3.2</v>
      </c>
      <c r="B23" s="32" t="s">
        <v>22</v>
      </c>
      <c r="C23" s="32">
        <v>1</v>
      </c>
      <c r="D23" s="33">
        <v>1</v>
      </c>
      <c r="E23" s="39">
        <v>1</v>
      </c>
      <c r="F23" s="35">
        <v>1300000</v>
      </c>
      <c r="G23" s="40">
        <f>ROUND(+F23*E23*D23*C23,2)</f>
        <v>1300000</v>
      </c>
      <c r="I23" s="53"/>
    </row>
    <row r="24" spans="1:10" ht="4.5" customHeight="1" thickBot="1" x14ac:dyDescent="0.25">
      <c r="A24" s="43"/>
      <c r="B24" s="45"/>
      <c r="C24" s="45"/>
      <c r="D24" s="45"/>
      <c r="E24" s="45"/>
      <c r="F24" s="48" t="s">
        <v>23</v>
      </c>
      <c r="G24" s="49"/>
    </row>
    <row r="25" spans="1:10" ht="12.75" x14ac:dyDescent="0.2">
      <c r="A25" s="31"/>
      <c r="B25" s="32" t="s">
        <v>13</v>
      </c>
      <c r="C25" s="32"/>
      <c r="D25" s="62"/>
      <c r="E25" s="32"/>
      <c r="F25" s="35"/>
      <c r="G25" s="63">
        <f>ROUND(SUM(G10:G24),2)</f>
        <v>13329000</v>
      </c>
    </row>
    <row r="26" spans="1:10" ht="12.75" x14ac:dyDescent="0.2">
      <c r="A26" s="31"/>
      <c r="B26" s="32" t="s">
        <v>14</v>
      </c>
      <c r="C26" s="32"/>
      <c r="D26" s="32"/>
      <c r="E26" s="32"/>
      <c r="F26" s="35"/>
      <c r="G26" s="64">
        <f>+F.M!E61</f>
        <v>2.08</v>
      </c>
    </row>
    <row r="27" spans="1:10" ht="12.75" x14ac:dyDescent="0.2">
      <c r="A27" s="65"/>
      <c r="B27" s="66" t="s">
        <v>15</v>
      </c>
      <c r="C27" s="67"/>
      <c r="D27" s="67"/>
      <c r="E27" s="67"/>
      <c r="F27" s="68"/>
      <c r="G27" s="63">
        <f>ROUND(+G26*G25,0)</f>
        <v>27724320</v>
      </c>
    </row>
    <row r="28" spans="1:10" ht="4.5" customHeight="1" x14ac:dyDescent="0.2">
      <c r="A28" s="31"/>
      <c r="B28" s="32"/>
      <c r="C28" s="32"/>
      <c r="D28" s="32"/>
      <c r="E28" s="32"/>
      <c r="F28" s="35"/>
      <c r="G28" s="69"/>
    </row>
    <row r="29" spans="1:10" ht="4.5" customHeight="1" x14ac:dyDescent="0.2">
      <c r="A29" s="31"/>
      <c r="B29" s="32"/>
      <c r="C29" s="32"/>
      <c r="D29" s="32"/>
      <c r="E29" s="32"/>
      <c r="F29" s="35"/>
      <c r="G29" s="69"/>
    </row>
    <row r="30" spans="1:10" ht="12.75" x14ac:dyDescent="0.2">
      <c r="A30" s="70"/>
      <c r="B30" s="71" t="s">
        <v>17</v>
      </c>
      <c r="C30" s="67"/>
      <c r="D30" s="67"/>
      <c r="E30" s="67"/>
      <c r="F30" s="68"/>
      <c r="G30" s="72"/>
    </row>
    <row r="31" spans="1:10" ht="13.5" thickBot="1" x14ac:dyDescent="0.25">
      <c r="A31" s="43"/>
      <c r="B31" s="73" t="s">
        <v>2</v>
      </c>
      <c r="C31" s="73"/>
      <c r="D31" s="73" t="s">
        <v>3</v>
      </c>
      <c r="E31" s="73" t="s">
        <v>8</v>
      </c>
      <c r="F31" s="73" t="s">
        <v>18</v>
      </c>
      <c r="G31" s="74" t="s">
        <v>19</v>
      </c>
    </row>
    <row r="32" spans="1:10" ht="4.5" customHeight="1" x14ac:dyDescent="0.2">
      <c r="A32" s="75"/>
      <c r="B32" s="76"/>
      <c r="C32" s="76"/>
      <c r="D32" s="76"/>
      <c r="E32" s="76"/>
      <c r="F32" s="77"/>
      <c r="G32" s="78"/>
    </row>
    <row r="33" spans="1:9" ht="13.5" thickBot="1" x14ac:dyDescent="0.25">
      <c r="A33" s="27">
        <v>4</v>
      </c>
      <c r="B33" s="28" t="s">
        <v>5</v>
      </c>
      <c r="C33" s="28"/>
      <c r="D33" s="28"/>
      <c r="E33" s="28"/>
      <c r="F33" s="29"/>
      <c r="G33" s="30"/>
    </row>
    <row r="34" spans="1:9" ht="12.75" x14ac:dyDescent="0.2">
      <c r="A34" s="31">
        <v>4.0999999999999996</v>
      </c>
      <c r="B34" s="32" t="s">
        <v>28</v>
      </c>
      <c r="C34" s="32"/>
      <c r="D34" s="32" t="s">
        <v>27</v>
      </c>
      <c r="E34" s="79">
        <v>0.5</v>
      </c>
      <c r="F34" s="35">
        <v>2450000</v>
      </c>
      <c r="G34" s="40">
        <f>ROUND(+F34*E34,2)</f>
        <v>1225000</v>
      </c>
    </row>
    <row r="35" spans="1:9" ht="25.5" customHeight="1" thickBot="1" x14ac:dyDescent="0.25">
      <c r="A35" s="43">
        <v>4.2</v>
      </c>
      <c r="B35" s="80" t="s">
        <v>26</v>
      </c>
      <c r="C35" s="45"/>
      <c r="D35" s="45" t="s">
        <v>27</v>
      </c>
      <c r="E35" s="81">
        <v>1</v>
      </c>
      <c r="F35" s="48">
        <v>1050000</v>
      </c>
      <c r="G35" s="82">
        <f>ROUND(+F35*E35,2)</f>
        <v>1050000</v>
      </c>
    </row>
    <row r="36" spans="1:9" ht="13.5" customHeight="1" thickBot="1" x14ac:dyDescent="0.25">
      <c r="A36" s="43"/>
      <c r="B36" s="45"/>
      <c r="C36" s="45"/>
      <c r="D36" s="45"/>
      <c r="E36" s="45"/>
      <c r="F36" s="48"/>
      <c r="G36" s="49"/>
    </row>
    <row r="37" spans="1:9" ht="13.5" thickBot="1" x14ac:dyDescent="0.25">
      <c r="A37" s="27">
        <v>5</v>
      </c>
      <c r="B37" s="28" t="s">
        <v>4</v>
      </c>
      <c r="C37" s="28"/>
      <c r="D37" s="28"/>
      <c r="E37" s="28"/>
      <c r="F37" s="29"/>
      <c r="G37" s="30"/>
    </row>
    <row r="38" spans="1:9" ht="30" customHeight="1" x14ac:dyDescent="0.2">
      <c r="A38" s="31">
        <v>5.0999999999999996</v>
      </c>
      <c r="B38" s="37" t="s">
        <v>29</v>
      </c>
      <c r="C38" s="32"/>
      <c r="D38" s="32" t="s">
        <v>27</v>
      </c>
      <c r="E38" s="39">
        <v>1</v>
      </c>
      <c r="F38" s="35">
        <v>930000</v>
      </c>
      <c r="G38" s="40">
        <f>ROUND(+F38*E38,2)</f>
        <v>930000</v>
      </c>
    </row>
    <row r="39" spans="1:9" ht="39.75" customHeight="1" x14ac:dyDescent="0.2">
      <c r="A39" s="31">
        <v>5.2</v>
      </c>
      <c r="B39" s="83" t="s">
        <v>77</v>
      </c>
      <c r="C39" s="32"/>
      <c r="D39" s="32" t="s">
        <v>75</v>
      </c>
      <c r="E39" s="79">
        <v>1</v>
      </c>
      <c r="F39" s="35">
        <v>930000</v>
      </c>
      <c r="G39" s="40">
        <f>ROUND(+F39*E39,2)</f>
        <v>930000</v>
      </c>
    </row>
    <row r="40" spans="1:9" ht="13.5" customHeight="1" x14ac:dyDescent="0.2">
      <c r="A40" s="31">
        <v>5.3</v>
      </c>
      <c r="B40" s="32" t="s">
        <v>30</v>
      </c>
      <c r="C40" s="32"/>
      <c r="D40" s="32" t="s">
        <v>27</v>
      </c>
      <c r="E40" s="79">
        <v>1</v>
      </c>
      <c r="F40" s="35">
        <v>530000</v>
      </c>
      <c r="G40" s="40">
        <f>ROUND(+F40*E40,2)</f>
        <v>530000</v>
      </c>
    </row>
    <row r="41" spans="1:9" ht="17.25" customHeight="1" x14ac:dyDescent="0.2">
      <c r="A41" s="31">
        <v>5.4</v>
      </c>
      <c r="B41" s="37" t="s">
        <v>80</v>
      </c>
      <c r="C41" s="32"/>
      <c r="D41" s="32" t="s">
        <v>75</v>
      </c>
      <c r="E41" s="79">
        <v>1</v>
      </c>
      <c r="F41" s="35">
        <v>3430000</v>
      </c>
      <c r="G41" s="40">
        <f>+F41*E41</f>
        <v>3430000</v>
      </c>
    </row>
    <row r="42" spans="1:9" ht="26.25" customHeight="1" thickBot="1" x14ac:dyDescent="0.25">
      <c r="A42" s="84"/>
      <c r="B42" s="85"/>
      <c r="C42" s="86"/>
      <c r="D42" s="86"/>
      <c r="E42" s="87"/>
      <c r="F42" s="88"/>
      <c r="G42" s="89"/>
    </row>
    <row r="43" spans="1:9" ht="14.25" thickTop="1" thickBot="1" x14ac:dyDescent="0.25">
      <c r="A43" s="90"/>
      <c r="B43" s="91" t="s">
        <v>20</v>
      </c>
      <c r="C43" s="91"/>
      <c r="D43" s="91"/>
      <c r="E43" s="91"/>
      <c r="F43" s="92"/>
      <c r="G43" s="93">
        <f>ROUND(SUM(G34:G42),2)</f>
        <v>8095000</v>
      </c>
      <c r="I43" s="94"/>
    </row>
    <row r="44" spans="1:9" ht="13.5" thickTop="1" x14ac:dyDescent="0.2">
      <c r="A44" s="65"/>
      <c r="B44" s="66"/>
      <c r="C44" s="66"/>
      <c r="D44" s="66"/>
      <c r="E44" s="66"/>
      <c r="F44" s="95"/>
      <c r="G44" s="63"/>
      <c r="I44" s="94"/>
    </row>
    <row r="45" spans="1:9" ht="12.75" x14ac:dyDescent="0.2">
      <c r="A45" s="65"/>
      <c r="B45" s="66" t="s">
        <v>21</v>
      </c>
      <c r="C45" s="66"/>
      <c r="D45" s="66"/>
      <c r="E45" s="66"/>
      <c r="F45" s="95"/>
      <c r="G45" s="63">
        <f>ROUND(+G43+G27,2)</f>
        <v>35819320</v>
      </c>
    </row>
    <row r="46" spans="1:9" ht="12.75" x14ac:dyDescent="0.2">
      <c r="A46" s="65"/>
      <c r="B46" s="66"/>
      <c r="C46" s="66"/>
      <c r="D46" s="66"/>
      <c r="E46" s="66"/>
      <c r="F46" s="95"/>
      <c r="G46" s="63"/>
    </row>
    <row r="47" spans="1:9" ht="12.75" x14ac:dyDescent="0.2">
      <c r="A47" s="65"/>
      <c r="B47" s="66" t="s">
        <v>74</v>
      </c>
      <c r="C47" s="66"/>
      <c r="D47" s="66"/>
      <c r="E47" s="66"/>
      <c r="F47" s="95"/>
      <c r="G47" s="63">
        <f>ROUND(+G45*0.19,0)</f>
        <v>6805671</v>
      </c>
      <c r="I47" s="96"/>
    </row>
    <row r="48" spans="1:9" ht="12.75" x14ac:dyDescent="0.2">
      <c r="A48" s="65"/>
      <c r="B48" s="66"/>
      <c r="C48" s="66"/>
      <c r="D48" s="66"/>
      <c r="E48" s="66"/>
      <c r="F48" s="95"/>
      <c r="G48" s="63"/>
      <c r="I48" s="96"/>
    </row>
    <row r="49" spans="1:10" ht="13.5" thickBot="1" x14ac:dyDescent="0.25">
      <c r="A49" s="97"/>
      <c r="B49" s="73" t="s">
        <v>24</v>
      </c>
      <c r="C49" s="73"/>
      <c r="D49" s="73"/>
      <c r="E49" s="73"/>
      <c r="F49" s="98"/>
      <c r="G49" s="99">
        <f>ROUND(+G45+G47,0)</f>
        <v>42624991</v>
      </c>
      <c r="H49" s="100">
        <v>259738459</v>
      </c>
      <c r="I49" s="53"/>
      <c r="J49" s="53"/>
    </row>
    <row r="50" spans="1:10" ht="12.75" x14ac:dyDescent="0.2">
      <c r="A50" s="101"/>
      <c r="B50" s="101"/>
      <c r="C50" s="101"/>
      <c r="D50" s="101"/>
      <c r="E50" s="101"/>
      <c r="F50" s="102"/>
      <c r="G50" s="102"/>
      <c r="I50" s="41"/>
    </row>
    <row r="51" spans="1:10" ht="11.25" customHeight="1" x14ac:dyDescent="0.2">
      <c r="A51" s="103" t="s">
        <v>96</v>
      </c>
      <c r="B51" s="103"/>
      <c r="C51" s="103"/>
      <c r="D51" s="103"/>
      <c r="E51" s="103"/>
      <c r="F51" s="103"/>
      <c r="G51" s="103"/>
      <c r="H51" s="53"/>
      <c r="J51" s="53"/>
    </row>
    <row r="52" spans="1:10" ht="12.75" x14ac:dyDescent="0.2">
      <c r="A52" s="101"/>
      <c r="B52" s="101"/>
      <c r="C52" s="101"/>
      <c r="D52" s="101"/>
      <c r="E52" s="101"/>
      <c r="F52" s="102"/>
      <c r="G52" s="102"/>
    </row>
    <row r="53" spans="1:10" ht="12.75" x14ac:dyDescent="0.2">
      <c r="A53" s="104"/>
      <c r="B53" s="104"/>
      <c r="C53" s="104"/>
      <c r="D53" s="104"/>
      <c r="E53" s="104"/>
      <c r="F53" s="104"/>
      <c r="G53" s="104"/>
      <c r="H53" s="104"/>
    </row>
    <row r="54" spans="1:10" ht="12.75" x14ac:dyDescent="0.2">
      <c r="A54" s="105" t="s">
        <v>97</v>
      </c>
      <c r="B54" s="105"/>
      <c r="C54" s="105"/>
      <c r="D54" s="105"/>
      <c r="E54" s="105"/>
      <c r="F54" s="105"/>
      <c r="G54" s="105"/>
      <c r="H54" s="104"/>
    </row>
    <row r="55" spans="1:10" ht="11.25" customHeight="1" x14ac:dyDescent="0.2">
      <c r="A55" s="106" t="s">
        <v>98</v>
      </c>
      <c r="B55" s="104"/>
      <c r="C55" s="104"/>
      <c r="D55" s="104"/>
      <c r="E55" s="104"/>
      <c r="F55" s="104"/>
      <c r="G55" s="107"/>
      <c r="H55" s="104"/>
    </row>
    <row r="56" spans="1:10" ht="11.25" customHeight="1" x14ac:dyDescent="0.2">
      <c r="A56" s="106" t="s">
        <v>99</v>
      </c>
      <c r="B56" s="104"/>
      <c r="C56" s="104"/>
      <c r="D56" s="104"/>
      <c r="E56" s="104"/>
      <c r="F56" s="104"/>
      <c r="G56" s="107"/>
      <c r="H56" s="104"/>
    </row>
    <row r="57" spans="1:10" ht="11.25" customHeight="1" x14ac:dyDescent="0.2">
      <c r="A57" s="104"/>
      <c r="B57" s="104"/>
      <c r="C57" s="104"/>
      <c r="D57" s="104"/>
      <c r="E57" s="104"/>
      <c r="F57" s="104"/>
      <c r="G57" s="107"/>
      <c r="H57" s="104"/>
    </row>
    <row r="58" spans="1:10" x14ac:dyDescent="0.2">
      <c r="G58" s="108"/>
    </row>
    <row r="59" spans="1:10" ht="12.75" x14ac:dyDescent="0.2">
      <c r="A59" s="104"/>
      <c r="G59" s="107"/>
    </row>
    <row r="60" spans="1:10" x14ac:dyDescent="0.2">
      <c r="G60" s="108"/>
    </row>
  </sheetData>
  <mergeCells count="5">
    <mergeCell ref="A3:G3"/>
    <mergeCell ref="A4:G4"/>
    <mergeCell ref="A5:G5"/>
    <mergeCell ref="A51:G51"/>
    <mergeCell ref="A54:G54"/>
  </mergeCells>
  <printOptions horizontalCentered="1"/>
  <pageMargins left="0.55118110236220474" right="0.55118110236220474" top="0.78740157480314965" bottom="0.78740157480314965" header="0" footer="0"/>
  <pageSetup scale="82" orientation="portrait" horizontalDpi="12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69"/>
  <sheetViews>
    <sheetView view="pageBreakPreview" topLeftCell="A4" zoomScale="60" zoomScaleNormal="100" workbookViewId="0">
      <selection activeCell="B38" sqref="B38"/>
    </sheetView>
  </sheetViews>
  <sheetFormatPr baseColWidth="10" defaultRowHeight="12.75" x14ac:dyDescent="0.2"/>
  <cols>
    <col min="1" max="1" width="11.42578125" style="110"/>
    <col min="2" max="2" width="11.85546875" style="110" customWidth="1"/>
    <col min="3" max="3" width="54.85546875" style="110" customWidth="1"/>
    <col min="4" max="4" width="3.28515625" style="110" customWidth="1"/>
    <col min="5" max="5" width="13.140625" style="110" customWidth="1"/>
    <col min="6" max="16384" width="11.42578125" style="110"/>
  </cols>
  <sheetData>
    <row r="1" spans="2:5" x14ac:dyDescent="0.2">
      <c r="B1" s="109"/>
      <c r="C1" s="109"/>
      <c r="D1" s="109"/>
      <c r="E1" s="109"/>
    </row>
    <row r="2" spans="2:5" ht="24" customHeight="1" thickBot="1" x14ac:dyDescent="0.25">
      <c r="B2" s="111"/>
      <c r="C2" s="111"/>
      <c r="D2" s="111"/>
      <c r="E2" s="111"/>
    </row>
    <row r="3" spans="2:5" ht="60.75" customHeight="1" thickTop="1" thickBot="1" x14ac:dyDescent="0.25">
      <c r="B3" s="112" t="s">
        <v>104</v>
      </c>
      <c r="C3" s="113"/>
      <c r="D3" s="113"/>
      <c r="E3" s="114"/>
    </row>
    <row r="4" spans="2:5" ht="20.25" customHeight="1" thickTop="1" x14ac:dyDescent="0.2">
      <c r="B4" s="115" t="s">
        <v>102</v>
      </c>
      <c r="C4" s="116"/>
      <c r="D4" s="116"/>
      <c r="E4" s="117"/>
    </row>
    <row r="5" spans="2:5" ht="17.25" customHeight="1" x14ac:dyDescent="0.2">
      <c r="B5" s="118"/>
      <c r="C5" s="119"/>
      <c r="D5" s="119"/>
      <c r="E5" s="120"/>
    </row>
    <row r="6" spans="2:5" ht="54" customHeight="1" x14ac:dyDescent="0.2">
      <c r="B6" s="121" t="s">
        <v>103</v>
      </c>
      <c r="C6" s="122"/>
      <c r="D6" s="122"/>
      <c r="E6" s="123"/>
    </row>
    <row r="7" spans="2:5" ht="8.25" customHeight="1" x14ac:dyDescent="0.2">
      <c r="B7" s="124"/>
      <c r="C7" s="111"/>
      <c r="D7" s="111"/>
      <c r="E7" s="125"/>
    </row>
    <row r="8" spans="2:5" ht="12.75" customHeight="1" thickBot="1" x14ac:dyDescent="0.25">
      <c r="B8" s="126" t="s">
        <v>31</v>
      </c>
      <c r="C8" s="127"/>
      <c r="D8" s="127"/>
      <c r="E8" s="128"/>
    </row>
    <row r="9" spans="2:5" ht="15.75" thickTop="1" thickBot="1" x14ac:dyDescent="0.25">
      <c r="B9" s="129" t="s">
        <v>32</v>
      </c>
      <c r="C9" s="130" t="s">
        <v>7</v>
      </c>
      <c r="D9" s="130"/>
      <c r="E9" s="131" t="s">
        <v>33</v>
      </c>
    </row>
    <row r="10" spans="2:5" ht="15.75" thickTop="1" x14ac:dyDescent="0.25">
      <c r="B10" s="132" t="s">
        <v>34</v>
      </c>
      <c r="C10" s="133" t="s">
        <v>81</v>
      </c>
      <c r="D10" s="134"/>
      <c r="E10" s="135">
        <v>1</v>
      </c>
    </row>
    <row r="11" spans="2:5" ht="14.25" x14ac:dyDescent="0.2">
      <c r="B11" s="136"/>
      <c r="C11" s="137"/>
      <c r="D11" s="137"/>
      <c r="E11" s="138"/>
    </row>
    <row r="12" spans="2:5" ht="15" x14ac:dyDescent="0.25">
      <c r="B12" s="139" t="s">
        <v>35</v>
      </c>
      <c r="C12" s="140" t="s">
        <v>82</v>
      </c>
      <c r="D12" s="141"/>
      <c r="E12" s="142">
        <f>SUM(E13:E16)</f>
        <v>0.22660000000000002</v>
      </c>
    </row>
    <row r="13" spans="2:5" ht="14.25" x14ac:dyDescent="0.2">
      <c r="B13" s="143"/>
      <c r="C13" s="144" t="s">
        <v>36</v>
      </c>
      <c r="D13" s="141"/>
      <c r="E13" s="142">
        <v>8.3299999999999999E-2</v>
      </c>
    </row>
    <row r="14" spans="2:5" ht="14.25" x14ac:dyDescent="0.2">
      <c r="B14" s="143"/>
      <c r="C14" s="144" t="s">
        <v>37</v>
      </c>
      <c r="D14" s="141"/>
      <c r="E14" s="142">
        <v>8.3299999999999999E-2</v>
      </c>
    </row>
    <row r="15" spans="2:5" ht="14.25" x14ac:dyDescent="0.2">
      <c r="B15" s="143"/>
      <c r="C15" s="144" t="s">
        <v>38</v>
      </c>
      <c r="D15" s="141"/>
      <c r="E15" s="142">
        <v>0.01</v>
      </c>
    </row>
    <row r="16" spans="2:5" ht="14.25" x14ac:dyDescent="0.2">
      <c r="B16" s="143"/>
      <c r="C16" s="144" t="s">
        <v>39</v>
      </c>
      <c r="D16" s="141"/>
      <c r="E16" s="142">
        <v>0.05</v>
      </c>
    </row>
    <row r="17" spans="2:6" ht="14.25" x14ac:dyDescent="0.2">
      <c r="B17" s="143"/>
      <c r="C17" s="144"/>
      <c r="D17" s="141"/>
      <c r="E17" s="142"/>
    </row>
    <row r="18" spans="2:6" ht="15" x14ac:dyDescent="0.25">
      <c r="B18" s="139" t="s">
        <v>40</v>
      </c>
      <c r="C18" s="140" t="s">
        <v>83</v>
      </c>
      <c r="D18" s="141"/>
      <c r="E18" s="142">
        <f>SUM(E19:E21)</f>
        <v>0.25120000000000003</v>
      </c>
    </row>
    <row r="19" spans="2:6" ht="14.25" x14ac:dyDescent="0.2">
      <c r="B19" s="143"/>
      <c r="C19" s="144" t="s">
        <v>41</v>
      </c>
      <c r="D19" s="141"/>
      <c r="E19" s="142">
        <v>7.0000000000000007E-2</v>
      </c>
    </row>
    <row r="20" spans="2:6" ht="14.25" x14ac:dyDescent="0.2">
      <c r="B20" s="143"/>
      <c r="C20" s="144" t="s">
        <v>42</v>
      </c>
      <c r="D20" s="141"/>
      <c r="E20" s="142">
        <v>0.1012</v>
      </c>
    </row>
    <row r="21" spans="2:6" ht="14.25" x14ac:dyDescent="0.2">
      <c r="B21" s="143"/>
      <c r="C21" s="144" t="s">
        <v>43</v>
      </c>
      <c r="D21" s="141"/>
      <c r="E21" s="142">
        <v>0.08</v>
      </c>
    </row>
    <row r="22" spans="2:6" ht="14.25" x14ac:dyDescent="0.2">
      <c r="B22" s="143"/>
      <c r="C22" s="144"/>
      <c r="D22" s="141"/>
      <c r="E22" s="142"/>
    </row>
    <row r="23" spans="2:6" ht="15" x14ac:dyDescent="0.25">
      <c r="B23" s="139" t="s">
        <v>44</v>
      </c>
      <c r="C23" s="140" t="s">
        <v>84</v>
      </c>
      <c r="D23" s="141"/>
      <c r="E23" s="142">
        <f>SUM(E24:E32)</f>
        <v>0.31920000000000004</v>
      </c>
    </row>
    <row r="24" spans="2:6" ht="14.25" x14ac:dyDescent="0.2">
      <c r="B24" s="143"/>
      <c r="C24" s="144" t="s">
        <v>45</v>
      </c>
      <c r="D24" s="141"/>
      <c r="E24" s="142">
        <v>0.04</v>
      </c>
    </row>
    <row r="25" spans="2:6" ht="14.25" x14ac:dyDescent="0.2">
      <c r="B25" s="143"/>
      <c r="C25" s="144" t="s">
        <v>46</v>
      </c>
      <c r="D25" s="141"/>
      <c r="E25" s="142">
        <v>0.02</v>
      </c>
    </row>
    <row r="26" spans="2:6" ht="14.25" x14ac:dyDescent="0.2">
      <c r="B26" s="143"/>
      <c r="C26" s="144" t="s">
        <v>47</v>
      </c>
      <c r="D26" s="141"/>
      <c r="E26" s="142">
        <v>0.03</v>
      </c>
    </row>
    <row r="27" spans="2:6" ht="14.25" x14ac:dyDescent="0.2">
      <c r="B27" s="143"/>
      <c r="C27" s="144" t="s">
        <v>48</v>
      </c>
      <c r="D27" s="141"/>
      <c r="E27" s="142">
        <v>5.0000000000000001E-3</v>
      </c>
    </row>
    <row r="28" spans="2:6" ht="14.25" x14ac:dyDescent="0.2">
      <c r="B28" s="143"/>
      <c r="C28" s="144" t="s">
        <v>49</v>
      </c>
      <c r="D28" s="141"/>
      <c r="E28" s="142">
        <v>0.03</v>
      </c>
    </row>
    <row r="29" spans="2:6" ht="28.5" x14ac:dyDescent="0.2">
      <c r="B29" s="143"/>
      <c r="C29" s="145" t="s">
        <v>50</v>
      </c>
      <c r="D29" s="141"/>
      <c r="E29" s="142">
        <v>0.04</v>
      </c>
    </row>
    <row r="30" spans="2:6" ht="14.25" x14ac:dyDescent="0.2">
      <c r="B30" s="143"/>
      <c r="C30" s="144" t="s">
        <v>51</v>
      </c>
      <c r="D30" s="141"/>
      <c r="E30" s="142">
        <v>7.4999999999999997E-3</v>
      </c>
    </row>
    <row r="31" spans="2:6" ht="14.25" x14ac:dyDescent="0.2">
      <c r="B31" s="143"/>
      <c r="C31" s="144" t="s">
        <v>52</v>
      </c>
      <c r="D31" s="141"/>
      <c r="E31" s="142">
        <v>7.0000000000000007E-2</v>
      </c>
    </row>
    <row r="32" spans="2:6" ht="15" thickBot="1" x14ac:dyDescent="0.25">
      <c r="B32" s="146"/>
      <c r="C32" s="147" t="s">
        <v>53</v>
      </c>
      <c r="D32" s="148"/>
      <c r="E32" s="149">
        <v>7.6700000000000004E-2</v>
      </c>
      <c r="F32" s="150"/>
    </row>
    <row r="33" spans="2:7" ht="15" thickTop="1" x14ac:dyDescent="0.2">
      <c r="B33" s="151"/>
      <c r="C33" s="152"/>
      <c r="D33" s="134"/>
      <c r="E33" s="135"/>
    </row>
    <row r="34" spans="2:7" ht="15" x14ac:dyDescent="0.25">
      <c r="B34" s="143"/>
      <c r="C34" s="140" t="s">
        <v>85</v>
      </c>
      <c r="D34" s="141"/>
      <c r="E34" s="153">
        <f>+E23+E18+E12+E10</f>
        <v>1.7970000000000002</v>
      </c>
    </row>
    <row r="35" spans="2:7" ht="15" thickBot="1" x14ac:dyDescent="0.25">
      <c r="B35" s="154"/>
      <c r="C35" s="155"/>
      <c r="D35" s="155"/>
      <c r="E35" s="156"/>
      <c r="G35" s="150"/>
    </row>
    <row r="36" spans="2:7" ht="15.75" thickTop="1" x14ac:dyDescent="0.25">
      <c r="B36" s="132" t="s">
        <v>54</v>
      </c>
      <c r="C36" s="133" t="s">
        <v>86</v>
      </c>
      <c r="D36" s="134"/>
      <c r="E36" s="157"/>
    </row>
    <row r="37" spans="2:7" ht="14.25" x14ac:dyDescent="0.2">
      <c r="B37" s="136"/>
      <c r="C37" s="137"/>
      <c r="D37" s="137"/>
      <c r="E37" s="158"/>
    </row>
    <row r="38" spans="2:7" ht="15" x14ac:dyDescent="0.25">
      <c r="B38" s="159" t="s">
        <v>55</v>
      </c>
      <c r="C38" s="140" t="s">
        <v>56</v>
      </c>
      <c r="D38" s="141"/>
      <c r="E38" s="160">
        <f>SUM(E39:E50)</f>
        <v>7.8000000000000014E-2</v>
      </c>
    </row>
    <row r="39" spans="2:7" ht="14.25" x14ac:dyDescent="0.2">
      <c r="B39" s="143"/>
      <c r="C39" s="144" t="s">
        <v>57</v>
      </c>
      <c r="D39" s="141"/>
      <c r="E39" s="161">
        <v>0.01</v>
      </c>
    </row>
    <row r="40" spans="2:7" ht="14.25" x14ac:dyDescent="0.2">
      <c r="B40" s="143"/>
      <c r="C40" s="144" t="s">
        <v>58</v>
      </c>
      <c r="D40" s="141"/>
      <c r="E40" s="161">
        <v>0.01</v>
      </c>
    </row>
    <row r="41" spans="2:7" ht="14.25" x14ac:dyDescent="0.2">
      <c r="B41" s="143"/>
      <c r="C41" s="144" t="s">
        <v>59</v>
      </c>
      <c r="D41" s="141"/>
      <c r="E41" s="162">
        <v>5.0000000000000001E-3</v>
      </c>
    </row>
    <row r="42" spans="2:7" ht="14.25" x14ac:dyDescent="0.2">
      <c r="B42" s="143"/>
      <c r="C42" s="144" t="s">
        <v>60</v>
      </c>
      <c r="D42" s="141"/>
      <c r="E42" s="162">
        <v>5.0000000000000001E-3</v>
      </c>
    </row>
    <row r="43" spans="2:7" ht="14.25" x14ac:dyDescent="0.2">
      <c r="B43" s="143"/>
      <c r="C43" s="144" t="s">
        <v>61</v>
      </c>
      <c r="D43" s="141"/>
      <c r="E43" s="162">
        <v>0.01</v>
      </c>
    </row>
    <row r="44" spans="2:7" ht="14.25" x14ac:dyDescent="0.2">
      <c r="B44" s="143"/>
      <c r="C44" s="144" t="s">
        <v>62</v>
      </c>
      <c r="D44" s="141"/>
      <c r="E44" s="162">
        <v>0.01</v>
      </c>
    </row>
    <row r="45" spans="2:7" ht="14.25" x14ac:dyDescent="0.2">
      <c r="B45" s="143"/>
      <c r="C45" s="144" t="s">
        <v>63</v>
      </c>
      <c r="D45" s="141"/>
      <c r="E45" s="162">
        <v>1E-3</v>
      </c>
    </row>
    <row r="46" spans="2:7" ht="14.25" x14ac:dyDescent="0.2">
      <c r="B46" s="143"/>
      <c r="C46" s="144" t="s">
        <v>64</v>
      </c>
      <c r="D46" s="141"/>
      <c r="E46" s="162">
        <v>1E-3</v>
      </c>
    </row>
    <row r="47" spans="2:7" ht="14.25" x14ac:dyDescent="0.2">
      <c r="B47" s="143"/>
      <c r="C47" s="144" t="s">
        <v>65</v>
      </c>
      <c r="D47" s="141"/>
      <c r="E47" s="162">
        <v>0.01</v>
      </c>
    </row>
    <row r="48" spans="2:7" ht="14.25" x14ac:dyDescent="0.2">
      <c r="B48" s="143"/>
      <c r="C48" s="144" t="s">
        <v>66</v>
      </c>
      <c r="D48" s="141"/>
      <c r="E48" s="162">
        <v>0.01</v>
      </c>
    </row>
    <row r="49" spans="2:8" ht="14.25" x14ac:dyDescent="0.2">
      <c r="B49" s="143"/>
      <c r="C49" s="144" t="s">
        <v>67</v>
      </c>
      <c r="D49" s="141"/>
      <c r="E49" s="162">
        <v>1E-3</v>
      </c>
    </row>
    <row r="50" spans="2:8" ht="14.25" x14ac:dyDescent="0.2">
      <c r="B50" s="143"/>
      <c r="C50" s="144" t="s">
        <v>68</v>
      </c>
      <c r="D50" s="141"/>
      <c r="E50" s="162">
        <v>5.0000000000000001E-3</v>
      </c>
    </row>
    <row r="51" spans="2:8" ht="14.25" x14ac:dyDescent="0.2">
      <c r="B51" s="143"/>
      <c r="C51" s="144"/>
      <c r="D51" s="141"/>
      <c r="E51" s="162"/>
    </row>
    <row r="52" spans="2:8" ht="15" x14ac:dyDescent="0.25">
      <c r="B52" s="163" t="s">
        <v>69</v>
      </c>
      <c r="C52" s="140" t="s">
        <v>70</v>
      </c>
      <c r="D52" s="141"/>
      <c r="E52" s="164">
        <f>+E53+E54</f>
        <v>0.10500000000000001</v>
      </c>
    </row>
    <row r="53" spans="2:8" ht="14.25" x14ac:dyDescent="0.2">
      <c r="B53" s="143"/>
      <c r="C53" s="144" t="s">
        <v>71</v>
      </c>
      <c r="D53" s="141"/>
      <c r="E53" s="162">
        <v>5.0000000000000001E-3</v>
      </c>
    </row>
    <row r="54" spans="2:8" ht="15" thickBot="1" x14ac:dyDescent="0.25">
      <c r="B54" s="146"/>
      <c r="C54" s="147" t="s">
        <v>87</v>
      </c>
      <c r="D54" s="148"/>
      <c r="E54" s="165">
        <v>0.1</v>
      </c>
    </row>
    <row r="55" spans="2:8" ht="15" thickTop="1" x14ac:dyDescent="0.2">
      <c r="B55" s="151"/>
      <c r="C55" s="152"/>
      <c r="D55" s="134"/>
      <c r="E55" s="166"/>
    </row>
    <row r="56" spans="2:8" ht="14.25" x14ac:dyDescent="0.2">
      <c r="B56" s="167"/>
      <c r="C56" s="168"/>
      <c r="D56" s="169"/>
      <c r="E56" s="170"/>
    </row>
    <row r="57" spans="2:8" ht="15" x14ac:dyDescent="0.25">
      <c r="B57" s="167"/>
      <c r="C57" s="171" t="s">
        <v>88</v>
      </c>
      <c r="D57" s="169"/>
      <c r="E57" s="172">
        <f>+E52+E38</f>
        <v>0.18300000000000002</v>
      </c>
    </row>
    <row r="58" spans="2:8" ht="15" thickBot="1" x14ac:dyDescent="0.25">
      <c r="B58" s="173"/>
      <c r="C58" s="174"/>
      <c r="D58" s="174"/>
      <c r="E58" s="175"/>
    </row>
    <row r="59" spans="2:8" ht="15.75" thickTop="1" x14ac:dyDescent="0.25">
      <c r="B59" s="176" t="s">
        <v>72</v>
      </c>
      <c r="C59" s="171" t="s">
        <v>89</v>
      </c>
      <c r="D59" s="177"/>
      <c r="E59" s="172">
        <v>0.1</v>
      </c>
    </row>
    <row r="60" spans="2:8" ht="15" thickBot="1" x14ac:dyDescent="0.25">
      <c r="B60" s="178"/>
      <c r="C60" s="179"/>
      <c r="D60" s="180"/>
      <c r="E60" s="175"/>
    </row>
    <row r="61" spans="2:8" ht="16.5" thickTop="1" thickBot="1" x14ac:dyDescent="0.3">
      <c r="B61" s="181" t="s">
        <v>73</v>
      </c>
      <c r="C61" s="182"/>
      <c r="D61" s="183"/>
      <c r="E61" s="184">
        <f>+E59+E57+E34</f>
        <v>2.08</v>
      </c>
    </row>
    <row r="62" spans="2:8" ht="13.5" thickTop="1" x14ac:dyDescent="0.2">
      <c r="B62" s="185"/>
      <c r="C62" s="109"/>
      <c r="D62" s="109"/>
      <c r="E62" s="186"/>
    </row>
    <row r="63" spans="2:8" x14ac:dyDescent="0.2">
      <c r="B63" s="185"/>
      <c r="C63" s="109"/>
      <c r="D63" s="109"/>
      <c r="E63" s="186"/>
    </row>
    <row r="64" spans="2:8" x14ac:dyDescent="0.2">
      <c r="G64" s="187"/>
      <c r="H64" s="187"/>
    </row>
    <row r="65" spans="2:8" x14ac:dyDescent="0.2">
      <c r="B65" s="188"/>
      <c r="C65" s="188"/>
      <c r="D65" s="188"/>
      <c r="E65" s="188"/>
      <c r="F65" s="188"/>
      <c r="G65" s="188"/>
      <c r="H65" s="188"/>
    </row>
    <row r="66" spans="2:8" x14ac:dyDescent="0.2">
      <c r="B66" s="189" t="s">
        <v>97</v>
      </c>
      <c r="C66" s="189"/>
      <c r="D66" s="189"/>
      <c r="E66" s="189"/>
      <c r="F66" s="189"/>
      <c r="G66" s="189"/>
      <c r="H66" s="189"/>
    </row>
    <row r="67" spans="2:8" x14ac:dyDescent="0.2">
      <c r="B67" s="190" t="s">
        <v>98</v>
      </c>
      <c r="C67" s="188"/>
      <c r="D67" s="188"/>
      <c r="E67" s="188"/>
      <c r="F67" s="188"/>
      <c r="G67" s="188"/>
      <c r="H67" s="191"/>
    </row>
    <row r="68" spans="2:8" x14ac:dyDescent="0.2">
      <c r="B68" s="190" t="s">
        <v>99</v>
      </c>
      <c r="C68" s="188"/>
      <c r="D68" s="188"/>
      <c r="E68" s="188"/>
      <c r="F68" s="188"/>
      <c r="G68" s="188"/>
      <c r="H68" s="191"/>
    </row>
    <row r="69" spans="2:8" x14ac:dyDescent="0.2">
      <c r="B69" s="185"/>
      <c r="C69" s="109"/>
      <c r="D69" s="109"/>
      <c r="E69" s="186"/>
    </row>
  </sheetData>
  <mergeCells count="6">
    <mergeCell ref="B66:H66"/>
    <mergeCell ref="B8:E8"/>
    <mergeCell ref="B6:E6"/>
    <mergeCell ref="B4:E4"/>
    <mergeCell ref="B5:E5"/>
    <mergeCell ref="B3:E3"/>
  </mergeCells>
  <pageMargins left="0.70866141732283472" right="0.11811023622047245" top="0.35433070866141736" bottom="0.35433070866141736" header="0.31496062992125984" footer="0.31496062992125984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PROPUESTA HERNAN</vt:lpstr>
      <vt:lpstr>F.M</vt:lpstr>
      <vt:lpstr>F.M!Área_de_impresión</vt:lpstr>
      <vt:lpstr>'PROPUESTA HERNAN'!Área_de_impresión</vt:lpstr>
      <vt:lpstr>F.M!Títulos_a_imprimir</vt:lpstr>
    </vt:vector>
  </TitlesOfParts>
  <Company>Gutierrez Diaz y Cia. S. en 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GUTIERREZ</dc:creator>
  <cp:lastModifiedBy>SERVIDOR1</cp:lastModifiedBy>
  <cp:lastPrinted>2024-02-23T16:08:13Z</cp:lastPrinted>
  <dcterms:created xsi:type="dcterms:W3CDTF">2005-08-08T14:35:10Z</dcterms:created>
  <dcterms:modified xsi:type="dcterms:W3CDTF">2024-04-24T17:02:47Z</dcterms:modified>
</cp:coreProperties>
</file>