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iladuran/Documents/SDM/2024/INTERMEDIO/"/>
    </mc:Choice>
  </mc:AlternateContent>
  <xr:revisionPtr revIDLastSave="0" documentId="13_ncr:1_{3D1D48E6-A9C2-7B4C-A217-A6FC093FA4B8}" xr6:coauthVersionLast="47" xr6:coauthVersionMax="47" xr10:uidLastSave="{00000000-0000-0000-0000-000000000000}"/>
  <bookViews>
    <workbookView xWindow="980" yWindow="760" windowWidth="27420" windowHeight="15740" xr2:uid="{134A05DA-3AE4-6E46-8311-88CFCB72D0AF}"/>
  </bookViews>
  <sheets>
    <sheet name="CONSOLIDADA" sheetId="1" r:id="rId1"/>
    <sheet name="1. KITS DE ASEO E HIGIENE" sheetId="2" r:id="rId2"/>
    <sheet name="2. HIGIENTE Y ASEO A DEMANDA" sheetId="3" r:id="rId3"/>
    <sheet name="3. VESTUARIO A DEMANDA" sheetId="4" r:id="rId4"/>
    <sheet name="4. DOTACIÓN" sheetId="5" r:id="rId5"/>
    <sheet name="5. GESTIÓN DOCUMENTAL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3" l="1"/>
  <c r="H28" i="3" s="1"/>
  <c r="G27" i="3"/>
  <c r="H27" i="3" s="1"/>
  <c r="G26" i="3"/>
  <c r="H26" i="3" s="1"/>
  <c r="G24" i="3"/>
  <c r="H24" i="3" s="1"/>
  <c r="G20" i="3"/>
  <c r="H20" i="3" s="1"/>
  <c r="G19" i="3"/>
  <c r="H19" i="3" s="1"/>
  <c r="G18" i="3"/>
  <c r="H18" i="3" s="1"/>
  <c r="G16" i="3"/>
  <c r="H16" i="3" s="1"/>
  <c r="G12" i="3"/>
  <c r="H12" i="3" s="1"/>
  <c r="G11" i="3"/>
  <c r="H11" i="3" s="1"/>
  <c r="G10" i="3"/>
  <c r="H10" i="3" s="1"/>
  <c r="G9" i="3"/>
  <c r="H9" i="3" s="1"/>
  <c r="G13" i="3"/>
  <c r="H13" i="3" s="1"/>
  <c r="G14" i="3"/>
  <c r="H14" i="3" s="1"/>
  <c r="G15" i="3"/>
  <c r="H15" i="3" s="1"/>
  <c r="G17" i="3"/>
  <c r="H17" i="3" s="1"/>
  <c r="G21" i="3"/>
  <c r="H21" i="3" s="1"/>
  <c r="G22" i="3"/>
  <c r="H22" i="3" s="1"/>
  <c r="G23" i="3"/>
  <c r="H23" i="3" s="1"/>
  <c r="G25" i="3"/>
  <c r="H25" i="3" s="1"/>
  <c r="G29" i="3"/>
  <c r="H29" i="3" s="1"/>
  <c r="G30" i="3"/>
  <c r="H30" i="3" s="1"/>
  <c r="G31" i="3"/>
  <c r="H31" i="3" s="1"/>
  <c r="G8" i="3"/>
  <c r="H8" i="3" s="1"/>
  <c r="G11" i="4"/>
  <c r="H11" i="4" s="1"/>
  <c r="G12" i="4"/>
  <c r="H12" i="4" s="1"/>
  <c r="G13" i="4"/>
  <c r="H13" i="4" s="1"/>
  <c r="G14" i="4"/>
  <c r="H14" i="4" s="1"/>
  <c r="G20" i="4"/>
  <c r="H20" i="4" s="1"/>
  <c r="G21" i="4"/>
  <c r="H21" i="4" s="1"/>
  <c r="G10" i="4"/>
  <c r="H10" i="4" s="1"/>
  <c r="G15" i="4"/>
  <c r="H15" i="4" s="1"/>
  <c r="G16" i="4"/>
  <c r="H16" i="4" s="1"/>
  <c r="G18" i="4"/>
  <c r="H18" i="4" s="1"/>
  <c r="G8" i="4"/>
  <c r="H8" i="4" s="1"/>
  <c r="J38" i="2"/>
  <c r="K38" i="2" s="1"/>
  <c r="J37" i="2"/>
  <c r="K37" i="2" s="1"/>
  <c r="J29" i="2"/>
  <c r="K29" i="2" s="1"/>
  <c r="J21" i="2"/>
  <c r="K21" i="2" s="1"/>
  <c r="J13" i="2"/>
  <c r="K13" i="2" s="1"/>
  <c r="J12" i="2"/>
  <c r="K12" i="2" s="1"/>
  <c r="J27" i="2"/>
  <c r="K27" i="2" s="1"/>
  <c r="J16" i="2"/>
  <c r="K16" i="2" s="1"/>
  <c r="J17" i="2"/>
  <c r="K17" i="2" s="1"/>
  <c r="J24" i="2"/>
  <c r="K24" i="2" s="1"/>
  <c r="J25" i="2"/>
  <c r="K25" i="2" s="1"/>
  <c r="J33" i="2"/>
  <c r="K33" i="2" s="1"/>
  <c r="J41" i="2"/>
  <c r="K41" i="2" s="1"/>
  <c r="J22" i="2"/>
  <c r="K22" i="2" s="1"/>
  <c r="J11" i="2"/>
  <c r="K11" i="2" s="1"/>
  <c r="J18" i="2"/>
  <c r="K18" i="2" s="1"/>
  <c r="J20" i="2"/>
  <c r="K20" i="2" s="1"/>
  <c r="J26" i="2"/>
  <c r="K26" i="2" s="1"/>
  <c r="J34" i="2"/>
  <c r="K34" i="2" s="1"/>
  <c r="J35" i="2"/>
  <c r="K35" i="2" s="1"/>
  <c r="J36" i="2"/>
  <c r="K36" i="2" s="1"/>
  <c r="J9" i="2"/>
  <c r="K9" i="2" s="1"/>
  <c r="O59" i="1"/>
  <c r="L60" i="1"/>
  <c r="N60" i="1"/>
  <c r="M61" i="1"/>
  <c r="N61" i="1"/>
  <c r="F32" i="1"/>
  <c r="M62" i="1"/>
  <c r="N62" i="1"/>
  <c r="N63" i="1"/>
  <c r="F34" i="1"/>
  <c r="M64" i="1"/>
  <c r="N64" i="1"/>
  <c r="F36" i="1"/>
  <c r="O65" i="1"/>
  <c r="L66" i="1"/>
  <c r="M66" i="1"/>
  <c r="N66" i="1"/>
  <c r="M67" i="1"/>
  <c r="F38" i="1"/>
  <c r="M68" i="1"/>
  <c r="N68" i="1"/>
  <c r="N58" i="1"/>
  <c r="O58" i="1"/>
  <c r="L58" i="1"/>
  <c r="F23" i="1"/>
  <c r="G23" i="1" s="1"/>
  <c r="F21" i="1"/>
  <c r="G21" i="1" s="1"/>
  <c r="F16" i="1"/>
  <c r="G16" i="1" s="1"/>
  <c r="G24" i="5"/>
  <c r="H24" i="5" s="1"/>
  <c r="G23" i="5"/>
  <c r="H23" i="5" s="1"/>
  <c r="G9" i="6"/>
  <c r="H9" i="6" s="1"/>
  <c r="G10" i="6"/>
  <c r="H10" i="6" s="1"/>
  <c r="G11" i="6"/>
  <c r="H11" i="6" s="1"/>
  <c r="G8" i="6"/>
  <c r="H8" i="6" s="1"/>
  <c r="G9" i="5"/>
  <c r="H9" i="5" s="1"/>
  <c r="E30" i="1"/>
  <c r="E31" i="1"/>
  <c r="E32" i="1"/>
  <c r="E33" i="1"/>
  <c r="E34" i="1"/>
  <c r="E35" i="1"/>
  <c r="E36" i="1"/>
  <c r="E37" i="1"/>
  <c r="E38" i="1"/>
  <c r="E39" i="1"/>
  <c r="E29" i="1"/>
  <c r="F17" i="1"/>
  <c r="G17" i="1" s="1"/>
  <c r="F18" i="1"/>
  <c r="G18" i="1" s="1"/>
  <c r="G25" i="5"/>
  <c r="H25" i="5" s="1"/>
  <c r="G22" i="5"/>
  <c r="H22" i="5" s="1"/>
  <c r="G21" i="5"/>
  <c r="H21" i="5" s="1"/>
  <c r="G20" i="5"/>
  <c r="H20" i="5" s="1"/>
  <c r="G19" i="5"/>
  <c r="H19" i="5" s="1"/>
  <c r="G18" i="5"/>
  <c r="H18" i="5" s="1"/>
  <c r="G17" i="5"/>
  <c r="H17" i="5" s="1"/>
  <c r="G16" i="5"/>
  <c r="H16" i="5" s="1"/>
  <c r="G15" i="5"/>
  <c r="H15" i="5" s="1"/>
  <c r="G14" i="5"/>
  <c r="H14" i="5" s="1"/>
  <c r="G13" i="5"/>
  <c r="H13" i="5" s="1"/>
  <c r="G12" i="5"/>
  <c r="H12" i="5" s="1"/>
  <c r="G11" i="5"/>
  <c r="H11" i="5" s="1"/>
  <c r="G10" i="5"/>
  <c r="H10" i="5" s="1"/>
  <c r="G19" i="4"/>
  <c r="H19" i="4" s="1"/>
  <c r="G17" i="4"/>
  <c r="H17" i="4" s="1"/>
  <c r="G9" i="4"/>
  <c r="H9" i="4" s="1"/>
  <c r="J43" i="2"/>
  <c r="K43" i="2" s="1"/>
  <c r="J42" i="2"/>
  <c r="K42" i="2" s="1"/>
  <c r="J28" i="2"/>
  <c r="K28" i="2" s="1"/>
  <c r="J19" i="2"/>
  <c r="K19" i="2" s="1"/>
  <c r="J10" i="2"/>
  <c r="K10" i="2" s="1"/>
  <c r="O68" i="1"/>
  <c r="N67" i="1"/>
  <c r="L67" i="1"/>
  <c r="O66" i="1"/>
  <c r="N65" i="1"/>
  <c r="M65" i="1"/>
  <c r="L65" i="1"/>
  <c r="O64" i="1"/>
  <c r="M63" i="1"/>
  <c r="L63" i="1"/>
  <c r="O62" i="1"/>
  <c r="O61" i="1"/>
  <c r="L61" i="1"/>
  <c r="O60" i="1"/>
  <c r="M60" i="1"/>
  <c r="N59" i="1"/>
  <c r="M59" i="1"/>
  <c r="L59" i="1"/>
  <c r="M58" i="1"/>
  <c r="F42" i="1"/>
  <c r="G42" i="1" s="1"/>
  <c r="F26" i="1"/>
  <c r="G26" i="1" s="1"/>
  <c r="F25" i="1"/>
  <c r="G25" i="1" s="1"/>
  <c r="F24" i="1"/>
  <c r="G24" i="1" s="1"/>
  <c r="C19" i="1"/>
  <c r="H32" i="3" l="1"/>
  <c r="G49" i="1" s="1"/>
  <c r="O67" i="1"/>
  <c r="F39" i="1"/>
  <c r="G39" i="1" s="1"/>
  <c r="F35" i="1"/>
  <c r="F33" i="1"/>
  <c r="G33" i="1" s="1"/>
  <c r="O63" i="1"/>
  <c r="F37" i="1"/>
  <c r="G37" i="1" s="1"/>
  <c r="J32" i="2"/>
  <c r="K32" i="2" s="1"/>
  <c r="J23" i="2"/>
  <c r="K23" i="2" s="1"/>
  <c r="J15" i="2"/>
  <c r="K15" i="2" s="1"/>
  <c r="J40" i="2"/>
  <c r="K40" i="2" s="1"/>
  <c r="J31" i="2"/>
  <c r="K31" i="2" s="1"/>
  <c r="J14" i="2"/>
  <c r="K14" i="2" s="1"/>
  <c r="J39" i="2"/>
  <c r="K39" i="2" s="1"/>
  <c r="G35" i="2" s="1"/>
  <c r="J30" i="2"/>
  <c r="K30" i="2" s="1"/>
  <c r="F30" i="1"/>
  <c r="G30" i="1" s="1"/>
  <c r="G40" i="1" s="1"/>
  <c r="L62" i="1"/>
  <c r="L64" i="1"/>
  <c r="L68" i="1"/>
  <c r="G38" i="1"/>
  <c r="F31" i="1"/>
  <c r="G31" i="1" s="1"/>
  <c r="F29" i="1"/>
  <c r="G36" i="1"/>
  <c r="G32" i="1"/>
  <c r="G34" i="1"/>
  <c r="H26" i="5"/>
  <c r="H12" i="6"/>
  <c r="G51" i="1" s="1"/>
  <c r="G19" i="1"/>
  <c r="H22" i="4"/>
  <c r="G50" i="1" s="1"/>
  <c r="G27" i="1"/>
  <c r="G25" i="2" l="1"/>
  <c r="G9" i="2"/>
  <c r="E44" i="1" s="1"/>
  <c r="G44" i="1" s="1"/>
  <c r="E47" i="1"/>
  <c r="G47" i="1" s="1"/>
  <c r="G16" i="2"/>
  <c r="E45" i="1" s="1"/>
  <c r="G45" i="1" s="1"/>
  <c r="E46" i="1"/>
  <c r="G46" i="1" s="1"/>
  <c r="G29" i="1"/>
  <c r="G35" i="1"/>
  <c r="G48" i="1" l="1"/>
  <c r="G52" i="1" s="1"/>
</calcChain>
</file>

<file path=xl/sharedStrings.xml><?xml version="1.0" encoding="utf-8"?>
<sst xmlns="http://schemas.openxmlformats.org/spreadsheetml/2006/main" count="366" uniqueCount="230">
  <si>
    <t xml:space="preserve">SECRETARIA DISTRITAL DE LA MUJER _x000D_
</t>
  </si>
  <si>
    <t xml:space="preserve">ANEXO OFERTA ECONÓMICA </t>
  </si>
  <si>
    <r>
      <rPr>
        <b/>
        <sz val="18"/>
        <rFont val="Calibri"/>
        <family val="2"/>
      </rPr>
      <t>Objeto:</t>
    </r>
    <r>
      <rPr>
        <sz val="18"/>
        <rFont val="Calibri"/>
        <family val="2"/>
      </rPr>
      <t xml:space="preserve"> Prestar los servicios de de alimentación, hospedaje y servicios básicos, en el modelo intermedio para la atención a mujeres víctimas de violencia y sus personas a cargo.</t>
    </r>
  </si>
  <si>
    <t>NOMBRE PERSONA JURÍDICA Ó NATURAL:</t>
  </si>
  <si>
    <t>No. IDENTIFICACIÓN:</t>
  </si>
  <si>
    <t>DIRECCIÓN:</t>
  </si>
  <si>
    <t>TELÉFONO:</t>
  </si>
  <si>
    <t>E-MAIL:</t>
  </si>
  <si>
    <t>PAGINA WEB:</t>
  </si>
  <si>
    <t>VIGENCIA DE LA PROPUESTA:</t>
  </si>
  <si>
    <t>ESPECIFICACIONES DE SERVICIO</t>
  </si>
  <si>
    <t>A. RECURSO HUMANO</t>
  </si>
  <si>
    <t>CANTIDAD</t>
  </si>
  <si>
    <t>COSTO UNITARIO MÁXIMO</t>
  </si>
  <si>
    <t>COSTO UNITARIO OFERTADO</t>
  </si>
  <si>
    <t>COSTO UNITARIO REDONDEADO</t>
  </si>
  <si>
    <t>TOTAL</t>
  </si>
  <si>
    <t>Coordinadora</t>
  </si>
  <si>
    <t>Apoyo administrativo, operativo y logístico.</t>
  </si>
  <si>
    <t>Pedagoga</t>
  </si>
  <si>
    <t>TOTAL ESTIMADO RECURSO HUMANO MES</t>
  </si>
  <si>
    <r>
      <t>B. SERVICIO DE ALOJAMIENTO</t>
    </r>
    <r>
      <rPr>
        <sz val="14"/>
        <color rgb="FFFF0000"/>
        <rFont val="Calibri"/>
        <family val="2"/>
      </rPr>
      <t xml:space="preserve"> </t>
    </r>
  </si>
  <si>
    <t xml:space="preserve">Alojamiento (Incluye inmueble, servicios públicos y dotación, aseo general y lavanderia) </t>
  </si>
  <si>
    <t>C. VIGILANCIA 24 HORAS</t>
  </si>
  <si>
    <t>RECURSO HUMANO SIN ARMA (24 HORAS)</t>
  </si>
  <si>
    <t xml:space="preserve">8 CÁMARAS (Incluidos elementos de instalación, funcionamiento y programacion) </t>
  </si>
  <si>
    <t>EQUIPO CON CAPACIDAD DE GRABACIÓN Y COPIAS DE SEGURIDAD</t>
  </si>
  <si>
    <t>BOTON DE PANICO CON SIRENA</t>
  </si>
  <si>
    <t xml:space="preserve">VALOR VIGILANCIA MES </t>
  </si>
  <si>
    <r>
      <t xml:space="preserve">D. ALIMENTARIA </t>
    </r>
    <r>
      <rPr>
        <sz val="14"/>
        <color rgb="FFFF0000"/>
        <rFont val="Calibri"/>
        <family val="2"/>
      </rPr>
      <t>(VER NOTA 3)</t>
    </r>
  </si>
  <si>
    <t>DESCRIPCIÓN</t>
  </si>
  <si>
    <t>0 a 5 meses</t>
  </si>
  <si>
    <t>Desayuno, almuerzo, cena y 2 refrigerios</t>
  </si>
  <si>
    <t>6 a 8 meses</t>
  </si>
  <si>
    <t xml:space="preserve"> 9 a 11 meses</t>
  </si>
  <si>
    <t>1 a 3 años y 11 meses</t>
  </si>
  <si>
    <t>4 a 6 años y 11 meses</t>
  </si>
  <si>
    <t>7 a 12 años y 11 meses</t>
  </si>
  <si>
    <t>13 a 17 años, y 11 meses</t>
  </si>
  <si>
    <t>18 a 59 años y 11 meses</t>
  </si>
  <si>
    <t>60 años y más</t>
  </si>
  <si>
    <t xml:space="preserve">Gestantes Adultas </t>
  </si>
  <si>
    <t xml:space="preserve">Lactantes Adultas </t>
  </si>
  <si>
    <t xml:space="preserve">TOTAL ESTIMADO ASISTENCIA ALIMENTARIA MES </t>
  </si>
  <si>
    <t>E. TRANSPORTE</t>
  </si>
  <si>
    <t>Transporte público a demanda (estimar valor mes)</t>
  </si>
  <si>
    <r>
      <t>F. KITS DE HIGIENE Y ASEO PERSONAL (SEGÚN ANEXO TÉCNICO)</t>
    </r>
    <r>
      <rPr>
        <sz val="14"/>
        <color rgb="FFFF0000"/>
        <rFont val="Calibri"/>
        <family val="2"/>
      </rPr>
      <t xml:space="preserve"> (VER NOTA 3 Y 4)</t>
    </r>
  </si>
  <si>
    <t>COSTO KIT MÁXIMO</t>
  </si>
  <si>
    <t>COSTO KIT REDONDEADO</t>
  </si>
  <si>
    <t>Kit 1. Niños y niñas de cero (0) a veintitrés (23) meses</t>
  </si>
  <si>
    <t>Kit 2. Niños y niñas de dos (2) a nueve (9 años</t>
  </si>
  <si>
    <t>Kit 3. Niñas / Mujeres entre 10 y 17 años o mujer desde los 18 años en adelante</t>
  </si>
  <si>
    <t>Kit 4. Niños / Hombres entre 10 y 17 años.</t>
  </si>
  <si>
    <t xml:space="preserve">TOTAL ESTIMADO MES KITS HIGIENE SEGÚN CANTIDADES UNITARIAS ANEXO TÉCNICO </t>
  </si>
  <si>
    <r>
      <rPr>
        <sz val="14"/>
        <color rgb="FFFF0000"/>
        <rFont val="Calibri"/>
        <family val="2"/>
      </rPr>
      <t>Detalle Hoja de Cálculo: 2</t>
    </r>
    <r>
      <rPr>
        <sz val="14"/>
        <rFont val="Calibri"/>
        <family val="2"/>
      </rPr>
      <t>. Kits de Aseo e Higiene  por demanda x 1,19 veces (Factor de ejecución mes)</t>
    </r>
  </si>
  <si>
    <t>ELEMENTOS HIGIENE A DEMANDA ESTIMADO MES</t>
  </si>
  <si>
    <r>
      <rPr>
        <sz val="14"/>
        <color rgb="FFFF0000"/>
        <rFont val="Calibri"/>
        <family val="2"/>
      </rPr>
      <t>Detalle Hoja de Cálculo: 3.</t>
    </r>
    <r>
      <rPr>
        <sz val="14"/>
        <rFont val="Calibri"/>
        <family val="2"/>
      </rPr>
      <t xml:space="preserve"> Elementos Higiene por demanda </t>
    </r>
  </si>
  <si>
    <t>VESTUARIO ESTIMADO MES</t>
  </si>
  <si>
    <r>
      <t xml:space="preserve">Detalle Hoja de Cálculo: 4. </t>
    </r>
    <r>
      <rPr>
        <sz val="14"/>
        <rFont val="Calibri"/>
        <family val="2"/>
      </rPr>
      <t>Vestuario x 2,8 veces (Factor de ejecución mes)</t>
    </r>
    <r>
      <rPr>
        <sz val="14"/>
        <color rgb="FFFF0000"/>
        <rFont val="Calibri"/>
        <family val="2"/>
      </rPr>
      <t xml:space="preserve"> </t>
    </r>
  </si>
  <si>
    <t>GESTÓN DOCUMENTAL</t>
  </si>
  <si>
    <r>
      <t xml:space="preserve">Detalle Hoja de Cálculo: 5. </t>
    </r>
    <r>
      <rPr>
        <sz val="14"/>
        <rFont val="Calibri"/>
        <family val="2"/>
      </rPr>
      <t xml:space="preserve">Gestión dcomental </t>
    </r>
  </si>
  <si>
    <r>
      <t xml:space="preserve">VALOR TOTAL FUNCIONAMIENTO ESTIMADO MES PARA LA CASA REFUGIO MODALIDAD INTERMEDIO
</t>
    </r>
    <r>
      <rPr>
        <sz val="14"/>
        <rFont val="Calibri"/>
        <family val="2"/>
        <scheme val="minor"/>
      </rPr>
      <t>(Incluido todos los impuestos, tasas, contribuciones de carácter nacional legales en que pueda incurrir el futuro contratista para la ejecución del contrato)</t>
    </r>
  </si>
  <si>
    <t>DETALLE DEL VALOR DE ASISTENCIA ALIMENTARIA POR RANGO DE EDAD POR TIEMPOS DE ALIMENTACIÓN EN CASO QUE SE REQUIERA SEGÚN DEMANDA</t>
  </si>
  <si>
    <t>ASISTENCIA ALIMENTARIA|</t>
  </si>
  <si>
    <t>Desayuno
COSTO UNITARIO MÁXIMO</t>
  </si>
  <si>
    <t>Almuerzo
COSTO UNITARIO MÁXIMO</t>
  </si>
  <si>
    <t>Cena
COSTO UNITARIO MÁXIMO</t>
  </si>
  <si>
    <t>Refrigerio
COSTO UNITARIO MÁXIMO</t>
  </si>
  <si>
    <t>Desayuno
COSTO UNITARIO OFERTADO</t>
  </si>
  <si>
    <t>Almuerzo
COSTO UNITARIO OFERTADO</t>
  </si>
  <si>
    <t>Cena
COSTO UNITARIO OFERTADO</t>
  </si>
  <si>
    <t>Refrigerio
COSTO UNITARIO OFERTADO</t>
  </si>
  <si>
    <t>Desayuno
COSTO UNITARIO REDONDEADO</t>
  </si>
  <si>
    <t>Almuerzo
COSTO UNITARIO REDONDEADO</t>
  </si>
  <si>
    <t>Cena
COSTO UNITARIO REDONDEADO</t>
  </si>
  <si>
    <t>Refrigerio
COSTO UNITARIO REDONDEADO</t>
  </si>
  <si>
    <t>NOTAS:</t>
  </si>
  <si>
    <t>1. Todos y cada uno de los ítems ofertados, deben cumplir los requerimientos del Anexo Técnico del proceso y la normatividad vigente sobre el tema.</t>
  </si>
  <si>
    <r>
      <t xml:space="preserve">2. La presente Propuesta Económica estima el VALOR TOTAL FUNCIONAMIENTO ESTIMADO MES PARA LA CASA REFUGIO MODALIDAD INTERMEDIO (incluido IVA, cuando a ello hubiere lugar y demás impuestos, tasas, contribuciones, de carácter nacional y distrital, legales a que haya lugar, en que pueda incurrir el futuro contratista para la ejecución del contrato), por cada uno de los proponentes habilitados (Anexo de Oferta Económica), que corresponde a la sumatoria, del COSTO UNITARIO OFERTADO, de todos los ítems). </t>
    </r>
    <r>
      <rPr>
        <b/>
        <sz val="16"/>
        <rFont val="Calibri (Cuerpo)"/>
      </rPr>
      <t>Para tal efecto, deben tenerse en cuenta las reglas establecidas en el numeral 5.6., de los Estudios Previos del presente proceso.</t>
    </r>
  </si>
  <si>
    <t>3. Para la estimación mensual de los rubros Asistencia Alimentaria y Kits de Higiene y aseo personal, se tienen en cuenta los porcentajes de ocupación de la Casa Refugio (30 personas), por rango de edad mencionados en el romanillo iv, subnumeral 1., numeral 5 del Análisis de Sector. Se toma el máximo número de ocupación de una Casa Refugio para los 30 días del mes.</t>
  </si>
  <si>
    <r>
      <t xml:space="preserve">4. Los Kits de aseo e higiene, incluyen todos los items descritos en el numeral 5.3.1. del Anexo Técnico, Composición de los Kits de Aseo e Higiene Personal, por rangos de edad, por lo cual el proponente deberá diligenciar el COSTO UNITARIO OFERTADO, en la hoja de cálculo "2. KITS DE ASEO E HIGIENE", </t>
    </r>
    <r>
      <rPr>
        <b/>
        <u/>
        <sz val="14"/>
        <rFont val="Calibri"/>
        <family val="2"/>
        <scheme val="minor"/>
      </rPr>
      <t>sin que la sumatoria de estos exceda el COSTO KIT MÁXIMO, definido por la entidad.</t>
    </r>
  </si>
  <si>
    <t>5. Se solicita diligenciar en la hoja de cálculo "4. Dotación", los valores unitarios de los elementos de dotación  (bienes y enseres) descritos en cada una de las de las áreas y/o espacios de atención del Anexo Técnico en el numeral 4.2.2.2, a efectos de realizar los descuentos o disminuciones al reconocimiento del valor mensual del servicio de Alojamiento, en caso que alguno de los elementos no se encuentren disponibles, en óptimas condiciones, a disposición exclusiva de la operación de la casa refugio y que cumplan con las especificaciones descritas.</t>
  </si>
  <si>
    <t>6. Para diligenciar el presente Anexo tenga en cuenta que debe verificarse de manera cuidadosa cada ítem e incluir el valor correspondiente sin sobrepasar el tope definido en el análisis de mercado para cada valor unitario a ofertar.</t>
  </si>
  <si>
    <t xml:space="preserve">SECRETARIA DISTRITAL DE LA MUJER 
</t>
  </si>
  <si>
    <t>ANEXO OFERTA ECONÓMICA  - HOJA 1. KITS DE ASEO E HIGIENE</t>
  </si>
  <si>
    <t>Elementos Entregables por Demanda</t>
  </si>
  <si>
    <t>KIT</t>
  </si>
  <si>
    <t>ELEMENTO</t>
  </si>
  <si>
    <t>PRESENTACIÓN</t>
  </si>
  <si>
    <t xml:space="preserve">COSTO UNITARIO OFERTADO </t>
  </si>
  <si>
    <t xml:space="preserve">Subtotal </t>
  </si>
  <si>
    <t>SHAMPOO PARA BEBÉ</t>
  </si>
  <si>
    <t>100 ml</t>
  </si>
  <si>
    <t>BARRA DE JABÓN PARA BAÑO</t>
  </si>
  <si>
    <t>Entre 120grs y 130 grs</t>
  </si>
  <si>
    <r>
      <t>Kit 1  - 0 a 23 meses</t>
    </r>
    <r>
      <rPr>
        <sz val="14"/>
        <rFont val="Calibri"/>
        <family val="2"/>
        <scheme val="minor"/>
      </rPr>
      <t> </t>
    </r>
  </si>
  <si>
    <t>CREMA ANTIPAÑALITIS</t>
  </si>
  <si>
    <t>50 grs</t>
  </si>
  <si>
    <t>PAQUETE TOALLAS HÚMEDAS</t>
  </si>
  <si>
    <t>Paq. 100 unidades</t>
  </si>
  <si>
    <t>PEINILLA PARA BEBE</t>
  </si>
  <si>
    <t>Unidad</t>
  </si>
  <si>
    <t>CEPILLO DE DIENTES PARA BEBÉS</t>
  </si>
  <si>
    <t xml:space="preserve">CREMA DENTAL KIDS SIN FLUOR, NI COLORANTES, NI CONSERVANTES (NIÑAS-OS DE 0 A 2 AÑOS) </t>
  </si>
  <si>
    <t>Unidad x 70 a 100 gramos</t>
  </si>
  <si>
    <t>SHAMPOO</t>
  </si>
  <si>
    <t>ACONDICIONADOR</t>
  </si>
  <si>
    <r>
      <t>Kit 2 - Niños y niñas 2 a 9 años</t>
    </r>
    <r>
      <rPr>
        <sz val="14"/>
        <rFont val="Calibri"/>
        <family val="2"/>
        <scheme val="minor"/>
      </rPr>
      <t> </t>
    </r>
  </si>
  <si>
    <t xml:space="preserve">CEPILLO DE DIENTES PARA NIÑA (O) DE 2 A 5 AÑOS </t>
  </si>
  <si>
    <t>CREMA DENTAL CON FLUOR</t>
  </si>
  <si>
    <t>CREMA DENTAL NIÑO (A) MAYORES DE 5 AÑOS</t>
  </si>
  <si>
    <t>ROLLO DE PAPEL HIGIÉNICO</t>
  </si>
  <si>
    <t>Hoja doble x 36 A 40 mts</t>
  </si>
  <si>
    <t>PEINILLA GRANDE PARA EL CABELLO</t>
  </si>
  <si>
    <t>MASCARILLA DESECHABLE FABRICADO CON TEJIDO DE POLIPROPILENO 3 CAPAS, CON GOMA PARA SUJETAR DETRÁS DE LA OREJA.</t>
  </si>
  <si>
    <t>CREMA DENTAL</t>
  </si>
  <si>
    <t>Kit 3 - Niñas de 10 a 17 años</t>
  </si>
  <si>
    <t>DESODORANTE EN ROLL ON</t>
  </si>
  <si>
    <t>50ml</t>
  </si>
  <si>
    <t>y mujeres de 18 años en</t>
  </si>
  <si>
    <t>TALCO PARA PIES</t>
  </si>
  <si>
    <t>85 grs</t>
  </si>
  <si>
    <t>adelante </t>
  </si>
  <si>
    <t>Hoja doble x 36 mts</t>
  </si>
  <si>
    <t>TOALLAS HIGIÉNICAS</t>
  </si>
  <si>
    <t>Paquete 10 unidades. Flujo normal en tela.</t>
  </si>
  <si>
    <t>MASCARILLA DESECHABLE FABRICADO CON TEJIDO DE POLIPROPILENO 3 CAPAS, CON GOMA O CAUCHO PARA SUJETAR DETRÁS DE LA OREJA.</t>
  </si>
  <si>
    <t>CEPILLO DE DIENTES PARA PERSONA ADULTA</t>
  </si>
  <si>
    <t>Unidad – Cerda suave</t>
  </si>
  <si>
    <t>Kit 4 - Niños de 10 a 17 años</t>
  </si>
  <si>
    <t>y hombres hasta 17 años </t>
  </si>
  <si>
    <t>50 ml</t>
  </si>
  <si>
    <t>ANEXO OFERTA ECONÓMICA  - HOJA 2. ELEMENTOS HIGIENTE Y ASEO A DEMANDA</t>
  </si>
  <si>
    <t>CREMA DENTAL  - TUBO 100 ML</t>
  </si>
  <si>
    <t>Tubo de 100ml, con flúor y calcio, protección anti-caries y sarro, sabor menta suave</t>
  </si>
  <si>
    <t>CREMA DENTAL KIDS SIN FLUOR, NI COLORANTES, NI CONSERVANTES (NIÑAS-OS DE 0 A 2 AÑOS)</t>
  </si>
  <si>
    <t>Presentación de 70 a 80 gramos</t>
  </si>
  <si>
    <t>Presentación de 70 a 100 gramos</t>
  </si>
  <si>
    <t>SEDA DENTAL 25M</t>
  </si>
  <si>
    <t>Sin cera</t>
  </si>
  <si>
    <t>JABÓN DE TOCADOR
- BARRA (Entre 120 grs y 130 grs)</t>
  </si>
  <si>
    <t>Pasta combinada de un álcali con los ácidos del aceite u otro cuerpo graso, soluble en el agua, propiedades detersorias, cáustico, de olor fuerte y característico, ligeramente soluble en agua y mucho en alcohol. Peso mínimo 120 gramos, desinfectante de manos y
piel, presentación en barra.</t>
  </si>
  <si>
    <t>PAPEL HIGIÉNICO BLANCO -DOBLE HOJA X 24 ROLLOS x 36 y 40 METROS</t>
  </si>
  <si>
    <t>Rollo con longitud mínima de 36 y 40 metros  Doble hoja blanca,  Sin olor ni fragancia</t>
  </si>
  <si>
    <t>DESODORANTE ROLLON 50 ML</t>
  </si>
  <si>
    <t>Barra antitranspirante de 50 ML</t>
  </si>
  <si>
    <t>Frasco 100 ml</t>
  </si>
  <si>
    <t>TOALLAS HIGIÉNICAS PAQUETES X 10 UNDS</t>
  </si>
  <si>
    <t>Paquete x 10 para ser entregado a la mujer acogida cuando se requiera</t>
  </si>
  <si>
    <t>TOALLAS HIGIÉNICAS - MATERNIDAD- PAQUETE X 10 UNDS</t>
  </si>
  <si>
    <t>SHAMPOO PARA BEBE 1OO ML</t>
  </si>
  <si>
    <t>Para lavar cabellos delicados.</t>
  </si>
  <si>
    <t>JABÓN PARA BEBE (Entre 120 grs y 130 grs)</t>
  </si>
  <si>
    <t>Jabón barra Para lavar la piel delicada.</t>
  </si>
  <si>
    <t>CREMA ANTIPAÑALITIS PARA BEBE 50 GRS</t>
  </si>
  <si>
    <t>Crema protectora para la colita del bebe.</t>
  </si>
  <si>
    <t>Mascarilla desechable fabricado con tejido de polipropileno 3 capas, con goma para sujetar detrás de la oreja. CAJA 50 UNID.</t>
  </si>
  <si>
    <t>PAQUETE DE PAÑALES BEBÉ PREMATURO</t>
  </si>
  <si>
    <t xml:space="preserve">40 unidades </t>
  </si>
  <si>
    <t>PAQUETE DE PAÑALES ETAPA 1</t>
  </si>
  <si>
    <t>40 unidades (1 a 12 libras)</t>
  </si>
  <si>
    <t>PAQUETE DE PAÑALES ETAPA 2</t>
  </si>
  <si>
    <t>40 unidades (12 a 16 libras)</t>
  </si>
  <si>
    <t>PAQUETE DE PAÑALES 
ETAPA 3</t>
  </si>
  <si>
    <t>40 unidades (16 a 28 libras)</t>
  </si>
  <si>
    <t>PAQUETE DE PAÑALES 
ETAPA 4</t>
  </si>
  <si>
    <t>40 unidades (22 a 27 libras)</t>
  </si>
  <si>
    <t>PAQUETE DE PAÑALES ETAPA 5</t>
  </si>
  <si>
    <t>40 unidades (más de 27 libras)</t>
  </si>
  <si>
    <t>PAQUETE DE PAÑAL PARA ADULTO TALLA S</t>
  </si>
  <si>
    <t>10 unidades</t>
  </si>
  <si>
    <t>PAQUETE DE PAÑAL PARA ADULTO TALLA M</t>
  </si>
  <si>
    <t>PAQUETE DE PAÑAL PARA ADULTO TALLA L</t>
  </si>
  <si>
    <t>TOTAL KITS HIGIENE ENTREGABLES POR DEMANDA</t>
  </si>
  <si>
    <t>ANEXO OFERTA ECONÓMICA  - HOJA 3. VESTUARIO A DEMANDA</t>
  </si>
  <si>
    <t>NECESIDAD</t>
  </si>
  <si>
    <t>ESPECIFICACIONES</t>
  </si>
  <si>
    <t>PANTIES</t>
  </si>
  <si>
    <t>Mujer Adulta: Tallas S, M, L, XL, XXL.</t>
  </si>
  <si>
    <t>BRASSIER</t>
  </si>
  <si>
    <t>PAR DE MEDIAS</t>
  </si>
  <si>
    <t>PANTIES MATERNOS</t>
  </si>
  <si>
    <t>Mujer Embarazada: S, M, L, XL, XXL.</t>
  </si>
  <si>
    <t>BRASSIER MATERNO</t>
  </si>
  <si>
    <t>Niña: Tallas 2, 4, 6, 8, 12, 14, 16.</t>
  </si>
  <si>
    <t>TOP O ACOSTUMBRADOR</t>
  </si>
  <si>
    <t>BÓXER O CALZONCILLOS</t>
  </si>
  <si>
    <t>Niño: Tallas 2, 4, 6, 8, 12, 14, 16.</t>
  </si>
  <si>
    <t>PRIMERA MUDA (APLICA SOLO PARA BEBES NACIDOS DURANTE EL PROCESO)</t>
  </si>
  <si>
    <t>Bebes: 0</t>
  </si>
  <si>
    <t>BABERO</t>
  </si>
  <si>
    <t>Bebes: 0-3, 3-6, 6-12, 12-18 Meses</t>
  </si>
  <si>
    <t>SET 2 PARES DE MEDIAS</t>
  </si>
  <si>
    <t>TOTAL VESTUARIO ENTREGABLE POR DEMANDA</t>
  </si>
  <si>
    <t>ANEXO OFERTA ECONÓMICA - HOJA 4. DOTACIÓN</t>
  </si>
  <si>
    <t>Elementos de Dotación</t>
  </si>
  <si>
    <t>Requisitos de las áreas y/o espacios de atención</t>
  </si>
  <si>
    <t>SILLA ÁREA DE INGRESO</t>
  </si>
  <si>
    <t>ESCRITORIO ÁREA DE INGRESO</t>
  </si>
  <si>
    <t>MESA ÁREA COMEDOR</t>
  </si>
  <si>
    <t>SILLA ÁREA COMEDOR</t>
  </si>
  <si>
    <t>LAVADORA ELÉCTRICA (CAPACIDAD 20 LIBRAS)</t>
  </si>
  <si>
    <t>SECADORA (CAPACIDAD 20 LIBRAS)</t>
  </si>
  <si>
    <t>CUNA -  ÁREA DE DORMITORIOS</t>
  </si>
  <si>
    <t>CAMA DOBLE - ÁREA DE DORMITORIOS</t>
  </si>
  <si>
    <t>CAMA SENCILLA O CAMAROTE (90 CM DE ANCHO POR 1.90 CM LARGO) - ÁREA DE DORMITORIOS</t>
  </si>
  <si>
    <t>CLOSET, GUARDARROPA, ARMARIO O LOCKER - ÁREA DE DORMITORIOS</t>
  </si>
  <si>
    <t>COMPUTADOR (Incluido paquete office) - ÁREA PARA ORIENTACIÓN PSICOSOCIAL Y ASESORÍA JURÍDICA Y ADMINISTRACIÓN</t>
  </si>
  <si>
    <t>TELÉFONO ÁREA PARA ORIENTACIÓN PSICOSOCIAL Y ASESORÍA JURÍDICA Y ADMINISTRACIÓN</t>
  </si>
  <si>
    <t>IMPRESORA - ÁREA PARA ORIENTACIÓN PSICOSOCIAL Y ASESORÍA JURÍDICA Y ADMINISTRACIÓN</t>
  </si>
  <si>
    <t>GRAMERA DE ALIMENTOS O COCINA</t>
  </si>
  <si>
    <t xml:space="preserve"> Tipo: clase III (se refiere a la capacidad o exactitud media de un instrumento, de acercarse al valor de la magnitud real). 
Unidad de medida: gramos (g). 
División de escala: 1 g. 
Capacidad mínima: 10 g a 20 g. 
Capacidad máxima: 1000 g – 3000  g 
Debe contar con función de TARA/TARE. 
Digital y uso de baterías recargables. 
Material: superficie de pesaje en acero inoxidable.  
Limpieza: Se debe poder limpiar y desinfectar con todos los agentes de limpieza de uso comercial.  
Garantía de mínimo tres años. 
Debe tener un empaque que facilite su almacenamiento y transporte, que garanticen las condiciones necesarias para mantener la calibración. 
Certificado de calibración inicial (certificación del fabricante) y registro de verificaciones realizadas. </t>
  </si>
  <si>
    <t>BÁSCULA DE RECEPCIÓN DE MATERIAS PRIMAS</t>
  </si>
  <si>
    <t xml:space="preserve">Electrónica 
Pantalla LED 
Función de TARA/TARE 
División mínima: 5 g (0 a 8 Kg) o 10 g (8 a 40 Kg) 
Capacidad máxima: 40 Kg 
Dimensiones: 35,8 x 35,5 x 14,2 cm 
Dimensiones plato: 35 x 29 cm  
Material: plástico y acero. </t>
  </si>
  <si>
    <t>CUCHARAS / TAZAS MEDIDORAS</t>
  </si>
  <si>
    <t xml:space="preserve">Set de cuatro (4) cucharas o tazas medidoras: 
-	1 taza 1/4 capacidad 60 ml 
-	1 taza 1/3 capacidad 80 ml 
-	1 taza 1/2 capacidad 125 ml 
-	1 taza capacidad 250 ml 
Material: acero inoxidable. </t>
  </si>
  <si>
    <t>TERMÓMETRO DIGITAL DE</t>
  </si>
  <si>
    <t xml:space="preserve">Son los termómetros usados para las mediciones rutinarias en el servicio de alimentos: 
-	  
-	- Tipo: Bimetálico de punzón, con cubierta de acero inoxidable. 
-	- Capacidad: Para realizar mediciones de temperatura entre -20ºC a 120ºC.  
-	- Resolución o división de escala: 0,1 ºC. 
-	- Unidad de medida: Grados Celsius (ºC). 
-	- Calibración inicial: (certificado del fabricante) </t>
  </si>
  <si>
    <t>TOTAL ELEMENTOS DE DOTACIÓN</t>
  </si>
  <si>
    <t>ANEXO OFERTA ECONÓMICA - HOJA 5. GESTIÓN DOCUMENTAL</t>
  </si>
  <si>
    <t>Gestión documental</t>
  </si>
  <si>
    <t>Resma de papel carta</t>
  </si>
  <si>
    <t xml:space="preserve"> -	Resma por 500 hojas
-	Color blanco
-	21.6 c 27.9 cm. 75 gr.</t>
  </si>
  <si>
    <t xml:space="preserve">Carpetas desacificadas </t>
  </si>
  <si>
    <t xml:space="preserve"> -	Carpetas desacificadas 
-	Color blanco 
-	Sin gancho
*Tener en cuenta las características establecidas por Gestión Documental.</t>
  </si>
  <si>
    <t>Caja de cartón para archivo</t>
  </si>
  <si>
    <t xml:space="preserve"> -	Cartón Corrugado Kraft Single Face, Calibre: 540, 620, 720, 790.</t>
  </si>
  <si>
    <t>Bolsa con Cierre Hermético Paquete X 100</t>
  </si>
  <si>
    <t xml:space="preserve"> -	Bolsa tipo Ziploc o con Zipper 
-	Transparente y apta para almacenamiento de documentos 
-	Elaboradas en Polietileno de baja densidad
-	Tamaño extra oficio</t>
  </si>
  <si>
    <t>TOTAL GESTIÓN 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</si>
</sst>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0.0000%"/>
    <numFmt numFmtId="167" formatCode="_-* #,##0.000000_-;\-* #,##0.000000_-;_-* &quot;-&quot;_-;_-@_-"/>
    <numFmt numFmtId="168" formatCode="_-&quot;$&quot;* #,##0_-;\-&quot;$&quot;* #,##0_-;_-&quot;$&quot;* &quot;-&quot;??_-;_-@_-"/>
    <numFmt numFmtId="169" formatCode="_-* #,##0.00_-;\-* #,##0.00_-;_-* &quot;-&quot;_-;_-@_-"/>
  </numFmts>
  <fonts count="2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name val="Calibri"/>
      <family val="2"/>
    </font>
    <font>
      <sz val="14"/>
      <name val="Calibri"/>
      <family val="2"/>
    </font>
    <font>
      <b/>
      <sz val="22"/>
      <name val="Calibri"/>
      <family val="2"/>
    </font>
    <font>
      <b/>
      <sz val="16"/>
      <name val="Calibri"/>
      <family val="2"/>
    </font>
    <font>
      <sz val="18"/>
      <name val="Calibri"/>
      <family val="2"/>
    </font>
    <font>
      <b/>
      <sz val="18"/>
      <name val="Calibri"/>
      <family val="2"/>
    </font>
    <font>
      <b/>
      <sz val="14"/>
      <name val="Calibri"/>
      <family val="2"/>
    </font>
    <font>
      <sz val="14"/>
      <name val="Calibri"/>
      <family val="2"/>
      <scheme val="minor"/>
    </font>
    <font>
      <sz val="14"/>
      <color rgb="FFFF0000"/>
      <name val="Calibri"/>
      <family val="2"/>
    </font>
    <font>
      <b/>
      <sz val="14"/>
      <name val="Calibri"/>
      <family val="2"/>
      <scheme val="minor"/>
    </font>
    <font>
      <b/>
      <sz val="16"/>
      <name val="Calibri (Cuerpo)"/>
    </font>
    <font>
      <b/>
      <u/>
      <sz val="14"/>
      <name val="Calibri"/>
      <family val="2"/>
      <scheme val="minor"/>
    </font>
    <font>
      <b/>
      <sz val="24"/>
      <name val="Calibri"/>
      <family val="2"/>
      <scheme val="minor"/>
    </font>
    <font>
      <b/>
      <sz val="22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sz val="10"/>
      <color rgb="FFB334CE"/>
      <name val="Trebuchet MS"/>
      <family val="2"/>
    </font>
    <font>
      <b/>
      <sz val="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6">
    <xf numFmtId="0" fontId="0" fillId="0" borderId="0" xfId="0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/>
    <xf numFmtId="0" fontId="8" fillId="3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37" fontId="9" fillId="3" borderId="4" xfId="1" applyNumberFormat="1" applyFont="1" applyFill="1" applyBorder="1" applyAlignment="1" applyProtection="1">
      <alignment horizontal="center" vertical="center"/>
    </xf>
    <xf numFmtId="164" fontId="3" fillId="5" borderId="4" xfId="3" applyFont="1" applyFill="1" applyBorder="1" applyAlignment="1" applyProtection="1">
      <alignment horizontal="center" vertical="center"/>
    </xf>
    <xf numFmtId="164" fontId="8" fillId="2" borderId="4" xfId="3" applyFont="1" applyFill="1" applyBorder="1" applyAlignment="1" applyProtection="1">
      <alignment horizontal="center" vertical="center" wrapText="1"/>
      <protection locked="0"/>
    </xf>
    <xf numFmtId="164" fontId="8" fillId="3" borderId="4" xfId="3" applyFont="1" applyFill="1" applyBorder="1" applyAlignment="1" applyProtection="1">
      <alignment horizontal="center" vertical="center" wrapText="1"/>
    </xf>
    <xf numFmtId="37" fontId="8" fillId="3" borderId="4" xfId="1" applyNumberFormat="1" applyFont="1" applyFill="1" applyBorder="1" applyAlignment="1" applyProtection="1">
      <alignment horizontal="center" vertical="center"/>
    </xf>
    <xf numFmtId="164" fontId="8" fillId="3" borderId="1" xfId="3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37" fontId="3" fillId="3" borderId="4" xfId="1" applyNumberFormat="1" applyFont="1" applyFill="1" applyBorder="1" applyAlignment="1" applyProtection="1">
      <alignment horizontal="center" vertical="center"/>
    </xf>
    <xf numFmtId="164" fontId="3" fillId="5" borderId="4" xfId="3" applyFont="1" applyFill="1" applyBorder="1" applyAlignment="1" applyProtection="1">
      <alignment vertical="center" wrapText="1"/>
    </xf>
    <xf numFmtId="0" fontId="9" fillId="2" borderId="4" xfId="0" applyFont="1" applyFill="1" applyBorder="1" applyAlignment="1">
      <alignment vertical="center"/>
    </xf>
    <xf numFmtId="164" fontId="3" fillId="5" borderId="4" xfId="3" applyFont="1" applyFill="1" applyBorder="1" applyAlignment="1" applyProtection="1">
      <alignment horizontal="center" vertical="center" wrapText="1"/>
    </xf>
    <xf numFmtId="165" fontId="8" fillId="2" borderId="0" xfId="0" applyNumberFormat="1" applyFont="1" applyFill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165" fontId="0" fillId="2" borderId="0" xfId="0" applyNumberFormat="1" applyFill="1"/>
    <xf numFmtId="9" fontId="0" fillId="2" borderId="0" xfId="0" applyNumberFormat="1" applyFill="1"/>
    <xf numFmtId="9" fontId="0" fillId="2" borderId="0" xfId="4" applyFont="1" applyFill="1"/>
    <xf numFmtId="41" fontId="8" fillId="3" borderId="1" xfId="2" applyFont="1" applyFill="1" applyBorder="1" applyAlignment="1" applyProtection="1">
      <alignment horizontal="center" vertical="center" wrapText="1"/>
    </xf>
    <xf numFmtId="164" fontId="8" fillId="3" borderId="2" xfId="3" applyFont="1" applyFill="1" applyBorder="1" applyAlignment="1" applyProtection="1">
      <alignment horizontal="center" vertical="center" wrapText="1"/>
    </xf>
    <xf numFmtId="166" fontId="0" fillId="2" borderId="0" xfId="4" applyNumberFormat="1" applyFont="1" applyFill="1"/>
    <xf numFmtId="41" fontId="0" fillId="2" borderId="0" xfId="2" applyFont="1" applyFill="1"/>
    <xf numFmtId="167" fontId="0" fillId="2" borderId="0" xfId="0" applyNumberFormat="1" applyFill="1"/>
    <xf numFmtId="0" fontId="3" fillId="2" borderId="4" xfId="0" applyFont="1" applyFill="1" applyBorder="1" applyAlignment="1">
      <alignment horizontal="left" vertical="center" wrapText="1"/>
    </xf>
    <xf numFmtId="41" fontId="0" fillId="2" borderId="0" xfId="0" applyNumberFormat="1" applyFill="1"/>
    <xf numFmtId="164" fontId="8" fillId="3" borderId="4" xfId="3" applyFont="1" applyFill="1" applyBorder="1" applyAlignment="1" applyProtection="1">
      <alignment vertical="center" wrapText="1"/>
    </xf>
    <xf numFmtId="0" fontId="11" fillId="2" borderId="0" xfId="0" applyFont="1" applyFill="1" applyAlignment="1">
      <alignment horizontal="left" vertical="center" wrapText="1"/>
    </xf>
    <xf numFmtId="164" fontId="8" fillId="2" borderId="0" xfId="3" applyFont="1" applyFill="1" applyBorder="1" applyAlignment="1" applyProtection="1">
      <alignment horizontal="center" vertical="center" wrapText="1"/>
    </xf>
    <xf numFmtId="164" fontId="8" fillId="7" borderId="4" xfId="3" applyFont="1" applyFill="1" applyBorder="1" applyAlignment="1" applyProtection="1">
      <alignment horizontal="center" vertical="center" wrapText="1"/>
    </xf>
    <xf numFmtId="37" fontId="8" fillId="2" borderId="0" xfId="1" applyNumberFormat="1" applyFont="1" applyFill="1" applyBorder="1" applyAlignment="1" applyProtection="1">
      <alignment horizontal="center" vertical="center"/>
    </xf>
    <xf numFmtId="41" fontId="8" fillId="2" borderId="0" xfId="2" applyFont="1" applyFill="1" applyBorder="1" applyAlignment="1" applyProtection="1">
      <alignment horizontal="center" vertical="center" wrapText="1"/>
    </xf>
    <xf numFmtId="164" fontId="8" fillId="2" borderId="0" xfId="3" applyFont="1" applyFill="1" applyBorder="1" applyAlignment="1" applyProtection="1">
      <alignment vertical="center" wrapText="1"/>
    </xf>
    <xf numFmtId="165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5" borderId="4" xfId="3" applyFont="1" applyFill="1" applyBorder="1" applyAlignment="1" applyProtection="1">
      <alignment horizontal="left" vertical="center" wrapText="1"/>
    </xf>
    <xf numFmtId="165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168" fontId="3" fillId="2" borderId="0" xfId="3" applyNumberFormat="1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9" fillId="3" borderId="4" xfId="0" applyFont="1" applyFill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center" vertical="center" wrapText="1"/>
    </xf>
    <xf numFmtId="164" fontId="9" fillId="3" borderId="7" xfId="3" applyFont="1" applyFill="1" applyBorder="1" applyAlignment="1" applyProtection="1">
      <alignment horizontal="center" vertical="center" wrapText="1"/>
    </xf>
    <xf numFmtId="164" fontId="9" fillId="3" borderId="4" xfId="3" applyFont="1" applyFill="1" applyBorder="1" applyAlignment="1" applyProtection="1">
      <alignment horizontal="center" vertical="center" wrapText="1"/>
      <protection locked="0"/>
    </xf>
    <xf numFmtId="164" fontId="9" fillId="2" borderId="7" xfId="3" applyFont="1" applyFill="1" applyBorder="1" applyAlignment="1" applyProtection="1">
      <alignment horizontal="center" vertical="center" wrapText="1"/>
      <protection locked="0"/>
    </xf>
    <xf numFmtId="169" fontId="9" fillId="4" borderId="7" xfId="2" applyNumberFormat="1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0" fillId="2" borderId="7" xfId="0" applyFill="1" applyBorder="1"/>
    <xf numFmtId="169" fontId="9" fillId="4" borderId="4" xfId="2" applyNumberFormat="1" applyFont="1" applyFill="1" applyBorder="1" applyAlignment="1" applyProtection="1">
      <alignment horizontal="center" vertical="center" wrapText="1"/>
      <protection locked="0"/>
    </xf>
    <xf numFmtId="164" fontId="9" fillId="2" borderId="4" xfId="3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19" fillId="2" borderId="7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center" vertical="center" wrapText="1"/>
    </xf>
    <xf numFmtId="164" fontId="11" fillId="2" borderId="7" xfId="3" applyFont="1" applyFill="1" applyBorder="1" applyAlignment="1" applyProtection="1">
      <alignment horizontal="center" vertical="center" wrapText="1"/>
      <protection locked="0"/>
    </xf>
    <xf numFmtId="164" fontId="11" fillId="3" borderId="7" xfId="3" applyFont="1" applyFill="1" applyBorder="1" applyAlignment="1" applyProtection="1">
      <alignment horizontal="center" vertical="center" wrapText="1"/>
    </xf>
    <xf numFmtId="37" fontId="11" fillId="3" borderId="2" xfId="1" applyNumberFormat="1" applyFont="1" applyFill="1" applyBorder="1" applyAlignment="1" applyProtection="1">
      <alignment horizontal="center" vertical="center"/>
    </xf>
    <xf numFmtId="164" fontId="11" fillId="3" borderId="3" xfId="3" applyFont="1" applyFill="1" applyBorder="1" applyAlignment="1" applyProtection="1">
      <alignment horizontal="center" vertical="center"/>
    </xf>
    <xf numFmtId="164" fontId="11" fillId="3" borderId="4" xfId="3" applyFont="1" applyFill="1" applyBorder="1" applyAlignment="1" applyProtection="1">
      <alignment horizontal="center" vertical="center" wrapText="1"/>
    </xf>
    <xf numFmtId="0" fontId="11" fillId="2" borderId="0" xfId="0" applyFont="1" applyFill="1" applyAlignment="1">
      <alignment vertical="center"/>
    </xf>
    <xf numFmtId="0" fontId="11" fillId="3" borderId="7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vertical="center"/>
    </xf>
    <xf numFmtId="0" fontId="21" fillId="8" borderId="2" xfId="0" applyFont="1" applyFill="1" applyBorder="1" applyAlignment="1">
      <alignment vertical="center" wrapText="1"/>
    </xf>
    <xf numFmtId="0" fontId="21" fillId="7" borderId="2" xfId="0" applyFont="1" applyFill="1" applyBorder="1" applyAlignment="1">
      <alignment vertical="center" wrapText="1"/>
    </xf>
    <xf numFmtId="0" fontId="21" fillId="7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/>
    </xf>
    <xf numFmtId="164" fontId="1" fillId="3" borderId="4" xfId="3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/>
    </xf>
    <xf numFmtId="9" fontId="22" fillId="3" borderId="9" xfId="4" applyFont="1" applyFill="1" applyBorder="1" applyAlignment="1" applyProtection="1">
      <alignment horizontal="center"/>
    </xf>
    <xf numFmtId="169" fontId="23" fillId="3" borderId="0" xfId="2" applyNumberFormat="1" applyFont="1" applyFill="1" applyAlignment="1">
      <alignment horizontal="right"/>
    </xf>
    <xf numFmtId="9" fontId="23" fillId="3" borderId="0" xfId="4" applyFont="1" applyFill="1" applyAlignment="1">
      <alignment horizontal="right"/>
    </xf>
    <xf numFmtId="37" fontId="8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left" vertical="center"/>
    </xf>
    <xf numFmtId="164" fontId="8" fillId="3" borderId="4" xfId="3" applyFont="1" applyFill="1" applyBorder="1" applyAlignment="1" applyProtection="1">
      <alignment horizontal="center" vertical="center" wrapText="1"/>
    </xf>
    <xf numFmtId="37" fontId="3" fillId="3" borderId="1" xfId="1" applyNumberFormat="1" applyFont="1" applyFill="1" applyBorder="1" applyAlignment="1" applyProtection="1">
      <alignment horizontal="left" vertical="center" wrapText="1"/>
    </xf>
    <xf numFmtId="37" fontId="3" fillId="3" borderId="2" xfId="1" applyNumberFormat="1" applyFont="1" applyFill="1" applyBorder="1" applyAlignment="1" applyProtection="1">
      <alignment horizontal="left" vertical="center" wrapText="1"/>
    </xf>
    <xf numFmtId="37" fontId="3" fillId="3" borderId="3" xfId="1" applyNumberFormat="1" applyFont="1" applyFill="1" applyBorder="1" applyAlignment="1" applyProtection="1">
      <alignment horizontal="left" vertical="center" wrapText="1"/>
    </xf>
    <xf numFmtId="37" fontId="10" fillId="3" borderId="1" xfId="1" applyNumberFormat="1" applyFont="1" applyFill="1" applyBorder="1" applyAlignment="1" applyProtection="1">
      <alignment horizontal="left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left" vertical="center" wrapText="1"/>
    </xf>
    <xf numFmtId="0" fontId="11" fillId="6" borderId="3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2" borderId="3" xfId="0" applyFont="1" applyFill="1" applyBorder="1" applyAlignment="1" applyProtection="1">
      <alignment horizontal="left" vertical="center" wrapText="1"/>
      <protection locked="0"/>
    </xf>
    <xf numFmtId="0" fontId="11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164" fontId="9" fillId="5" borderId="7" xfId="3" applyFont="1" applyFill="1" applyBorder="1" applyAlignment="1" applyProtection="1">
      <alignment horizontal="center" vertical="center" wrapText="1"/>
    </xf>
    <xf numFmtId="164" fontId="9" fillId="5" borderId="8" xfId="3" applyFont="1" applyFill="1" applyBorder="1" applyAlignment="1" applyProtection="1">
      <alignment horizontal="center" vertical="center" wrapText="1"/>
    </xf>
    <xf numFmtId="164" fontId="9" fillId="3" borderId="7" xfId="3" applyFont="1" applyFill="1" applyBorder="1" applyAlignment="1" applyProtection="1">
      <alignment horizontal="center" vertical="center" wrapText="1"/>
    </xf>
    <xf numFmtId="164" fontId="9" fillId="3" borderId="8" xfId="3" applyFont="1" applyFill="1" applyBorder="1" applyAlignment="1" applyProtection="1">
      <alignment horizontal="center" vertical="center" wrapText="1"/>
    </xf>
    <xf numFmtId="164" fontId="9" fillId="5" borderId="4" xfId="3" applyFont="1" applyFill="1" applyBorder="1" applyAlignment="1" applyProtection="1">
      <alignment horizontal="center" vertical="center" wrapText="1"/>
    </xf>
    <xf numFmtId="164" fontId="9" fillId="3" borderId="4" xfId="3" applyFont="1" applyFill="1" applyBorder="1" applyAlignment="1" applyProtection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164" fontId="9" fillId="5" borderId="5" xfId="3" applyFont="1" applyFill="1" applyBorder="1" applyAlignment="1" applyProtection="1">
      <alignment horizontal="center" vertical="center" wrapText="1"/>
    </xf>
    <xf numFmtId="164" fontId="9" fillId="3" borderId="5" xfId="3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</cellXfs>
  <cellStyles count="5">
    <cellStyle name="Millares" xfId="1" builtinId="3"/>
    <cellStyle name="Millares [0]" xfId="2" builtinId="6"/>
    <cellStyle name="Moneda" xfId="3" builtinId="4"/>
    <cellStyle name="Normal" xfId="0" builtinId="0"/>
    <cellStyle name="Porcentaje" xfId="4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161925</xdr:rowOff>
    </xdr:from>
    <xdr:to>
      <xdr:col>1</xdr:col>
      <xdr:colOff>1981200</xdr:colOff>
      <xdr:row>4</xdr:row>
      <xdr:rowOff>205610</xdr:rowOff>
    </xdr:to>
    <xdr:pic>
      <xdr:nvPicPr>
        <xdr:cNvPr id="2" name="Imagen 3" descr="Secretaría Distrital de la Mujer - Home | Facebook">
          <a:extLst>
            <a:ext uri="{FF2B5EF4-FFF2-40B4-BE49-F238E27FC236}">
              <a16:creationId xmlns:a16="http://schemas.microsoft.com/office/drawing/2014/main" id="{E527DB4E-3FD2-774B-AD16-38D059BFC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" y="161925"/>
          <a:ext cx="1790700" cy="14279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459350</xdr:colOff>
      <xdr:row>1</xdr:row>
      <xdr:rowOff>55217</xdr:rowOff>
    </xdr:from>
    <xdr:to>
      <xdr:col>2</xdr:col>
      <xdr:colOff>208506</xdr:colOff>
      <xdr:row>5</xdr:row>
      <xdr:rowOff>34921</xdr:rowOff>
    </xdr:to>
    <xdr:pic>
      <xdr:nvPicPr>
        <xdr:cNvPr id="2" name="Imagen 1" descr="Secretaría Distrital de la Mujer - Home | Facebook">
          <a:extLst>
            <a:ext uri="{FF2B5EF4-FFF2-40B4-BE49-F238E27FC236}">
              <a16:creationId xmlns:a16="http://schemas.microsoft.com/office/drawing/2014/main" id="{095FE3D5-4A48-824C-9A3F-0206E8E23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589" y="301635"/>
          <a:ext cx="1436171" cy="1249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209551</xdr:colOff>
      <xdr:row>1</xdr:row>
      <xdr:rowOff>76200</xdr:rowOff>
    </xdr:from>
    <xdr:to>
      <xdr:col>1</xdr:col>
      <xdr:colOff>1665575</xdr:colOff>
      <xdr:row>4</xdr:row>
      <xdr:rowOff>153645</xdr:rowOff>
    </xdr:to>
    <xdr:pic>
      <xdr:nvPicPr>
        <xdr:cNvPr id="2" name="Imagen 1" descr="Secretaría Distrital de la Mujer - Home | Facebook">
          <a:extLst>
            <a:ext uri="{FF2B5EF4-FFF2-40B4-BE49-F238E27FC236}">
              <a16:creationId xmlns:a16="http://schemas.microsoft.com/office/drawing/2014/main" id="{786959B9-A681-0949-8F38-5F979C538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666" y="326036"/>
          <a:ext cx="1456024" cy="1097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76201</xdr:rowOff>
    </xdr:from>
    <xdr:to>
      <xdr:col>1</xdr:col>
      <xdr:colOff>1642533</xdr:colOff>
      <xdr:row>4</xdr:row>
      <xdr:rowOff>122871</xdr:rowOff>
    </xdr:to>
    <xdr:pic>
      <xdr:nvPicPr>
        <xdr:cNvPr id="2" name="Imagen 1" descr="Secretaría Distrital de la Mujer - Home | Facebook">
          <a:extLst>
            <a:ext uri="{FF2B5EF4-FFF2-40B4-BE49-F238E27FC236}">
              <a16:creationId xmlns:a16="http://schemas.microsoft.com/office/drawing/2014/main" id="{2E780FF5-E399-0047-A027-6FD902C6A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217" y="313268"/>
          <a:ext cx="1432983" cy="10457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750861</xdr:colOff>
      <xdr:row>1</xdr:row>
      <xdr:rowOff>34560</xdr:rowOff>
    </xdr:from>
    <xdr:to>
      <xdr:col>1</xdr:col>
      <xdr:colOff>2166911</xdr:colOff>
      <xdr:row>4</xdr:row>
      <xdr:rowOff>64639</xdr:rowOff>
    </xdr:to>
    <xdr:pic>
      <xdr:nvPicPr>
        <xdr:cNvPr id="2" name="Imagen 1" descr="Secretaría Distrital de la Mujer - Home | Facebook">
          <a:extLst>
            <a:ext uri="{FF2B5EF4-FFF2-40B4-BE49-F238E27FC236}">
              <a16:creationId xmlns:a16="http://schemas.microsoft.com/office/drawing/2014/main" id="{0CF200BC-9BBE-8C4E-A79B-5C94F5E29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976" y="284396"/>
          <a:ext cx="1416050" cy="1050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750861</xdr:colOff>
      <xdr:row>1</xdr:row>
      <xdr:rowOff>34561</xdr:rowOff>
    </xdr:from>
    <xdr:to>
      <xdr:col>1</xdr:col>
      <xdr:colOff>1770303</xdr:colOff>
      <xdr:row>4</xdr:row>
      <xdr:rowOff>79935</xdr:rowOff>
    </xdr:to>
    <xdr:pic>
      <xdr:nvPicPr>
        <xdr:cNvPr id="2" name="Imagen 1" descr="Secretaría Distrital de la Mujer - Home | Facebook">
          <a:extLst>
            <a:ext uri="{FF2B5EF4-FFF2-40B4-BE49-F238E27FC236}">
              <a16:creationId xmlns:a16="http://schemas.microsoft.com/office/drawing/2014/main" id="{CE06B0F7-2481-3141-BB2F-115BF71DB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982" y="284713"/>
          <a:ext cx="1019442" cy="1045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80E75-091A-2B43-A7D4-C813B6DB6605}">
  <dimension ref="B3:X78"/>
  <sheetViews>
    <sheetView tabSelected="1" zoomScale="71" workbookViewId="0">
      <selection activeCell="C10" sqref="C10:G10"/>
    </sheetView>
  </sheetViews>
  <sheetFormatPr defaultColWidth="11.5" defaultRowHeight="18.95"/>
  <cols>
    <col min="1" max="1" width="4.375" style="2" customWidth="1"/>
    <col min="2" max="2" width="93.125" style="2" customWidth="1"/>
    <col min="3" max="3" width="21.5" style="2" customWidth="1"/>
    <col min="4" max="4" width="40.125" style="2" customWidth="1"/>
    <col min="5" max="7" width="38.875" style="2" customWidth="1"/>
    <col min="8" max="15" width="22.625" style="2" customWidth="1"/>
    <col min="16" max="17" width="11.5" style="2"/>
    <col min="18" max="18" width="14.5" style="2" bestFit="1" customWidth="1"/>
    <col min="19" max="16384" width="11.5" style="2"/>
  </cols>
  <sheetData>
    <row r="3" spans="2:13" ht="45.95" customHeight="1">
      <c r="B3" s="111" t="s">
        <v>0</v>
      </c>
      <c r="C3" s="111"/>
      <c r="D3" s="111"/>
      <c r="E3" s="111"/>
      <c r="F3" s="111"/>
      <c r="G3" s="111"/>
      <c r="H3" s="1"/>
      <c r="I3" s="1"/>
      <c r="J3" s="1"/>
      <c r="K3" s="1"/>
      <c r="L3" s="1"/>
      <c r="M3" s="1"/>
    </row>
    <row r="4" spans="2:13" ht="24.95" customHeight="1">
      <c r="B4" s="112" t="s">
        <v>1</v>
      </c>
      <c r="C4" s="112"/>
      <c r="D4" s="112"/>
      <c r="E4" s="112"/>
      <c r="F4" s="112"/>
      <c r="G4" s="112"/>
      <c r="H4" s="3"/>
      <c r="I4" s="3"/>
      <c r="J4" s="3"/>
      <c r="K4" s="3"/>
      <c r="L4" s="3"/>
      <c r="M4" s="3"/>
    </row>
    <row r="5" spans="2:13" ht="24.95" customHeight="1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3" ht="57.95" customHeight="1">
      <c r="B6" s="113" t="s">
        <v>2</v>
      </c>
      <c r="C6" s="114"/>
      <c r="D6" s="114"/>
      <c r="E6" s="114"/>
      <c r="F6" s="114"/>
      <c r="G6" s="115"/>
      <c r="H6" s="5"/>
      <c r="I6" s="5"/>
      <c r="J6" s="5"/>
      <c r="K6" s="5"/>
      <c r="L6" s="5"/>
      <c r="M6" s="5"/>
    </row>
    <row r="7" spans="2:13" ht="39.950000000000003" customHeight="1">
      <c r="B7" s="6" t="s">
        <v>3</v>
      </c>
      <c r="C7" s="116"/>
      <c r="D7" s="117"/>
      <c r="E7" s="117"/>
      <c r="F7" s="117"/>
      <c r="G7" s="118"/>
      <c r="H7" s="5"/>
      <c r="I7" s="5"/>
      <c r="J7" s="5"/>
      <c r="K7" s="5"/>
      <c r="L7" s="5"/>
      <c r="M7" s="5"/>
    </row>
    <row r="8" spans="2:13" ht="39.950000000000003" customHeight="1">
      <c r="B8" s="6" t="s">
        <v>4</v>
      </c>
      <c r="C8" s="116"/>
      <c r="D8" s="117"/>
      <c r="E8" s="117"/>
      <c r="F8" s="117"/>
      <c r="G8" s="118"/>
      <c r="H8" s="5"/>
      <c r="I8" s="5"/>
      <c r="J8" s="5"/>
      <c r="K8" s="5"/>
      <c r="L8" s="5"/>
      <c r="M8" s="5"/>
    </row>
    <row r="9" spans="2:13" ht="39.950000000000003" customHeight="1">
      <c r="B9" s="6" t="s">
        <v>5</v>
      </c>
      <c r="C9" s="116"/>
      <c r="D9" s="117"/>
      <c r="E9" s="117"/>
      <c r="F9" s="117"/>
      <c r="G9" s="118"/>
      <c r="H9" s="5"/>
      <c r="I9" s="5"/>
      <c r="J9" s="5"/>
      <c r="K9" s="5"/>
      <c r="L9" s="5"/>
      <c r="M9" s="5"/>
    </row>
    <row r="10" spans="2:13" ht="39.950000000000003" customHeight="1">
      <c r="B10" s="6" t="s">
        <v>6</v>
      </c>
      <c r="C10" s="116"/>
      <c r="D10" s="117"/>
      <c r="E10" s="117"/>
      <c r="F10" s="117"/>
      <c r="G10" s="118"/>
      <c r="H10" s="5"/>
      <c r="I10" s="5"/>
      <c r="J10" s="5"/>
      <c r="K10" s="5"/>
      <c r="L10" s="5"/>
      <c r="M10" s="5"/>
    </row>
    <row r="11" spans="2:13" ht="39.950000000000003" customHeight="1">
      <c r="B11" s="6" t="s">
        <v>7</v>
      </c>
      <c r="C11" s="116"/>
      <c r="D11" s="117"/>
      <c r="E11" s="117"/>
      <c r="F11" s="117"/>
      <c r="G11" s="118"/>
      <c r="H11" s="5"/>
      <c r="I11" s="5"/>
      <c r="J11" s="5"/>
      <c r="K11" s="5"/>
      <c r="L11" s="5"/>
      <c r="M11" s="5"/>
    </row>
    <row r="12" spans="2:13" ht="39.950000000000003" customHeight="1">
      <c r="B12" s="6" t="s">
        <v>8</v>
      </c>
      <c r="C12" s="116"/>
      <c r="D12" s="117"/>
      <c r="E12" s="117"/>
      <c r="F12" s="117"/>
      <c r="G12" s="118"/>
      <c r="H12" s="5"/>
      <c r="I12" s="5"/>
      <c r="J12" s="5"/>
      <c r="K12" s="5"/>
      <c r="L12" s="5"/>
      <c r="M12" s="5"/>
    </row>
    <row r="13" spans="2:13" ht="39.950000000000003" customHeight="1">
      <c r="B13" s="6" t="s">
        <v>9</v>
      </c>
      <c r="C13" s="116"/>
      <c r="D13" s="117"/>
      <c r="E13" s="117"/>
      <c r="F13" s="117"/>
      <c r="G13" s="118"/>
      <c r="H13" s="5"/>
      <c r="I13" s="5"/>
      <c r="J13" s="5"/>
      <c r="K13" s="5"/>
      <c r="L13" s="5"/>
      <c r="M13" s="5"/>
    </row>
    <row r="14" spans="2:13" s="8" customFormat="1" ht="39.75" customHeight="1">
      <c r="B14" s="7" t="s">
        <v>10</v>
      </c>
      <c r="C14" s="7"/>
      <c r="D14" s="7"/>
      <c r="E14" s="7"/>
      <c r="F14" s="7"/>
      <c r="G14" s="7"/>
      <c r="H14" s="5"/>
      <c r="I14" s="5"/>
      <c r="J14" s="5"/>
      <c r="K14" s="5"/>
      <c r="L14" s="5"/>
      <c r="M14" s="5"/>
    </row>
    <row r="15" spans="2:13" s="8" customFormat="1" ht="62.1" customHeight="1">
      <c r="B15" s="9" t="s">
        <v>11</v>
      </c>
      <c r="C15" s="10" t="s">
        <v>12</v>
      </c>
      <c r="D15" s="10" t="s">
        <v>13</v>
      </c>
      <c r="E15" s="10" t="s">
        <v>14</v>
      </c>
      <c r="F15" s="11" t="s">
        <v>15</v>
      </c>
      <c r="G15" s="10" t="s">
        <v>16</v>
      </c>
    </row>
    <row r="16" spans="2:13" s="8" customFormat="1" ht="39.75" customHeight="1">
      <c r="B16" s="12" t="s">
        <v>17</v>
      </c>
      <c r="C16" s="13">
        <v>1</v>
      </c>
      <c r="D16" s="14">
        <v>6859400</v>
      </c>
      <c r="E16" s="15"/>
      <c r="F16" s="16">
        <f t="shared" ref="F16:F18" si="0">ROUND(E16,0)</f>
        <v>0</v>
      </c>
      <c r="G16" s="16">
        <f t="shared" ref="G16:G18" si="1">ROUND((F16*C16),0)</f>
        <v>0</v>
      </c>
    </row>
    <row r="17" spans="2:14" s="8" customFormat="1" ht="39.75" customHeight="1">
      <c r="B17" s="12" t="s">
        <v>18</v>
      </c>
      <c r="C17" s="13">
        <v>4</v>
      </c>
      <c r="D17" s="14">
        <v>3663500</v>
      </c>
      <c r="E17" s="15"/>
      <c r="F17" s="16">
        <f t="shared" si="0"/>
        <v>0</v>
      </c>
      <c r="G17" s="16">
        <f t="shared" si="1"/>
        <v>0</v>
      </c>
    </row>
    <row r="18" spans="2:14" s="8" customFormat="1" ht="39.75" customHeight="1">
      <c r="B18" s="91" t="s">
        <v>19</v>
      </c>
      <c r="C18" s="13">
        <v>1</v>
      </c>
      <c r="D18" s="14">
        <v>4500000</v>
      </c>
      <c r="E18" s="15"/>
      <c r="F18" s="16">
        <f t="shared" si="0"/>
        <v>0</v>
      </c>
      <c r="G18" s="16">
        <f t="shared" si="1"/>
        <v>0</v>
      </c>
    </row>
    <row r="19" spans="2:14" s="8" customFormat="1" ht="39.75" customHeight="1">
      <c r="B19" s="9" t="s">
        <v>20</v>
      </c>
      <c r="C19" s="17">
        <f>SUM(C16:C18)</f>
        <v>6</v>
      </c>
      <c r="D19" s="18"/>
      <c r="E19" s="16"/>
      <c r="F19" s="16"/>
      <c r="G19" s="16">
        <f>SUM(G16:G18)</f>
        <v>0</v>
      </c>
    </row>
    <row r="20" spans="2:14" s="8" customFormat="1" ht="39.75" customHeight="1">
      <c r="B20" s="9" t="s">
        <v>21</v>
      </c>
      <c r="C20" s="10" t="s">
        <v>12</v>
      </c>
      <c r="D20" s="16" t="s">
        <v>13</v>
      </c>
      <c r="E20" s="16" t="s">
        <v>14</v>
      </c>
      <c r="F20" s="11" t="s">
        <v>15</v>
      </c>
      <c r="G20" s="11" t="s">
        <v>16</v>
      </c>
    </row>
    <row r="21" spans="2:14" s="8" customFormat="1" ht="39.75" customHeight="1">
      <c r="B21" s="19" t="s">
        <v>22</v>
      </c>
      <c r="C21" s="20">
        <v>1</v>
      </c>
      <c r="D21" s="14">
        <v>53557100</v>
      </c>
      <c r="E21" s="15"/>
      <c r="F21" s="16">
        <f>ROUND(E21,0)</f>
        <v>0</v>
      </c>
      <c r="G21" s="16">
        <f>F21</f>
        <v>0</v>
      </c>
    </row>
    <row r="22" spans="2:14" s="8" customFormat="1" ht="39.75" customHeight="1">
      <c r="B22" s="9" t="s">
        <v>23</v>
      </c>
      <c r="C22" s="10" t="s">
        <v>12</v>
      </c>
      <c r="D22" s="10" t="s">
        <v>13</v>
      </c>
      <c r="E22" s="10" t="s">
        <v>14</v>
      </c>
      <c r="F22" s="11" t="s">
        <v>15</v>
      </c>
      <c r="G22" s="11" t="s">
        <v>16</v>
      </c>
    </row>
    <row r="23" spans="2:14" s="8" customFormat="1" ht="39.75" customHeight="1">
      <c r="B23" s="22" t="s">
        <v>24</v>
      </c>
      <c r="C23" s="13">
        <v>1</v>
      </c>
      <c r="D23" s="14">
        <v>14571700</v>
      </c>
      <c r="E23" s="15"/>
      <c r="F23" s="16">
        <f t="shared" ref="F23:F26" si="2">ROUND(E23,0)</f>
        <v>0</v>
      </c>
      <c r="G23" s="16">
        <f t="shared" ref="G23:G26" si="3">ROUND((F23*C23),0)</f>
        <v>0</v>
      </c>
    </row>
    <row r="24" spans="2:14" s="8" customFormat="1" ht="39.75" customHeight="1">
      <c r="B24" s="12" t="s">
        <v>25</v>
      </c>
      <c r="C24" s="13">
        <v>1</v>
      </c>
      <c r="D24" s="14">
        <v>998500</v>
      </c>
      <c r="E24" s="15"/>
      <c r="F24" s="16">
        <f t="shared" si="2"/>
        <v>0</v>
      </c>
      <c r="G24" s="16">
        <f t="shared" si="3"/>
        <v>0</v>
      </c>
      <c r="M24" s="5"/>
      <c r="N24" s="24"/>
    </row>
    <row r="25" spans="2:14" s="8" customFormat="1" ht="39.75" customHeight="1">
      <c r="B25" s="22" t="s">
        <v>26</v>
      </c>
      <c r="C25" s="13">
        <v>1</v>
      </c>
      <c r="D25" s="14">
        <v>866100</v>
      </c>
      <c r="E25" s="15"/>
      <c r="F25" s="16">
        <f t="shared" si="2"/>
        <v>0</v>
      </c>
      <c r="G25" s="16">
        <f t="shared" si="3"/>
        <v>0</v>
      </c>
      <c r="M25" s="5"/>
      <c r="N25" s="24"/>
    </row>
    <row r="26" spans="2:14" s="8" customFormat="1" ht="39.75" customHeight="1">
      <c r="B26" s="22" t="s">
        <v>27</v>
      </c>
      <c r="C26" s="13">
        <v>1</v>
      </c>
      <c r="D26" s="14">
        <v>299900</v>
      </c>
      <c r="E26" s="15"/>
      <c r="F26" s="16">
        <f t="shared" si="2"/>
        <v>0</v>
      </c>
      <c r="G26" s="16">
        <f t="shared" si="3"/>
        <v>0</v>
      </c>
      <c r="H26" s="5"/>
      <c r="I26" s="5"/>
      <c r="J26" s="5"/>
      <c r="K26" s="5"/>
      <c r="L26" s="5"/>
      <c r="M26" s="5"/>
    </row>
    <row r="27" spans="2:14" s="8" customFormat="1" ht="39.75" customHeight="1">
      <c r="B27" s="119" t="s">
        <v>28</v>
      </c>
      <c r="C27" s="120"/>
      <c r="D27" s="120"/>
      <c r="E27" s="120"/>
      <c r="F27" s="121"/>
      <c r="G27" s="16">
        <f>+SUM(G23:G26)</f>
        <v>0</v>
      </c>
      <c r="H27" s="5"/>
      <c r="I27" s="5"/>
      <c r="J27" s="5"/>
      <c r="K27" s="5"/>
      <c r="L27" s="5"/>
      <c r="M27" s="5"/>
    </row>
    <row r="28" spans="2:14" s="8" customFormat="1" ht="60.95" customHeight="1">
      <c r="B28" s="25" t="s">
        <v>29</v>
      </c>
      <c r="C28" s="10" t="s">
        <v>12</v>
      </c>
      <c r="D28" s="10" t="s">
        <v>30</v>
      </c>
      <c r="E28" s="10" t="s">
        <v>13</v>
      </c>
      <c r="F28" s="10" t="s">
        <v>15</v>
      </c>
      <c r="G28" s="10" t="s">
        <v>16</v>
      </c>
      <c r="H28" s="5"/>
      <c r="I28" s="5"/>
      <c r="J28" s="5"/>
      <c r="K28" s="5"/>
      <c r="L28" s="5"/>
      <c r="M28" s="5"/>
    </row>
    <row r="29" spans="2:14" s="8" customFormat="1" ht="39.75" customHeight="1">
      <c r="B29" s="26" t="s">
        <v>31</v>
      </c>
      <c r="C29" s="20">
        <v>1</v>
      </c>
      <c r="D29" s="27" t="s">
        <v>32</v>
      </c>
      <c r="E29" s="23">
        <f>ROUNDUP(SUM(D58:F58)+(G58*2),-2)</f>
        <v>36900</v>
      </c>
      <c r="F29" s="16">
        <f>ROUNDUP(SUM(H58:J58)+(K58*2),-2)</f>
        <v>0</v>
      </c>
      <c r="G29" s="16">
        <f t="shared" ref="G29:G39" si="4">+ROUND((F29*C29),0)</f>
        <v>0</v>
      </c>
      <c r="H29" s="5"/>
      <c r="J29" s="5"/>
      <c r="K29" s="5"/>
      <c r="L29" s="5"/>
      <c r="M29" s="5"/>
    </row>
    <row r="30" spans="2:14" s="8" customFormat="1" ht="39.75" customHeight="1">
      <c r="B30" s="26" t="s">
        <v>33</v>
      </c>
      <c r="C30" s="20">
        <v>1</v>
      </c>
      <c r="D30" s="27" t="s">
        <v>32</v>
      </c>
      <c r="E30" s="23">
        <f t="shared" ref="E30:E39" si="5">ROUNDUP(SUM(D59:F59)+(G59*2),-2)</f>
        <v>37500</v>
      </c>
      <c r="F30" s="16">
        <f t="shared" ref="F30:F39" si="6">ROUNDUP(SUM(H59:J59)+(K59*2),-2)</f>
        <v>0</v>
      </c>
      <c r="G30" s="16">
        <f t="shared" si="4"/>
        <v>0</v>
      </c>
      <c r="H30" s="28"/>
      <c r="I30" s="29"/>
      <c r="J30" s="5"/>
      <c r="K30" s="5"/>
      <c r="L30" s="5"/>
      <c r="M30" s="5"/>
    </row>
    <row r="31" spans="2:14" s="8" customFormat="1" ht="39.75" customHeight="1">
      <c r="B31" s="26" t="s">
        <v>34</v>
      </c>
      <c r="C31" s="20">
        <v>1</v>
      </c>
      <c r="D31" s="27" t="s">
        <v>32</v>
      </c>
      <c r="E31" s="23">
        <f t="shared" si="5"/>
        <v>37500</v>
      </c>
      <c r="F31" s="16">
        <f t="shared" si="6"/>
        <v>0</v>
      </c>
      <c r="G31" s="16">
        <f t="shared" si="4"/>
        <v>0</v>
      </c>
      <c r="H31" s="28"/>
      <c r="I31" s="29"/>
      <c r="J31" s="5"/>
      <c r="K31" s="5"/>
      <c r="L31" s="5"/>
      <c r="M31" s="5"/>
    </row>
    <row r="32" spans="2:14" s="8" customFormat="1" ht="39.75" customHeight="1">
      <c r="B32" s="26" t="s">
        <v>35</v>
      </c>
      <c r="C32" s="20">
        <v>1</v>
      </c>
      <c r="D32" s="27" t="s">
        <v>32</v>
      </c>
      <c r="E32" s="23">
        <f t="shared" si="5"/>
        <v>37900</v>
      </c>
      <c r="F32" s="16">
        <f t="shared" si="6"/>
        <v>0</v>
      </c>
      <c r="G32" s="16">
        <f t="shared" si="4"/>
        <v>0</v>
      </c>
      <c r="H32" s="28"/>
      <c r="I32" s="29"/>
      <c r="J32" s="5"/>
      <c r="K32" s="5"/>
      <c r="L32" s="5"/>
      <c r="M32" s="5"/>
    </row>
    <row r="33" spans="2:18" s="8" customFormat="1" ht="39.75" customHeight="1">
      <c r="B33" s="26" t="s">
        <v>36</v>
      </c>
      <c r="C33" s="20">
        <v>1</v>
      </c>
      <c r="D33" s="27" t="s">
        <v>32</v>
      </c>
      <c r="E33" s="23">
        <f t="shared" si="5"/>
        <v>37900</v>
      </c>
      <c r="F33" s="16">
        <f t="shared" si="6"/>
        <v>0</v>
      </c>
      <c r="G33" s="16">
        <f t="shared" si="4"/>
        <v>0</v>
      </c>
      <c r="H33" s="28"/>
      <c r="I33" s="29"/>
      <c r="J33" s="5"/>
      <c r="K33" s="5"/>
      <c r="L33" s="5"/>
      <c r="M33" s="5"/>
    </row>
    <row r="34" spans="2:18" s="8" customFormat="1" ht="39.75" customHeight="1">
      <c r="B34" s="26" t="s">
        <v>37</v>
      </c>
      <c r="C34" s="20">
        <v>1</v>
      </c>
      <c r="D34" s="27" t="s">
        <v>32</v>
      </c>
      <c r="E34" s="23">
        <f t="shared" si="5"/>
        <v>38300</v>
      </c>
      <c r="F34" s="16">
        <f t="shared" si="6"/>
        <v>0</v>
      </c>
      <c r="G34" s="16">
        <f t="shared" si="4"/>
        <v>0</v>
      </c>
      <c r="H34" s="28"/>
      <c r="I34" s="29"/>
      <c r="J34" s="5"/>
      <c r="K34" s="5"/>
      <c r="L34" s="5"/>
      <c r="M34" s="5"/>
      <c r="P34" s="30"/>
    </row>
    <row r="35" spans="2:18" s="8" customFormat="1" ht="39.75" customHeight="1">
      <c r="B35" s="26" t="s">
        <v>38</v>
      </c>
      <c r="C35" s="20">
        <v>1</v>
      </c>
      <c r="D35" s="27" t="s">
        <v>32</v>
      </c>
      <c r="E35" s="23">
        <f t="shared" si="5"/>
        <v>47400</v>
      </c>
      <c r="F35" s="16">
        <f t="shared" si="6"/>
        <v>0</v>
      </c>
      <c r="G35" s="16">
        <f t="shared" si="4"/>
        <v>0</v>
      </c>
      <c r="H35" s="28"/>
      <c r="I35" s="29"/>
      <c r="J35" s="5"/>
      <c r="K35" s="5"/>
      <c r="L35" s="5"/>
      <c r="M35" s="5"/>
      <c r="P35" s="30"/>
    </row>
    <row r="36" spans="2:18" s="8" customFormat="1" ht="39.75" customHeight="1">
      <c r="B36" s="26" t="s">
        <v>39</v>
      </c>
      <c r="C36" s="20">
        <v>1</v>
      </c>
      <c r="D36" s="27" t="s">
        <v>32</v>
      </c>
      <c r="E36" s="23">
        <f t="shared" si="5"/>
        <v>47400</v>
      </c>
      <c r="F36" s="16">
        <f t="shared" si="6"/>
        <v>0</v>
      </c>
      <c r="G36" s="16">
        <f t="shared" si="4"/>
        <v>0</v>
      </c>
      <c r="H36" s="28"/>
      <c r="I36" s="29"/>
      <c r="J36" s="5"/>
      <c r="K36" s="5"/>
      <c r="L36" s="5"/>
      <c r="M36" s="5"/>
      <c r="R36" s="96">
        <v>33</v>
      </c>
    </row>
    <row r="37" spans="2:18" s="8" customFormat="1" ht="39.75" customHeight="1">
      <c r="B37" s="26" t="s">
        <v>40</v>
      </c>
      <c r="C37" s="20">
        <v>1</v>
      </c>
      <c r="D37" s="27" t="s">
        <v>32</v>
      </c>
      <c r="E37" s="23">
        <f t="shared" si="5"/>
        <v>47400</v>
      </c>
      <c r="F37" s="16">
        <f t="shared" si="6"/>
        <v>0</v>
      </c>
      <c r="G37" s="16">
        <f t="shared" si="4"/>
        <v>0</v>
      </c>
      <c r="H37" s="28"/>
      <c r="I37" s="29"/>
      <c r="J37" s="5"/>
      <c r="K37" s="5"/>
      <c r="L37" s="5"/>
      <c r="M37" s="5"/>
      <c r="P37" s="93">
        <v>0.13247863247863248</v>
      </c>
      <c r="R37" s="94">
        <v>1.1850832425406657</v>
      </c>
    </row>
    <row r="38" spans="2:18" s="8" customFormat="1" ht="39.75" customHeight="1">
      <c r="B38" s="26" t="s">
        <v>41</v>
      </c>
      <c r="C38" s="20">
        <v>1</v>
      </c>
      <c r="D38" s="27" t="s">
        <v>32</v>
      </c>
      <c r="E38" s="23">
        <f t="shared" si="5"/>
        <v>47400</v>
      </c>
      <c r="F38" s="16">
        <f t="shared" si="6"/>
        <v>0</v>
      </c>
      <c r="G38" s="16">
        <f t="shared" si="4"/>
        <v>0</v>
      </c>
      <c r="H38" s="28"/>
      <c r="I38" s="29"/>
      <c r="J38" s="5"/>
      <c r="K38" s="5"/>
      <c r="L38" s="5"/>
      <c r="M38" s="5"/>
      <c r="P38" s="93">
        <v>0.27777777777777779</v>
      </c>
      <c r="R38" s="95">
        <v>0.32824170764465987</v>
      </c>
    </row>
    <row r="39" spans="2:18" s="8" customFormat="1" ht="39.75" customHeight="1">
      <c r="B39" s="26" t="s">
        <v>42</v>
      </c>
      <c r="C39" s="20">
        <v>1</v>
      </c>
      <c r="D39" s="27" t="s">
        <v>32</v>
      </c>
      <c r="E39" s="23">
        <f t="shared" si="5"/>
        <v>47400</v>
      </c>
      <c r="F39" s="16">
        <f t="shared" si="6"/>
        <v>0</v>
      </c>
      <c r="G39" s="16">
        <f t="shared" si="4"/>
        <v>0</v>
      </c>
      <c r="H39" s="28"/>
      <c r="I39" s="29"/>
      <c r="J39" s="5"/>
      <c r="K39" s="5"/>
      <c r="L39" s="5"/>
      <c r="M39" s="5"/>
      <c r="P39" s="93">
        <v>6.4102564102564097E-2</v>
      </c>
      <c r="R39" s="94">
        <v>2.8345421080678626</v>
      </c>
    </row>
    <row r="40" spans="2:18" s="8" customFormat="1" ht="39.75" customHeight="1">
      <c r="B40" s="9" t="s">
        <v>43</v>
      </c>
      <c r="C40" s="17"/>
      <c r="D40" s="31"/>
      <c r="E40" s="32"/>
      <c r="F40" s="16"/>
      <c r="G40" s="16">
        <f>ROUNDUP((G30*(33*P37))+(G31*(33*P38))+(G32*(33*P39)+(G39*(33*P40)))*33,-2)</f>
        <v>0</v>
      </c>
      <c r="H40" s="28"/>
      <c r="I40" s="30"/>
      <c r="J40" s="33"/>
      <c r="K40" s="5"/>
      <c r="L40" s="5"/>
      <c r="M40" s="5"/>
      <c r="P40" s="93">
        <v>0.52564102564102566</v>
      </c>
      <c r="R40" s="95">
        <v>0.52266115925826995</v>
      </c>
    </row>
    <row r="41" spans="2:18" s="8" customFormat="1" ht="39.75" customHeight="1">
      <c r="B41" s="9" t="s">
        <v>44</v>
      </c>
      <c r="C41" s="10" t="s">
        <v>12</v>
      </c>
      <c r="D41" s="16" t="s">
        <v>13</v>
      </c>
      <c r="E41" s="16" t="s">
        <v>14</v>
      </c>
      <c r="F41" s="11" t="s">
        <v>15</v>
      </c>
      <c r="G41" s="11" t="s">
        <v>16</v>
      </c>
      <c r="H41" s="34"/>
      <c r="I41" s="5"/>
      <c r="J41" s="35"/>
      <c r="K41" s="5"/>
      <c r="L41" s="5"/>
      <c r="M41" s="5"/>
      <c r="N41" s="24"/>
    </row>
    <row r="42" spans="2:18" s="8" customFormat="1" ht="39.75" customHeight="1">
      <c r="B42" s="36" t="s">
        <v>45</v>
      </c>
      <c r="C42" s="20">
        <v>1</v>
      </c>
      <c r="D42" s="21">
        <v>2585600</v>
      </c>
      <c r="E42" s="15"/>
      <c r="F42" s="16">
        <f>ROUND(E42,0)</f>
        <v>0</v>
      </c>
      <c r="G42" s="16">
        <f>F42</f>
        <v>0</v>
      </c>
      <c r="H42" s="37"/>
      <c r="I42" s="5"/>
      <c r="K42" s="5"/>
      <c r="L42" s="5"/>
      <c r="N42" s="24"/>
    </row>
    <row r="43" spans="2:18" s="8" customFormat="1" ht="39.75" customHeight="1">
      <c r="B43" s="9" t="s">
        <v>46</v>
      </c>
      <c r="C43" s="10" t="s">
        <v>12</v>
      </c>
      <c r="D43" s="10" t="s">
        <v>47</v>
      </c>
      <c r="E43" s="109" t="s">
        <v>48</v>
      </c>
      <c r="F43" s="110"/>
      <c r="G43" s="11" t="s">
        <v>16</v>
      </c>
      <c r="H43" s="5"/>
      <c r="I43" s="5"/>
      <c r="J43" s="5"/>
      <c r="K43" s="5"/>
      <c r="L43" s="5"/>
      <c r="N43" s="24"/>
    </row>
    <row r="44" spans="2:18" s="8" customFormat="1" ht="39.75" customHeight="1">
      <c r="B44" s="36" t="s">
        <v>49</v>
      </c>
      <c r="C44" s="20">
        <v>1</v>
      </c>
      <c r="D44" s="14">
        <v>76143</v>
      </c>
      <c r="E44" s="99">
        <f>+'1. KITS DE ASEO E HIGIENE'!G9</f>
        <v>0</v>
      </c>
      <c r="F44" s="99"/>
      <c r="G44" s="16">
        <f>E44</f>
        <v>0</v>
      </c>
      <c r="H44" s="5"/>
      <c r="I44" s="5"/>
      <c r="J44" s="5"/>
      <c r="K44" s="5"/>
      <c r="L44" s="5"/>
      <c r="N44" s="24"/>
    </row>
    <row r="45" spans="2:18" s="8" customFormat="1" ht="39.75" customHeight="1">
      <c r="B45" s="36" t="s">
        <v>50</v>
      </c>
      <c r="C45" s="20">
        <v>1</v>
      </c>
      <c r="D45" s="14">
        <v>72110</v>
      </c>
      <c r="E45" s="99">
        <f>+'1. KITS DE ASEO E HIGIENE'!G16</f>
        <v>0</v>
      </c>
      <c r="F45" s="99"/>
      <c r="G45" s="16">
        <f t="shared" ref="G45:G47" si="7">E45</f>
        <v>0</v>
      </c>
      <c r="N45" s="24"/>
    </row>
    <row r="46" spans="2:18" s="8" customFormat="1" ht="39.75" customHeight="1">
      <c r="B46" s="36" t="s">
        <v>51</v>
      </c>
      <c r="C46" s="20">
        <v>1</v>
      </c>
      <c r="D46" s="14">
        <v>95616</v>
      </c>
      <c r="E46" s="99">
        <f>+'1. KITS DE ASEO E HIGIENE'!G25</f>
        <v>0</v>
      </c>
      <c r="F46" s="99"/>
      <c r="G46" s="16">
        <f t="shared" si="7"/>
        <v>0</v>
      </c>
      <c r="N46" s="24"/>
    </row>
    <row r="47" spans="2:18" s="8" customFormat="1" ht="39.75" customHeight="1">
      <c r="B47" s="36" t="s">
        <v>52</v>
      </c>
      <c r="C47" s="20">
        <v>1</v>
      </c>
      <c r="D47" s="14">
        <v>81845</v>
      </c>
      <c r="E47" s="99">
        <f>+'1. KITS DE ASEO E HIGIENE'!G35</f>
        <v>0</v>
      </c>
      <c r="F47" s="99"/>
      <c r="G47" s="16">
        <f t="shared" si="7"/>
        <v>0</v>
      </c>
      <c r="N47" s="24"/>
    </row>
    <row r="48" spans="2:18" s="8" customFormat="1" ht="39.75" customHeight="1">
      <c r="B48" s="9" t="s">
        <v>53</v>
      </c>
      <c r="C48" s="100" t="s">
        <v>54</v>
      </c>
      <c r="D48" s="101"/>
      <c r="E48" s="101"/>
      <c r="F48" s="102"/>
      <c r="G48" s="38">
        <f>ROUND((G44*(33*$P$37))+(G45*(33*$P$38))+(G46*(33*$P$39)+(G47*(33*$P$40))),0)*$R$37</f>
        <v>0</v>
      </c>
      <c r="N48" s="24"/>
    </row>
    <row r="49" spans="2:24" s="8" customFormat="1" ht="39.75" customHeight="1">
      <c r="B49" s="9" t="s">
        <v>55</v>
      </c>
      <c r="C49" s="100" t="s">
        <v>56</v>
      </c>
      <c r="D49" s="101"/>
      <c r="E49" s="101"/>
      <c r="F49" s="102"/>
      <c r="G49" s="38">
        <f>'2. HIGIENTE Y ASEO A DEMANDA'!H32</f>
        <v>0</v>
      </c>
      <c r="N49" s="24"/>
    </row>
    <row r="50" spans="2:24" s="8" customFormat="1" ht="39.75" customHeight="1">
      <c r="B50" s="9" t="s">
        <v>57</v>
      </c>
      <c r="C50" s="103" t="s">
        <v>58</v>
      </c>
      <c r="D50" s="101"/>
      <c r="E50" s="101"/>
      <c r="F50" s="102"/>
      <c r="G50" s="38">
        <f>ROUNDUP('3. VESTUARIO A DEMANDA'!H22*R39,-1)</f>
        <v>0</v>
      </c>
      <c r="H50" s="39"/>
      <c r="I50" s="39"/>
      <c r="J50" s="39"/>
      <c r="K50" s="39"/>
      <c r="L50" s="39"/>
      <c r="M50" s="40"/>
    </row>
    <row r="51" spans="2:24" s="8" customFormat="1" ht="39.75" customHeight="1">
      <c r="B51" s="9" t="s">
        <v>59</v>
      </c>
      <c r="C51" s="103" t="s">
        <v>60</v>
      </c>
      <c r="D51" s="101"/>
      <c r="E51" s="101"/>
      <c r="F51" s="102"/>
      <c r="G51" s="38">
        <f>+'5. GESTIÓN DOCUMENTAL'!H12</f>
        <v>0</v>
      </c>
      <c r="H51" s="39"/>
      <c r="I51" s="39"/>
      <c r="J51" s="39"/>
      <c r="K51" s="39"/>
      <c r="L51" s="39"/>
      <c r="M51" s="40"/>
    </row>
    <row r="52" spans="2:24" s="8" customFormat="1" ht="39.75" customHeight="1">
      <c r="B52" s="104" t="s">
        <v>61</v>
      </c>
      <c r="C52" s="105"/>
      <c r="D52" s="105"/>
      <c r="E52" s="105"/>
      <c r="F52" s="106"/>
      <c r="G52" s="41">
        <f>+G19+G21+G27+G40+G42+G48+G49+G50+G51</f>
        <v>0</v>
      </c>
      <c r="H52" s="39"/>
      <c r="I52" s="39"/>
      <c r="J52" s="39"/>
      <c r="K52" s="39"/>
      <c r="L52" s="39"/>
      <c r="M52" s="40"/>
    </row>
    <row r="53" spans="2:24" s="8" customFormat="1" ht="39.75" customHeight="1">
      <c r="C53" s="42"/>
      <c r="D53" s="42"/>
      <c r="E53" s="42"/>
      <c r="F53" s="43"/>
      <c r="G53" s="43"/>
      <c r="H53" s="39"/>
      <c r="I53" s="39"/>
      <c r="J53" s="39"/>
      <c r="K53" s="39"/>
      <c r="L53" s="39"/>
      <c r="M53" s="40"/>
    </row>
    <row r="54" spans="2:24" s="8" customFormat="1" ht="39.75" customHeight="1">
      <c r="C54" s="42"/>
      <c r="D54" s="42"/>
      <c r="E54" s="42"/>
      <c r="F54" s="43"/>
      <c r="G54" s="43"/>
      <c r="H54" s="39"/>
      <c r="I54" s="39"/>
      <c r="J54" s="39"/>
      <c r="K54" s="39"/>
      <c r="L54" s="39"/>
      <c r="M54" s="40"/>
    </row>
    <row r="55" spans="2:24" s="8" customFormat="1" ht="39.75" customHeight="1">
      <c r="C55" s="42"/>
      <c r="D55" s="42"/>
      <c r="E55" s="42"/>
      <c r="F55" s="43"/>
      <c r="G55" s="43"/>
      <c r="H55" s="39"/>
      <c r="I55" s="39"/>
      <c r="J55" s="39"/>
      <c r="K55" s="39"/>
      <c r="L55" s="39"/>
      <c r="M55" s="40"/>
    </row>
    <row r="56" spans="2:24" s="8" customFormat="1" ht="39" customHeight="1">
      <c r="B56" s="107" t="s">
        <v>62</v>
      </c>
      <c r="C56" s="107"/>
      <c r="D56" s="107"/>
      <c r="E56" s="107"/>
      <c r="F56" s="107"/>
      <c r="G56" s="107"/>
      <c r="H56" s="107"/>
      <c r="M56" s="44"/>
    </row>
    <row r="57" spans="2:24" ht="63" customHeight="1">
      <c r="B57" s="9" t="s">
        <v>63</v>
      </c>
      <c r="C57" s="10" t="s">
        <v>12</v>
      </c>
      <c r="D57" s="10" t="s">
        <v>64</v>
      </c>
      <c r="E57" s="10" t="s">
        <v>65</v>
      </c>
      <c r="F57" s="10" t="s">
        <v>66</v>
      </c>
      <c r="G57" s="10" t="s">
        <v>67</v>
      </c>
      <c r="H57" s="10" t="s">
        <v>68</v>
      </c>
      <c r="I57" s="10" t="s">
        <v>69</v>
      </c>
      <c r="J57" s="10" t="s">
        <v>70</v>
      </c>
      <c r="K57" s="10" t="s">
        <v>71</v>
      </c>
      <c r="L57" s="10" t="s">
        <v>72</v>
      </c>
      <c r="M57" s="10" t="s">
        <v>73</v>
      </c>
      <c r="N57" s="10" t="s">
        <v>74</v>
      </c>
      <c r="O57" s="10" t="s">
        <v>75</v>
      </c>
      <c r="P57" s="8"/>
      <c r="Q57" s="45"/>
      <c r="R57" s="46"/>
      <c r="S57" s="46"/>
      <c r="T57" s="46"/>
      <c r="U57" s="46"/>
      <c r="V57" s="46"/>
      <c r="W57" s="46"/>
      <c r="X57" s="46"/>
    </row>
    <row r="58" spans="2:24" ht="24.75" customHeight="1">
      <c r="B58" s="36" t="s">
        <v>31</v>
      </c>
      <c r="C58" s="20">
        <v>1</v>
      </c>
      <c r="D58" s="47">
        <v>6900</v>
      </c>
      <c r="E58" s="47">
        <v>10400</v>
      </c>
      <c r="F58" s="47">
        <v>10200</v>
      </c>
      <c r="G58" s="47">
        <v>4700</v>
      </c>
      <c r="H58" s="15"/>
      <c r="I58" s="15"/>
      <c r="J58" s="15"/>
      <c r="K58" s="15"/>
      <c r="L58" s="16">
        <f t="shared" ref="L58:O68" si="8">ROUND(H58,0)</f>
        <v>0</v>
      </c>
      <c r="M58" s="16">
        <f t="shared" si="8"/>
        <v>0</v>
      </c>
      <c r="N58" s="16">
        <f t="shared" si="8"/>
        <v>0</v>
      </c>
      <c r="O58" s="16">
        <f t="shared" si="8"/>
        <v>0</v>
      </c>
      <c r="P58" s="46"/>
      <c r="Q58" s="48"/>
    </row>
    <row r="59" spans="2:24" ht="24.75" customHeight="1">
      <c r="B59" s="36" t="s">
        <v>33</v>
      </c>
      <c r="C59" s="20">
        <v>1</v>
      </c>
      <c r="D59" s="47">
        <v>6900</v>
      </c>
      <c r="E59" s="47">
        <v>10400</v>
      </c>
      <c r="F59" s="47">
        <v>10200</v>
      </c>
      <c r="G59" s="47">
        <v>5000</v>
      </c>
      <c r="H59" s="15"/>
      <c r="I59" s="15"/>
      <c r="J59" s="15"/>
      <c r="K59" s="15"/>
      <c r="L59" s="16">
        <f t="shared" si="8"/>
        <v>0</v>
      </c>
      <c r="M59" s="16">
        <f t="shared" si="8"/>
        <v>0</v>
      </c>
      <c r="N59" s="16">
        <f t="shared" si="8"/>
        <v>0</v>
      </c>
      <c r="O59" s="16">
        <f t="shared" si="8"/>
        <v>0</v>
      </c>
      <c r="P59" s="46"/>
      <c r="Q59" s="48"/>
    </row>
    <row r="60" spans="2:24" ht="24.75" customHeight="1">
      <c r="B60" s="36" t="s">
        <v>34</v>
      </c>
      <c r="C60" s="20">
        <v>1</v>
      </c>
      <c r="D60" s="47">
        <v>6900</v>
      </c>
      <c r="E60" s="47">
        <v>10400</v>
      </c>
      <c r="F60" s="47">
        <v>10200</v>
      </c>
      <c r="G60" s="47">
        <v>5000</v>
      </c>
      <c r="H60" s="15"/>
      <c r="I60" s="15"/>
      <c r="J60" s="15"/>
      <c r="K60" s="15"/>
      <c r="L60" s="16">
        <f t="shared" si="8"/>
        <v>0</v>
      </c>
      <c r="M60" s="16">
        <f t="shared" si="8"/>
        <v>0</v>
      </c>
      <c r="N60" s="16">
        <f t="shared" si="8"/>
        <v>0</v>
      </c>
      <c r="O60" s="16">
        <f t="shared" si="8"/>
        <v>0</v>
      </c>
    </row>
    <row r="61" spans="2:24" ht="24.75" customHeight="1">
      <c r="B61" s="36" t="s">
        <v>35</v>
      </c>
      <c r="C61" s="20">
        <v>1</v>
      </c>
      <c r="D61" s="47">
        <v>6900</v>
      </c>
      <c r="E61" s="47">
        <v>10400</v>
      </c>
      <c r="F61" s="47">
        <v>10200</v>
      </c>
      <c r="G61" s="47">
        <v>5200</v>
      </c>
      <c r="H61" s="15"/>
      <c r="I61" s="15"/>
      <c r="J61" s="15"/>
      <c r="K61" s="15"/>
      <c r="L61" s="16">
        <f t="shared" si="8"/>
        <v>0</v>
      </c>
      <c r="M61" s="16">
        <f t="shared" si="8"/>
        <v>0</v>
      </c>
      <c r="N61" s="16">
        <f t="shared" si="8"/>
        <v>0</v>
      </c>
      <c r="O61" s="16">
        <f t="shared" si="8"/>
        <v>0</v>
      </c>
    </row>
    <row r="62" spans="2:24" ht="24.75" customHeight="1">
      <c r="B62" s="36" t="s">
        <v>36</v>
      </c>
      <c r="C62" s="20">
        <v>1</v>
      </c>
      <c r="D62" s="47">
        <v>6900</v>
      </c>
      <c r="E62" s="47">
        <v>10400</v>
      </c>
      <c r="F62" s="47">
        <v>10200</v>
      </c>
      <c r="G62" s="47">
        <v>5200</v>
      </c>
      <c r="H62" s="15"/>
      <c r="I62" s="15"/>
      <c r="J62" s="15"/>
      <c r="K62" s="15"/>
      <c r="L62" s="16">
        <f t="shared" si="8"/>
        <v>0</v>
      </c>
      <c r="M62" s="16">
        <f t="shared" si="8"/>
        <v>0</v>
      </c>
      <c r="N62" s="16">
        <f t="shared" si="8"/>
        <v>0</v>
      </c>
      <c r="O62" s="16">
        <f t="shared" si="8"/>
        <v>0</v>
      </c>
    </row>
    <row r="63" spans="2:24" ht="24.75" customHeight="1">
      <c r="B63" s="36" t="s">
        <v>37</v>
      </c>
      <c r="C63" s="20">
        <v>1</v>
      </c>
      <c r="D63" s="47">
        <v>6900</v>
      </c>
      <c r="E63" s="47">
        <v>10400</v>
      </c>
      <c r="F63" s="47">
        <v>10200</v>
      </c>
      <c r="G63" s="47">
        <v>5400</v>
      </c>
      <c r="H63" s="15"/>
      <c r="I63" s="15"/>
      <c r="J63" s="15"/>
      <c r="K63" s="15"/>
      <c r="L63" s="16">
        <f t="shared" si="8"/>
        <v>0</v>
      </c>
      <c r="M63" s="16">
        <f t="shared" si="8"/>
        <v>0</v>
      </c>
      <c r="N63" s="16">
        <f t="shared" si="8"/>
        <v>0</v>
      </c>
      <c r="O63" s="16">
        <f t="shared" si="8"/>
        <v>0</v>
      </c>
    </row>
    <row r="64" spans="2:24" ht="24.75" customHeight="1">
      <c r="B64" s="36" t="s">
        <v>38</v>
      </c>
      <c r="C64" s="20">
        <v>1</v>
      </c>
      <c r="D64" s="47">
        <v>8500</v>
      </c>
      <c r="E64" s="47">
        <v>12900</v>
      </c>
      <c r="F64" s="47">
        <v>12800</v>
      </c>
      <c r="G64" s="47">
        <v>6600</v>
      </c>
      <c r="H64" s="15"/>
      <c r="I64" s="15"/>
      <c r="J64" s="15"/>
      <c r="K64" s="15"/>
      <c r="L64" s="16">
        <f t="shared" si="8"/>
        <v>0</v>
      </c>
      <c r="M64" s="16">
        <f t="shared" si="8"/>
        <v>0</v>
      </c>
      <c r="N64" s="16">
        <f t="shared" si="8"/>
        <v>0</v>
      </c>
      <c r="O64" s="16">
        <f t="shared" si="8"/>
        <v>0</v>
      </c>
    </row>
    <row r="65" spans="2:15" ht="24.75" customHeight="1">
      <c r="B65" s="36" t="s">
        <v>39</v>
      </c>
      <c r="C65" s="20">
        <v>1</v>
      </c>
      <c r="D65" s="47">
        <v>8500</v>
      </c>
      <c r="E65" s="47">
        <v>12900</v>
      </c>
      <c r="F65" s="47">
        <v>12800</v>
      </c>
      <c r="G65" s="47">
        <v>6600</v>
      </c>
      <c r="H65" s="15"/>
      <c r="I65" s="15"/>
      <c r="J65" s="15"/>
      <c r="K65" s="15"/>
      <c r="L65" s="16">
        <f t="shared" si="8"/>
        <v>0</v>
      </c>
      <c r="M65" s="16">
        <f t="shared" si="8"/>
        <v>0</v>
      </c>
      <c r="N65" s="16">
        <f t="shared" si="8"/>
        <v>0</v>
      </c>
      <c r="O65" s="16">
        <f t="shared" si="8"/>
        <v>0</v>
      </c>
    </row>
    <row r="66" spans="2:15" ht="24.75" customHeight="1">
      <c r="B66" s="36" t="s">
        <v>40</v>
      </c>
      <c r="C66" s="20">
        <v>1</v>
      </c>
      <c r="D66" s="47">
        <v>8500</v>
      </c>
      <c r="E66" s="47">
        <v>12900</v>
      </c>
      <c r="F66" s="47">
        <v>12800</v>
      </c>
      <c r="G66" s="47">
        <v>6600</v>
      </c>
      <c r="H66" s="15"/>
      <c r="I66" s="15"/>
      <c r="J66" s="15"/>
      <c r="K66" s="15"/>
      <c r="L66" s="16">
        <f t="shared" si="8"/>
        <v>0</v>
      </c>
      <c r="M66" s="16">
        <f t="shared" si="8"/>
        <v>0</v>
      </c>
      <c r="N66" s="16">
        <f t="shared" si="8"/>
        <v>0</v>
      </c>
      <c r="O66" s="16">
        <f t="shared" si="8"/>
        <v>0</v>
      </c>
    </row>
    <row r="67" spans="2:15" ht="24.75" customHeight="1">
      <c r="B67" s="36" t="s">
        <v>41</v>
      </c>
      <c r="C67" s="20">
        <v>1</v>
      </c>
      <c r="D67" s="47">
        <v>8500</v>
      </c>
      <c r="E67" s="47">
        <v>12900</v>
      </c>
      <c r="F67" s="47">
        <v>12800</v>
      </c>
      <c r="G67" s="47">
        <v>6600</v>
      </c>
      <c r="H67" s="15"/>
      <c r="I67" s="15"/>
      <c r="J67" s="15"/>
      <c r="K67" s="15"/>
      <c r="L67" s="16">
        <f t="shared" si="8"/>
        <v>0</v>
      </c>
      <c r="M67" s="16">
        <f t="shared" si="8"/>
        <v>0</v>
      </c>
      <c r="N67" s="16">
        <f t="shared" si="8"/>
        <v>0</v>
      </c>
      <c r="O67" s="16">
        <f t="shared" si="8"/>
        <v>0</v>
      </c>
    </row>
    <row r="68" spans="2:15" ht="24.75" customHeight="1">
      <c r="B68" s="36" t="s">
        <v>42</v>
      </c>
      <c r="C68" s="20">
        <v>1</v>
      </c>
      <c r="D68" s="47">
        <v>8500</v>
      </c>
      <c r="E68" s="47">
        <v>12900</v>
      </c>
      <c r="F68" s="47">
        <v>12800</v>
      </c>
      <c r="G68" s="47">
        <v>6600</v>
      </c>
      <c r="H68" s="15"/>
      <c r="I68" s="15"/>
      <c r="J68" s="15"/>
      <c r="K68" s="15"/>
      <c r="L68" s="16">
        <f t="shared" si="8"/>
        <v>0</v>
      </c>
      <c r="M68" s="16">
        <f t="shared" si="8"/>
        <v>0</v>
      </c>
      <c r="N68" s="16">
        <f t="shared" si="8"/>
        <v>0</v>
      </c>
      <c r="O68" s="16">
        <f t="shared" si="8"/>
        <v>0</v>
      </c>
    </row>
    <row r="69" spans="2:15" ht="24.75" customHeight="1">
      <c r="B69" s="49"/>
      <c r="C69" s="49"/>
      <c r="D69" s="49"/>
      <c r="E69" s="49"/>
      <c r="F69" s="49"/>
      <c r="G69" s="50"/>
      <c r="H69" s="50"/>
      <c r="I69" s="50"/>
      <c r="J69" s="50"/>
      <c r="K69" s="50"/>
      <c r="L69" s="50"/>
    </row>
    <row r="70" spans="2:15" ht="24.75" customHeight="1">
      <c r="B70" s="49"/>
      <c r="C70" s="49"/>
      <c r="D70" s="49"/>
      <c r="E70" s="49"/>
      <c r="F70" s="49"/>
      <c r="G70" s="50"/>
      <c r="H70" s="50"/>
      <c r="I70" s="50"/>
      <c r="J70" s="50"/>
      <c r="K70" s="50"/>
      <c r="L70" s="50"/>
    </row>
    <row r="71" spans="2:15" ht="19.5" customHeight="1">
      <c r="B71" s="108" t="s">
        <v>76</v>
      </c>
      <c r="C71" s="108"/>
      <c r="D71" s="108"/>
      <c r="E71" s="108"/>
      <c r="F71" s="108"/>
      <c r="G71" s="108"/>
      <c r="H71" s="108"/>
      <c r="I71" s="108"/>
      <c r="J71" s="51"/>
      <c r="K71" s="51"/>
      <c r="L71" s="51"/>
    </row>
    <row r="73" spans="2:15" ht="63.95" customHeight="1">
      <c r="B73" s="98" t="s">
        <v>77</v>
      </c>
      <c r="C73" s="98"/>
      <c r="D73" s="98"/>
      <c r="E73" s="98"/>
      <c r="F73" s="98"/>
      <c r="G73" s="98"/>
      <c r="H73" s="98"/>
      <c r="I73" s="98"/>
    </row>
    <row r="74" spans="2:15" s="52" customFormat="1" ht="63.95" customHeight="1">
      <c r="B74" s="97" t="s">
        <v>78</v>
      </c>
      <c r="C74" s="97"/>
      <c r="D74" s="97"/>
      <c r="E74" s="97"/>
      <c r="F74" s="97"/>
      <c r="G74" s="97"/>
      <c r="H74" s="97"/>
      <c r="I74" s="97"/>
    </row>
    <row r="75" spans="2:15" ht="63.95" customHeight="1">
      <c r="B75" s="97" t="s">
        <v>79</v>
      </c>
      <c r="C75" s="97"/>
      <c r="D75" s="97"/>
      <c r="E75" s="97"/>
      <c r="F75" s="97"/>
      <c r="G75" s="97"/>
      <c r="H75" s="97"/>
      <c r="I75" s="97"/>
    </row>
    <row r="76" spans="2:15" ht="63.95" customHeight="1">
      <c r="B76" s="97" t="s">
        <v>80</v>
      </c>
      <c r="C76" s="97"/>
      <c r="D76" s="97"/>
      <c r="E76" s="97"/>
      <c r="F76" s="97"/>
      <c r="G76" s="97"/>
      <c r="H76" s="97"/>
      <c r="I76" s="97"/>
    </row>
    <row r="77" spans="2:15" ht="63.95" customHeight="1">
      <c r="B77" s="97" t="s">
        <v>81</v>
      </c>
      <c r="C77" s="97"/>
      <c r="D77" s="97"/>
      <c r="E77" s="97"/>
      <c r="F77" s="97"/>
      <c r="G77" s="97"/>
      <c r="H77" s="97"/>
      <c r="I77" s="97"/>
    </row>
    <row r="78" spans="2:15" ht="63.95" customHeight="1">
      <c r="B78" s="97" t="s">
        <v>82</v>
      </c>
      <c r="C78" s="97"/>
      <c r="D78" s="97"/>
      <c r="E78" s="97"/>
      <c r="F78" s="97"/>
      <c r="G78" s="97"/>
      <c r="H78" s="97"/>
      <c r="I78" s="97"/>
    </row>
  </sheetData>
  <sheetProtection algorithmName="SHA-512" hashValue="nztiQlL1Ht42bHRPC3rhYtBU+9tvz7jg2YtD8knMeW5QkQGxK9TCDfQl0KDZzlde7EyOoD2T7uvPjsDaD8K5CQ==" saltValue="nkOrwfgIwPi32ZBecZ9Ang==" spinCount="100000" sheet="1" objects="1" scenarios="1"/>
  <mergeCells count="29">
    <mergeCell ref="B71:I71"/>
    <mergeCell ref="E43:F43"/>
    <mergeCell ref="B3:G3"/>
    <mergeCell ref="B4:G4"/>
    <mergeCell ref="B6:G6"/>
    <mergeCell ref="C7:G7"/>
    <mergeCell ref="C8:G8"/>
    <mergeCell ref="C9:G9"/>
    <mergeCell ref="C10:G10"/>
    <mergeCell ref="C11:G11"/>
    <mergeCell ref="C12:G12"/>
    <mergeCell ref="C13:G13"/>
    <mergeCell ref="B27:F27"/>
    <mergeCell ref="C49:F49"/>
    <mergeCell ref="C50:F50"/>
    <mergeCell ref="C51:F51"/>
    <mergeCell ref="B52:F52"/>
    <mergeCell ref="B56:H56"/>
    <mergeCell ref="E44:F44"/>
    <mergeCell ref="E45:F45"/>
    <mergeCell ref="E46:F46"/>
    <mergeCell ref="E47:F47"/>
    <mergeCell ref="C48:F48"/>
    <mergeCell ref="B75:I75"/>
    <mergeCell ref="B76:I76"/>
    <mergeCell ref="B77:I77"/>
    <mergeCell ref="B78:I78"/>
    <mergeCell ref="B73:I73"/>
    <mergeCell ref="B74:I74"/>
  </mergeCells>
  <conditionalFormatting sqref="E16:F18 E21:F21 E23:F26">
    <cfRule type="cellIs" dxfId="8" priority="3" stopIfTrue="1" operator="greaterThan">
      <formula>D16</formula>
    </cfRule>
  </conditionalFormatting>
  <conditionalFormatting sqref="E42:F42">
    <cfRule type="cellIs" dxfId="7" priority="1" stopIfTrue="1" operator="greaterThan">
      <formula>D42</formula>
    </cfRule>
  </conditionalFormatting>
  <conditionalFormatting sqref="F29:F39">
    <cfRule type="cellIs" dxfId="6" priority="2" stopIfTrue="1" operator="greaterThan">
      <formula>E29</formula>
    </cfRule>
  </conditionalFormatting>
  <conditionalFormatting sqref="H58:K68">
    <cfRule type="cellIs" dxfId="5" priority="4" stopIfTrue="1" operator="greaterThan">
      <formula>D58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DB03-545F-9D4D-88CF-474CFD96CB4F}">
  <dimension ref="B1:K43"/>
  <sheetViews>
    <sheetView zoomScale="67" workbookViewId="0">
      <selection activeCell="F16" sqref="F16:F24"/>
    </sheetView>
  </sheetViews>
  <sheetFormatPr defaultColWidth="10.875" defaultRowHeight="15.95"/>
  <cols>
    <col min="1" max="1" width="4.375" style="5" customWidth="1"/>
    <col min="2" max="2" width="22.125" style="5" customWidth="1"/>
    <col min="3" max="3" width="66.875" style="5" customWidth="1"/>
    <col min="4" max="4" width="29" style="5" customWidth="1"/>
    <col min="5" max="5" width="10.875" style="5"/>
    <col min="6" max="11" width="22" style="5" customWidth="1"/>
    <col min="12" max="16384" width="10.875" style="5"/>
  </cols>
  <sheetData>
    <row r="1" spans="2:11" s="53" customFormat="1" ht="18.95">
      <c r="I1" s="54"/>
      <c r="J1" s="54"/>
    </row>
    <row r="2" spans="2:11" s="53" customFormat="1" ht="18.95">
      <c r="I2" s="54"/>
      <c r="J2" s="54"/>
    </row>
    <row r="3" spans="2:11" s="53" customFormat="1" ht="30.95">
      <c r="C3" s="128" t="s">
        <v>83</v>
      </c>
      <c r="D3" s="128"/>
      <c r="E3" s="128"/>
      <c r="F3" s="128"/>
      <c r="G3" s="128"/>
      <c r="H3" s="128"/>
      <c r="I3" s="128"/>
      <c r="J3" s="128"/>
      <c r="K3" s="128"/>
    </row>
    <row r="4" spans="2:11" s="53" customFormat="1" ht="29.1">
      <c r="C4" s="129" t="s">
        <v>84</v>
      </c>
      <c r="D4" s="129"/>
      <c r="E4" s="129"/>
      <c r="F4" s="129"/>
      <c r="G4" s="129"/>
      <c r="H4" s="129"/>
      <c r="I4" s="129"/>
      <c r="J4" s="129"/>
      <c r="K4" s="129"/>
    </row>
    <row r="5" spans="2:11" s="53" customFormat="1" ht="21">
      <c r="B5" s="55"/>
      <c r="C5" s="55"/>
      <c r="D5" s="55"/>
      <c r="E5" s="55"/>
      <c r="F5" s="55"/>
      <c r="G5" s="55"/>
      <c r="H5" s="55"/>
      <c r="I5" s="55"/>
      <c r="J5" s="55"/>
      <c r="K5" s="55"/>
    </row>
    <row r="7" spans="2:11" s="56" customFormat="1" ht="24">
      <c r="B7" s="130" t="s">
        <v>85</v>
      </c>
      <c r="C7" s="130"/>
      <c r="D7" s="130"/>
      <c r="E7" s="130"/>
      <c r="F7" s="130"/>
      <c r="G7" s="130"/>
      <c r="H7" s="130"/>
      <c r="I7" s="130"/>
      <c r="J7" s="130"/>
      <c r="K7" s="130"/>
    </row>
    <row r="8" spans="2:11" s="56" customFormat="1" ht="39.950000000000003">
      <c r="B8" s="57" t="s">
        <v>86</v>
      </c>
      <c r="C8" s="57" t="s">
        <v>87</v>
      </c>
      <c r="D8" s="57" t="s">
        <v>88</v>
      </c>
      <c r="E8" s="58" t="s">
        <v>12</v>
      </c>
      <c r="F8" s="57" t="s">
        <v>47</v>
      </c>
      <c r="G8" s="57" t="s">
        <v>48</v>
      </c>
      <c r="H8" s="57" t="s">
        <v>13</v>
      </c>
      <c r="I8" s="57" t="s">
        <v>89</v>
      </c>
      <c r="J8" s="11" t="s">
        <v>15</v>
      </c>
      <c r="K8" s="59" t="s">
        <v>90</v>
      </c>
    </row>
    <row r="9" spans="2:11" ht="20.100000000000001">
      <c r="B9" s="60"/>
      <c r="C9" s="61" t="s">
        <v>91</v>
      </c>
      <c r="D9" s="61" t="s">
        <v>92</v>
      </c>
      <c r="E9" s="62">
        <v>1</v>
      </c>
      <c r="F9" s="122">
        <v>76143</v>
      </c>
      <c r="G9" s="124">
        <f>ROUND(SUM(K9:K15),0)</f>
        <v>0</v>
      </c>
      <c r="H9" s="64">
        <v>14991</v>
      </c>
      <c r="I9" s="65"/>
      <c r="J9" s="16">
        <f>ROUND(I9,0)</f>
        <v>0</v>
      </c>
      <c r="K9" s="66">
        <f t="shared" ref="K9:K43" si="0">+J9*E9</f>
        <v>0</v>
      </c>
    </row>
    <row r="10" spans="2:11" ht="20.100000000000001">
      <c r="B10" s="67"/>
      <c r="C10" s="61" t="s">
        <v>93</v>
      </c>
      <c r="D10" s="61" t="s">
        <v>94</v>
      </c>
      <c r="E10" s="62">
        <v>1</v>
      </c>
      <c r="F10" s="123"/>
      <c r="G10" s="125"/>
      <c r="H10" s="64">
        <v>8153</v>
      </c>
      <c r="I10" s="65"/>
      <c r="J10" s="16">
        <f t="shared" ref="J10:J43" si="1">ROUND(I10,0)</f>
        <v>0</v>
      </c>
      <c r="K10" s="66">
        <f t="shared" si="0"/>
        <v>0</v>
      </c>
    </row>
    <row r="11" spans="2:11" ht="20.100000000000001">
      <c r="B11" s="68" t="s">
        <v>95</v>
      </c>
      <c r="C11" s="61" t="s">
        <v>96</v>
      </c>
      <c r="D11" s="61" t="s">
        <v>97</v>
      </c>
      <c r="E11" s="62">
        <v>1</v>
      </c>
      <c r="F11" s="123"/>
      <c r="G11" s="125"/>
      <c r="H11" s="64">
        <v>19858</v>
      </c>
      <c r="I11" s="65"/>
      <c r="J11" s="16">
        <f t="shared" si="1"/>
        <v>0</v>
      </c>
      <c r="K11" s="66">
        <f t="shared" si="0"/>
        <v>0</v>
      </c>
    </row>
    <row r="12" spans="2:11" ht="20.100000000000001">
      <c r="B12" s="67"/>
      <c r="C12" s="61" t="s">
        <v>98</v>
      </c>
      <c r="D12" s="61" t="s">
        <v>99</v>
      </c>
      <c r="E12" s="62">
        <v>1</v>
      </c>
      <c r="F12" s="123"/>
      <c r="G12" s="125"/>
      <c r="H12" s="64">
        <v>14681</v>
      </c>
      <c r="I12" s="65"/>
      <c r="J12" s="16">
        <f t="shared" si="1"/>
        <v>0</v>
      </c>
      <c r="K12" s="66">
        <f t="shared" si="0"/>
        <v>0</v>
      </c>
    </row>
    <row r="13" spans="2:11" ht="20.100000000000001">
      <c r="B13" s="67"/>
      <c r="C13" s="61" t="s">
        <v>100</v>
      </c>
      <c r="D13" s="61" t="s">
        <v>101</v>
      </c>
      <c r="E13" s="62">
        <v>1</v>
      </c>
      <c r="F13" s="123"/>
      <c r="G13" s="125"/>
      <c r="H13" s="64">
        <v>5132</v>
      </c>
      <c r="I13" s="65"/>
      <c r="J13" s="16">
        <f t="shared" si="1"/>
        <v>0</v>
      </c>
      <c r="K13" s="66">
        <f t="shared" si="0"/>
        <v>0</v>
      </c>
    </row>
    <row r="14" spans="2:11" ht="20.100000000000001">
      <c r="B14" s="67"/>
      <c r="C14" s="61" t="s">
        <v>102</v>
      </c>
      <c r="D14" s="61" t="s">
        <v>101</v>
      </c>
      <c r="E14" s="62">
        <v>1</v>
      </c>
      <c r="F14" s="123"/>
      <c r="G14" s="125"/>
      <c r="H14" s="64">
        <v>5004</v>
      </c>
      <c r="I14" s="65"/>
      <c r="J14" s="16">
        <f t="shared" si="1"/>
        <v>0</v>
      </c>
      <c r="K14" s="66">
        <f t="shared" si="0"/>
        <v>0</v>
      </c>
    </row>
    <row r="15" spans="2:11" ht="39.950000000000003">
      <c r="B15" s="69"/>
      <c r="C15" s="61" t="s">
        <v>103</v>
      </c>
      <c r="D15" s="61" t="s">
        <v>104</v>
      </c>
      <c r="E15" s="62">
        <v>1</v>
      </c>
      <c r="F15" s="131"/>
      <c r="G15" s="132"/>
      <c r="H15" s="64">
        <v>8324</v>
      </c>
      <c r="I15" s="65"/>
      <c r="J15" s="16">
        <f t="shared" si="1"/>
        <v>0</v>
      </c>
      <c r="K15" s="66">
        <f t="shared" si="0"/>
        <v>0</v>
      </c>
    </row>
    <row r="16" spans="2:11" ht="20.100000000000001">
      <c r="B16" s="70"/>
      <c r="C16" s="61" t="s">
        <v>105</v>
      </c>
      <c r="D16" s="61" t="s">
        <v>92</v>
      </c>
      <c r="E16" s="62">
        <v>1</v>
      </c>
      <c r="F16" s="122">
        <v>72110</v>
      </c>
      <c r="G16" s="124">
        <f>ROUND(SUM(K16:K24),0)</f>
        <v>0</v>
      </c>
      <c r="H16" s="64">
        <v>16026</v>
      </c>
      <c r="I16" s="65"/>
      <c r="J16" s="16">
        <f t="shared" si="1"/>
        <v>0</v>
      </c>
      <c r="K16" s="66">
        <f t="shared" si="0"/>
        <v>0</v>
      </c>
    </row>
    <row r="17" spans="2:11" ht="20.100000000000001">
      <c r="B17" s="67"/>
      <c r="C17" s="61" t="s">
        <v>106</v>
      </c>
      <c r="D17" s="61" t="s">
        <v>92</v>
      </c>
      <c r="E17" s="62">
        <v>1</v>
      </c>
      <c r="F17" s="123"/>
      <c r="G17" s="125"/>
      <c r="H17" s="64">
        <v>12560</v>
      </c>
      <c r="I17" s="65"/>
      <c r="J17" s="16">
        <f t="shared" si="1"/>
        <v>0</v>
      </c>
      <c r="K17" s="66">
        <f t="shared" si="0"/>
        <v>0</v>
      </c>
    </row>
    <row r="18" spans="2:11" ht="20.100000000000001">
      <c r="B18" s="67"/>
      <c r="C18" s="61" t="s">
        <v>93</v>
      </c>
      <c r="D18" s="61" t="s">
        <v>94</v>
      </c>
      <c r="E18" s="62">
        <v>1</v>
      </c>
      <c r="F18" s="123"/>
      <c r="G18" s="125"/>
      <c r="H18" s="64">
        <v>7057</v>
      </c>
      <c r="I18" s="65"/>
      <c r="J18" s="16">
        <f t="shared" si="1"/>
        <v>0</v>
      </c>
      <c r="K18" s="66">
        <f t="shared" si="0"/>
        <v>0</v>
      </c>
    </row>
    <row r="19" spans="2:11" ht="39.950000000000003">
      <c r="B19" s="68" t="s">
        <v>107</v>
      </c>
      <c r="C19" s="61" t="s">
        <v>108</v>
      </c>
      <c r="D19" s="61" t="s">
        <v>101</v>
      </c>
      <c r="E19" s="62">
        <v>1</v>
      </c>
      <c r="F19" s="123"/>
      <c r="G19" s="125"/>
      <c r="H19" s="64">
        <v>4847</v>
      </c>
      <c r="I19" s="65"/>
      <c r="J19" s="16">
        <f t="shared" si="1"/>
        <v>0</v>
      </c>
      <c r="K19" s="66">
        <f t="shared" si="0"/>
        <v>0</v>
      </c>
    </row>
    <row r="20" spans="2:11" ht="20.100000000000001">
      <c r="B20" s="67"/>
      <c r="C20" s="61" t="s">
        <v>109</v>
      </c>
      <c r="D20" s="61" t="s">
        <v>104</v>
      </c>
      <c r="E20" s="62">
        <v>1</v>
      </c>
      <c r="F20" s="123"/>
      <c r="G20" s="125"/>
      <c r="H20" s="64">
        <v>9662</v>
      </c>
      <c r="I20" s="65"/>
      <c r="J20" s="16">
        <f t="shared" si="1"/>
        <v>0</v>
      </c>
      <c r="K20" s="66">
        <f t="shared" si="0"/>
        <v>0</v>
      </c>
    </row>
    <row r="21" spans="2:11" ht="20.100000000000001">
      <c r="B21" s="67"/>
      <c r="C21" s="61" t="s">
        <v>110</v>
      </c>
      <c r="D21" s="61" t="s">
        <v>101</v>
      </c>
      <c r="E21" s="62">
        <v>1</v>
      </c>
      <c r="F21" s="123"/>
      <c r="G21" s="125"/>
      <c r="H21" s="64">
        <v>8523</v>
      </c>
      <c r="I21" s="65"/>
      <c r="J21" s="16">
        <f t="shared" si="1"/>
        <v>0</v>
      </c>
      <c r="K21" s="66">
        <f t="shared" si="0"/>
        <v>0</v>
      </c>
    </row>
    <row r="22" spans="2:11" ht="20.100000000000001">
      <c r="B22" s="67"/>
      <c r="C22" s="61" t="s">
        <v>111</v>
      </c>
      <c r="D22" s="61" t="s">
        <v>112</v>
      </c>
      <c r="E22" s="62">
        <v>1</v>
      </c>
      <c r="F22" s="123"/>
      <c r="G22" s="125"/>
      <c r="H22" s="64">
        <v>4310</v>
      </c>
      <c r="I22" s="65"/>
      <c r="J22" s="16">
        <f t="shared" si="1"/>
        <v>0</v>
      </c>
      <c r="K22" s="66">
        <f t="shared" si="0"/>
        <v>0</v>
      </c>
    </row>
    <row r="23" spans="2:11" ht="20.100000000000001">
      <c r="B23" s="67"/>
      <c r="C23" s="61" t="s">
        <v>113</v>
      </c>
      <c r="D23" s="61" t="s">
        <v>101</v>
      </c>
      <c r="E23" s="62">
        <v>1</v>
      </c>
      <c r="F23" s="123"/>
      <c r="G23" s="125"/>
      <c r="H23" s="64">
        <v>4334</v>
      </c>
      <c r="I23" s="65"/>
      <c r="J23" s="16">
        <f t="shared" si="1"/>
        <v>0</v>
      </c>
      <c r="K23" s="66">
        <f t="shared" si="0"/>
        <v>0</v>
      </c>
    </row>
    <row r="24" spans="2:11" ht="60">
      <c r="B24" s="67"/>
      <c r="C24" s="61" t="s">
        <v>114</v>
      </c>
      <c r="D24" s="61" t="s">
        <v>101</v>
      </c>
      <c r="E24" s="62">
        <v>3</v>
      </c>
      <c r="F24" s="131"/>
      <c r="G24" s="125"/>
      <c r="H24" s="64">
        <v>1597</v>
      </c>
      <c r="I24" s="65"/>
      <c r="J24" s="16">
        <f t="shared" si="1"/>
        <v>0</v>
      </c>
      <c r="K24" s="66">
        <f t="shared" si="0"/>
        <v>0</v>
      </c>
    </row>
    <row r="25" spans="2:11" ht="20.100000000000001">
      <c r="B25" s="70"/>
      <c r="C25" s="61" t="s">
        <v>105</v>
      </c>
      <c r="D25" s="61" t="s">
        <v>92</v>
      </c>
      <c r="E25" s="62">
        <v>1</v>
      </c>
      <c r="F25" s="122">
        <v>95616</v>
      </c>
      <c r="G25" s="124">
        <f>ROUND(SUM(K25:K34),0)</f>
        <v>0</v>
      </c>
      <c r="H25" s="64">
        <v>16026</v>
      </c>
      <c r="I25" s="65"/>
      <c r="J25" s="16">
        <f t="shared" si="1"/>
        <v>0</v>
      </c>
      <c r="K25" s="66">
        <f t="shared" si="0"/>
        <v>0</v>
      </c>
    </row>
    <row r="26" spans="2:11" ht="20.100000000000001">
      <c r="B26" s="67"/>
      <c r="C26" s="61" t="s">
        <v>106</v>
      </c>
      <c r="D26" s="61" t="s">
        <v>92</v>
      </c>
      <c r="E26" s="62">
        <v>1</v>
      </c>
      <c r="F26" s="123"/>
      <c r="G26" s="125"/>
      <c r="H26" s="64">
        <v>12560</v>
      </c>
      <c r="I26" s="65"/>
      <c r="J26" s="16">
        <f t="shared" si="1"/>
        <v>0</v>
      </c>
      <c r="K26" s="66">
        <f t="shared" si="0"/>
        <v>0</v>
      </c>
    </row>
    <row r="27" spans="2:11" ht="20.100000000000001">
      <c r="B27" s="67"/>
      <c r="C27" s="61" t="s">
        <v>93</v>
      </c>
      <c r="D27" s="61" t="s">
        <v>94</v>
      </c>
      <c r="E27" s="62">
        <v>1</v>
      </c>
      <c r="F27" s="123"/>
      <c r="G27" s="125"/>
      <c r="H27" s="64">
        <v>7057</v>
      </c>
      <c r="I27" s="65"/>
      <c r="J27" s="16">
        <f t="shared" si="1"/>
        <v>0</v>
      </c>
      <c r="K27" s="66">
        <f t="shared" si="0"/>
        <v>0</v>
      </c>
    </row>
    <row r="28" spans="2:11" ht="20.100000000000001">
      <c r="B28" s="67"/>
      <c r="C28" s="61" t="s">
        <v>115</v>
      </c>
      <c r="D28" s="61" t="s">
        <v>92</v>
      </c>
      <c r="E28" s="62">
        <v>1</v>
      </c>
      <c r="F28" s="123"/>
      <c r="G28" s="125"/>
      <c r="H28" s="64">
        <v>5490</v>
      </c>
      <c r="I28" s="65"/>
      <c r="J28" s="16">
        <f t="shared" si="1"/>
        <v>0</v>
      </c>
      <c r="K28" s="66">
        <f t="shared" si="0"/>
        <v>0</v>
      </c>
    </row>
    <row r="29" spans="2:11" ht="39.950000000000003">
      <c r="B29" s="68" t="s">
        <v>116</v>
      </c>
      <c r="C29" s="61" t="s">
        <v>117</v>
      </c>
      <c r="D29" s="61" t="s">
        <v>118</v>
      </c>
      <c r="E29" s="62">
        <v>1</v>
      </c>
      <c r="F29" s="123"/>
      <c r="G29" s="125"/>
      <c r="H29" s="64">
        <v>13549</v>
      </c>
      <c r="I29" s="65"/>
      <c r="J29" s="16">
        <f t="shared" si="1"/>
        <v>0</v>
      </c>
      <c r="K29" s="66">
        <f t="shared" si="0"/>
        <v>0</v>
      </c>
    </row>
    <row r="30" spans="2:11" ht="39.950000000000003">
      <c r="B30" s="68" t="s">
        <v>119</v>
      </c>
      <c r="C30" s="61" t="s">
        <v>120</v>
      </c>
      <c r="D30" s="61" t="s">
        <v>121</v>
      </c>
      <c r="E30" s="62">
        <v>1</v>
      </c>
      <c r="F30" s="123"/>
      <c r="G30" s="125"/>
      <c r="H30" s="64">
        <v>14399</v>
      </c>
      <c r="I30" s="65"/>
      <c r="J30" s="16">
        <f t="shared" si="1"/>
        <v>0</v>
      </c>
      <c r="K30" s="66">
        <f t="shared" si="0"/>
        <v>0</v>
      </c>
    </row>
    <row r="31" spans="2:11" ht="20.100000000000001">
      <c r="B31" s="68" t="s">
        <v>122</v>
      </c>
      <c r="C31" s="61" t="s">
        <v>111</v>
      </c>
      <c r="D31" s="61" t="s">
        <v>123</v>
      </c>
      <c r="E31" s="62">
        <v>2</v>
      </c>
      <c r="F31" s="123"/>
      <c r="G31" s="125"/>
      <c r="H31" s="64">
        <v>4310</v>
      </c>
      <c r="I31" s="65"/>
      <c r="J31" s="16">
        <f t="shared" si="1"/>
        <v>0</v>
      </c>
      <c r="K31" s="66">
        <f t="shared" si="0"/>
        <v>0</v>
      </c>
    </row>
    <row r="32" spans="2:11" ht="39.950000000000003">
      <c r="B32" s="68"/>
      <c r="C32" s="61" t="s">
        <v>124</v>
      </c>
      <c r="D32" s="61" t="s">
        <v>125</v>
      </c>
      <c r="E32" s="62">
        <v>1</v>
      </c>
      <c r="F32" s="123"/>
      <c r="G32" s="125"/>
      <c r="H32" s="64">
        <v>8790</v>
      </c>
      <c r="I32" s="65"/>
      <c r="J32" s="16">
        <f t="shared" si="1"/>
        <v>0</v>
      </c>
      <c r="K32" s="66">
        <f t="shared" si="0"/>
        <v>0</v>
      </c>
    </row>
    <row r="33" spans="2:11" ht="20.100000000000001">
      <c r="B33" s="68"/>
      <c r="C33" s="61" t="s">
        <v>113</v>
      </c>
      <c r="D33" s="61" t="s">
        <v>101</v>
      </c>
      <c r="E33" s="62">
        <v>1</v>
      </c>
      <c r="F33" s="123"/>
      <c r="G33" s="125"/>
      <c r="H33" s="64">
        <v>4334</v>
      </c>
      <c r="I33" s="65"/>
      <c r="J33" s="16">
        <f t="shared" si="1"/>
        <v>0</v>
      </c>
      <c r="K33" s="66">
        <f t="shared" si="0"/>
        <v>0</v>
      </c>
    </row>
    <row r="34" spans="2:11" ht="60">
      <c r="B34" s="68"/>
      <c r="C34" s="61" t="s">
        <v>126</v>
      </c>
      <c r="D34" s="61" t="s">
        <v>101</v>
      </c>
      <c r="E34" s="62">
        <v>3</v>
      </c>
      <c r="F34" s="123"/>
      <c r="G34" s="125"/>
      <c r="H34" s="64">
        <v>1597</v>
      </c>
      <c r="I34" s="65"/>
      <c r="J34" s="16">
        <f t="shared" si="1"/>
        <v>0</v>
      </c>
      <c r="K34" s="66">
        <f t="shared" si="0"/>
        <v>0</v>
      </c>
    </row>
    <row r="35" spans="2:11" ht="20.100000000000001">
      <c r="B35" s="70"/>
      <c r="C35" s="61" t="s">
        <v>105</v>
      </c>
      <c r="D35" s="61" t="s">
        <v>92</v>
      </c>
      <c r="E35" s="62">
        <v>1</v>
      </c>
      <c r="F35" s="126">
        <v>81845</v>
      </c>
      <c r="G35" s="127">
        <f>ROUND(SUM(K35:K43),0)</f>
        <v>0</v>
      </c>
      <c r="H35" s="64">
        <v>16026</v>
      </c>
      <c r="I35" s="65"/>
      <c r="J35" s="16">
        <f t="shared" si="1"/>
        <v>0</v>
      </c>
      <c r="K35" s="71">
        <f t="shared" si="0"/>
        <v>0</v>
      </c>
    </row>
    <row r="36" spans="2:11" ht="20.100000000000001">
      <c r="B36" s="67"/>
      <c r="C36" s="61" t="s">
        <v>93</v>
      </c>
      <c r="D36" s="61" t="s">
        <v>94</v>
      </c>
      <c r="E36" s="62">
        <v>1</v>
      </c>
      <c r="F36" s="126"/>
      <c r="G36" s="127"/>
      <c r="H36" s="64">
        <v>7057</v>
      </c>
      <c r="I36" s="65"/>
      <c r="J36" s="16">
        <f t="shared" si="1"/>
        <v>0</v>
      </c>
      <c r="K36" s="71">
        <f t="shared" si="0"/>
        <v>0</v>
      </c>
    </row>
    <row r="37" spans="2:11" ht="20.100000000000001">
      <c r="B37" s="67"/>
      <c r="C37" s="61" t="s">
        <v>127</v>
      </c>
      <c r="D37" s="61" t="s">
        <v>128</v>
      </c>
      <c r="E37" s="62">
        <v>1</v>
      </c>
      <c r="F37" s="126"/>
      <c r="G37" s="127"/>
      <c r="H37" s="64">
        <v>5116</v>
      </c>
      <c r="I37" s="65"/>
      <c r="J37" s="16">
        <f t="shared" si="1"/>
        <v>0</v>
      </c>
      <c r="K37" s="71">
        <f t="shared" si="0"/>
        <v>0</v>
      </c>
    </row>
    <row r="38" spans="2:11" ht="39.950000000000003">
      <c r="B38" s="68" t="s">
        <v>129</v>
      </c>
      <c r="C38" s="61" t="s">
        <v>115</v>
      </c>
      <c r="D38" s="61" t="s">
        <v>92</v>
      </c>
      <c r="E38" s="62">
        <v>1</v>
      </c>
      <c r="F38" s="126"/>
      <c r="G38" s="127"/>
      <c r="H38" s="64">
        <v>7285</v>
      </c>
      <c r="I38" s="65"/>
      <c r="J38" s="16">
        <f t="shared" si="1"/>
        <v>0</v>
      </c>
      <c r="K38" s="71">
        <f t="shared" si="0"/>
        <v>0</v>
      </c>
    </row>
    <row r="39" spans="2:11" ht="39.950000000000003">
      <c r="B39" s="68" t="s">
        <v>130</v>
      </c>
      <c r="C39" s="61" t="s">
        <v>117</v>
      </c>
      <c r="D39" s="61" t="s">
        <v>131</v>
      </c>
      <c r="E39" s="62">
        <v>1</v>
      </c>
      <c r="F39" s="126"/>
      <c r="G39" s="127"/>
      <c r="H39" s="64">
        <v>14112</v>
      </c>
      <c r="I39" s="65"/>
      <c r="J39" s="16">
        <f t="shared" si="1"/>
        <v>0</v>
      </c>
      <c r="K39" s="71">
        <f t="shared" si="0"/>
        <v>0</v>
      </c>
    </row>
    <row r="40" spans="2:11" ht="20.100000000000001">
      <c r="B40" s="67"/>
      <c r="C40" s="61" t="s">
        <v>120</v>
      </c>
      <c r="D40" s="61" t="s">
        <v>121</v>
      </c>
      <c r="E40" s="62">
        <v>1</v>
      </c>
      <c r="F40" s="126"/>
      <c r="G40" s="127"/>
      <c r="H40" s="64">
        <v>14504</v>
      </c>
      <c r="I40" s="65"/>
      <c r="J40" s="16">
        <f t="shared" si="1"/>
        <v>0</v>
      </c>
      <c r="K40" s="71">
        <f t="shared" si="0"/>
        <v>0</v>
      </c>
    </row>
    <row r="41" spans="2:11" ht="20.100000000000001">
      <c r="B41" s="67"/>
      <c r="C41" s="61" t="s">
        <v>111</v>
      </c>
      <c r="D41" s="61" t="s">
        <v>112</v>
      </c>
      <c r="E41" s="62">
        <v>2</v>
      </c>
      <c r="F41" s="126"/>
      <c r="G41" s="127"/>
      <c r="H41" s="64">
        <v>4310</v>
      </c>
      <c r="I41" s="65"/>
      <c r="J41" s="16">
        <f t="shared" si="1"/>
        <v>0</v>
      </c>
      <c r="K41" s="71">
        <f t="shared" si="0"/>
        <v>0</v>
      </c>
    </row>
    <row r="42" spans="2:11" ht="20.100000000000001">
      <c r="B42" s="67"/>
      <c r="C42" s="61" t="s">
        <v>113</v>
      </c>
      <c r="D42" s="61" t="s">
        <v>101</v>
      </c>
      <c r="E42" s="62">
        <v>1</v>
      </c>
      <c r="F42" s="126"/>
      <c r="G42" s="127"/>
      <c r="H42" s="64">
        <v>4334</v>
      </c>
      <c r="I42" s="65"/>
      <c r="J42" s="16">
        <f t="shared" si="1"/>
        <v>0</v>
      </c>
      <c r="K42" s="71">
        <f t="shared" si="0"/>
        <v>0</v>
      </c>
    </row>
    <row r="43" spans="2:11" ht="60">
      <c r="B43" s="69"/>
      <c r="C43" s="61" t="s">
        <v>114</v>
      </c>
      <c r="D43" s="61" t="s">
        <v>101</v>
      </c>
      <c r="E43" s="62">
        <v>3</v>
      </c>
      <c r="F43" s="126"/>
      <c r="G43" s="127"/>
      <c r="H43" s="64">
        <v>1597</v>
      </c>
      <c r="I43" s="72"/>
      <c r="J43" s="16">
        <f t="shared" si="1"/>
        <v>0</v>
      </c>
      <c r="K43" s="71">
        <f t="shared" si="0"/>
        <v>0</v>
      </c>
    </row>
  </sheetData>
  <sheetProtection algorithmName="SHA-512" hashValue="G6cobwoAtjoZA1ad/DzWTeOX4biQ9yZaSV4fT8BD1HS7/pP/ut9UOuZXxrE0VB4P9WfbzjA+5EdlaNQF18XVeA==" saltValue="2fPCDYNcvImA1RsZUC3CHA==" spinCount="100000" sheet="1" objects="1" scenarios="1"/>
  <mergeCells count="11">
    <mergeCell ref="F25:F34"/>
    <mergeCell ref="G25:G34"/>
    <mergeCell ref="F35:F43"/>
    <mergeCell ref="G35:G43"/>
    <mergeCell ref="C3:K3"/>
    <mergeCell ref="C4:K4"/>
    <mergeCell ref="B7:K7"/>
    <mergeCell ref="F9:F15"/>
    <mergeCell ref="G9:G15"/>
    <mergeCell ref="F16:F24"/>
    <mergeCell ref="G16:G24"/>
  </mergeCells>
  <conditionalFormatting sqref="J9:J43">
    <cfRule type="cellIs" dxfId="4" priority="1" stopIfTrue="1" operator="greaterThan">
      <formula>I9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9C64C-D114-5F46-BFA9-B6484F3787C0}">
  <dimension ref="B3:H36"/>
  <sheetViews>
    <sheetView zoomScale="61" workbookViewId="0">
      <selection activeCell="F8" sqref="F8"/>
    </sheetView>
  </sheetViews>
  <sheetFormatPr defaultColWidth="11.5" defaultRowHeight="18.95"/>
  <cols>
    <col min="1" max="1" width="4.375" style="53" customWidth="1"/>
    <col min="2" max="2" width="61" style="53" customWidth="1"/>
    <col min="3" max="3" width="67.875" style="53" customWidth="1"/>
    <col min="4" max="4" width="13" style="53" customWidth="1"/>
    <col min="5" max="5" width="31.125" style="53" customWidth="1"/>
    <col min="6" max="7" width="32.375" style="53" customWidth="1"/>
    <col min="8" max="8" width="26.375" style="54" customWidth="1"/>
    <col min="9" max="16384" width="11.5" style="53"/>
  </cols>
  <sheetData>
    <row r="3" spans="2:8" ht="30.95">
      <c r="B3" s="128" t="s">
        <v>83</v>
      </c>
      <c r="C3" s="128"/>
      <c r="D3" s="128"/>
      <c r="E3" s="128"/>
      <c r="F3" s="128"/>
      <c r="G3" s="128"/>
      <c r="H3" s="128"/>
    </row>
    <row r="4" spans="2:8" ht="29.1">
      <c r="B4" s="129" t="s">
        <v>132</v>
      </c>
      <c r="C4" s="129"/>
      <c r="D4" s="129"/>
      <c r="E4" s="129"/>
      <c r="F4" s="129"/>
      <c r="G4" s="129"/>
      <c r="H4" s="129"/>
    </row>
    <row r="5" spans="2:8" ht="21">
      <c r="B5" s="55"/>
      <c r="C5" s="55"/>
      <c r="D5" s="55"/>
      <c r="E5" s="55"/>
      <c r="F5" s="55"/>
      <c r="G5" s="55"/>
      <c r="H5" s="55"/>
    </row>
    <row r="6" spans="2:8" s="56" customFormat="1" ht="24">
      <c r="B6" s="130" t="s">
        <v>85</v>
      </c>
      <c r="C6" s="130"/>
      <c r="D6" s="130"/>
      <c r="E6" s="130"/>
      <c r="F6" s="130"/>
      <c r="G6" s="130"/>
      <c r="H6" s="130"/>
    </row>
    <row r="7" spans="2:8" s="56" customFormat="1" ht="39.950000000000003">
      <c r="B7" s="73" t="s">
        <v>87</v>
      </c>
      <c r="C7" s="73" t="s">
        <v>88</v>
      </c>
      <c r="D7" s="73" t="s">
        <v>12</v>
      </c>
      <c r="E7" s="73" t="s">
        <v>13</v>
      </c>
      <c r="F7" s="73" t="s">
        <v>89</v>
      </c>
      <c r="G7" s="10" t="s">
        <v>15</v>
      </c>
      <c r="H7" s="73" t="s">
        <v>16</v>
      </c>
    </row>
    <row r="8" spans="2:8" s="56" customFormat="1" ht="39.950000000000003">
      <c r="B8" s="74" t="s">
        <v>133</v>
      </c>
      <c r="C8" s="75" t="s">
        <v>134</v>
      </c>
      <c r="D8" s="76">
        <v>15</v>
      </c>
      <c r="E8" s="63">
        <v>5490</v>
      </c>
      <c r="F8" s="77"/>
      <c r="G8" s="16">
        <f>ROUND(F8,0)</f>
        <v>0</v>
      </c>
      <c r="H8" s="78">
        <f>ROUND((G8*D8),0)</f>
        <v>0</v>
      </c>
    </row>
    <row r="9" spans="2:8" s="56" customFormat="1" ht="39.950000000000003">
      <c r="B9" s="74" t="s">
        <v>135</v>
      </c>
      <c r="C9" s="75" t="s">
        <v>136</v>
      </c>
      <c r="D9" s="76">
        <v>10</v>
      </c>
      <c r="E9" s="63">
        <v>9268</v>
      </c>
      <c r="F9" s="77"/>
      <c r="G9" s="16">
        <f t="shared" ref="G9:G30" si="0">ROUND(F9,0)</f>
        <v>0</v>
      </c>
      <c r="H9" s="78">
        <f t="shared" ref="H9:H31" si="1">ROUND((G9*D9),0)</f>
        <v>0</v>
      </c>
    </row>
    <row r="10" spans="2:8" s="56" customFormat="1" ht="20.100000000000001">
      <c r="B10" s="74" t="s">
        <v>109</v>
      </c>
      <c r="C10" s="75" t="s">
        <v>137</v>
      </c>
      <c r="D10" s="76">
        <v>10</v>
      </c>
      <c r="E10" s="63">
        <v>10531</v>
      </c>
      <c r="F10" s="77"/>
      <c r="G10" s="16">
        <f t="shared" si="0"/>
        <v>0</v>
      </c>
      <c r="H10" s="78">
        <f t="shared" si="1"/>
        <v>0</v>
      </c>
    </row>
    <row r="11" spans="2:8" s="56" customFormat="1" ht="20.100000000000001">
      <c r="B11" s="74" t="s">
        <v>138</v>
      </c>
      <c r="C11" s="75" t="s">
        <v>139</v>
      </c>
      <c r="D11" s="76">
        <v>15</v>
      </c>
      <c r="E11" s="63">
        <v>10542</v>
      </c>
      <c r="F11" s="77"/>
      <c r="G11" s="16">
        <f t="shared" si="0"/>
        <v>0</v>
      </c>
      <c r="H11" s="78">
        <f t="shared" si="1"/>
        <v>0</v>
      </c>
    </row>
    <row r="12" spans="2:8" s="56" customFormat="1" ht="99.95">
      <c r="B12" s="74" t="s">
        <v>140</v>
      </c>
      <c r="C12" s="75" t="s">
        <v>141</v>
      </c>
      <c r="D12" s="76">
        <v>30</v>
      </c>
      <c r="E12" s="63">
        <v>7621</v>
      </c>
      <c r="F12" s="77"/>
      <c r="G12" s="16">
        <f t="shared" si="0"/>
        <v>0</v>
      </c>
      <c r="H12" s="78">
        <f t="shared" si="1"/>
        <v>0</v>
      </c>
    </row>
    <row r="13" spans="2:8" s="56" customFormat="1" ht="39.950000000000003">
      <c r="B13" s="74" t="s">
        <v>142</v>
      </c>
      <c r="C13" s="75" t="s">
        <v>143</v>
      </c>
      <c r="D13" s="76">
        <v>2</v>
      </c>
      <c r="E13" s="63">
        <v>38366</v>
      </c>
      <c r="F13" s="77"/>
      <c r="G13" s="16">
        <f t="shared" si="0"/>
        <v>0</v>
      </c>
      <c r="H13" s="78">
        <f t="shared" si="1"/>
        <v>0</v>
      </c>
    </row>
    <row r="14" spans="2:8" s="56" customFormat="1" ht="20.100000000000001">
      <c r="B14" s="74" t="s">
        <v>144</v>
      </c>
      <c r="C14" s="75" t="s">
        <v>145</v>
      </c>
      <c r="D14" s="76">
        <v>20</v>
      </c>
      <c r="E14" s="63">
        <v>14446</v>
      </c>
      <c r="F14" s="77"/>
      <c r="G14" s="16">
        <f t="shared" si="0"/>
        <v>0</v>
      </c>
      <c r="H14" s="78">
        <f t="shared" si="1"/>
        <v>0</v>
      </c>
    </row>
    <row r="15" spans="2:8" s="56" customFormat="1" ht="20.100000000000001">
      <c r="B15" s="74" t="s">
        <v>105</v>
      </c>
      <c r="C15" s="75" t="s">
        <v>146</v>
      </c>
      <c r="D15" s="76">
        <v>36</v>
      </c>
      <c r="E15" s="63">
        <v>16026</v>
      </c>
      <c r="F15" s="77"/>
      <c r="G15" s="16">
        <f t="shared" si="0"/>
        <v>0</v>
      </c>
      <c r="H15" s="78">
        <f t="shared" si="1"/>
        <v>0</v>
      </c>
    </row>
    <row r="16" spans="2:8" s="56" customFormat="1" ht="20.100000000000001">
      <c r="B16" s="74" t="s">
        <v>106</v>
      </c>
      <c r="C16" s="75" t="s">
        <v>146</v>
      </c>
      <c r="D16" s="76">
        <v>36</v>
      </c>
      <c r="E16" s="63">
        <v>12560</v>
      </c>
      <c r="F16" s="77"/>
      <c r="G16" s="16">
        <f t="shared" si="0"/>
        <v>0</v>
      </c>
      <c r="H16" s="78">
        <f t="shared" si="1"/>
        <v>0</v>
      </c>
    </row>
    <row r="17" spans="2:8" s="56" customFormat="1" ht="39.950000000000003">
      <c r="B17" s="74" t="s">
        <v>147</v>
      </c>
      <c r="C17" s="75" t="s">
        <v>148</v>
      </c>
      <c r="D17" s="76">
        <v>20</v>
      </c>
      <c r="E17" s="63">
        <v>8790</v>
      </c>
      <c r="F17" s="77"/>
      <c r="G17" s="16">
        <f t="shared" si="0"/>
        <v>0</v>
      </c>
      <c r="H17" s="78">
        <f t="shared" si="1"/>
        <v>0</v>
      </c>
    </row>
    <row r="18" spans="2:8" s="56" customFormat="1" ht="39.950000000000003">
      <c r="B18" s="74" t="s">
        <v>149</v>
      </c>
      <c r="C18" s="75" t="s">
        <v>148</v>
      </c>
      <c r="D18" s="76">
        <v>10</v>
      </c>
      <c r="E18" s="63">
        <v>15186</v>
      </c>
      <c r="F18" s="77"/>
      <c r="G18" s="16">
        <f t="shared" si="0"/>
        <v>0</v>
      </c>
      <c r="H18" s="78">
        <f t="shared" si="1"/>
        <v>0</v>
      </c>
    </row>
    <row r="19" spans="2:8" s="56" customFormat="1" ht="20.100000000000001">
      <c r="B19" s="74" t="s">
        <v>150</v>
      </c>
      <c r="C19" s="75" t="s">
        <v>151</v>
      </c>
      <c r="D19" s="76">
        <v>10</v>
      </c>
      <c r="E19" s="63">
        <v>12262</v>
      </c>
      <c r="F19" s="77"/>
      <c r="G19" s="16">
        <f t="shared" si="0"/>
        <v>0</v>
      </c>
      <c r="H19" s="78">
        <f t="shared" si="1"/>
        <v>0</v>
      </c>
    </row>
    <row r="20" spans="2:8" s="56" customFormat="1" ht="20.100000000000001">
      <c r="B20" s="74" t="s">
        <v>152</v>
      </c>
      <c r="C20" s="75" t="s">
        <v>153</v>
      </c>
      <c r="D20" s="76">
        <v>10</v>
      </c>
      <c r="E20" s="63">
        <v>8626</v>
      </c>
      <c r="F20" s="77"/>
      <c r="G20" s="16">
        <f t="shared" si="0"/>
        <v>0</v>
      </c>
      <c r="H20" s="78">
        <f t="shared" si="1"/>
        <v>0</v>
      </c>
    </row>
    <row r="21" spans="2:8" s="56" customFormat="1" ht="20.100000000000001">
      <c r="B21" s="74" t="s">
        <v>154</v>
      </c>
      <c r="C21" s="75" t="s">
        <v>155</v>
      </c>
      <c r="D21" s="76">
        <v>10</v>
      </c>
      <c r="E21" s="63">
        <v>14363</v>
      </c>
      <c r="F21" s="77"/>
      <c r="G21" s="16">
        <f t="shared" si="0"/>
        <v>0</v>
      </c>
      <c r="H21" s="78">
        <f t="shared" si="1"/>
        <v>0</v>
      </c>
    </row>
    <row r="22" spans="2:8" s="56" customFormat="1" ht="60">
      <c r="B22" s="74" t="s">
        <v>114</v>
      </c>
      <c r="C22" s="75" t="s">
        <v>156</v>
      </c>
      <c r="D22" s="76">
        <v>3</v>
      </c>
      <c r="E22" s="63">
        <v>1597</v>
      </c>
      <c r="F22" s="77"/>
      <c r="G22" s="16">
        <f t="shared" si="0"/>
        <v>0</v>
      </c>
      <c r="H22" s="78">
        <f t="shared" si="1"/>
        <v>0</v>
      </c>
    </row>
    <row r="23" spans="2:8" s="56" customFormat="1" ht="20.100000000000001">
      <c r="B23" s="74" t="s">
        <v>157</v>
      </c>
      <c r="C23" s="75" t="s">
        <v>158</v>
      </c>
      <c r="D23" s="76">
        <v>1</v>
      </c>
      <c r="E23" s="63">
        <v>56255</v>
      </c>
      <c r="F23" s="77"/>
      <c r="G23" s="16">
        <f t="shared" si="0"/>
        <v>0</v>
      </c>
      <c r="H23" s="78">
        <f t="shared" si="1"/>
        <v>0</v>
      </c>
    </row>
    <row r="24" spans="2:8" s="56" customFormat="1" ht="20.100000000000001">
      <c r="B24" s="74" t="s">
        <v>159</v>
      </c>
      <c r="C24" s="75" t="s">
        <v>160</v>
      </c>
      <c r="D24" s="76">
        <v>1</v>
      </c>
      <c r="E24" s="63">
        <v>55813</v>
      </c>
      <c r="F24" s="77"/>
      <c r="G24" s="16">
        <f t="shared" si="0"/>
        <v>0</v>
      </c>
      <c r="H24" s="78">
        <f t="shared" si="1"/>
        <v>0</v>
      </c>
    </row>
    <row r="25" spans="2:8" s="56" customFormat="1" ht="20.100000000000001">
      <c r="B25" s="74" t="s">
        <v>161</v>
      </c>
      <c r="C25" s="75" t="s">
        <v>162</v>
      </c>
      <c r="D25" s="76">
        <v>1</v>
      </c>
      <c r="E25" s="63">
        <v>58168</v>
      </c>
      <c r="F25" s="77"/>
      <c r="G25" s="16">
        <f t="shared" si="0"/>
        <v>0</v>
      </c>
      <c r="H25" s="78">
        <f t="shared" si="1"/>
        <v>0</v>
      </c>
    </row>
    <row r="26" spans="2:8" s="56" customFormat="1" ht="39.950000000000003">
      <c r="B26" s="74" t="s">
        <v>163</v>
      </c>
      <c r="C26" s="75" t="s">
        <v>164</v>
      </c>
      <c r="D26" s="76">
        <v>1</v>
      </c>
      <c r="E26" s="63">
        <v>63159</v>
      </c>
      <c r="F26" s="77"/>
      <c r="G26" s="16">
        <f t="shared" si="0"/>
        <v>0</v>
      </c>
      <c r="H26" s="78">
        <f t="shared" si="1"/>
        <v>0</v>
      </c>
    </row>
    <row r="27" spans="2:8" s="56" customFormat="1" ht="39.950000000000003">
      <c r="B27" s="74" t="s">
        <v>165</v>
      </c>
      <c r="C27" s="75" t="s">
        <v>166</v>
      </c>
      <c r="D27" s="76">
        <v>1</v>
      </c>
      <c r="E27" s="63">
        <v>66197</v>
      </c>
      <c r="F27" s="77"/>
      <c r="G27" s="16">
        <f t="shared" si="0"/>
        <v>0</v>
      </c>
      <c r="H27" s="78">
        <f t="shared" si="1"/>
        <v>0</v>
      </c>
    </row>
    <row r="28" spans="2:8" s="56" customFormat="1" ht="20.100000000000001">
      <c r="B28" s="74" t="s">
        <v>167</v>
      </c>
      <c r="C28" s="75" t="s">
        <v>168</v>
      </c>
      <c r="D28" s="76">
        <v>1</v>
      </c>
      <c r="E28" s="63">
        <v>70496</v>
      </c>
      <c r="F28" s="77"/>
      <c r="G28" s="16">
        <f t="shared" si="0"/>
        <v>0</v>
      </c>
      <c r="H28" s="78">
        <f t="shared" si="1"/>
        <v>0</v>
      </c>
    </row>
    <row r="29" spans="2:8" s="56" customFormat="1" ht="20.100000000000001">
      <c r="B29" s="74" t="s">
        <v>169</v>
      </c>
      <c r="C29" s="75" t="s">
        <v>170</v>
      </c>
      <c r="D29" s="76">
        <v>1</v>
      </c>
      <c r="E29" s="63">
        <v>70919</v>
      </c>
      <c r="F29" s="77"/>
      <c r="G29" s="16">
        <f t="shared" si="0"/>
        <v>0</v>
      </c>
      <c r="H29" s="78">
        <f t="shared" si="1"/>
        <v>0</v>
      </c>
    </row>
    <row r="30" spans="2:8" s="56" customFormat="1" ht="20.100000000000001">
      <c r="B30" s="74" t="s">
        <v>171</v>
      </c>
      <c r="C30" s="75" t="s">
        <v>170</v>
      </c>
      <c r="D30" s="76">
        <v>1</v>
      </c>
      <c r="E30" s="63">
        <v>78204</v>
      </c>
      <c r="F30" s="77"/>
      <c r="G30" s="16">
        <f t="shared" si="0"/>
        <v>0</v>
      </c>
      <c r="H30" s="78">
        <f t="shared" si="1"/>
        <v>0</v>
      </c>
    </row>
    <row r="31" spans="2:8" s="56" customFormat="1" ht="20.100000000000001">
      <c r="B31" s="74" t="s">
        <v>172</v>
      </c>
      <c r="C31" s="75" t="s">
        <v>170</v>
      </c>
      <c r="D31" s="76">
        <v>1</v>
      </c>
      <c r="E31" s="63">
        <v>85169</v>
      </c>
      <c r="F31" s="77"/>
      <c r="G31" s="16">
        <f t="shared" ref="G31" si="2">ROUND(F31,0)</f>
        <v>0</v>
      </c>
      <c r="H31" s="78">
        <f t="shared" si="1"/>
        <v>0</v>
      </c>
    </row>
    <row r="32" spans="2:8" s="56" customFormat="1" ht="18.95" customHeight="1">
      <c r="B32" s="109" t="s">
        <v>173</v>
      </c>
      <c r="C32" s="133"/>
      <c r="D32" s="79"/>
      <c r="E32" s="80"/>
      <c r="F32" s="81"/>
      <c r="G32" s="81"/>
      <c r="H32" s="81">
        <f>SUM(H8:H31)</f>
        <v>0</v>
      </c>
    </row>
    <row r="33" spans="2:3" s="56" customFormat="1"/>
    <row r="36" spans="2:3">
      <c r="B36" s="82"/>
      <c r="C36" s="82"/>
    </row>
  </sheetData>
  <sheetProtection algorithmName="SHA-512" hashValue="VMMbnkqJa3icwkY0VPZm9SnKVYEeeArwQ6ousX6j1IXmSqOc1BFts21WCXRwc1JA9Zh11MwYgbT0z8yq2BWQAg==" saltValue="N4GOz1CKvgf/ptlKTv8uHQ==" spinCount="100000" sheet="1" objects="1" scenarios="1"/>
  <mergeCells count="4">
    <mergeCell ref="B3:H3"/>
    <mergeCell ref="B4:H4"/>
    <mergeCell ref="B6:H6"/>
    <mergeCell ref="B32:C32"/>
  </mergeCells>
  <conditionalFormatting sqref="F8:G31">
    <cfRule type="cellIs" dxfId="3" priority="1" stopIfTrue="1" operator="greaterThan">
      <formula>E8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E27B1-09E8-2444-B987-A70CEADAA940}">
  <dimension ref="B3:H23"/>
  <sheetViews>
    <sheetView zoomScale="75" workbookViewId="0">
      <selection activeCell="C13" sqref="C13"/>
    </sheetView>
  </sheetViews>
  <sheetFormatPr defaultColWidth="11.5" defaultRowHeight="18.95"/>
  <cols>
    <col min="1" max="1" width="4.375" style="53" customWidth="1"/>
    <col min="2" max="2" width="78" style="53" customWidth="1"/>
    <col min="3" max="3" width="58" style="53" customWidth="1"/>
    <col min="4" max="4" width="13" style="53" customWidth="1"/>
    <col min="5" max="5" width="25.125" style="53" customWidth="1"/>
    <col min="6" max="7" width="32.375" style="53" customWidth="1"/>
    <col min="8" max="8" width="26.625" style="54" customWidth="1"/>
    <col min="9" max="16384" width="11.5" style="53"/>
  </cols>
  <sheetData>
    <row r="3" spans="2:8" ht="30.95">
      <c r="B3" s="128" t="s">
        <v>83</v>
      </c>
      <c r="C3" s="128"/>
      <c r="D3" s="128"/>
      <c r="E3" s="128"/>
      <c r="F3" s="128"/>
      <c r="G3" s="128"/>
      <c r="H3" s="128"/>
    </row>
    <row r="4" spans="2:8" ht="29.1">
      <c r="B4" s="129" t="s">
        <v>174</v>
      </c>
      <c r="C4" s="129"/>
      <c r="D4" s="129"/>
      <c r="E4" s="129"/>
      <c r="F4" s="129"/>
      <c r="G4" s="129"/>
      <c r="H4" s="129"/>
    </row>
    <row r="5" spans="2:8" ht="21">
      <c r="B5" s="55"/>
      <c r="C5" s="55"/>
      <c r="D5" s="55"/>
      <c r="E5" s="55"/>
      <c r="F5" s="55"/>
      <c r="G5" s="55"/>
      <c r="H5" s="55"/>
    </row>
    <row r="6" spans="2:8" s="56" customFormat="1" ht="24">
      <c r="B6" s="130" t="s">
        <v>85</v>
      </c>
      <c r="C6" s="130"/>
      <c r="D6" s="130"/>
      <c r="E6" s="130"/>
      <c r="F6" s="130"/>
      <c r="G6" s="130"/>
      <c r="H6" s="130"/>
    </row>
    <row r="7" spans="2:8" s="56" customFormat="1" ht="39.950000000000003">
      <c r="B7" s="73" t="s">
        <v>175</v>
      </c>
      <c r="C7" s="73" t="s">
        <v>176</v>
      </c>
      <c r="D7" s="73" t="s">
        <v>12</v>
      </c>
      <c r="E7" s="73" t="s">
        <v>13</v>
      </c>
      <c r="F7" s="73" t="s">
        <v>89</v>
      </c>
      <c r="G7" s="10" t="s">
        <v>15</v>
      </c>
      <c r="H7" s="73" t="s">
        <v>16</v>
      </c>
    </row>
    <row r="8" spans="2:8" s="56" customFormat="1" ht="20.100000000000001">
      <c r="B8" s="74" t="s">
        <v>177</v>
      </c>
      <c r="C8" s="75" t="s">
        <v>178</v>
      </c>
      <c r="D8" s="76">
        <v>1</v>
      </c>
      <c r="E8" s="63">
        <v>34777</v>
      </c>
      <c r="F8" s="77"/>
      <c r="G8" s="16">
        <f t="shared" ref="G8:G21" si="0">ROUND(F8,0)</f>
        <v>0</v>
      </c>
      <c r="H8" s="78">
        <f t="shared" ref="H8:H21" si="1">ROUND((G8*D8),0)</f>
        <v>0</v>
      </c>
    </row>
    <row r="9" spans="2:8" s="56" customFormat="1" ht="20.100000000000001">
      <c r="B9" s="74" t="s">
        <v>179</v>
      </c>
      <c r="C9" s="75" t="s">
        <v>178</v>
      </c>
      <c r="D9" s="76">
        <v>1</v>
      </c>
      <c r="E9" s="63">
        <v>59967</v>
      </c>
      <c r="F9" s="77"/>
      <c r="G9" s="16">
        <f t="shared" si="0"/>
        <v>0</v>
      </c>
      <c r="H9" s="78">
        <f t="shared" si="1"/>
        <v>0</v>
      </c>
    </row>
    <row r="10" spans="2:8" s="56" customFormat="1" ht="20.100000000000001">
      <c r="B10" s="74" t="s">
        <v>180</v>
      </c>
      <c r="C10" s="75" t="s">
        <v>178</v>
      </c>
      <c r="D10" s="76">
        <v>1</v>
      </c>
      <c r="E10" s="63">
        <v>21196</v>
      </c>
      <c r="F10" s="77"/>
      <c r="G10" s="16">
        <f t="shared" si="0"/>
        <v>0</v>
      </c>
      <c r="H10" s="78">
        <f t="shared" si="1"/>
        <v>0</v>
      </c>
    </row>
    <row r="11" spans="2:8" s="56" customFormat="1" ht="20.100000000000001">
      <c r="B11" s="74" t="s">
        <v>181</v>
      </c>
      <c r="C11" s="75" t="s">
        <v>182</v>
      </c>
      <c r="D11" s="76">
        <v>1</v>
      </c>
      <c r="E11" s="63">
        <v>53441</v>
      </c>
      <c r="F11" s="77"/>
      <c r="G11" s="16">
        <f t="shared" si="0"/>
        <v>0</v>
      </c>
      <c r="H11" s="78">
        <f t="shared" si="1"/>
        <v>0</v>
      </c>
    </row>
    <row r="12" spans="2:8" s="56" customFormat="1" ht="20.100000000000001">
      <c r="B12" s="74" t="s">
        <v>183</v>
      </c>
      <c r="C12" s="75" t="s">
        <v>182</v>
      </c>
      <c r="D12" s="76">
        <v>1</v>
      </c>
      <c r="E12" s="63">
        <v>71946</v>
      </c>
      <c r="F12" s="77"/>
      <c r="G12" s="16">
        <f t="shared" si="0"/>
        <v>0</v>
      </c>
      <c r="H12" s="78">
        <f t="shared" si="1"/>
        <v>0</v>
      </c>
    </row>
    <row r="13" spans="2:8" s="56" customFormat="1" ht="20.100000000000001">
      <c r="B13" s="74" t="s">
        <v>180</v>
      </c>
      <c r="C13" s="75" t="s">
        <v>182</v>
      </c>
      <c r="D13" s="76">
        <v>1</v>
      </c>
      <c r="E13" s="63">
        <v>26140</v>
      </c>
      <c r="F13" s="77"/>
      <c r="G13" s="16">
        <f t="shared" si="0"/>
        <v>0</v>
      </c>
      <c r="H13" s="78">
        <f t="shared" si="1"/>
        <v>0</v>
      </c>
    </row>
    <row r="14" spans="2:8" s="56" customFormat="1" ht="20.100000000000001">
      <c r="B14" s="74" t="s">
        <v>177</v>
      </c>
      <c r="C14" s="75" t="s">
        <v>184</v>
      </c>
      <c r="D14" s="76">
        <v>1</v>
      </c>
      <c r="E14" s="63">
        <v>21974</v>
      </c>
      <c r="F14" s="77"/>
      <c r="G14" s="16">
        <f t="shared" si="0"/>
        <v>0</v>
      </c>
      <c r="H14" s="78">
        <f t="shared" si="1"/>
        <v>0</v>
      </c>
    </row>
    <row r="15" spans="2:8" s="56" customFormat="1" ht="20.100000000000001">
      <c r="B15" s="74" t="s">
        <v>185</v>
      </c>
      <c r="C15" s="75" t="s">
        <v>184</v>
      </c>
      <c r="D15" s="76">
        <v>1</v>
      </c>
      <c r="E15" s="63">
        <v>20151</v>
      </c>
      <c r="F15" s="77"/>
      <c r="G15" s="16">
        <f t="shared" si="0"/>
        <v>0</v>
      </c>
      <c r="H15" s="78">
        <f t="shared" si="1"/>
        <v>0</v>
      </c>
    </row>
    <row r="16" spans="2:8" s="56" customFormat="1" ht="20.100000000000001">
      <c r="B16" s="74" t="s">
        <v>180</v>
      </c>
      <c r="C16" s="75" t="s">
        <v>184</v>
      </c>
      <c r="D16" s="76">
        <v>1</v>
      </c>
      <c r="E16" s="63">
        <v>18250</v>
      </c>
      <c r="F16" s="77"/>
      <c r="G16" s="16">
        <f t="shared" si="0"/>
        <v>0</v>
      </c>
      <c r="H16" s="78">
        <f t="shared" si="1"/>
        <v>0</v>
      </c>
    </row>
    <row r="17" spans="2:8" s="56" customFormat="1" ht="20.100000000000001">
      <c r="B17" s="74" t="s">
        <v>186</v>
      </c>
      <c r="C17" s="75" t="s">
        <v>187</v>
      </c>
      <c r="D17" s="76">
        <v>1</v>
      </c>
      <c r="E17" s="63">
        <v>20104</v>
      </c>
      <c r="F17" s="77"/>
      <c r="G17" s="16">
        <f t="shared" si="0"/>
        <v>0</v>
      </c>
      <c r="H17" s="78">
        <f t="shared" si="1"/>
        <v>0</v>
      </c>
    </row>
    <row r="18" spans="2:8" s="56" customFormat="1" ht="20.100000000000001">
      <c r="B18" s="74" t="s">
        <v>180</v>
      </c>
      <c r="C18" s="75" t="s">
        <v>187</v>
      </c>
      <c r="D18" s="76">
        <v>1</v>
      </c>
      <c r="E18" s="63">
        <v>18259</v>
      </c>
      <c r="F18" s="77"/>
      <c r="G18" s="16">
        <f t="shared" si="0"/>
        <v>0</v>
      </c>
      <c r="H18" s="78">
        <f t="shared" si="1"/>
        <v>0</v>
      </c>
    </row>
    <row r="19" spans="2:8" s="56" customFormat="1" ht="20.100000000000001">
      <c r="B19" s="74" t="s">
        <v>188</v>
      </c>
      <c r="C19" s="75" t="s">
        <v>189</v>
      </c>
      <c r="D19" s="76">
        <v>1</v>
      </c>
      <c r="E19" s="63">
        <v>116844</v>
      </c>
      <c r="F19" s="77"/>
      <c r="G19" s="16">
        <f t="shared" si="0"/>
        <v>0</v>
      </c>
      <c r="H19" s="78">
        <f t="shared" si="1"/>
        <v>0</v>
      </c>
    </row>
    <row r="20" spans="2:8" s="56" customFormat="1" ht="20.100000000000001">
      <c r="B20" s="74" t="s">
        <v>190</v>
      </c>
      <c r="C20" s="75" t="s">
        <v>191</v>
      </c>
      <c r="D20" s="76">
        <v>1</v>
      </c>
      <c r="E20" s="63">
        <v>21547</v>
      </c>
      <c r="F20" s="77"/>
      <c r="G20" s="16">
        <f t="shared" si="0"/>
        <v>0</v>
      </c>
      <c r="H20" s="78">
        <f t="shared" si="1"/>
        <v>0</v>
      </c>
    </row>
    <row r="21" spans="2:8" s="56" customFormat="1" ht="20.100000000000001">
      <c r="B21" s="74" t="s">
        <v>192</v>
      </c>
      <c r="C21" s="75" t="s">
        <v>191</v>
      </c>
      <c r="D21" s="76">
        <v>1</v>
      </c>
      <c r="E21" s="63">
        <v>24590</v>
      </c>
      <c r="F21" s="77"/>
      <c r="G21" s="16">
        <f t="shared" si="0"/>
        <v>0</v>
      </c>
      <c r="H21" s="78">
        <f t="shared" si="1"/>
        <v>0</v>
      </c>
    </row>
    <row r="22" spans="2:8" s="56" customFormat="1">
      <c r="B22" s="109" t="s">
        <v>193</v>
      </c>
      <c r="C22" s="133"/>
      <c r="D22" s="79"/>
      <c r="E22" s="80"/>
      <c r="F22" s="81"/>
      <c r="G22" s="81"/>
      <c r="H22" s="81">
        <f>SUM(H8:H21)</f>
        <v>0</v>
      </c>
    </row>
    <row r="23" spans="2:8" s="56" customFormat="1"/>
  </sheetData>
  <sheetProtection algorithmName="SHA-512" hashValue="qgD7QETEkcYiHD7ssIw4AfO8LAIoyLWpbNGmlw1hD2NarcbltUpB9Fc42++q5T8GTfqfTelGa8WjrDb2L9YLZA==" saltValue="5eqXcdbhRtP+c1FC3alpMA==" spinCount="100000" sheet="1" objects="1" scenarios="1"/>
  <mergeCells count="4">
    <mergeCell ref="B3:H3"/>
    <mergeCell ref="B4:H4"/>
    <mergeCell ref="B6:H6"/>
    <mergeCell ref="B22:C22"/>
  </mergeCells>
  <conditionalFormatting sqref="F8:G21">
    <cfRule type="cellIs" dxfId="2" priority="1" stopIfTrue="1" operator="greaterThan">
      <formula>E8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7C4E-0D75-5446-A0C5-5B11939A8176}">
  <dimension ref="B3:H27"/>
  <sheetViews>
    <sheetView topLeftCell="A23" zoomScale="61" workbookViewId="0">
      <selection activeCell="F23" sqref="F23"/>
    </sheetView>
  </sheetViews>
  <sheetFormatPr defaultColWidth="11.5" defaultRowHeight="18.95"/>
  <cols>
    <col min="1" max="1" width="4.375" style="53" customWidth="1"/>
    <col min="2" max="2" width="48.125" style="53" customWidth="1"/>
    <col min="3" max="3" width="103.375" style="53" customWidth="1"/>
    <col min="4" max="4" width="13" style="53" customWidth="1"/>
    <col min="5" max="5" width="26.5" style="53" customWidth="1"/>
    <col min="6" max="7" width="32.375" style="53" customWidth="1"/>
    <col min="8" max="8" width="24.5" style="54" customWidth="1"/>
    <col min="9" max="16384" width="11.5" style="53"/>
  </cols>
  <sheetData>
    <row r="3" spans="2:8" ht="30.95">
      <c r="B3" s="128" t="s">
        <v>83</v>
      </c>
      <c r="C3" s="128"/>
      <c r="D3" s="128"/>
      <c r="E3" s="128"/>
      <c r="F3" s="128"/>
      <c r="G3" s="128"/>
      <c r="H3" s="128"/>
    </row>
    <row r="4" spans="2:8" ht="29.1">
      <c r="B4" s="129" t="s">
        <v>194</v>
      </c>
      <c r="C4" s="129"/>
      <c r="D4" s="129"/>
      <c r="E4" s="129"/>
      <c r="F4" s="129"/>
      <c r="G4" s="129"/>
      <c r="H4" s="129"/>
    </row>
    <row r="5" spans="2:8" ht="21">
      <c r="B5" s="55"/>
      <c r="C5" s="55"/>
      <c r="D5" s="55"/>
      <c r="E5" s="55"/>
      <c r="F5" s="55"/>
      <c r="G5" s="55"/>
      <c r="H5" s="55"/>
    </row>
    <row r="6" spans="2:8" s="56" customFormat="1" ht="24">
      <c r="B6" s="130" t="s">
        <v>195</v>
      </c>
      <c r="C6" s="130"/>
      <c r="D6" s="130"/>
      <c r="E6" s="130"/>
      <c r="F6" s="130"/>
      <c r="G6" s="130"/>
      <c r="H6" s="130"/>
    </row>
    <row r="7" spans="2:8" s="56" customFormat="1" ht="39.950000000000003">
      <c r="B7" s="83" t="s">
        <v>175</v>
      </c>
      <c r="C7" s="83" t="s">
        <v>176</v>
      </c>
      <c r="D7" s="83" t="s">
        <v>12</v>
      </c>
      <c r="E7" s="73" t="s">
        <v>13</v>
      </c>
      <c r="F7" s="73" t="s">
        <v>89</v>
      </c>
      <c r="G7" s="10" t="s">
        <v>15</v>
      </c>
      <c r="H7" s="73" t="s">
        <v>16</v>
      </c>
    </row>
    <row r="8" spans="2:8" s="56" customFormat="1">
      <c r="B8" s="84" t="s">
        <v>196</v>
      </c>
      <c r="C8" s="85"/>
      <c r="D8" s="85"/>
      <c r="E8" s="86"/>
      <c r="F8" s="86"/>
      <c r="G8" s="86"/>
      <c r="H8" s="87"/>
    </row>
    <row r="9" spans="2:8" s="56" customFormat="1">
      <c r="B9" s="134" t="s">
        <v>197</v>
      </c>
      <c r="C9" s="135"/>
      <c r="D9" s="88">
        <v>4</v>
      </c>
      <c r="E9" s="89">
        <v>298000</v>
      </c>
      <c r="F9" s="77"/>
      <c r="G9" s="16">
        <f t="shared" ref="G9:G25" si="0">ROUND(F9,0)</f>
        <v>0</v>
      </c>
      <c r="H9" s="78">
        <f t="shared" ref="H9:H25" si="1">ROUND((G9*D9),0)</f>
        <v>0</v>
      </c>
    </row>
    <row r="10" spans="2:8" s="56" customFormat="1" ht="18.95" customHeight="1">
      <c r="B10" s="134" t="s">
        <v>198</v>
      </c>
      <c r="C10" s="135"/>
      <c r="D10" s="88">
        <v>1</v>
      </c>
      <c r="E10" s="89">
        <v>990000</v>
      </c>
      <c r="F10" s="77"/>
      <c r="G10" s="16">
        <f t="shared" si="0"/>
        <v>0</v>
      </c>
      <c r="H10" s="78">
        <f t="shared" si="1"/>
        <v>0</v>
      </c>
    </row>
    <row r="11" spans="2:8" s="56" customFormat="1">
      <c r="B11" s="134" t="s">
        <v>199</v>
      </c>
      <c r="C11" s="135"/>
      <c r="D11" s="88">
        <v>1</v>
      </c>
      <c r="E11" s="89">
        <v>890000</v>
      </c>
      <c r="F11" s="77"/>
      <c r="G11" s="16">
        <f t="shared" si="0"/>
        <v>0</v>
      </c>
      <c r="H11" s="78">
        <f t="shared" si="1"/>
        <v>0</v>
      </c>
    </row>
    <row r="12" spans="2:8" s="56" customFormat="1">
      <c r="B12" s="134" t="s">
        <v>200</v>
      </c>
      <c r="C12" s="135"/>
      <c r="D12" s="88">
        <v>1</v>
      </c>
      <c r="E12" s="89">
        <v>190000</v>
      </c>
      <c r="F12" s="77"/>
      <c r="G12" s="16">
        <f t="shared" si="0"/>
        <v>0</v>
      </c>
      <c r="H12" s="78">
        <f t="shared" si="1"/>
        <v>0</v>
      </c>
    </row>
    <row r="13" spans="2:8" s="56" customFormat="1" ht="18.95" customHeight="1">
      <c r="B13" s="134" t="s">
        <v>201</v>
      </c>
      <c r="C13" s="135"/>
      <c r="D13" s="88">
        <v>2</v>
      </c>
      <c r="E13" s="89">
        <v>3500000</v>
      </c>
      <c r="F13" s="77"/>
      <c r="G13" s="16">
        <f t="shared" si="0"/>
        <v>0</v>
      </c>
      <c r="H13" s="78">
        <f t="shared" si="1"/>
        <v>0</v>
      </c>
    </row>
    <row r="14" spans="2:8" s="56" customFormat="1" ht="18.95" customHeight="1">
      <c r="B14" s="134" t="s">
        <v>202</v>
      </c>
      <c r="C14" s="135"/>
      <c r="D14" s="88">
        <v>2</v>
      </c>
      <c r="E14" s="89">
        <v>3800000</v>
      </c>
      <c r="F14" s="77"/>
      <c r="G14" s="16">
        <f t="shared" si="0"/>
        <v>0</v>
      </c>
      <c r="H14" s="78">
        <f t="shared" si="1"/>
        <v>0</v>
      </c>
    </row>
    <row r="15" spans="2:8" s="56" customFormat="1" ht="18.95" customHeight="1">
      <c r="B15" s="134" t="s">
        <v>203</v>
      </c>
      <c r="C15" s="135"/>
      <c r="D15" s="88">
        <v>1</v>
      </c>
      <c r="E15" s="89">
        <v>900000</v>
      </c>
      <c r="F15" s="77"/>
      <c r="G15" s="16">
        <f t="shared" si="0"/>
        <v>0</v>
      </c>
      <c r="H15" s="78">
        <f t="shared" si="1"/>
        <v>0</v>
      </c>
    </row>
    <row r="16" spans="2:8" s="56" customFormat="1" ht="18.95" customHeight="1">
      <c r="B16" s="134" t="s">
        <v>204</v>
      </c>
      <c r="C16" s="135"/>
      <c r="D16" s="88">
        <v>1</v>
      </c>
      <c r="E16" s="89">
        <v>1700000</v>
      </c>
      <c r="F16" s="77"/>
      <c r="G16" s="16">
        <f t="shared" si="0"/>
        <v>0</v>
      </c>
      <c r="H16" s="78">
        <f t="shared" si="1"/>
        <v>0</v>
      </c>
    </row>
    <row r="17" spans="2:8" s="56" customFormat="1" ht="18.95" customHeight="1">
      <c r="B17" s="134" t="s">
        <v>205</v>
      </c>
      <c r="C17" s="135"/>
      <c r="D17" s="88">
        <v>1</v>
      </c>
      <c r="E17" s="89">
        <v>1900000</v>
      </c>
      <c r="F17" s="77"/>
      <c r="G17" s="16">
        <f t="shared" si="0"/>
        <v>0</v>
      </c>
      <c r="H17" s="78">
        <f t="shared" si="1"/>
        <v>0</v>
      </c>
    </row>
    <row r="18" spans="2:8" s="56" customFormat="1" ht="18.95" customHeight="1">
      <c r="B18" s="134" t="s">
        <v>206</v>
      </c>
      <c r="C18" s="135"/>
      <c r="D18" s="88">
        <v>1</v>
      </c>
      <c r="E18" s="89">
        <v>1400000</v>
      </c>
      <c r="F18" s="77"/>
      <c r="G18" s="16">
        <f t="shared" si="0"/>
        <v>0</v>
      </c>
      <c r="H18" s="78">
        <f t="shared" si="1"/>
        <v>0</v>
      </c>
    </row>
    <row r="19" spans="2:8" s="56" customFormat="1" ht="18.95" customHeight="1">
      <c r="B19" s="134" t="s">
        <v>207</v>
      </c>
      <c r="C19" s="135"/>
      <c r="D19" s="88">
        <v>6</v>
      </c>
      <c r="E19" s="89">
        <v>3500000</v>
      </c>
      <c r="F19" s="77"/>
      <c r="G19" s="16">
        <f t="shared" si="0"/>
        <v>0</v>
      </c>
      <c r="H19" s="78">
        <f t="shared" si="1"/>
        <v>0</v>
      </c>
    </row>
    <row r="20" spans="2:8" s="56" customFormat="1" ht="18.95" customHeight="1">
      <c r="B20" s="134" t="s">
        <v>208</v>
      </c>
      <c r="C20" s="135"/>
      <c r="D20" s="88">
        <v>1</v>
      </c>
      <c r="E20" s="89">
        <v>1700000</v>
      </c>
      <c r="F20" s="77"/>
      <c r="G20" s="16">
        <f t="shared" si="0"/>
        <v>0</v>
      </c>
      <c r="H20" s="78">
        <f t="shared" si="1"/>
        <v>0</v>
      </c>
    </row>
    <row r="21" spans="2:8" s="56" customFormat="1" ht="18.95" customHeight="1">
      <c r="B21" s="134" t="s">
        <v>209</v>
      </c>
      <c r="C21" s="135"/>
      <c r="D21" s="88">
        <v>2</v>
      </c>
      <c r="E21" s="89">
        <v>1600000</v>
      </c>
      <c r="F21" s="77"/>
      <c r="G21" s="16">
        <f t="shared" si="0"/>
        <v>0</v>
      </c>
      <c r="H21" s="78">
        <f t="shared" si="1"/>
        <v>0</v>
      </c>
    </row>
    <row r="22" spans="2:8" s="56" customFormat="1" ht="221.1">
      <c r="B22" s="90" t="s">
        <v>210</v>
      </c>
      <c r="C22" s="90" t="s">
        <v>211</v>
      </c>
      <c r="D22" s="88">
        <v>1</v>
      </c>
      <c r="E22" s="89">
        <v>1300000</v>
      </c>
      <c r="F22" s="77"/>
      <c r="G22" s="16">
        <f t="shared" si="0"/>
        <v>0</v>
      </c>
      <c r="H22" s="78">
        <f t="shared" si="1"/>
        <v>0</v>
      </c>
    </row>
    <row r="23" spans="2:8" s="56" customFormat="1" ht="135.94999999999999">
      <c r="B23" s="90" t="s">
        <v>212</v>
      </c>
      <c r="C23" s="90" t="s">
        <v>213</v>
      </c>
      <c r="D23" s="88">
        <v>1</v>
      </c>
      <c r="E23" s="89">
        <v>550000</v>
      </c>
      <c r="F23" s="77"/>
      <c r="G23" s="16">
        <f t="shared" si="0"/>
        <v>0</v>
      </c>
      <c r="H23" s="78">
        <f t="shared" si="1"/>
        <v>0</v>
      </c>
    </row>
    <row r="24" spans="2:8" s="56" customFormat="1" ht="102">
      <c r="B24" s="90" t="s">
        <v>214</v>
      </c>
      <c r="C24" s="90" t="s">
        <v>215</v>
      </c>
      <c r="D24" s="88">
        <v>2</v>
      </c>
      <c r="E24" s="89">
        <v>98000</v>
      </c>
      <c r="F24" s="77"/>
      <c r="G24" s="16">
        <f t="shared" ref="G24" si="2">ROUND(F24,0)</f>
        <v>0</v>
      </c>
      <c r="H24" s="78">
        <f t="shared" ref="H24" si="3">ROUND((G24*D24),0)</f>
        <v>0</v>
      </c>
    </row>
    <row r="25" spans="2:8" s="56" customFormat="1" ht="119.1">
      <c r="B25" s="90" t="s">
        <v>216</v>
      </c>
      <c r="C25" s="90" t="s">
        <v>217</v>
      </c>
      <c r="D25" s="88">
        <v>2</v>
      </c>
      <c r="E25" s="89">
        <v>98000</v>
      </c>
      <c r="F25" s="77"/>
      <c r="G25" s="16">
        <f t="shared" si="0"/>
        <v>0</v>
      </c>
      <c r="H25" s="78">
        <f t="shared" si="1"/>
        <v>0</v>
      </c>
    </row>
    <row r="26" spans="2:8" s="56" customFormat="1" ht="18.95" customHeight="1">
      <c r="B26" s="109" t="s">
        <v>218</v>
      </c>
      <c r="C26" s="133"/>
      <c r="D26" s="79"/>
      <c r="E26" s="80"/>
      <c r="F26" s="81"/>
      <c r="G26" s="81"/>
      <c r="H26" s="81">
        <f>SUM(H8:H25)</f>
        <v>0</v>
      </c>
    </row>
    <row r="27" spans="2:8" s="56" customFormat="1"/>
  </sheetData>
  <sheetProtection algorithmName="SHA-512" hashValue="Xv1jURu8h5jL4sS5SKvCoC3SyHhuoEIrasb0+JAcIUlC87t/rjbluykjU3Lp/56cqpAiycbJPFSxvsC02VKdnA==" saltValue="99cH0BW0Lkr+yXAPTwJHyQ==" spinCount="100000" sheet="1" objects="1" scenarios="1"/>
  <mergeCells count="17">
    <mergeCell ref="B17:C17"/>
    <mergeCell ref="B3:H3"/>
    <mergeCell ref="B4:H4"/>
    <mergeCell ref="B6:H6"/>
    <mergeCell ref="B10:C10"/>
    <mergeCell ref="B11:C11"/>
    <mergeCell ref="B9:C9"/>
    <mergeCell ref="B12:C12"/>
    <mergeCell ref="B13:C13"/>
    <mergeCell ref="B14:C14"/>
    <mergeCell ref="B15:C15"/>
    <mergeCell ref="B16:C16"/>
    <mergeCell ref="B18:C18"/>
    <mergeCell ref="B19:C19"/>
    <mergeCell ref="B20:C20"/>
    <mergeCell ref="B21:C21"/>
    <mergeCell ref="B26:C26"/>
  </mergeCells>
  <conditionalFormatting sqref="F9:G25">
    <cfRule type="cellIs" dxfId="1" priority="1" stopIfTrue="1" operator="greaterThan">
      <formula>E9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343A-E431-F64B-B35D-0129ED6D9679}">
  <dimension ref="B3:H13"/>
  <sheetViews>
    <sheetView zoomScale="66" workbookViewId="0">
      <selection activeCell="G20" sqref="G20"/>
    </sheetView>
  </sheetViews>
  <sheetFormatPr defaultColWidth="11.5" defaultRowHeight="18.95"/>
  <cols>
    <col min="1" max="1" width="4.375" style="53" customWidth="1"/>
    <col min="2" max="2" width="48.125" style="53" customWidth="1"/>
    <col min="3" max="3" width="103.375" style="53" customWidth="1"/>
    <col min="4" max="4" width="13" style="53" customWidth="1"/>
    <col min="5" max="5" width="26.5" style="53" customWidth="1"/>
    <col min="6" max="7" width="32.375" style="53" customWidth="1"/>
    <col min="8" max="8" width="24.5" style="54" customWidth="1"/>
    <col min="9" max="16384" width="11.5" style="53"/>
  </cols>
  <sheetData>
    <row r="3" spans="2:8" ht="30.95">
      <c r="B3" s="128" t="s">
        <v>83</v>
      </c>
      <c r="C3" s="128"/>
      <c r="D3" s="128"/>
      <c r="E3" s="128"/>
      <c r="F3" s="128"/>
      <c r="G3" s="128"/>
      <c r="H3" s="128"/>
    </row>
    <row r="4" spans="2:8" ht="29.1">
      <c r="B4" s="129" t="s">
        <v>219</v>
      </c>
      <c r="C4" s="129"/>
      <c r="D4" s="129"/>
      <c r="E4" s="129"/>
      <c r="F4" s="129"/>
      <c r="G4" s="129"/>
      <c r="H4" s="129"/>
    </row>
    <row r="5" spans="2:8" ht="21">
      <c r="B5" s="55"/>
      <c r="C5" s="55"/>
      <c r="D5" s="55"/>
      <c r="E5" s="55"/>
      <c r="F5" s="55"/>
      <c r="G5" s="55"/>
      <c r="H5" s="55"/>
    </row>
    <row r="6" spans="2:8" s="56" customFormat="1" ht="24">
      <c r="B6" s="130" t="s">
        <v>220</v>
      </c>
      <c r="C6" s="130"/>
      <c r="D6" s="130"/>
      <c r="E6" s="130"/>
      <c r="F6" s="130"/>
      <c r="G6" s="130"/>
      <c r="H6" s="130"/>
    </row>
    <row r="7" spans="2:8" s="56" customFormat="1" ht="39.950000000000003">
      <c r="B7" s="83" t="s">
        <v>175</v>
      </c>
      <c r="C7" s="83" t="s">
        <v>176</v>
      </c>
      <c r="D7" s="83" t="s">
        <v>12</v>
      </c>
      <c r="E7" s="73" t="s">
        <v>13</v>
      </c>
      <c r="F7" s="73" t="s">
        <v>89</v>
      </c>
      <c r="G7" s="10" t="s">
        <v>15</v>
      </c>
      <c r="H7" s="73" t="s">
        <v>16</v>
      </c>
    </row>
    <row r="8" spans="2:8" s="56" customFormat="1" ht="74.099999999999994" customHeight="1">
      <c r="B8" s="92" t="s">
        <v>221</v>
      </c>
      <c r="C8" s="90" t="s">
        <v>222</v>
      </c>
      <c r="D8" s="88">
        <v>2</v>
      </c>
      <c r="E8" s="89">
        <v>25456</v>
      </c>
      <c r="F8" s="77"/>
      <c r="G8" s="16">
        <f t="shared" ref="G8" si="0">ROUND(F8,0)</f>
        <v>0</v>
      </c>
      <c r="H8" s="78">
        <f t="shared" ref="H8" si="1">ROUND((G8*D8),0)</f>
        <v>0</v>
      </c>
    </row>
    <row r="9" spans="2:8" s="56" customFormat="1" ht="74.099999999999994" customHeight="1">
      <c r="B9" s="92" t="s">
        <v>223</v>
      </c>
      <c r="C9" s="90" t="s">
        <v>224</v>
      </c>
      <c r="D9" s="88">
        <v>8</v>
      </c>
      <c r="E9" s="89">
        <v>6466</v>
      </c>
      <c r="F9" s="77"/>
      <c r="G9" s="16">
        <f t="shared" ref="G9:G11" si="2">ROUND(F9,0)</f>
        <v>0</v>
      </c>
      <c r="H9" s="78">
        <f t="shared" ref="H9:H11" si="3">ROUND((G9*D9),0)</f>
        <v>0</v>
      </c>
    </row>
    <row r="10" spans="2:8" s="56" customFormat="1" ht="74.099999999999994" customHeight="1">
      <c r="B10" s="92" t="s">
        <v>225</v>
      </c>
      <c r="C10" s="90" t="s">
        <v>226</v>
      </c>
      <c r="D10" s="88">
        <v>2</v>
      </c>
      <c r="E10" s="89">
        <v>9218</v>
      </c>
      <c r="F10" s="77"/>
      <c r="G10" s="16">
        <f t="shared" si="2"/>
        <v>0</v>
      </c>
      <c r="H10" s="78">
        <f t="shared" si="3"/>
        <v>0</v>
      </c>
    </row>
    <row r="11" spans="2:8" s="56" customFormat="1" ht="74.099999999999994" customHeight="1">
      <c r="B11" s="92" t="s">
        <v>227</v>
      </c>
      <c r="C11" s="90" t="s">
        <v>228</v>
      </c>
      <c r="D11" s="88">
        <v>1</v>
      </c>
      <c r="E11" s="89">
        <v>82446</v>
      </c>
      <c r="F11" s="77"/>
      <c r="G11" s="16">
        <f t="shared" si="2"/>
        <v>0</v>
      </c>
      <c r="H11" s="78">
        <f t="shared" si="3"/>
        <v>0</v>
      </c>
    </row>
    <row r="12" spans="2:8" s="56" customFormat="1" ht="18.95" customHeight="1">
      <c r="B12" s="109" t="s">
        <v>229</v>
      </c>
      <c r="C12" s="133"/>
      <c r="D12" s="79"/>
      <c r="E12" s="80"/>
      <c r="F12" s="81"/>
      <c r="G12" s="81"/>
      <c r="H12" s="81">
        <f>SUM(H8:H11)</f>
        <v>0</v>
      </c>
    </row>
    <row r="13" spans="2:8" s="56" customFormat="1"/>
  </sheetData>
  <sheetProtection algorithmName="SHA-512" hashValue="E+YZmUN3GgZiidWenIODorBVBUuappzX5jIfGNg4A5pvJKXrwqxihYeAVOU/kW/gSFNl6nDld7EuZDHo+YaTgQ==" saltValue="nfELqq8seLadhQFl6/ikuQ==" spinCount="100000" sheet="1" objects="1" scenarios="1"/>
  <mergeCells count="4">
    <mergeCell ref="B12:C12"/>
    <mergeCell ref="B3:H3"/>
    <mergeCell ref="B4:H4"/>
    <mergeCell ref="B6:H6"/>
  </mergeCells>
  <conditionalFormatting sqref="F8:G11">
    <cfRule type="cellIs" dxfId="0" priority="1" stopIfTrue="1" operator="greaterThan">
      <formula>E8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Leila Durán</dc:creator>
  <cp:keywords/>
  <dc:description/>
  <cp:lastModifiedBy>Leila Milena Duran Sanchez</cp:lastModifiedBy>
  <cp:revision/>
  <dcterms:created xsi:type="dcterms:W3CDTF">2024-04-04T02:44:06Z</dcterms:created>
  <dcterms:modified xsi:type="dcterms:W3CDTF">2024-04-28T16:34:34Z</dcterms:modified>
  <cp:category/>
  <cp:contentStatus/>
</cp:coreProperties>
</file>