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2.xml" ContentType="application/vnd.openxmlformats-officedocument.drawing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 T-470\Desktop\"/>
    </mc:Choice>
  </mc:AlternateContent>
  <xr:revisionPtr revIDLastSave="0" documentId="8_{E22DD656-F25D-4F7F-8860-7990FE85B3E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hoja 2" sheetId="2" r:id="rId1"/>
    <sheet name="Hoja1" sheetId="3" r:id="rId2"/>
    <sheet name="Hoja2" sheetId="4" r:id="rId3"/>
  </sheets>
  <definedNames>
    <definedName name="_xlnm._FilterDatabase" localSheetId="0" hidden="1">'hoja 2'!$A$19:$M$425</definedName>
    <definedName name="_xlnm.Print_Titles" localSheetId="0">'hoja 2'!$19:$19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44" i="2" l="1"/>
  <c r="E539" i="2"/>
  <c r="N10" i="2" l="1"/>
  <c r="F11" i="2"/>
  <c r="E555" i="2" s="1"/>
  <c r="G539" i="2"/>
  <c r="G544" i="2"/>
  <c r="C528" i="2" l="1"/>
  <c r="C527" i="2"/>
  <c r="C526" i="2"/>
  <c r="C525" i="2"/>
  <c r="C524" i="2"/>
  <c r="C523" i="2"/>
  <c r="C522" i="2"/>
  <c r="C514" i="2"/>
  <c r="C513" i="2"/>
  <c r="C512" i="2"/>
  <c r="C511" i="2"/>
  <c r="C510" i="2"/>
  <c r="C509" i="2"/>
  <c r="C508" i="2"/>
  <c r="C500" i="2"/>
  <c r="C499" i="2"/>
  <c r="C498" i="2"/>
  <c r="C497" i="2"/>
  <c r="C496" i="2"/>
  <c r="C495" i="2"/>
  <c r="C494" i="2"/>
  <c r="C485" i="2"/>
  <c r="C484" i="2"/>
  <c r="C483" i="2"/>
  <c r="C482" i="2"/>
  <c r="C481" i="2"/>
  <c r="C472" i="2"/>
  <c r="C471" i="2"/>
  <c r="C470" i="2"/>
  <c r="C469" i="2"/>
  <c r="C468" i="2"/>
  <c r="C467" i="2"/>
  <c r="C466" i="2"/>
  <c r="C457" i="2"/>
  <c r="C456" i="2"/>
  <c r="C455" i="2"/>
  <c r="C447" i="2"/>
  <c r="C446" i="2"/>
  <c r="C445" i="2"/>
  <c r="C444" i="2"/>
  <c r="C443" i="2"/>
  <c r="C442" i="2"/>
  <c r="C441" i="2"/>
  <c r="C440" i="2"/>
  <c r="J434" i="2"/>
  <c r="J433" i="2"/>
  <c r="J432" i="2"/>
  <c r="J431" i="2"/>
  <c r="I434" i="2"/>
  <c r="I433" i="2"/>
  <c r="I432" i="2"/>
  <c r="I431" i="2"/>
  <c r="H434" i="2"/>
  <c r="H433" i="2"/>
  <c r="H432" i="2"/>
  <c r="H431" i="2"/>
  <c r="F434" i="2"/>
  <c r="F433" i="2"/>
  <c r="F432" i="2"/>
  <c r="F431" i="2"/>
  <c r="E434" i="2"/>
  <c r="E433" i="2"/>
  <c r="E432" i="2"/>
  <c r="E431" i="2"/>
  <c r="D434" i="2"/>
  <c r="D433" i="2"/>
  <c r="D432" i="2"/>
  <c r="D431" i="2"/>
  <c r="G434" i="2"/>
  <c r="G433" i="2"/>
  <c r="G432" i="2"/>
  <c r="G431" i="2"/>
  <c r="B429" i="2"/>
  <c r="D544" i="2" l="1"/>
  <c r="I544" i="2"/>
  <c r="H539" i="2"/>
  <c r="F544" i="2"/>
  <c r="J544" i="2"/>
  <c r="D539" i="2"/>
  <c r="I539" i="2"/>
  <c r="F539" i="2"/>
  <c r="J539" i="2"/>
  <c r="H544" i="2"/>
  <c r="C486" i="2"/>
  <c r="C458" i="2"/>
  <c r="C529" i="2"/>
  <c r="C448" i="2"/>
  <c r="C515" i="2"/>
  <c r="C473" i="2"/>
  <c r="C501" i="2"/>
  <c r="D445" i="2"/>
  <c r="D514" i="2"/>
  <c r="D522" i="2"/>
  <c r="D457" i="2"/>
  <c r="D497" i="2"/>
  <c r="D466" i="2"/>
  <c r="D528" i="2"/>
  <c r="D455" i="2"/>
  <c r="D446" i="2"/>
  <c r="D471" i="2"/>
  <c r="D510" i="2"/>
  <c r="D484" i="2"/>
  <c r="D511" i="2"/>
  <c r="D485" i="2"/>
  <c r="D472" i="2"/>
  <c r="D483" i="2"/>
  <c r="D442" i="2"/>
  <c r="D444" i="2"/>
  <c r="D498" i="2"/>
  <c r="D494" i="2"/>
  <c r="D499" i="2"/>
  <c r="D525" i="2"/>
  <c r="D500" i="2"/>
  <c r="D508" i="2"/>
  <c r="D482" i="2"/>
  <c r="D440" i="2"/>
  <c r="D441" i="2"/>
  <c r="D469" i="2"/>
  <c r="D523" i="2"/>
  <c r="D513" i="2"/>
  <c r="D509" i="2"/>
  <c r="D524" i="2"/>
  <c r="D512" i="2"/>
  <c r="D526" i="2"/>
  <c r="D447" i="2"/>
  <c r="D443" i="2"/>
  <c r="D527" i="2"/>
  <c r="D467" i="2"/>
  <c r="D481" i="2"/>
  <c r="D470" i="2"/>
  <c r="D495" i="2"/>
  <c r="D496" i="2"/>
  <c r="D468" i="2"/>
  <c r="D456" i="2"/>
  <c r="D458" i="2" l="1"/>
  <c r="D501" i="2"/>
  <c r="D529" i="2"/>
  <c r="D486" i="2"/>
  <c r="D515" i="2"/>
  <c r="D448" i="2"/>
  <c r="D473" i="2"/>
</calcChain>
</file>

<file path=xl/sharedStrings.xml><?xml version="1.0" encoding="utf-8"?>
<sst xmlns="http://schemas.openxmlformats.org/spreadsheetml/2006/main" count="1020" uniqueCount="543">
  <si>
    <t>ANÁLISIS DE SECTOR – INFORMACIÓN FINANCIERA</t>
  </si>
  <si>
    <t>PROCESOS DE CONTRATACIÓN</t>
  </si>
  <si>
    <t>OBJETO:</t>
  </si>
  <si>
    <t>MODALIDAD:</t>
  </si>
  <si>
    <t>RECOMENDACIÓN SUGERIDA INICIAL:</t>
  </si>
  <si>
    <t>Presupuesto del 
Proceso ($)</t>
  </si>
  <si>
    <t>Plazo de ejecución (meses)</t>
  </si>
  <si>
    <t>Patrimonio:
  (30% del PO)</t>
  </si>
  <si>
    <t>ANÁLISIS DEL SECTOR</t>
  </si>
  <si>
    <t>Fuente de Información: PIE (Portal de Información Empresarial) - Superintendencia de Sociedades</t>
  </si>
  <si>
    <t>Clasificación Internacional Industrial Uniforme (CIIU) Versión 4.</t>
  </si>
  <si>
    <t>Valores Expresados en Miles de $</t>
  </si>
  <si>
    <t>Nit</t>
  </si>
  <si>
    <t>Razón social de la sociedad</t>
  </si>
  <si>
    <t>Clasificación Industrial Internacional Uniforme Versión 4 A.C</t>
  </si>
  <si>
    <t>LIQUIDEZ</t>
  </si>
  <si>
    <t>CAPITAL DE TRABAJO</t>
  </si>
  <si>
    <t>ENDEUDAMIENTO</t>
  </si>
  <si>
    <t>PATRIMONIO</t>
  </si>
  <si>
    <t>RENTABILIDAD SOBRE ACTIVOS</t>
  </si>
  <si>
    <t>RENTABILIDAD SOBRE PATRIMONIO</t>
  </si>
  <si>
    <t>COBERTURA INTERESES</t>
  </si>
  <si>
    <t>F4290 - Construcción de otras obras de ingeniería civil</t>
  </si>
  <si>
    <t>F4210 - Construcción de carreteras y vías de ferrocarril</t>
  </si>
  <si>
    <t>F4112 - Construcción de edificios no residenciales</t>
  </si>
  <si>
    <t>F4220 - Construcción de proyectos de servicio público</t>
  </si>
  <si>
    <t>CANTIDAD DE EMPRESAS IDENTIFICADAS COMO MUESTRA PARA EL ANALISIS:</t>
  </si>
  <si>
    <t>1. CÁLCULO 
ESTADÍSTICO</t>
  </si>
  <si>
    <t>PROMEDIO</t>
  </si>
  <si>
    <t>DES. ESTANDAR</t>
  </si>
  <si>
    <t>MINIMO</t>
  </si>
  <si>
    <t>MAXIMO</t>
  </si>
  <si>
    <t>2. COMPORTAMIENTO DE LOS ÍNDICES EN LA MUESTRA DEL SECTOR</t>
  </si>
  <si>
    <t xml:space="preserve">A) Indice de Liquidez = Activo corriente / Pasivo corriente.
Indicador que determina la capacidad que tiene un proponente para cumplir con sus obligaciones de corto plazo. A mayor índice de liquidez, menor es la probabilidad de que el proponente incumpla sus obligaciones de corto plazo. </t>
  </si>
  <si>
    <t>RANGO</t>
  </si>
  <si>
    <t>CANTIDAD DE EMPRESAS</t>
  </si>
  <si>
    <t>0 - 1,1</t>
  </si>
  <si>
    <t>1,2 - 2</t>
  </si>
  <si>
    <t>2,1 - 5</t>
  </si>
  <si>
    <t>5,1 - 10</t>
  </si>
  <si>
    <t>10,1 - 20</t>
  </si>
  <si>
    <t>20,1 - 30</t>
  </si>
  <si>
    <t>30,1 - 50</t>
  </si>
  <si>
    <t>&gt; 50</t>
  </si>
  <si>
    <t>TOTAL</t>
  </si>
  <si>
    <t>B) Capital de trabajo = Activo corriente - Pasivo corriente.
Representa la liquidez operativa del proponente, es decir el remanente del proponente luego de liquidar sus activos corrientes (convertirlos en efectivo) y pagar el pasivo de corto plazo.</t>
  </si>
  <si>
    <t>&lt; 0</t>
  </si>
  <si>
    <t xml:space="preserve"> = 0</t>
  </si>
  <si>
    <t>&gt; 0</t>
  </si>
  <si>
    <t>C) Índice de Endeudamiento = Pasivo Total / Activo Total.
Determina el grado de endeudamiento en la estructura de financiación (pasivos y patrimonio) del proponente. A mayor índice de endeudamiento, mayor es la probabilidad del proponente de no poder cumplir con sus pasivos.</t>
  </si>
  <si>
    <t>0 - 15%</t>
  </si>
  <si>
    <t>15,1% - 30%</t>
  </si>
  <si>
    <t>30,1% - 45%</t>
  </si>
  <si>
    <t>45,1% - 60%</t>
  </si>
  <si>
    <t>60,1% - 75%</t>
  </si>
  <si>
    <t>75,1% - 90%</t>
  </si>
  <si>
    <t>&gt; 90%</t>
  </si>
  <si>
    <t>D) Patrimonio = Activo total - Pasivo total.
Mide la cantidad de recursos propios del proponente.</t>
  </si>
  <si>
    <t>0 - $10m</t>
  </si>
  <si>
    <t>$10m - $100m</t>
  </si>
  <si>
    <t>&gt; $100m</t>
  </si>
  <si>
    <t>E) Razón de Cobertura de Intereses = Utilidad Operacional / Gastos de Intereses.
Es la capacidad del proponente de cumplir con sus obligaciones financieras. A mayor cobertura de intereses, menor es la probabilidad de que el proponente incumpla sus obligaciones financieras.</t>
  </si>
  <si>
    <t>Gastos de intereses = 0</t>
  </si>
  <si>
    <t>0 - 1</t>
  </si>
  <si>
    <t>1,1 - 2</t>
  </si>
  <si>
    <t>2,1 - 4</t>
  </si>
  <si>
    <t>4,1 - 6</t>
  </si>
  <si>
    <t>&gt; 6</t>
  </si>
  <si>
    <t>F) Rentabilidad sobre activos = Utilidad Operacional / Activo Total.
Determina la rentabilidad de los activos del proponente, es decir, la capacidad de generación de utilidad operacional por cada peso invertido en el activo. A mayor rentabilidad sobre activos, mayor es la rentabilidad del negocio y mejor la capacidad organizacional del proponente.</t>
  </si>
  <si>
    <t>2,1 - 3</t>
  </si>
  <si>
    <t>3,1 - 4</t>
  </si>
  <si>
    <t>&gt; 4</t>
  </si>
  <si>
    <t>F) Rentabilidad sobre patrimonio: Utilidad Operacional / Patrimonio.
Determina la rentabilidad del patrimonio del proponente, es decir, la capacidad de generación de utilidad operacional por cada peso invertido en el patrimonio. A mayor rentabilidad sobre el patrimonio, mayor es la rentabilidad de los accionistas y mejor la capacidad organizacional del proponente.</t>
  </si>
  <si>
    <t>0 - 2</t>
  </si>
  <si>
    <t>6,1 - 8</t>
  </si>
  <si>
    <t>&gt; 8</t>
  </si>
  <si>
    <t>3. ANALISIS DEL SECTOR DE ACUERDO CON LOS PROCESOS REALIZADOS POR OTRAS ENTIDADES PÚBLICAS O EN LA AEROCIVIL EN VIG ANT. DE LA MISMA NATURALEZA DEL OBJETO CONTRACTUAL DEL PRESENTO PROCESO.</t>
  </si>
  <si>
    <t>ENTIDAD Y AÑO</t>
  </si>
  <si>
    <t>OBJETO</t>
  </si>
  <si>
    <r>
      <t xml:space="preserve">LIQUIDEZ
</t>
    </r>
    <r>
      <rPr>
        <sz val="9"/>
        <color theme="1"/>
        <rFont val="Work Sans"/>
      </rPr>
      <t>MAYOR O IGUAL A</t>
    </r>
  </si>
  <si>
    <r>
      <t xml:space="preserve">CAPITAL DE TRABAJO
</t>
    </r>
    <r>
      <rPr>
        <sz val="9"/>
        <color theme="1"/>
        <rFont val="Work Sans"/>
      </rPr>
      <t>MAYOR O IGUAL A</t>
    </r>
    <r>
      <rPr>
        <b/>
        <sz val="9"/>
        <color theme="1"/>
        <rFont val="Work Sans"/>
      </rPr>
      <t xml:space="preserve">
</t>
    </r>
  </si>
  <si>
    <r>
      <t xml:space="preserve">ENDEUDAMIENTO
</t>
    </r>
    <r>
      <rPr>
        <sz val="9"/>
        <color theme="1"/>
        <rFont val="Work Sans"/>
      </rPr>
      <t>MENOR O IGUAL A</t>
    </r>
  </si>
  <si>
    <r>
      <t xml:space="preserve">PATRIMONIO
</t>
    </r>
    <r>
      <rPr>
        <sz val="9"/>
        <color theme="1"/>
        <rFont val="Work Sans"/>
      </rPr>
      <t>MAYOR O IGUAL A</t>
    </r>
  </si>
  <si>
    <r>
      <t xml:space="preserve">COBERTURA INTERESES
</t>
    </r>
    <r>
      <rPr>
        <sz val="9"/>
        <color theme="1"/>
        <rFont val="Work Sans"/>
      </rPr>
      <t>MAYOR O IGUAL A</t>
    </r>
  </si>
  <si>
    <r>
      <t xml:space="preserve">RENTABILIDAD SOBRE PATRIMONIO
</t>
    </r>
    <r>
      <rPr>
        <sz val="9"/>
        <color theme="1"/>
        <rFont val="Work Sans"/>
      </rPr>
      <t>MAYOR O IGUAL A</t>
    </r>
  </si>
  <si>
    <t>VALOR</t>
  </si>
  <si>
    <t>4. CONCLUSIONES</t>
  </si>
  <si>
    <t>CRITERIOS RECOMENDADOS:</t>
  </si>
  <si>
    <t>MAYOR O IGUAL A 
1 VECES</t>
  </si>
  <si>
    <t>MENOR O IGUAL A 
70%</t>
  </si>
  <si>
    <t>% DE LA MUESTRA QUE CUMPLE EL CRITERIO</t>
  </si>
  <si>
    <t>Elaboró:</t>
  </si>
  <si>
    <t>SOFAN INGENIERIA SAS</t>
  </si>
  <si>
    <t>CONCRE ACERO SAS</t>
  </si>
  <si>
    <t>Colserpetrol SAS</t>
  </si>
  <si>
    <t>EMECON SA EN REORGANIZACION</t>
  </si>
  <si>
    <t>MONTAJES Y CONSTRUCCIONES FERMAR SAS</t>
  </si>
  <si>
    <t>CONSTRUCTORA DE OBRAS DE VIVIENDA E INGENIERIA SAS</t>
  </si>
  <si>
    <t>MONTAJES TECNICOS ZAMBRANO Y VARGAS SAS</t>
  </si>
  <si>
    <t>CONSTRUCTORA LANDA SAS</t>
  </si>
  <si>
    <t>CONVIAS SAS</t>
  </si>
  <si>
    <t>CONSTRUCCIONES SIERRA PEREZ SAS</t>
  </si>
  <si>
    <t>MR INGENIEROS SAS</t>
  </si>
  <si>
    <t>CONSTRUCTORA EMMA LTDA</t>
  </si>
  <si>
    <t>EXPLANACIONES Y CONSTRUCCIONES SA</t>
  </si>
  <si>
    <t>IDC INVERSIONES SAS</t>
  </si>
  <si>
    <t>IMMAGEN SA</t>
  </si>
  <si>
    <t>INGEBYP SAS</t>
  </si>
  <si>
    <t>GAMA INGENIEROS ARQUITECTOS SAS</t>
  </si>
  <si>
    <t>INGENIERIA TECNOLOGIA CONSTRUCCION Y VIAS INTECVIAS SAS</t>
  </si>
  <si>
    <t>PUENTES Y CARRETERAS SAS</t>
  </si>
  <si>
    <t>CASTRO TCHERASSI S.A.</t>
  </si>
  <si>
    <t>DONADO ARCE &amp; CÍA SAS</t>
  </si>
  <si>
    <t>PAVIMENTO UNIVERSAL S.A.</t>
  </si>
  <si>
    <t>RUEDAS Y COMPAÑIA SAS</t>
  </si>
  <si>
    <t>GISAICO SA</t>
  </si>
  <si>
    <t>PAECIA SAS</t>
  </si>
  <si>
    <t>FACTOR SEGURIDAD INGENIEROS SAS</t>
  </si>
  <si>
    <t>EXCARVAR S.A.S</t>
  </si>
  <si>
    <t>CASS CONSTRUCTORES SAS</t>
  </si>
  <si>
    <t>COMANCO SA</t>
  </si>
  <si>
    <t>INGENIERIA TRANSPORTE Y MAQUINARIA SAS</t>
  </si>
  <si>
    <t>CONSTRUCTORA CCC S.A.</t>
  </si>
  <si>
    <t>Proyectos y Construcciones de Occidente SA</t>
  </si>
  <si>
    <t>ASFALTEMOS SAS</t>
  </si>
  <si>
    <t>ESTUDIOS E INGENIERIA SAS</t>
  </si>
  <si>
    <t>Construcciones y Pavimentos Viales de Colombia SAS</t>
  </si>
  <si>
    <t>SACYR CONSTRUCCION SA SUCURSAL COLOMBIA</t>
  </si>
  <si>
    <t>AGORASPORT SA SUCURSAL COLOMBIA</t>
  </si>
  <si>
    <t>PACANO SAS</t>
  </si>
  <si>
    <t>MHC INGENIERIA Y CONSTRUCCION DE OBRAS CIVILES SAS</t>
  </si>
  <si>
    <t>PAVIMENTOS COLOMBIA SAS</t>
  </si>
  <si>
    <t>GAICO INGENIEROS CONSTRUCTORES S.A. EN REORGANIZACION</t>
  </si>
  <si>
    <t>COHERPA INGENIEROS CONSTRUCTORES SAS</t>
  </si>
  <si>
    <t>OBRAS CAPITAL SA</t>
  </si>
  <si>
    <t>INDICADORES FINANCIEROS PARA MIPYMES</t>
  </si>
  <si>
    <t>MAYOR O IGUAL A 
1,11 VECES</t>
  </si>
  <si>
    <t>MENOR O IGUAL A 
75%</t>
  </si>
  <si>
    <t>MAYOR O IGUAL A 
$146,000.000</t>
  </si>
  <si>
    <t>MAYOR O IGUAL A 
0 VECES</t>
  </si>
  <si>
    <t>INDICADORES FINANCIEROS PARA OTROS PROPONENTES</t>
  </si>
  <si>
    <t>MAYOR O IGUAL A 
1,21 VECES</t>
  </si>
  <si>
    <t>2, Índices de capacidad financiera y organizacionales para los demás Proponentes</t>
  </si>
  <si>
    <t>ESTYMA ESTUDIOS Y MANEJOS S.A.</t>
  </si>
  <si>
    <t>CONSTRUCCIONES CIVILES Y PAVIMENTOS S.A.S</t>
  </si>
  <si>
    <t>YAMIL SABBAGH CONSTRUCCIONES SAS</t>
  </si>
  <si>
    <t>INGENIERIA Y VIAS SAS BIC</t>
  </si>
  <si>
    <t>Pavimentar SA</t>
  </si>
  <si>
    <t>VICPAR S A</t>
  </si>
  <si>
    <t>SERVICIOS DE DRAGADOS Y CONSTRUCCIONES SAS</t>
  </si>
  <si>
    <t>TECNITENQUES INGENIEROS S.AS. EN REORGANIZACION</t>
  </si>
  <si>
    <t>INTRICON  SA</t>
  </si>
  <si>
    <t>KMC SAS</t>
  </si>
  <si>
    <t>EDIFICACIONES Y VIAS S.A.</t>
  </si>
  <si>
    <t>INGENIEROS GF SAS</t>
  </si>
  <si>
    <t>EQUIPOS CONSTRUCCIONES Y OBRAS S.A.</t>
  </si>
  <si>
    <t>ANDINA POZOS LTDA</t>
  </si>
  <si>
    <t>DIATECO SAS</t>
  </si>
  <si>
    <t>CABALLERO ACEVEDO SAS</t>
  </si>
  <si>
    <t>JMV INGENIEROS SAS</t>
  </si>
  <si>
    <t>INCITECO SAS</t>
  </si>
  <si>
    <t>PAVIMENTOS EL DORADO S.A.S.</t>
  </si>
  <si>
    <t>CNV CONSTRUCCIONES SAS</t>
  </si>
  <si>
    <t>MAQUINARIA NGENIERIA CONSTRUCCION Y OBRAS SAS</t>
  </si>
  <si>
    <t>TEMPLADO SAS</t>
  </si>
  <si>
    <t>PETROLABIN S.A.S</t>
  </si>
  <si>
    <t>JAIME PARRA Y CIA SAS</t>
  </si>
  <si>
    <t>CONSTRUCCIONES FUTURO LTDA</t>
  </si>
  <si>
    <t>PROYECTOS Y VIAS SASPROYECTOS Y VIAS SAS</t>
  </si>
  <si>
    <t>INGENIEROS CIVILES Y CONTRATISTAS SAS</t>
  </si>
  <si>
    <t>solidos ingenieros civiles sa</t>
  </si>
  <si>
    <t>CYG INGENIERIA Y CONSTRUCCIONES S A S</t>
  </si>
  <si>
    <t>MEYAN S.A.</t>
  </si>
  <si>
    <t>SOFORESTA SAS</t>
  </si>
  <si>
    <t>INCOTOP SAS</t>
  </si>
  <si>
    <t>INGERAL COMPAÑIA SAS</t>
  </si>
  <si>
    <t>CINCEL SAS</t>
  </si>
  <si>
    <t>JASA LTDA</t>
  </si>
  <si>
    <t>PUENTES Y TORONES S.A.S.</t>
  </si>
  <si>
    <t>VALORES Y CONTRATOS SA</t>
  </si>
  <si>
    <t>INGENIERIA DE VIAS SAS</t>
  </si>
  <si>
    <t>AGM DESARROLLOS SAS</t>
  </si>
  <si>
    <t>HM INGENIERIA SAS</t>
  </si>
  <si>
    <t>INGENIERIA JOULES MEC SAS</t>
  </si>
  <si>
    <t>HAGSA EN REESTRUCTURACION</t>
  </si>
  <si>
    <t>SEÑALES LTDA</t>
  </si>
  <si>
    <t>GRUCON SAS</t>
  </si>
  <si>
    <t>ROCALES Y CONCRETOS SOCIEDAD POR ACCIONES SIMPLIFICADA</t>
  </si>
  <si>
    <t>RCH CONSTRUCTORES ASOCIADOS SAS</t>
  </si>
  <si>
    <t>CONSTRUCTORA FG SAS</t>
  </si>
  <si>
    <t>MAVI PAVIMENTACIONES SAS</t>
  </si>
  <si>
    <t>VIC SAS</t>
  </si>
  <si>
    <t>RAMPINT SAS</t>
  </si>
  <si>
    <t>CONCALI COLOMBIA SAS</t>
  </si>
  <si>
    <t>EQUIVER S A S</t>
  </si>
  <si>
    <t>SDV ENERGIA E INFRAESTRUCTURA SL</t>
  </si>
  <si>
    <t>INVERSIONES HUNA CI SAS</t>
  </si>
  <si>
    <t>MEGAPROYECTOS S.A EN REORGANIZACION EMPRESARIAL</t>
  </si>
  <si>
    <t>CONSTRUIMOS Y SEÑALIZAMOS S.A.</t>
  </si>
  <si>
    <t>TECNO-KIMA LTDA</t>
  </si>
  <si>
    <t>CONSTRUTEL S.A.</t>
  </si>
  <si>
    <t>CODIFA SAS</t>
  </si>
  <si>
    <t>CONSTRUCTORA YACAMAN VIVERO SAS</t>
  </si>
  <si>
    <t>ARQUITECTURA E INGENIERIA MACRO PROYECTO SAS</t>
  </si>
  <si>
    <t>INGENIEROS CIVILES ESPECIALISTAS SAS</t>
  </si>
  <si>
    <t>DOLMEN SA ESP</t>
  </si>
  <si>
    <t>INVERSIONES Y CONSTRUCCIONES EL CARIBE S.A</t>
  </si>
  <si>
    <t>GUILLERMO OTERO VIDAL ARQUITECTURA DE PROYECTOS S.A.S</t>
  </si>
  <si>
    <t>JAIME FALS MARTINEZ ARQUITECTURA E INGENIERIA SAS</t>
  </si>
  <si>
    <t>COINOBRAS SAS</t>
  </si>
  <si>
    <t>CONSTRUVIAS DE COLOMBIA SAS</t>
  </si>
  <si>
    <t>PAVIGAS SAS</t>
  </si>
  <si>
    <t>PAVIMENTOS ANDINOS SA</t>
  </si>
  <si>
    <t>EICON SAS</t>
  </si>
  <si>
    <t>INGENIERIA SERVICIOS Y SOLUCIONES ISIS SAS</t>
  </si>
  <si>
    <t>SERGOM SAS</t>
  </si>
  <si>
    <t>CONSTRUSANTANDER SAS</t>
  </si>
  <si>
    <t>ICHSOCIEDAD POR ACCIONES SIMPLIFICADA</t>
  </si>
  <si>
    <t>Masterplac SAS</t>
  </si>
  <si>
    <t>INVERSIONES CLH SA</t>
  </si>
  <si>
    <t>CONINGENIERIA SAS</t>
  </si>
  <si>
    <t>PANAMERICAN DREDGING  &amp; ENGINEERING S.A.S</t>
  </si>
  <si>
    <t>KHB INGENIERIA SAS</t>
  </si>
  <si>
    <t>EQUITERRA S.A.S</t>
  </si>
  <si>
    <t>MVC SAS</t>
  </si>
  <si>
    <t>CH PEREIRA &amp; CIA SAS</t>
  </si>
  <si>
    <t>PAVIMENTOS Y CONSTRUCCIONES SAS</t>
  </si>
  <si>
    <t>CAFEREDES INGENIERIA SAS</t>
  </si>
  <si>
    <t>INGENIERIA Y CONSTRUCCIONES MS S.A.S.</t>
  </si>
  <si>
    <t>INGETIERRAS DE COLOMBIA SA</t>
  </si>
  <si>
    <t>INTERVENTORIA DISEÑOS Y CONTRATOS SAS</t>
  </si>
  <si>
    <t>Az Construcciones SAS</t>
  </si>
  <si>
    <t>CONCRETOS Y MEZCLAS S.A.</t>
  </si>
  <si>
    <t>CONSTRUCCIONES Y VIAS INGENIEROS CONTRATISTAS S.A.S. EN REORGANIZACION</t>
  </si>
  <si>
    <t>TECNICAS CONSTRUCTIVAS SAS</t>
  </si>
  <si>
    <t>SEIMA SAS</t>
  </si>
  <si>
    <t>CONSTRUCTORA MORICHAL LTDA.</t>
  </si>
  <si>
    <t>COMPAÑIA DE ASESORIAS Y CONSTRUCCION S.A.S</t>
  </si>
  <si>
    <t>CONDUGAS SA BIC</t>
  </si>
  <si>
    <t>OMEGA INGENIERIA SAS EN PROCESO DE REOORGANIZADA</t>
  </si>
  <si>
    <t>CONSTRUCTORA SERRANIA SA</t>
  </si>
  <si>
    <t>BAHAMON JARAMILLO SAS</t>
  </si>
  <si>
    <t>PROFESIONALES ASOCIADOS LTDA</t>
  </si>
  <si>
    <t>INCIVIL S.A.S.</t>
  </si>
  <si>
    <t>Prisma Ingeniería Constructora SA</t>
  </si>
  <si>
    <t>CONSTRUSOCIAL S.A.S</t>
  </si>
  <si>
    <t>SERVICIO INTEGRAL DE LA COSTA CARIBE E INGENIERIA S.A.S</t>
  </si>
  <si>
    <t>INVERSIONES GYR SAS</t>
  </si>
  <si>
    <t>INGECON S.A.</t>
  </si>
  <si>
    <t>CIAM SAS</t>
  </si>
  <si>
    <t>ORGANIZACION LUIS FERNANDO ROMERO SANDOVAL INGENIEROS S.A.S.</t>
  </si>
  <si>
    <t>INGENIERIA MULTISECTORIAL SAS</t>
  </si>
  <si>
    <t>EMB SOLUCIONES S.A.S.</t>
  </si>
  <si>
    <t>RSM CIA SAS</t>
  </si>
  <si>
    <t>Constructores del Caribe S.A.S</t>
  </si>
  <si>
    <t>CONYSER S.A.S</t>
  </si>
  <si>
    <t>INGENIERIA Y SUMINISTROS BROCA SAS EN REORGANIZACION</t>
  </si>
  <si>
    <t>OBRAS ESPECIALES OBRESCA CA</t>
  </si>
  <si>
    <t>OBCIPOL SAS</t>
  </si>
  <si>
    <t>INGENAL ARQUITECTURA Y CONSTRUCCION SAS</t>
  </si>
  <si>
    <t>CONSTRUCTORA MP S.A.</t>
  </si>
  <si>
    <t>COLSAGO COMUNICACIONES SA</t>
  </si>
  <si>
    <t>LUIS ANCELMO RODRIGUEZ Y CIA SAS</t>
  </si>
  <si>
    <t>TRITURADOS Y TRITURADOS SAS</t>
  </si>
  <si>
    <t>INVERSIONES GRANDES VIAS E INGENIERIA SAS</t>
  </si>
  <si>
    <t>AOO INGENIERIA EMPRESA UNIPERSONAL E.U.</t>
  </si>
  <si>
    <t>FM INGENIERIA SA</t>
  </si>
  <si>
    <t>PROTELCA INGENIEROS ARQUITECTOS SAS</t>
  </si>
  <si>
    <t>IHC SAS INGENEIRA HIDRAULICA Y CIVIL</t>
  </si>
  <si>
    <t>CONCREARMADO LTDA</t>
  </si>
  <si>
    <t>CONSULTORIA Y CONSTRUCCION S.A.S.</t>
  </si>
  <si>
    <t>PT INGENIERIA DE PROYECTOS SAS EN REORGANIZACION</t>
  </si>
  <si>
    <t>COMPAÑIA DE INGENIEROS CONSTRUCTORES SAS</t>
  </si>
  <si>
    <t>INGGES INGENIERIA Y GESTION SAS</t>
  </si>
  <si>
    <t>VIAS Y CANALES SAS</t>
  </si>
  <si>
    <t>PAVIOBRAS SAS</t>
  </si>
  <si>
    <t>MUVEK SAS</t>
  </si>
  <si>
    <t>RHEMA INTERNACIONAL SAS</t>
  </si>
  <si>
    <t>RINOL PISOCRETO S.A.S</t>
  </si>
  <si>
    <t>MALFERO S EN C</t>
  </si>
  <si>
    <t>EMINSS SAS</t>
  </si>
  <si>
    <t>ALCA INGENIERIA SAS</t>
  </si>
  <si>
    <t>KMA CONSTRUCCIONES SAS</t>
  </si>
  <si>
    <t>HAPIL INGENIERIA SAS</t>
  </si>
  <si>
    <t>CONSTRUIRTE SAS</t>
  </si>
  <si>
    <t>CONSTRUCIONES Y PAVIMENTOS AM SA</t>
  </si>
  <si>
    <t>SICTE SAS</t>
  </si>
  <si>
    <t>RAHS INGENIERIA SAS</t>
  </si>
  <si>
    <t>A&amp;D ALVARADO &amp; DURING S.A.  EN REORGANIZACION</t>
  </si>
  <si>
    <t>E DE LA CRUZ CONSTRUCTORES S.A</t>
  </si>
  <si>
    <t>SOLARTE NACIONAL DE CONSTRUCCIONES S.A.S</t>
  </si>
  <si>
    <t>EQUIPOS Y TRITURADOS SAS</t>
  </si>
  <si>
    <t>CIVILEZA SAS</t>
  </si>
  <si>
    <t>INZETT SAS</t>
  </si>
  <si>
    <t>PROYECTA ARQUITECTOS INGENIEROS SAS</t>
  </si>
  <si>
    <t>RO INGENIERIA LTDA</t>
  </si>
  <si>
    <t>SEÑALIZACIONES Y CONSTRUCCIONES SAS</t>
  </si>
  <si>
    <t>TRANSPORTE INGENIERIA CONSTRUCCIONES Y MAQUINARIA S.A. TICOM S.A</t>
  </si>
  <si>
    <t>INVERSIONES PAAN SAS</t>
  </si>
  <si>
    <t>RG INGENIERIA SAS</t>
  </si>
  <si>
    <t>TEKMAN SAS</t>
  </si>
  <si>
    <t>ADECC LTDA</t>
  </si>
  <si>
    <t>INGENIEROS CIVILES Y ELECTROMECANICOS CONSTRUCTORES SAS</t>
  </si>
  <si>
    <t>SYNERGIA SAS</t>
  </si>
  <si>
    <t>RB DE COLOMBIA SA</t>
  </si>
  <si>
    <t>ICEIN INGENIEROS CONSTRUCTORES SAS</t>
  </si>
  <si>
    <t>HB ESTRUCTURAS METALICAS SAS</t>
  </si>
  <si>
    <t>SUBSUELOS SAS</t>
  </si>
  <si>
    <t>INDUGRAVAS INGENIEROS CONSTRUCTORES S.A.S</t>
  </si>
  <si>
    <t>BYR CONSTRUCCIONES S.A.S</t>
  </si>
  <si>
    <t>COSNTRUCTORA AYC SA</t>
  </si>
  <si>
    <t>SCHRADER CAMARGO S.A.S.</t>
  </si>
  <si>
    <t>INFERCAL SAS</t>
  </si>
  <si>
    <t>TOTAL SAS</t>
  </si>
  <si>
    <t>MARAN SAS</t>
  </si>
  <si>
    <t>GRAICO SAS</t>
  </si>
  <si>
    <t>DOBLE A INGENIERÍA S.A.S.</t>
  </si>
  <si>
    <t>CONTEIN SAS</t>
  </si>
  <si>
    <t>SERVICIOS DE INGENIERIA CIVIL S.A.</t>
  </si>
  <si>
    <t>FERNANDO VESGA Y COMPAÑIA SAS</t>
  </si>
  <si>
    <t>MAQUINARIA E INFRAESTRUCTURA SAS</t>
  </si>
  <si>
    <t>ELECTRO HIDRUALICA SA REPRESENTACIONES</t>
  </si>
  <si>
    <t>INGENIEROS CONSTRUCTORES EN VIAS Y CONCRETOS LTDA. ICOVICON LTDA</t>
  </si>
  <si>
    <t>COMPAÑIA DE INGENIEROS CONSICAL SAS</t>
  </si>
  <si>
    <t>CONSTRUCCIONES E INVERSIONES BETA SAS</t>
  </si>
  <si>
    <t>BF CONSTRUYE SAS</t>
  </si>
  <si>
    <t>UCO SA</t>
  </si>
  <si>
    <t>CVP &amp; CIA SA</t>
  </si>
  <si>
    <t>A CONSTRUIR S.A.</t>
  </si>
  <si>
    <t>ORLANDO DONADO &amp; CIA SAS</t>
  </si>
  <si>
    <t>OTACC S.A</t>
  </si>
  <si>
    <t>SERVICIOS PETROLEROS SERPEL SAS</t>
  </si>
  <si>
    <t>INGECAR SA</t>
  </si>
  <si>
    <t>ISMOCOL SA</t>
  </si>
  <si>
    <t>MORELCO SAS</t>
  </si>
  <si>
    <t>AGREGADOZ Y MEZCLAS CACHIBI SAS</t>
  </si>
  <si>
    <t>BUZCA SOLUCIONES DE INGENIERIA SA</t>
  </si>
  <si>
    <t>CICON SAS</t>
  </si>
  <si>
    <t>MOVICON CONSTRUCTORES SAS</t>
  </si>
  <si>
    <t>MEJIA VILLEGAS CONSTRUCTORES SA</t>
  </si>
  <si>
    <t>URIBE Y ABREO SAS</t>
  </si>
  <si>
    <t>COSAN SA</t>
  </si>
  <si>
    <t>MEJIA CRUZ Y CIA S.A.S.</t>
  </si>
  <si>
    <t>TERMOTECNICA COINDUSTRIAL SAS</t>
  </si>
  <si>
    <t>EXPLANAN SAS</t>
  </si>
  <si>
    <t>CONINSA RAMON H S.A</t>
  </si>
  <si>
    <t>jgi sas</t>
  </si>
  <si>
    <t>SOCIEDAD TECNICA CONSTRUCTORA S.A.S</t>
  </si>
  <si>
    <t>MINCIVIL SA</t>
  </si>
  <si>
    <t>SP INGENIEROS SAS</t>
  </si>
  <si>
    <t>CONSTRUCCIONES Y TRACTORES SAS</t>
  </si>
  <si>
    <t>REDYCO SAS</t>
  </si>
  <si>
    <t>INDUSTRIAS DEL HIERRO S.A.S</t>
  </si>
  <si>
    <t>CONSTRUCCIONES AP SAS</t>
  </si>
  <si>
    <t>MAGMA S.A.S</t>
  </si>
  <si>
    <t>CIVILES MECANICOS ELECTRICOS INGENIEROS SAS</t>
  </si>
  <si>
    <t>MORENO VARGAS S.A.</t>
  </si>
  <si>
    <t>IRON CONSTRUCTORES SAS</t>
  </si>
  <si>
    <t>VITA SAS</t>
  </si>
  <si>
    <t>CONSTRUCCIONES OBRAS Y SUMINISTROS SAS EN REORGANIZACION</t>
  </si>
  <si>
    <t>ARENAS Y TRITURADOS DEL ORIENTE S.A.S</t>
  </si>
  <si>
    <t>DISEÑO Y CONSTRUCCION DE OBRAS Y PROYECTOS SAS</t>
  </si>
  <si>
    <t>SOLUTEC INGENIERIA SAS</t>
  </si>
  <si>
    <t>OINCO SAS</t>
  </si>
  <si>
    <t>ECA S.A.S. CONSTRUCCIONES Y SERVICIOS INTEGRALES .</t>
  </si>
  <si>
    <t>Vnf S.A.S</t>
  </si>
  <si>
    <t>INFRAESTRUCTURA NACIONAL LTDA</t>
  </si>
  <si>
    <t>CASTRILLON MANJARRES &amp; CIA.S.EN C.S.</t>
  </si>
  <si>
    <t>GRUPO CONSTRUCCENTER SAS</t>
  </si>
  <si>
    <t>SUMINISTROS D &amp; P SAS</t>
  </si>
  <si>
    <t>G &amp; S CONSTRUCTORES S.A.S.</t>
  </si>
  <si>
    <t>incobelci sas</t>
  </si>
  <si>
    <t>ESICO SA</t>
  </si>
  <si>
    <t>DRC INGENIERIA SAS</t>
  </si>
  <si>
    <t>CONSTRUCCIONES SUMINISTROS Y SALUD LTDA</t>
  </si>
  <si>
    <t>SMART STEEL SAS</t>
  </si>
  <si>
    <t>URBANIZADORA ANDALUCIA SAS</t>
  </si>
  <si>
    <t>INGERDICON SAS</t>
  </si>
  <si>
    <t>IINGENIERIA Y DESARROLLO URBANISTICO SAS</t>
  </si>
  <si>
    <t>INGEDUCTOS INGENIERIA ESPECIALIZADA SAS</t>
  </si>
  <si>
    <t>CONSTRUCCIONES Y DESARROLLO URBANO S.A.S</t>
  </si>
  <si>
    <t>ML INGENIEROS SA</t>
  </si>
  <si>
    <t>CONSTRUSAR INGENIERIA LTDA</t>
  </si>
  <si>
    <t>CALING SAS</t>
  </si>
  <si>
    <t>TRILATERO SAS</t>
  </si>
  <si>
    <t>AHORA SI SA</t>
  </si>
  <si>
    <t>CONSTRUCCION Y DESARROLLO INGENIERIA S.A.S</t>
  </si>
  <si>
    <t>torres sepulveda ingenieria</t>
  </si>
  <si>
    <t>ESTUDIOS Y PROYECTOS DEL SOL S A S</t>
  </si>
  <si>
    <t>S&amp;CONAL SAS</t>
  </si>
  <si>
    <t>OMICRON DEL LLANO S.A.S.</t>
  </si>
  <si>
    <t>SERVICIOS INDUSTRIALES DE BARRANACBERMEJA</t>
  </si>
  <si>
    <t>ZH INGENIEROS SAS</t>
  </si>
  <si>
    <t>INVERSIONES INDUSTRIALES Y COMERCIALES KUMBRE SAS</t>
  </si>
  <si>
    <t>PROYECTOS CIVILES E HIDRAULICOS SAS</t>
  </si>
  <si>
    <t>VERTIX CONSTRUCCIONES SAS</t>
  </si>
  <si>
    <t>DUMAR INGENIEROS SAS</t>
  </si>
  <si>
    <t>INCIVILES ASOCIADOS SAS</t>
  </si>
  <si>
    <t>CONSTRUCTORA DURAN OCAMPO</t>
  </si>
  <si>
    <t>LYDCO INGENIERIA SAS</t>
  </si>
  <si>
    <t>CONSTRUCCIONES E INVERSIONES K S.A.S</t>
  </si>
  <si>
    <t>MIRS LATINOAMERCA SAS EN REORGANIZACION</t>
  </si>
  <si>
    <t>ESTRUCTURAS Y PAVIMENTOS SAS</t>
  </si>
  <si>
    <t>CONSTRUCTORA MATICCES P &amp; B LTDA</t>
  </si>
  <si>
    <t>CARLOS A SANCHEZ Y CIA CASYCO S.A.S</t>
  </si>
  <si>
    <t>PROYECTOS, DISEÑOS, INGENIERIA, ARQUITECTURA  Y CONSTRUCIONES LTDA</t>
  </si>
  <si>
    <t>INGENIERIA VIAS Y CONSTRUCCIONES SAS</t>
  </si>
  <si>
    <t>OJCTM SAS</t>
  </si>
  <si>
    <t>CONSTRUCTORA SAAVAR SAS</t>
  </si>
  <si>
    <t>CONSTRUCTORA SUMAS &amp; RESTAS SAS</t>
  </si>
  <si>
    <t>TRABAJOS INDUSTRIALES Y MECANICOS CA SUCURSAL BARRANQUILLA</t>
  </si>
  <si>
    <t>PROCONSTRUIMOS SAS</t>
  </si>
  <si>
    <t>COMPAÑIA C7R SAS</t>
  </si>
  <si>
    <t>IES INGENIEROS SAS</t>
  </si>
  <si>
    <t>SOCIEDAD COLOMBIANA DE CONSTRUCCIONES SOCOLCO SAS</t>
  </si>
  <si>
    <t>SALAZAR GAVILANES Y CIA S.A.S.</t>
  </si>
  <si>
    <t>GUERRA INGENIEROS CONTRATISTAS SAS</t>
  </si>
  <si>
    <t>CONSTRUCCIONES FLOREÑA SAS</t>
  </si>
  <si>
    <t>MASSEQ PROYECTOS  E INGENIERIA SAS</t>
  </si>
  <si>
    <t>CILAM GRUPO EMPRESARIAL SAS</t>
  </si>
  <si>
    <t>SMART MOBILITY &amp; SECURITY SAS</t>
  </si>
  <si>
    <t>MEG OBRAS SAS</t>
  </si>
  <si>
    <t>TRANSIVIC SAS</t>
  </si>
  <si>
    <t>INCODEQUIPOS SAS</t>
  </si>
  <si>
    <t>MAQUINAS &amp; MAQUINAS SAS</t>
  </si>
  <si>
    <t>DEMOVICOL SAS</t>
  </si>
  <si>
    <t>GRUPO EMPRESARIAL INGECOL SAS</t>
  </si>
  <si>
    <t>CONSTRUCTORA CIVILCOL S.A.S.</t>
  </si>
  <si>
    <t>ARQUITECTURA, INGENIERIA, DISEÑO Y CONSTRUCCION SAS</t>
  </si>
  <si>
    <t>VERDE AJENJO SAS</t>
  </si>
  <si>
    <t>CHINA UNITED ENGINEERING CORPORATION</t>
  </si>
  <si>
    <t>SOCIEDAD ESPECIALIZADA EN INGENIERIA SAS</t>
  </si>
  <si>
    <t>EL POMAR CONSTRUCCIONES SAS</t>
  </si>
  <si>
    <t>ESPINA &amp;  DELFIN COLOMBIA</t>
  </si>
  <si>
    <t>QUADRANTI INGENIERIA SAS</t>
  </si>
  <si>
    <t>TOTBUILDING BODEGAS INDUSTRIALES SAS</t>
  </si>
  <si>
    <t>ARQUICIVILES SAS</t>
  </si>
  <si>
    <t>RYD CONSTRUCCIONES S.A.S.</t>
  </si>
  <si>
    <t>B&amp;A INGENIERIA Y CONSTRUCCIONES S.A.S.</t>
  </si>
  <si>
    <t>SOLUCIONES DE INFRAESTRUCTURA Y LOGISTICA S.A.S</t>
  </si>
  <si>
    <t>ALIANZA AGREGADOS S.A.S.</t>
  </si>
  <si>
    <t>TRANSANDINA INGENIERIA S.A.S.</t>
  </si>
  <si>
    <t>CONSTRUCCIONES Y OBRAS DE INGENIERIA SAS</t>
  </si>
  <si>
    <t>BYP CONSTRUCCIONES SAS</t>
  </si>
  <si>
    <t>IDC INGENIERIA SAS</t>
  </si>
  <si>
    <t>CM INGENIERIA Y CONSTRUCCION S.A.S.</t>
  </si>
  <si>
    <t>NORTUNEL S.A. SUCURSAL EN COLOMBIA</t>
  </si>
  <si>
    <t>PROYECTO Y GESTION DEL DESARROLLO SAS</t>
  </si>
  <si>
    <t>GESTION VIAL INTEGRAL SAS</t>
  </si>
  <si>
    <t>JMV CONSTRIKTORA SAS</t>
  </si>
  <si>
    <t>CONSTRUCTORA OSSA LOPEZ SAS</t>
  </si>
  <si>
    <t>SACYR CHILE S.A SUCURSAL COLOMBIA</t>
  </si>
  <si>
    <t>BC INGENIERIA SAS</t>
  </si>
  <si>
    <t>THE NEW COMMERCIAL COMPANY SAS</t>
  </si>
  <si>
    <t>PEDRAZA INGENIERIA S.A.S.</t>
  </si>
  <si>
    <t>CONSTRUSEGO SAS</t>
  </si>
  <si>
    <t>VALCHARO CONSTRUCTORES S.A.S. EN REORGANIZACIÓN</t>
  </si>
  <si>
    <t>CFD INGENIERIA SAS</t>
  </si>
  <si>
    <t>JASV INFRAESTRUCTURA S.A.S.</t>
  </si>
  <si>
    <t>INGENIERIA TRANSPORTES Y CANTERAS ASOCIADOS SAS</t>
  </si>
  <si>
    <t>GEOBIOTECNICA SAS</t>
  </si>
  <si>
    <t>ORGANIZACION DE INGENIERIA CIVIL Y ELECTRICA SAS</t>
  </si>
  <si>
    <t>IMF INGENIERIA SAS</t>
  </si>
  <si>
    <t>INGENIERIA ISAN SA</t>
  </si>
  <si>
    <t>INGENIERIA Y CONSTRUCCIONES C &amp; M S.A.S</t>
  </si>
  <si>
    <t>ASFALTOS AGREGADOS Y CONSTRUCCIONES ASA CONSTRUCCIONES SAS</t>
  </si>
  <si>
    <t>DESARROLLO INTEGRAL DE PROYECTOS DE INGENIERIA SAS</t>
  </si>
  <si>
    <t>INGEOCHO SAS</t>
  </si>
  <si>
    <t>CRIVEN CONSTRUCTORES S.A.S</t>
  </si>
  <si>
    <t>GAG CONSTRUCTORA SAS</t>
  </si>
  <si>
    <t>STRABAG SAS</t>
  </si>
  <si>
    <t>protex colombia sas</t>
  </si>
  <si>
    <t>GAM CONSTRUCCIONES SAS</t>
  </si>
  <si>
    <t>CONSTRUCCIONES INTEGRALES DEL CASANARE C.I.C. S.A.S.</t>
  </si>
  <si>
    <t>DISEÑO Y CONSTRUCCION DE PROYECTOS DE INGENIERIA SAS - DICONVIAS SAS</t>
  </si>
  <si>
    <t>COMSA COLOMBIA SAS</t>
  </si>
  <si>
    <t>INGENIEROS DE SERVICIOS DE OBRA INSEGO SAS</t>
  </si>
  <si>
    <t>CONSTRUCTORA DELCA SAS</t>
  </si>
  <si>
    <t>WAMCOL SAS</t>
  </si>
  <si>
    <t>INGENIERIA DE MANUTENCION ASTURIANA SA SUCURSAL COLOMBIA</t>
  </si>
  <si>
    <t>CONSTRUCCION Y CONSULTORIAS DE OBRAS DE INGENIERIA URBANISMO Y ARQUITECTURA CONTINUAR S.A.S.</t>
  </si>
  <si>
    <t>CONSULTORA,INGENIERIA &amp; PROYECTOS MARTINEZ RONCANCIA S.A.S.</t>
  </si>
  <si>
    <t>PBR TECHNOLOGY SAS</t>
  </si>
  <si>
    <t>COMPAÑÍA DE TRABAJOS DE INGENIERIA S.A.S. – COTRAING S.A.S.</t>
  </si>
  <si>
    <t>GRUPO C&amp;J SAS</t>
  </si>
  <si>
    <t>HKZ INVERSIONES SAS</t>
  </si>
  <si>
    <t>HASKELL SAS</t>
  </si>
  <si>
    <t>LUGON SAS</t>
  </si>
  <si>
    <t>INFRACORP SAS</t>
  </si>
  <si>
    <t>MAQUINOBRAS DE COLOMBIA SAS</t>
  </si>
  <si>
    <t>MACAM</t>
  </si>
  <si>
    <t>HECTOT T. VALENCIA SAS</t>
  </si>
  <si>
    <t>AQUALIA INTECH, S.A. SUCURSAL EN COLOMBIA</t>
  </si>
  <si>
    <t>INGEALQUIPOS S.A.S.</t>
  </si>
  <si>
    <t>HINCCO SAS</t>
  </si>
  <si>
    <t>CAVOSA OBRAS Y PROYECTOS S.A. SUCURSAL COLOMBIA</t>
  </si>
  <si>
    <t>PALO SANTO CONSTRUCCIONES S.A.S.</t>
  </si>
  <si>
    <t>AST INGENIERIA S.A.S</t>
  </si>
  <si>
    <t>IAE CONSTRUCCIONES ZOMAC SAS</t>
  </si>
  <si>
    <t>INVERNOTA SAS</t>
  </si>
  <si>
    <t>COPACABANA DESARROLLOS INMOBILIARIOS SAS</t>
  </si>
  <si>
    <t>GUANABARA DESARROLLOS INMOBILIARIOS SAS</t>
  </si>
  <si>
    <t>BELZCON SAS</t>
  </si>
  <si>
    <t>MOVIK LOGISTIC SAS ZOMAC</t>
  </si>
  <si>
    <t>RAM PROYECTOS DE INGENIERIA SAS</t>
  </si>
  <si>
    <t>WOM NETWORKS SERVICES S.A.S.</t>
  </si>
  <si>
    <t>INDICADORES DE CAPACIDAD FINANCIERA</t>
  </si>
  <si>
    <t>Indicador</t>
  </si>
  <si>
    <t>Formula</t>
  </si>
  <si>
    <t>Requisito habilitante</t>
  </si>
  <si>
    <t>Liquidez</t>
  </si>
  <si>
    <t>Activo Corriente / Pasivo Corriente</t>
  </si>
  <si>
    <t>Mayor o igual a 1.1</t>
  </si>
  <si>
    <t>Endeudamiento</t>
  </si>
  <si>
    <t>Pasivo Total / Activo Total</t>
  </si>
  <si>
    <t>Menor o igual a 75%</t>
  </si>
  <si>
    <t>Cobertura de Intereses</t>
  </si>
  <si>
    <t>Utilidad Operacional / Gastos de Intereses</t>
  </si>
  <si>
    <t>Mayor o igual a 0</t>
  </si>
  <si>
    <t>Capital de Trabajo</t>
  </si>
  <si>
    <t>Activo Corriente – Pasivo Corriente</t>
  </si>
  <si>
    <t xml:space="preserve">INDICADOR </t>
  </si>
  <si>
    <t xml:space="preserve">FORMULA </t>
  </si>
  <si>
    <t>REQUISITO HABILITANTE</t>
  </si>
  <si>
    <t>Mayor o igual a 1,21</t>
  </si>
  <si>
    <t>Menor o igual a 70%</t>
  </si>
  <si>
    <t>Mayor o igual a 1</t>
  </si>
  <si>
    <t>INDICADORES CAPACIDAD ORGANIZACIONAL</t>
  </si>
  <si>
    <t>Rentabilidad del Patrimonio</t>
  </si>
  <si>
    <t>Utilidad Operacional / Patrimonio</t>
  </si>
  <si>
    <t>Rentabilidad del Activo</t>
  </si>
  <si>
    <t>Utilidad Operacional / Activo Total</t>
  </si>
  <si>
    <t>Mayor o igual a $203,913,000</t>
  </si>
  <si>
    <t>MAYOR O IGUAL A 
0,04</t>
  </si>
  <si>
    <t>MAYOR O IGUAL A 
0,02</t>
  </si>
  <si>
    <t>MAYOR O IGUAL A 
0</t>
  </si>
  <si>
    <t>Mayor o igual a 0.04</t>
  </si>
  <si>
    <t>Mayor o igual a 0.02</t>
  </si>
  <si>
    <t>Capital de Trabajo:  10* (PO)</t>
  </si>
  <si>
    <t xml:space="preserve">MENOR CUANTÌA </t>
  </si>
  <si>
    <t>REALIZAR EL MANTENIMIENTO, ADECUACIÓN Y/O REHABILITACIÓN DEL LADO TIERRA DEL AEROPUERTO GUSTAVO ARTUNDUAGA PAREDES DE FLORENCIA CAQUETA.</t>
  </si>
  <si>
    <t>MAYOR O IGUAL A 64.798.000</t>
  </si>
  <si>
    <t>Henry Steven Lopez Ramirez- Contratista- DRACS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</si>
</sst>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164" formatCode="_(* #,##0.00_);_(* \(#,##0.00\);_(* &quot;-&quot;??_);_(@_)"/>
    <numFmt numFmtId="165" formatCode="_-* #,##0.00\ _€_-;\-* #,##0.00\ _€_-;_-* &quot;-&quot;??\ _€_-;_-@_-"/>
    <numFmt numFmtId="166" formatCode="#,##0.0"/>
    <numFmt numFmtId="167" formatCode="&quot;$&quot;#,##0"/>
    <numFmt numFmtId="168" formatCode="_-* #,##0\ _€_-;\-* #,##0\ _€_-;_-* &quot;-&quot;??\ _€_-;_-@_-"/>
    <numFmt numFmtId="169" formatCode="&quot;$&quot;\ #,##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Work Sans"/>
    </font>
    <font>
      <b/>
      <sz val="9"/>
      <color theme="1"/>
      <name val="Work Sans"/>
    </font>
    <font>
      <sz val="9"/>
      <color theme="1"/>
      <name val="Work Sans"/>
    </font>
    <font>
      <b/>
      <sz val="9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1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</font>
    <font>
      <i/>
      <sz val="10"/>
      <color theme="1"/>
      <name val="Arial"/>
      <family val="2"/>
    </font>
    <font>
      <b/>
      <sz val="10"/>
      <color rgb="FF000000"/>
      <name val="Arial"/>
      <family val="2"/>
    </font>
    <font>
      <sz val="11"/>
      <color theme="1"/>
      <name val="Work Sans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</fills>
  <borders count="22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/>
      <right style="medium">
        <color rgb="FF000000"/>
      </right>
      <top/>
      <bottom style="thin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08">
    <xf numFmtId="0" fontId="0" fillId="0" borderId="0" xfId="0"/>
    <xf numFmtId="0" fontId="2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10" fontId="4" fillId="0" borderId="4" xfId="2" applyNumberFormat="1" applyFont="1" applyBorder="1" applyAlignment="1">
      <alignment horizontal="center" vertical="center"/>
    </xf>
    <xf numFmtId="16" fontId="4" fillId="0" borderId="4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10" fontId="3" fillId="0" borderId="4" xfId="2" applyNumberFormat="1" applyFont="1" applyBorder="1" applyAlignment="1">
      <alignment horizontal="center" vertical="center"/>
    </xf>
    <xf numFmtId="10" fontId="3" fillId="0" borderId="0" xfId="2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0" fontId="4" fillId="0" borderId="0" xfId="2" applyNumberFormat="1" applyFont="1" applyBorder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166" fontId="6" fillId="2" borderId="0" xfId="0" applyNumberFormat="1" applyFont="1" applyFill="1" applyAlignment="1">
      <alignment horizontal="center" vertical="center" wrapText="1"/>
    </xf>
    <xf numFmtId="166" fontId="8" fillId="0" borderId="0" xfId="3" applyNumberFormat="1" applyFont="1" applyFill="1" applyBorder="1" applyAlignment="1">
      <alignment horizontal="center"/>
    </xf>
    <xf numFmtId="0" fontId="8" fillId="0" borderId="0" xfId="0" applyFont="1"/>
    <xf numFmtId="0" fontId="6" fillId="0" borderId="0" xfId="0" applyFont="1"/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67" fontId="8" fillId="0" borderId="0" xfId="0" applyNumberFormat="1" applyFont="1"/>
    <xf numFmtId="0" fontId="6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/>
    </xf>
    <xf numFmtId="167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6" fillId="4" borderId="1" xfId="0" applyFont="1" applyFill="1" applyBorder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10" fontId="4" fillId="0" borderId="9" xfId="2" applyNumberFormat="1" applyFont="1" applyBorder="1" applyAlignment="1">
      <alignment horizontal="center" vertical="center"/>
    </xf>
    <xf numFmtId="10" fontId="3" fillId="0" borderId="9" xfId="2" applyNumberFormat="1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10" fontId="4" fillId="0" borderId="5" xfId="2" applyNumberFormat="1" applyFont="1" applyBorder="1" applyAlignment="1">
      <alignment horizontal="center" vertical="center"/>
    </xf>
    <xf numFmtId="10" fontId="3" fillId="0" borderId="5" xfId="2" applyNumberFormat="1" applyFont="1" applyBorder="1" applyAlignment="1">
      <alignment horizontal="center" vertical="center"/>
    </xf>
    <xf numFmtId="0" fontId="3" fillId="0" borderId="9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166" fontId="3" fillId="4" borderId="4" xfId="0" applyNumberFormat="1" applyFont="1" applyFill="1" applyBorder="1" applyAlignment="1">
      <alignment horizontal="center" vertical="center" wrapText="1"/>
    </xf>
    <xf numFmtId="168" fontId="8" fillId="0" borderId="0" xfId="1" applyNumberFormat="1" applyFont="1"/>
    <xf numFmtId="0" fontId="6" fillId="0" borderId="10" xfId="0" applyFont="1" applyBorder="1" applyAlignment="1">
      <alignment vertical="center"/>
    </xf>
    <xf numFmtId="9" fontId="3" fillId="0" borderId="11" xfId="2" applyFont="1" applyFill="1" applyBorder="1" applyAlignment="1">
      <alignment horizontal="center" vertical="center" wrapText="1"/>
    </xf>
    <xf numFmtId="9" fontId="3" fillId="0" borderId="12" xfId="2" applyFont="1" applyFill="1" applyBorder="1" applyAlignment="1">
      <alignment horizontal="center" vertical="center" wrapText="1"/>
    </xf>
    <xf numFmtId="0" fontId="7" fillId="0" borderId="4" xfId="0" applyFont="1" applyBorder="1"/>
    <xf numFmtId="166" fontId="7" fillId="0" borderId="4" xfId="3" applyNumberFormat="1" applyFont="1" applyFill="1" applyBorder="1" applyAlignment="1">
      <alignment horizontal="center"/>
    </xf>
    <xf numFmtId="169" fontId="8" fillId="0" borderId="0" xfId="3" applyNumberFormat="1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 vertical="center" wrapText="1"/>
    </xf>
    <xf numFmtId="3" fontId="8" fillId="0" borderId="4" xfId="3" applyNumberFormat="1" applyFont="1" applyFill="1" applyBorder="1" applyAlignment="1">
      <alignment horizontal="center"/>
    </xf>
    <xf numFmtId="169" fontId="7" fillId="0" borderId="4" xfId="3" applyNumberFormat="1" applyFont="1" applyFill="1" applyBorder="1" applyAlignment="1"/>
    <xf numFmtId="169" fontId="9" fillId="0" borderId="4" xfId="0" applyNumberFormat="1" applyFont="1" applyBorder="1"/>
    <xf numFmtId="9" fontId="8" fillId="0" borderId="4" xfId="2" applyFont="1" applyFill="1" applyBorder="1" applyAlignment="1">
      <alignment horizontal="center"/>
    </xf>
    <xf numFmtId="9" fontId="8" fillId="0" borderId="0" xfId="2" applyFont="1" applyFill="1" applyBorder="1" applyAlignment="1">
      <alignment horizontal="center"/>
    </xf>
    <xf numFmtId="0" fontId="10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169" fontId="10" fillId="0" borderId="4" xfId="0" applyNumberFormat="1" applyFont="1" applyBorder="1" applyAlignment="1">
      <alignment horizontal="center" vertical="center"/>
    </xf>
    <xf numFmtId="9" fontId="10" fillId="0" borderId="4" xfId="0" applyNumberFormat="1" applyFont="1" applyBorder="1" applyAlignment="1">
      <alignment horizontal="center" vertical="center"/>
    </xf>
    <xf numFmtId="9" fontId="10" fillId="0" borderId="4" xfId="2" applyFont="1" applyBorder="1" applyAlignment="1">
      <alignment horizontal="center" vertical="center"/>
    </xf>
    <xf numFmtId="0" fontId="11" fillId="0" borderId="0" xfId="0" applyFont="1"/>
    <xf numFmtId="3" fontId="8" fillId="0" borderId="0" xfId="0" applyNumberFormat="1" applyFont="1"/>
    <xf numFmtId="6" fontId="0" fillId="0" borderId="0" xfId="0" applyNumberFormat="1"/>
    <xf numFmtId="6" fontId="8" fillId="0" borderId="0" xfId="0" applyNumberFormat="1" applyFont="1"/>
    <xf numFmtId="166" fontId="6" fillId="2" borderId="8" xfId="0" applyNumberFormat="1" applyFont="1" applyFill="1" applyBorder="1" applyAlignment="1">
      <alignment horizontal="center" vertical="center" wrapText="1"/>
    </xf>
    <xf numFmtId="166" fontId="6" fillId="2" borderId="13" xfId="0" applyNumberFormat="1" applyFont="1" applyFill="1" applyBorder="1" applyAlignment="1">
      <alignment horizontal="center" vertical="center" wrapText="1"/>
    </xf>
    <xf numFmtId="4" fontId="8" fillId="0" borderId="0" xfId="0" applyNumberFormat="1" applyFont="1"/>
    <xf numFmtId="169" fontId="3" fillId="0" borderId="12" xfId="2" applyNumberFormat="1" applyFont="1" applyFill="1" applyBorder="1" applyAlignment="1">
      <alignment horizontal="center" vertical="center" wrapText="1"/>
    </xf>
    <xf numFmtId="10" fontId="3" fillId="0" borderId="12" xfId="2" applyNumberFormat="1" applyFont="1" applyFill="1" applyBorder="1" applyAlignment="1">
      <alignment horizontal="center" vertical="center" wrapText="1"/>
    </xf>
    <xf numFmtId="0" fontId="12" fillId="0" borderId="0" xfId="0" applyFont="1"/>
    <xf numFmtId="3" fontId="0" fillId="0" borderId="4" xfId="0" applyNumberFormat="1" applyBorder="1"/>
    <xf numFmtId="0" fontId="0" fillId="0" borderId="4" xfId="0" applyBorder="1"/>
    <xf numFmtId="0" fontId="13" fillId="5" borderId="18" xfId="0" applyFont="1" applyFill="1" applyBorder="1" applyAlignment="1">
      <alignment horizontal="center" vertical="center" wrapText="1"/>
    </xf>
    <xf numFmtId="0" fontId="13" fillId="5" borderId="19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left" vertical="center"/>
    </xf>
    <xf numFmtId="0" fontId="6" fillId="4" borderId="7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wrapText="1"/>
    </xf>
    <xf numFmtId="0" fontId="6" fillId="4" borderId="4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166" fontId="3" fillId="4" borderId="4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left" wrapText="1"/>
    </xf>
    <xf numFmtId="0" fontId="13" fillId="5" borderId="15" xfId="0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horizontal="center" vertical="center" wrapText="1"/>
    </xf>
    <xf numFmtId="0" fontId="13" fillId="5" borderId="17" xfId="0" applyFont="1" applyFill="1" applyBorder="1" applyAlignment="1">
      <alignment horizontal="center" vertical="center" wrapText="1"/>
    </xf>
  </cellXfs>
  <cellStyles count="4">
    <cellStyle name="Millares" xfId="1" builtinId="3"/>
    <cellStyle name="Millares 2" xfId="3" xr:uid="{00000000-0005-0000-0000-000001000000}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INDICE DE LIQUIDEZ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8B7A9750-AE62-476A-B625-1CA1DE02D33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D1DA1207-F4E7-4BFC-B21E-82D60CD25EA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0D6A-4A7F-83E3-BECDA7C88952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534A494E-4F8C-450A-80A0-307A1EE0921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CD72389-B199-4F00-A579-DC569C65631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0D6A-4A7F-83E3-BECDA7C88952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E8B0DB96-8C43-4387-8051-48816B5E97C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EA030C54-4A58-46A5-B0A3-C8FE85AC73F5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0D6A-4A7F-83E3-BECDA7C88952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0DC0427B-1A38-45AE-B347-DB9B3A5E5BAB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563A5BA7-D10D-4463-B46F-A56993452BE9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0D6A-4A7F-83E3-BECDA7C88952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B0679E6D-0653-40D7-88F1-B4B59051418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EF62218D-0DC2-4455-A942-099489203C49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0D6A-4A7F-83E3-BECDA7C88952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125B18D5-16AC-4D0A-A158-0D22851B5D8F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17717A8-5C87-47A0-943B-9570A2435D6D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0D6A-4A7F-83E3-BECDA7C88952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AE2D0D89-6858-4FAF-92A0-CCBDF30D8719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68AFE18-9A09-445D-BA59-7AC42FC937B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0D6A-4A7F-83E3-BECDA7C88952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BD7AA3A9-4A15-45E3-BB2D-E0B254CA2370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D75E9648-34D7-48C4-BE28-BE514326AC3D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0D6A-4A7F-83E3-BECDA7C8895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2'!$B$439:$B$447</c15:sqref>
                  </c15:fullRef>
                </c:ext>
              </c:extLst>
              <c:f>'hoja 2'!$B$440:$B$447</c:f>
              <c:strCache>
                <c:ptCount val="8"/>
                <c:pt idx="0">
                  <c:v>0 - 1,1</c:v>
                </c:pt>
                <c:pt idx="1">
                  <c:v>1,2 - 2</c:v>
                </c:pt>
                <c:pt idx="2">
                  <c:v>2,1 - 5</c:v>
                </c:pt>
                <c:pt idx="3">
                  <c:v>5,1 - 10</c:v>
                </c:pt>
                <c:pt idx="4">
                  <c:v>10,1 - 20</c:v>
                </c:pt>
                <c:pt idx="5">
                  <c:v>20,1 - 30</c:v>
                </c:pt>
                <c:pt idx="6">
                  <c:v>30,1 - 50</c:v>
                </c:pt>
                <c:pt idx="7">
                  <c:v>&gt; 50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2'!$C$439:$C$447</c15:sqref>
                  </c15:fullRef>
                </c:ext>
              </c:extLst>
              <c:f>'hoja 2'!$C$440:$C$447</c:f>
              <c:numCache>
                <c:formatCode>#,##0</c:formatCode>
                <c:ptCount val="8"/>
                <c:pt idx="0">
                  <c:v>0</c:v>
                </c:pt>
                <c:pt idx="1">
                  <c:v>87</c:v>
                </c:pt>
                <c:pt idx="2">
                  <c:v>170</c:v>
                </c:pt>
                <c:pt idx="3">
                  <c:v>66</c:v>
                </c:pt>
                <c:pt idx="4">
                  <c:v>45</c:v>
                </c:pt>
                <c:pt idx="5">
                  <c:v>6</c:v>
                </c:pt>
                <c:pt idx="6">
                  <c:v>15</c:v>
                </c:pt>
                <c:pt idx="7">
                  <c:v>17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2'!$D$439:$D$447</c15:f>
                <c15:dlblRangeCache>
                  <c:ptCount val="9"/>
                  <c:pt idx="1">
                    <c:v>0,00%</c:v>
                  </c:pt>
                  <c:pt idx="2">
                    <c:v>21,43%</c:v>
                  </c:pt>
                  <c:pt idx="3">
                    <c:v>41,87%</c:v>
                  </c:pt>
                  <c:pt idx="4">
                    <c:v>16,26%</c:v>
                  </c:pt>
                  <c:pt idx="5">
                    <c:v>11,08%</c:v>
                  </c:pt>
                  <c:pt idx="6">
                    <c:v>1,48%</c:v>
                  </c:pt>
                  <c:pt idx="7">
                    <c:v>3,69%</c:v>
                  </c:pt>
                  <c:pt idx="8">
                    <c:v>4,19%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23A7-4C66-8E2A-F0BEEF04415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18231400"/>
        <c:axId val="418219264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4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4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4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02CB0186-C76C-4EE4-9480-35018467ABC2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6586BD8A-FB73-4DCC-BC25-363FF82741FC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C-23A7-4C66-8E2A-F0BEEF04415F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0335625C-1469-4086-BA60-FD965ABA45BD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5309CC6D-8097-4814-8CAD-AD620BD190C2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D-23A7-4C66-8E2A-F0BEEF04415F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03BFEE5E-F3AC-4633-920F-B805D2902E88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2F8DD4C1-37D2-4F75-B473-6624CEFA46C5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E-23A7-4C66-8E2A-F0BEEF04415F}"/>
                      </c:ext>
                    </c:extLst>
                  </c:dLbl>
                  <c:dLbl>
                    <c:idx val="3"/>
                    <c:tx>
                      <c:rich>
                        <a:bodyPr/>
                        <a:lstStyle/>
                        <a:p>
                          <a:fld id="{72FCD47A-EEA3-4517-8635-8BBBD8C2C213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AC0FA9EE-EBC9-437E-B094-7A6E82E3F43B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8-23A7-4C66-8E2A-F0BEEF04415F}"/>
                      </c:ext>
                    </c:extLst>
                  </c:dLbl>
                  <c:dLbl>
                    <c:idx val="4"/>
                    <c:tx>
                      <c:rich>
                        <a:bodyPr/>
                        <a:lstStyle/>
                        <a:p>
                          <a:fld id="{B58B2C82-1FDD-42E1-AE1F-89320179A312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B2536A1D-7E79-4F44-ADD7-18DB995422A0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A-23A7-4C66-8E2A-F0BEEF04415F}"/>
                      </c:ext>
                    </c:extLst>
                  </c:dLbl>
                  <c:dLbl>
                    <c:idx val="5"/>
                    <c:tx>
                      <c:rich>
                        <a:bodyPr/>
                        <a:lstStyle/>
                        <a:p>
                          <a:fld id="{9E06769F-DF65-4455-B935-86347068FD89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2037DBA-C807-4300-99FE-93B7FECD8B50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10-23A7-4C66-8E2A-F0BEEF04415F}"/>
                      </c:ext>
                    </c:extLst>
                  </c:dLbl>
                  <c:dLbl>
                    <c:idx val="6"/>
                    <c:tx>
                      <c:rich>
                        <a:bodyPr/>
                        <a:lstStyle/>
                        <a:p>
                          <a:fld id="{5A8AC269-D2AB-470C-9941-D6B0181B9AA3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3C0C6AF2-C032-4150-8E10-818FC5260CA1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12-23A7-4C66-8E2A-F0BEEF04415F}"/>
                      </c:ext>
                    </c:extLst>
                  </c:dLbl>
                  <c:dLbl>
                    <c:idx val="7"/>
                    <c:tx>
                      <c:rich>
                        <a:bodyPr/>
                        <a:lstStyle/>
                        <a:p>
                          <a:fld id="{083A8C6C-E27D-45D0-BB01-B914CDDBF961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F0D844CA-669C-4636-B5C8-74C3F7893F2C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0-A110-48BC-8700-1780898B75F4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2'!$B$439:$B$447</c15:sqref>
                        </c15:fullRef>
                        <c15:formulaRef>
                          <c15:sqref>'hoja 2'!$B$440:$B$447</c15:sqref>
                        </c15:formulaRef>
                      </c:ext>
                    </c:extLst>
                    <c:strCache>
                      <c:ptCount val="8"/>
                      <c:pt idx="0">
                        <c:v>0 - 1,1</c:v>
                      </c:pt>
                      <c:pt idx="1">
                        <c:v>1,2 - 2</c:v>
                      </c:pt>
                      <c:pt idx="2">
                        <c:v>2,1 - 5</c:v>
                      </c:pt>
                      <c:pt idx="3">
                        <c:v>5,1 - 10</c:v>
                      </c:pt>
                      <c:pt idx="4">
                        <c:v>10,1 - 20</c:v>
                      </c:pt>
                      <c:pt idx="5">
                        <c:v>20,1 - 30</c:v>
                      </c:pt>
                      <c:pt idx="6">
                        <c:v>30,1 - 50</c:v>
                      </c:pt>
                      <c:pt idx="7">
                        <c:v>&gt; 50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2'!$D$439:$D$447</c15:sqref>
                        </c15:fullRef>
                        <c15:formulaRef>
                          <c15:sqref>'hoja 2'!$D$440:$D$447</c15:sqref>
                        </c15:formulaRef>
                      </c:ext>
                    </c:extLst>
                    <c:numCache>
                      <c:formatCode>0.00%</c:formatCode>
                      <c:ptCount val="8"/>
                      <c:pt idx="0">
                        <c:v>0</c:v>
                      </c:pt>
                      <c:pt idx="1">
                        <c:v>0.21428571428571427</c:v>
                      </c:pt>
                      <c:pt idx="2">
                        <c:v>0.41871921182266009</c:v>
                      </c:pt>
                      <c:pt idx="3">
                        <c:v>0.1625615763546798</c:v>
                      </c:pt>
                      <c:pt idx="4">
                        <c:v>0.11083743842364532</c:v>
                      </c:pt>
                      <c:pt idx="5">
                        <c:v>1.4778325123152709E-2</c:v>
                      </c:pt>
                      <c:pt idx="6">
                        <c:v>3.6945812807881777E-2</c:v>
                      </c:pt>
                      <c:pt idx="7">
                        <c:v>4.1871921182266007E-2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'hoja 2'!$D$440:$D$447</c15:f>
                      <c15:dlblRangeCache>
                        <c:ptCount val="8"/>
                        <c:pt idx="0">
                          <c:v>0,00%</c:v>
                        </c:pt>
                        <c:pt idx="1">
                          <c:v>21,43%</c:v>
                        </c:pt>
                        <c:pt idx="2">
                          <c:v>41,87%</c:v>
                        </c:pt>
                        <c:pt idx="3">
                          <c:v>16,26%</c:v>
                        </c:pt>
                        <c:pt idx="4">
                          <c:v>11,08%</c:v>
                        </c:pt>
                        <c:pt idx="5">
                          <c:v>1,48%</c:v>
                        </c:pt>
                        <c:pt idx="6">
                          <c:v>3,69%</c:v>
                        </c:pt>
                        <c:pt idx="7">
                          <c:v>4,19%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01-23A7-4C66-8E2A-F0BEEF04415F}"/>
                  </c:ext>
                </c:extLst>
              </c15:ser>
            </c15:filteredBarSeries>
          </c:ext>
        </c:extLst>
      </c:barChart>
      <c:catAx>
        <c:axId val="418231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8219264"/>
        <c:crosses val="autoZero"/>
        <c:auto val="1"/>
        <c:lblAlgn val="ctr"/>
        <c:lblOffset val="100"/>
        <c:noMultiLvlLbl val="0"/>
      </c:catAx>
      <c:valAx>
        <c:axId val="418219264"/>
        <c:scaling>
          <c:orientation val="minMax"/>
          <c:max val="30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8231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INDICE DE ENDEUDAMIENTO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832F8CFE-4D6F-4809-9B61-3741E86E3A4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BC4A6CF9-F930-4D7A-A81F-D1697F915AC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631F-45BE-8FC6-80FE63F0B051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887EDE99-E3E2-4CBB-B187-DD1801F60846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1D71CF54-3F95-40CC-A1C3-4EE5EBEC954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631F-45BE-8FC6-80FE63F0B051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770BBEAA-E88D-4C36-B275-BD9D4F869B5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61F11656-7195-47C2-9603-BDCC36FB0744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631F-45BE-8FC6-80FE63F0B051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B562EB07-B623-429B-BF77-B107E79661F4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23B11B2-B196-4B9D-AAC3-B3785D38CA5F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631F-45BE-8FC6-80FE63F0B051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BB250E3E-DD2F-4218-9C77-F00D9FDF89D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75E9423-E15B-420E-BF94-803212F78FD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631F-45BE-8FC6-80FE63F0B051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FB61B9A1-9F0A-433B-872A-B765BEE42937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564202D-5114-4CF7-B19A-65BB296BE044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631F-45BE-8FC6-80FE63F0B051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9F372116-331B-475E-91A9-4C0AF5E9D72A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5A56ACCB-749E-4FD4-91ED-117463A91E03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631F-45BE-8FC6-80FE63F0B05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2'!$B$465:$B$472</c15:sqref>
                  </c15:fullRef>
                </c:ext>
              </c:extLst>
              <c:f>'hoja 2'!$B$466:$B$472</c:f>
              <c:strCache>
                <c:ptCount val="7"/>
                <c:pt idx="0">
                  <c:v>0 - 15%</c:v>
                </c:pt>
                <c:pt idx="1">
                  <c:v>15,1% - 30%</c:v>
                </c:pt>
                <c:pt idx="2">
                  <c:v>30,1% - 45%</c:v>
                </c:pt>
                <c:pt idx="3">
                  <c:v>45,1% - 60%</c:v>
                </c:pt>
                <c:pt idx="4">
                  <c:v>60,1% - 75%</c:v>
                </c:pt>
                <c:pt idx="5">
                  <c:v>75,1% - 90%</c:v>
                </c:pt>
                <c:pt idx="6">
                  <c:v>&gt; 90%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2'!$C$465:$C$472</c15:sqref>
                  </c15:fullRef>
                </c:ext>
              </c:extLst>
              <c:f>'hoja 2'!$C$466:$C$472</c:f>
              <c:numCache>
                <c:formatCode>#,##0</c:formatCode>
                <c:ptCount val="7"/>
                <c:pt idx="0">
                  <c:v>36</c:v>
                </c:pt>
                <c:pt idx="1">
                  <c:v>66</c:v>
                </c:pt>
                <c:pt idx="2">
                  <c:v>94</c:v>
                </c:pt>
                <c:pt idx="3">
                  <c:v>113</c:v>
                </c:pt>
                <c:pt idx="4">
                  <c:v>83</c:v>
                </c:pt>
                <c:pt idx="5">
                  <c:v>14</c:v>
                </c:pt>
                <c:pt idx="6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2'!$D$465:$D$472</c15:f>
                <c15:dlblRangeCache>
                  <c:ptCount val="8"/>
                  <c:pt idx="1">
                    <c:v>8,87%</c:v>
                  </c:pt>
                  <c:pt idx="2">
                    <c:v>16,26%</c:v>
                  </c:pt>
                  <c:pt idx="3">
                    <c:v>23,15%</c:v>
                  </c:pt>
                  <c:pt idx="4">
                    <c:v>27,83%</c:v>
                  </c:pt>
                  <c:pt idx="5">
                    <c:v>20,44%</c:v>
                  </c:pt>
                  <c:pt idx="6">
                    <c:v>3,45%</c:v>
                  </c:pt>
                  <c:pt idx="7">
                    <c:v>0,00%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ECFE-436C-BABB-1572C2D39CD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12804888"/>
        <c:axId val="593059576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4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4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4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51365625-DD7B-4162-8542-00A81F033E29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1410F565-0337-439B-A860-35D198FAAEE7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C-ECFE-436C-BABB-1572C2D39CD2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CE035AF0-59F0-4B97-9AE9-FBE67B2F7503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13CC5D3B-1070-40C2-AC7F-47E2F37F6C68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D-ECFE-436C-BABB-1572C2D39CD2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FCA0DEDD-65DE-44C2-8DC1-E56A90D16F53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415B5C7-4946-4F63-B722-31B38C8304BB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E-ECFE-436C-BABB-1572C2D39CD2}"/>
                      </c:ext>
                    </c:extLst>
                  </c:dLbl>
                  <c:dLbl>
                    <c:idx val="3"/>
                    <c:tx>
                      <c:rich>
                        <a:bodyPr/>
                        <a:lstStyle/>
                        <a:p>
                          <a:fld id="{D234985F-7C5F-4431-9B92-AF6B7B20CD5C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455CCB67-DE12-4168-8E4B-B6003015E509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F-ECFE-436C-BABB-1572C2D39CD2}"/>
                      </c:ext>
                    </c:extLst>
                  </c:dLbl>
                  <c:dLbl>
                    <c:idx val="4"/>
                    <c:tx>
                      <c:rich>
                        <a:bodyPr/>
                        <a:lstStyle/>
                        <a:p>
                          <a:fld id="{FD80F7FA-80EA-4B13-A269-FED99789BE9F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734A1C4D-7801-457A-9415-2C05622E9BB8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10-ECFE-436C-BABB-1572C2D39CD2}"/>
                      </c:ext>
                    </c:extLst>
                  </c:dLbl>
                  <c:dLbl>
                    <c:idx val="5"/>
                    <c:tx>
                      <c:rich>
                        <a:bodyPr/>
                        <a:lstStyle/>
                        <a:p>
                          <a:fld id="{D238AC6A-935B-4C0B-9B54-852B65EB3E85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F6733E12-3F88-4435-9113-523286147830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11-ECFE-436C-BABB-1572C2D39CD2}"/>
                      </c:ext>
                    </c:extLst>
                  </c:dLbl>
                  <c:dLbl>
                    <c:idx val="6"/>
                    <c:tx>
                      <c:rich>
                        <a:bodyPr/>
                        <a:lstStyle/>
                        <a:p>
                          <a:fld id="{11B0BDDC-2068-40F7-B7CD-D61423BEAA62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51EB1C79-E0BF-4517-9D16-0D62AEC71B38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12-ECFE-436C-BABB-1572C2D39CD2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2'!$B$465:$B$472</c15:sqref>
                        </c15:fullRef>
                        <c15:formulaRef>
                          <c15:sqref>'hoja 2'!$B$466:$B$472</c15:sqref>
                        </c15:formulaRef>
                      </c:ext>
                    </c:extLst>
                    <c:strCache>
                      <c:ptCount val="7"/>
                      <c:pt idx="0">
                        <c:v>0 - 15%</c:v>
                      </c:pt>
                      <c:pt idx="1">
                        <c:v>15,1% - 30%</c:v>
                      </c:pt>
                      <c:pt idx="2">
                        <c:v>30,1% - 45%</c:v>
                      </c:pt>
                      <c:pt idx="3">
                        <c:v>45,1% - 60%</c:v>
                      </c:pt>
                      <c:pt idx="4">
                        <c:v>60,1% - 75%</c:v>
                      </c:pt>
                      <c:pt idx="5">
                        <c:v>75,1% - 90%</c:v>
                      </c:pt>
                      <c:pt idx="6">
                        <c:v>&gt; 90%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2'!$D$465:$D$472</c15:sqref>
                        </c15:fullRef>
                        <c15:formulaRef>
                          <c15:sqref>'hoja 2'!$D$466:$D$472</c15:sqref>
                        </c15:formulaRef>
                      </c:ext>
                    </c:extLst>
                    <c:numCache>
                      <c:formatCode>0.00%</c:formatCode>
                      <c:ptCount val="7"/>
                      <c:pt idx="0">
                        <c:v>8.8669950738916259E-2</c:v>
                      </c:pt>
                      <c:pt idx="1">
                        <c:v>0.1625615763546798</c:v>
                      </c:pt>
                      <c:pt idx="2">
                        <c:v>0.23152709359605911</c:v>
                      </c:pt>
                      <c:pt idx="3">
                        <c:v>0.27832512315270935</c:v>
                      </c:pt>
                      <c:pt idx="4">
                        <c:v>0.20443349753694581</c:v>
                      </c:pt>
                      <c:pt idx="5">
                        <c:v>3.4482758620689655E-2</c:v>
                      </c:pt>
                      <c:pt idx="6">
                        <c:v>0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'hoja 2'!$D$465:$D$472</c15:f>
                      <c15:dlblRangeCache>
                        <c:ptCount val="8"/>
                        <c:pt idx="1">
                          <c:v>8,87%</c:v>
                        </c:pt>
                        <c:pt idx="2">
                          <c:v>16,26%</c:v>
                        </c:pt>
                        <c:pt idx="3">
                          <c:v>23,15%</c:v>
                        </c:pt>
                        <c:pt idx="4">
                          <c:v>27,83%</c:v>
                        </c:pt>
                        <c:pt idx="5">
                          <c:v>20,44%</c:v>
                        </c:pt>
                        <c:pt idx="6">
                          <c:v>3,45%</c:v>
                        </c:pt>
                        <c:pt idx="7">
                          <c:v>0,00%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01-ECFE-436C-BABB-1572C2D39CD2}"/>
                  </c:ext>
                </c:extLst>
              </c15:ser>
            </c15:filteredBarSeries>
          </c:ext>
        </c:extLst>
      </c:barChart>
      <c:catAx>
        <c:axId val="412804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93059576"/>
        <c:crosses val="autoZero"/>
        <c:auto val="1"/>
        <c:lblAlgn val="ctr"/>
        <c:lblOffset val="100"/>
        <c:noMultiLvlLbl val="0"/>
      </c:catAx>
      <c:valAx>
        <c:axId val="593059576"/>
        <c:scaling>
          <c:orientation val="minMax"/>
          <c:max val="20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</a:t>
                </a:r>
                <a:r>
                  <a:rPr lang="es-CO" baseline="0"/>
                  <a:t> DE EMPRESAS</a:t>
                </a:r>
                <a:endParaRPr lang="es-CO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28048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b="1"/>
              <a:t>PATRIMONIO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8.7185691987819794E-2"/>
          <c:y val="0.21979249003558357"/>
          <c:w val="0.88907001918958484"/>
          <c:h val="0.6427363580116147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30680C39-CAA6-48F3-9546-32ADF87E327D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3EBDE6E-7EF4-4C2C-9E17-05D4BFA290B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BDCD-4DA1-ABC9-BA25ABFC7E0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796EA1D9-C801-4067-9474-461F713FCE79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14DE3EE2-518D-4BF8-A559-7061A372F80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BDCD-4DA1-ABC9-BA25ABFC7E06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497ED83-8484-4557-9540-46750340E054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14CDE6CF-1F6E-4748-A3DC-280E82E83C0E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BDCD-4DA1-ABC9-BA25ABFC7E0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8BE21BE7-B649-47C5-AF12-287F7E00DE7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B712F3D-6328-477A-8348-1E00F86763C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BDCD-4DA1-ABC9-BA25ABFC7E06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D3C52CDB-4D81-4758-B03F-0FB09D874EEB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93B019FE-5C09-442E-8777-5DA7B25E1D1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BDCD-4DA1-ABC9-BA25ABFC7E0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2'!$B$480:$B$486</c15:sqref>
                  </c15:fullRef>
                </c:ext>
              </c:extLst>
              <c:f>'hoja 2'!$B$481:$B$485</c:f>
              <c:strCache>
                <c:ptCount val="5"/>
                <c:pt idx="0">
                  <c:v>&lt; 0</c:v>
                </c:pt>
                <c:pt idx="1">
                  <c:v> = 0</c:v>
                </c:pt>
                <c:pt idx="2">
                  <c:v>0 - $10m</c:v>
                </c:pt>
                <c:pt idx="3">
                  <c:v>$10m - $100m</c:v>
                </c:pt>
                <c:pt idx="4">
                  <c:v>&gt; $100m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2'!$C$480:$C$486</c15:sqref>
                  </c15:fullRef>
                </c:ext>
              </c:extLst>
              <c:f>'hoja 2'!$C$481:$C$485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184</c:v>
                </c:pt>
                <c:pt idx="3">
                  <c:v>193</c:v>
                </c:pt>
                <c:pt idx="4">
                  <c:v>29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2'!$D$480:$D$485</c15:f>
                <c15:dlblRangeCache>
                  <c:ptCount val="6"/>
                  <c:pt idx="1">
                    <c:v>0,00%</c:v>
                  </c:pt>
                  <c:pt idx="2">
                    <c:v>0,00%</c:v>
                  </c:pt>
                  <c:pt idx="3">
                    <c:v>45,32%</c:v>
                  </c:pt>
                  <c:pt idx="4">
                    <c:v>47,54%</c:v>
                  </c:pt>
                  <c:pt idx="5">
                    <c:v>7,14%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9673-41DD-AF5F-1B756E89001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15189256"/>
        <c:axId val="415188600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7AC646B4-B3F8-4564-ACC8-A82512C329B1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B6594584-038C-4C13-A4DF-3457D801C8C6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4-9673-41DD-AF5F-1B756E890014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1BEE93F4-3FF3-4378-BB15-069AD66D184A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D5910C9-92A1-4D43-A1C7-958BF38D5B07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5-9673-41DD-AF5F-1B756E890014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6AC896A1-B7F0-4EAE-8E41-71935832C1A5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6CF61E08-9859-4B0B-A8CD-18F2CE359E3B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6-9673-41DD-AF5F-1B756E890014}"/>
                      </c:ext>
                    </c:extLst>
                  </c:dLbl>
                  <c:dLbl>
                    <c:idx val="3"/>
                    <c:tx>
                      <c:rich>
                        <a:bodyPr/>
                        <a:lstStyle/>
                        <a:p>
                          <a:fld id="{BB27C575-385D-468A-BFDC-5F3C95803387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CCA0BC64-3449-4789-8416-E797C3C8EC1F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7-9673-41DD-AF5F-1B756E890014}"/>
                      </c:ext>
                    </c:extLst>
                  </c:dLbl>
                  <c:dLbl>
                    <c:idx val="4"/>
                    <c:tx>
                      <c:rich>
                        <a:bodyPr/>
                        <a:lstStyle/>
                        <a:p>
                          <a:fld id="{C0B5B9BB-D288-47EA-B8FA-70BCEBC6A265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8-9673-41DD-AF5F-1B756E890014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2'!$B$480:$B$486</c15:sqref>
                        </c15:fullRef>
                        <c15:formulaRef>
                          <c15:sqref>'hoja 2'!$B$481:$B$485</c15:sqref>
                        </c15:formulaRef>
                      </c:ext>
                    </c:extLst>
                    <c:strCache>
                      <c:ptCount val="5"/>
                      <c:pt idx="0">
                        <c:v>&lt; 0</c:v>
                      </c:pt>
                      <c:pt idx="1">
                        <c:v> = 0</c:v>
                      </c:pt>
                      <c:pt idx="2">
                        <c:v>0 - $10m</c:v>
                      </c:pt>
                      <c:pt idx="3">
                        <c:v>$10m - $100m</c:v>
                      </c:pt>
                      <c:pt idx="4">
                        <c:v>&gt; $100m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2'!$D$480:$D$486</c15:sqref>
                        </c15:fullRef>
                        <c15:formulaRef>
                          <c15:sqref>'hoja 2'!$D$481:$D$485</c15:sqref>
                        </c15:formulaRef>
                      </c:ext>
                    </c:extLst>
                    <c:numCache>
                      <c:formatCode>0.00%</c:formatCode>
                      <c:ptCount val="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0.45320197044334976</c:v>
                      </c:pt>
                      <c:pt idx="3">
                        <c:v>0.47536945812807879</c:v>
                      </c:pt>
                      <c:pt idx="4">
                        <c:v>7.1428571428571425E-2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'hoja 2'!$D$481:$D$485</c15:f>
                      <c15:dlblRangeCache>
                        <c:ptCount val="5"/>
                        <c:pt idx="0">
                          <c:v>0,00%</c:v>
                        </c:pt>
                        <c:pt idx="1">
                          <c:v>0,00%</c:v>
                        </c:pt>
                        <c:pt idx="2">
                          <c:v>45,32%</c:v>
                        </c:pt>
                        <c:pt idx="3">
                          <c:v>47,54%</c:v>
                        </c:pt>
                        <c:pt idx="4">
                          <c:v>7,14%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01-9673-41DD-AF5F-1B756E890014}"/>
                  </c:ext>
                </c:extLst>
              </c15:ser>
            </c15:filteredBarSeries>
          </c:ext>
        </c:extLst>
      </c:barChart>
      <c:catAx>
        <c:axId val="4151892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5188600"/>
        <c:crosses val="autoZero"/>
        <c:auto val="1"/>
        <c:lblAlgn val="ctr"/>
        <c:lblOffset val="100"/>
        <c:noMultiLvlLbl val="0"/>
      </c:catAx>
      <c:valAx>
        <c:axId val="415188600"/>
        <c:scaling>
          <c:orientation val="minMax"/>
          <c:max val="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b="1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51892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b="1"/>
              <a:t>CAPITAL DE TRABAJO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281FA0B4-0E91-4A49-9391-78B8917BAA06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64171A1-3113-4F22-B401-E55BC09BA3A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2C4F-4D1C-BD03-0B5AC645AD61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808179B5-D4DD-499D-B8EB-608AF7E46B3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0C1B498-7CB3-47AC-AC3E-4D486A75C89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2C4F-4D1C-BD03-0B5AC645AD61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18600481-85DE-435E-A524-A8055AE6125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3B3A256-02C8-4820-8ECA-5CFA4BDCE39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2C4F-4D1C-BD03-0B5AC645AD6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2'!$B$454:$B$457</c15:sqref>
                  </c15:fullRef>
                </c:ext>
              </c:extLst>
              <c:f>'hoja 2'!$B$455:$B$457</c:f>
              <c:strCache>
                <c:ptCount val="3"/>
                <c:pt idx="0">
                  <c:v>&lt; 0</c:v>
                </c:pt>
                <c:pt idx="1">
                  <c:v> = 0</c:v>
                </c:pt>
                <c:pt idx="2">
                  <c:v>&gt; 0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2'!$C$454:$C$457</c15:sqref>
                  </c15:fullRef>
                </c:ext>
              </c:extLst>
              <c:f>'hoja 2'!$C$455:$C$457</c:f>
              <c:numCache>
                <c:formatCode>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406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2'!$D$454:$D$457</c15:f>
                <c15:dlblRangeCache>
                  <c:ptCount val="4"/>
                  <c:pt idx="1">
                    <c:v>0,00%</c:v>
                  </c:pt>
                  <c:pt idx="2">
                    <c:v>0,00%</c:v>
                  </c:pt>
                  <c:pt idx="3">
                    <c:v>100,00%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2C4F-4D1C-BD03-0B5AC645AD6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12022392"/>
        <c:axId val="412015176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2'!$B$454:$B$457</c15:sqref>
                        </c15:fullRef>
                        <c15:formulaRef>
                          <c15:sqref>'hoja 2'!$B$455:$B$457</c15:sqref>
                        </c15:formulaRef>
                      </c:ext>
                    </c:extLst>
                    <c:strCache>
                      <c:ptCount val="3"/>
                      <c:pt idx="0">
                        <c:v>&lt; 0</c:v>
                      </c:pt>
                      <c:pt idx="1">
                        <c:v> = 0</c:v>
                      </c:pt>
                      <c:pt idx="2">
                        <c:v>&gt; 0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2'!$D$454:$D$457</c15:sqref>
                        </c15:fullRef>
                        <c15:formulaRef>
                          <c15:sqref>'hoja 2'!$D$455:$D$457</c15:sqref>
                        </c15:formulaRef>
                      </c:ext>
                    </c:extLst>
                    <c:numCache>
                      <c:formatCode>0.00%</c:formatCode>
                      <c:ptCount val="3"/>
                      <c:pt idx="0">
                        <c:v>0</c:v>
                      </c:pt>
                      <c:pt idx="1">
                        <c:v>0</c:v>
                      </c:pt>
                      <c:pt idx="2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2C4F-4D1C-BD03-0B5AC645AD61}"/>
                  </c:ext>
                </c:extLst>
              </c15:ser>
            </c15:filteredBarSeries>
          </c:ext>
        </c:extLst>
      </c:barChart>
      <c:catAx>
        <c:axId val="412022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2015176"/>
        <c:crosses val="autoZero"/>
        <c:auto val="1"/>
        <c:lblAlgn val="ctr"/>
        <c:lblOffset val="100"/>
        <c:noMultiLvlLbl val="0"/>
      </c:catAx>
      <c:valAx>
        <c:axId val="412015176"/>
        <c:scaling>
          <c:orientation val="minMax"/>
          <c:max val="4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b="1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12022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COBERTURA DE INTERESES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0BE4AFD1-26B5-4ECD-AC73-E662CDD245CE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224DE8D-CFD3-4022-A478-AFE1EB279B2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1CF0-42AA-AB71-ECE75DBCE1A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71239CAF-AD27-4B9C-A1EB-8887B0F417E0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D5F0A36-2F8A-4460-BB49-6F8AE7AD753F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1CF0-42AA-AB71-ECE75DBCE1A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CEC0DEA2-55A2-4202-B552-6CB6613A2C16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10C1829-6769-41C8-A222-872CAF4C6F0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1CF0-42AA-AB71-ECE75DBCE1A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1FE7B392-A659-4343-BADA-BCC06395085F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CFC92F78-9512-4455-8051-B55847E35322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1CF0-42AA-AB71-ECE75DBCE1AA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C4BEF774-38C8-49E1-8E1D-286C41AFC667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F62288A-3B35-46C5-9E97-48EA01ECCC77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1CF0-42AA-AB71-ECE75DBCE1AA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E61D4111-F7AC-47C3-A872-C05E8E707C9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038A747C-18AC-4843-BACE-9290225D8E28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1CF0-42AA-AB71-ECE75DBCE1A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2'!$B$493:$B$500</c15:sqref>
                  </c15:fullRef>
                </c:ext>
              </c:extLst>
              <c:f>'hoja 2'!$B$495:$B$500</c:f>
              <c:strCache>
                <c:ptCount val="6"/>
                <c:pt idx="0">
                  <c:v>&lt; 0</c:v>
                </c:pt>
                <c:pt idx="1">
                  <c:v>0 - 1</c:v>
                </c:pt>
                <c:pt idx="2">
                  <c:v>1,1 - 2</c:v>
                </c:pt>
                <c:pt idx="3">
                  <c:v>2,1 - 4</c:v>
                </c:pt>
                <c:pt idx="4">
                  <c:v>4,1 - 6</c:v>
                </c:pt>
                <c:pt idx="5">
                  <c:v>&gt; 6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2'!$C$493:$C$500</c15:sqref>
                  </c15:fullRef>
                </c:ext>
              </c:extLst>
              <c:f>'hoja 2'!$C$495:$C$500</c:f>
              <c:numCache>
                <c:formatCode>#,##0</c:formatCode>
                <c:ptCount val="6"/>
                <c:pt idx="0">
                  <c:v>0</c:v>
                </c:pt>
                <c:pt idx="1">
                  <c:v>7</c:v>
                </c:pt>
                <c:pt idx="2">
                  <c:v>43</c:v>
                </c:pt>
                <c:pt idx="3">
                  <c:v>66</c:v>
                </c:pt>
                <c:pt idx="4">
                  <c:v>37</c:v>
                </c:pt>
                <c:pt idx="5">
                  <c:v>253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2'!$D$493:$D$500</c15:f>
                <c15:dlblRangeCache>
                  <c:ptCount val="8"/>
                  <c:pt idx="1">
                    <c:v>0,00%</c:v>
                  </c:pt>
                  <c:pt idx="2">
                    <c:v>0,00%</c:v>
                  </c:pt>
                  <c:pt idx="3">
                    <c:v>1,72%</c:v>
                  </c:pt>
                  <c:pt idx="4">
                    <c:v>10,59%</c:v>
                  </c:pt>
                  <c:pt idx="5">
                    <c:v>16,26%</c:v>
                  </c:pt>
                  <c:pt idx="6">
                    <c:v>9,11%</c:v>
                  </c:pt>
                  <c:pt idx="7">
                    <c:v>62,32%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1CF0-42AA-AB71-ECE75DBCE1A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72577680"/>
        <c:axId val="572578008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4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4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4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dLbl>
                    <c:idx val="0"/>
                    <c:tx>
                      <c:rich>
                        <a:bodyPr/>
                        <a:lstStyle/>
                        <a:p>
                          <a:fld id="{B1489D0E-B5DA-44EE-AA57-79A6C0BD3937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6A313FB5-8B67-4EE7-BD19-49CBD4BAD8BD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C-1CF0-42AA-AB71-ECE75DBCE1AA}"/>
                      </c:ext>
                    </c:extLst>
                  </c:dLbl>
                  <c:dLbl>
                    <c:idx val="1"/>
                    <c:tx>
                      <c:rich>
                        <a:bodyPr/>
                        <a:lstStyle/>
                        <a:p>
                          <a:fld id="{D3213A3F-21F4-453A-BF76-9F2A701BA52D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6D342DED-B6BF-4888-BCE5-66114F47F161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D-1CF0-42AA-AB71-ECE75DBCE1AA}"/>
                      </c:ext>
                    </c:extLst>
                  </c:dLbl>
                  <c:dLbl>
                    <c:idx val="2"/>
                    <c:tx>
                      <c:rich>
                        <a:bodyPr/>
                        <a:lstStyle/>
                        <a:p>
                          <a:fld id="{57B99DCF-5A09-4501-A98F-2293D317A84D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A85D30B2-333B-40EF-A201-8F0B0F1F1DD7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E-1CF0-42AA-AB71-ECE75DBCE1AA}"/>
                      </c:ext>
                    </c:extLst>
                  </c:dLbl>
                  <c:dLbl>
                    <c:idx val="3"/>
                    <c:tx>
                      <c:rich>
                        <a:bodyPr/>
                        <a:lstStyle/>
                        <a:p>
                          <a:fld id="{50BDB722-EDED-4662-8273-1D3895F78438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82A1DD6-4B37-4760-8B92-53EB36FCEFF9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0F-1CF0-42AA-AB71-ECE75DBCE1AA}"/>
                      </c:ext>
                    </c:extLst>
                  </c:dLbl>
                  <c:dLbl>
                    <c:idx val="4"/>
                    <c:tx>
                      <c:rich>
                        <a:bodyPr/>
                        <a:lstStyle/>
                        <a:p>
                          <a:fld id="{6113D7B5-7824-4C51-89E3-7698730BD430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961E1118-55EE-488A-9F9E-26FD37A4A940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10-1CF0-42AA-AB71-ECE75DBCE1AA}"/>
                      </c:ext>
                    </c:extLst>
                  </c:dLbl>
                  <c:dLbl>
                    <c:idx val="5"/>
                    <c:tx>
                      <c:rich>
                        <a:bodyPr/>
                        <a:lstStyle/>
                        <a:p>
                          <a:fld id="{456B2BB1-6095-4A49-981D-84FE09E9F1C2}" type="CELLRANGE">
                            <a:rPr lang="en-US"/>
                            <a:pPr/>
                            <a:t>[CELLRANGE]</a:t>
                          </a:fld>
                          <a:endParaRPr lang="en-US" baseline="0"/>
                        </a:p>
                        <a:p>
                          <a:fld id="{563C0E69-5A4D-489A-9C93-D4869D9A0949}" type="VALUE">
                            <a:rPr lang="en-US"/>
                            <a:pPr/>
                            <a:t>[VALOR]</a:t>
                          </a:fld>
                          <a:endParaRPr lang="es-CO"/>
                        </a:p>
                      </c:rich>
                    </c:tx>
                    <c:dLblPos val="outEnd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separator>
</c:separator>
                    <c:extLst>
                      <c:ext uri="{CE6537A1-D6FC-4f65-9D91-7224C49458BB}">
                        <c15:dlblFieldTable/>
                        <c15:showDataLabelsRange val="1"/>
                      </c:ext>
                      <c:ext xmlns:c16="http://schemas.microsoft.com/office/drawing/2014/chart" uri="{C3380CC4-5D6E-409C-BE32-E72D297353CC}">
                        <c16:uniqueId val="{00000011-1CF0-42AA-AB71-ECE75DBCE1AA}"/>
                      </c:ext>
                    </c:extLst>
                  </c:dLbl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eparator>
</c:separator>
                  <c:showLeaderLines val="0"/>
                  <c:extLst>
                    <c:ext uri="{CE6537A1-D6FC-4f65-9D91-7224C49458BB}">
                      <c15:showDataLabelsRange val="1"/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2'!$B$493:$B$500</c15:sqref>
                        </c15:fullRef>
                        <c15:formulaRef>
                          <c15:sqref>'hoja 2'!$B$495:$B$500</c15:sqref>
                        </c15:formulaRef>
                      </c:ext>
                    </c:extLst>
                    <c:strCache>
                      <c:ptCount val="6"/>
                      <c:pt idx="0">
                        <c:v>&lt; 0</c:v>
                      </c:pt>
                      <c:pt idx="1">
                        <c:v>0 - 1</c:v>
                      </c:pt>
                      <c:pt idx="2">
                        <c:v>1,1 - 2</c:v>
                      </c:pt>
                      <c:pt idx="3">
                        <c:v>2,1 - 4</c:v>
                      </c:pt>
                      <c:pt idx="4">
                        <c:v>4,1 - 6</c:v>
                      </c:pt>
                      <c:pt idx="5">
                        <c:v>&gt; 6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2'!$D$493:$D$500</c15:sqref>
                        </c15:fullRef>
                        <c15:formulaRef>
                          <c15:sqref>'hoja 2'!$D$495:$D$500</c15:sqref>
                        </c15:formulaRef>
                      </c:ext>
                    </c:extLst>
                    <c:numCache>
                      <c:formatCode>0.00%</c:formatCode>
                      <c:ptCount val="6"/>
                      <c:pt idx="0">
                        <c:v>0</c:v>
                      </c:pt>
                      <c:pt idx="1">
                        <c:v>1.7241379310344827E-2</c:v>
                      </c:pt>
                      <c:pt idx="2">
                        <c:v>0.10591133004926108</c:v>
                      </c:pt>
                      <c:pt idx="3">
                        <c:v>0.1625615763546798</c:v>
                      </c:pt>
                      <c:pt idx="4">
                        <c:v>9.1133004926108374E-2</c:v>
                      </c:pt>
                      <c:pt idx="5">
                        <c:v>0.62315270935960587</c:v>
                      </c:pt>
                    </c:numCache>
                  </c:numRef>
                </c:val>
                <c:extLst>
                  <c:ext uri="{02D57815-91ED-43cb-92C2-25804820EDAC}">
                    <c15:datalabelsRange>
                      <c15:f>'hoja 2'!$D$493:$D$500</c15:f>
                      <c15:dlblRangeCache>
                        <c:ptCount val="8"/>
                        <c:pt idx="1">
                          <c:v>0,00%</c:v>
                        </c:pt>
                        <c:pt idx="2">
                          <c:v>0,00%</c:v>
                        </c:pt>
                        <c:pt idx="3">
                          <c:v>1,72%</c:v>
                        </c:pt>
                        <c:pt idx="4">
                          <c:v>10,59%</c:v>
                        </c:pt>
                        <c:pt idx="5">
                          <c:v>16,26%</c:v>
                        </c:pt>
                        <c:pt idx="6">
                          <c:v>9,11%</c:v>
                        </c:pt>
                        <c:pt idx="7">
                          <c:v>62,32%</c:v>
                        </c:pt>
                      </c15:dlblRangeCache>
                    </c15:datalabelsRange>
                  </c:ext>
                  <c:ext xmlns:c16="http://schemas.microsoft.com/office/drawing/2014/chart" uri="{C3380CC4-5D6E-409C-BE32-E72D297353CC}">
                    <c16:uniqueId val="{00000001-1CF0-42AA-AB71-ECE75DBCE1AA}"/>
                  </c:ext>
                </c:extLst>
              </c15:ser>
            </c15:filteredBarSeries>
          </c:ext>
        </c:extLst>
      </c:barChart>
      <c:catAx>
        <c:axId val="572577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72578008"/>
        <c:crosses val="autoZero"/>
        <c:auto val="1"/>
        <c:lblAlgn val="ctr"/>
        <c:lblOffset val="100"/>
        <c:noMultiLvlLbl val="0"/>
      </c:catAx>
      <c:valAx>
        <c:axId val="572578008"/>
        <c:scaling>
          <c:orientation val="minMax"/>
          <c:max val="35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725776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b="1"/>
              <a:t>RENTABILIDAD SOBRE</a:t>
            </a:r>
            <a:r>
              <a:rPr lang="es-CO" b="1" baseline="0"/>
              <a:t> ACTIVOS</a:t>
            </a:r>
            <a:endParaRPr lang="es-CO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0426451410554813"/>
          <c:y val="0.16648508430609602"/>
          <c:w val="0.87267468924874958"/>
          <c:h val="0.6872204009518265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CACD8CE1-A9BA-41E1-AB24-5276FF5CA36D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FC4CBB2B-1330-421A-8A83-05FFF74B9674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ACC5-47A8-BD50-65DFF1850539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E5E6B1B0-BA07-41B4-884F-3A1383AD883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786A9222-84A4-4ACC-826F-385B75AE2D7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ACC5-47A8-BD50-65DFF1850539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C0AA167-D38F-4A80-B389-A2D13D1536F5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A90EBCC5-41C2-4725-872C-E8923A8F1A76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ACC5-47A8-BD50-65DFF1850539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98ACAE4A-5608-4A77-AEEF-29D780DC4F27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5560BDC-8336-432A-ACAD-8B3B82504E19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ACC5-47A8-BD50-65DFF1850539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13CD4EE4-CBAD-4DA4-9A0A-1556FB9EFDC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1FC2921-3FE2-4E7E-90EE-435FC2B3B6D1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ACC5-47A8-BD50-65DFF1850539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CEF326BC-D108-48B8-9254-43524C7BAD8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B1836E51-C8CE-453E-A49A-B7D5FDE15DC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ACC5-47A8-BD50-65DFF1850539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A6E0AEFD-5EA4-4CE5-9E1E-1EA669ACED79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F3FA302D-7552-4A21-B13C-B485FC64DEB7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ACC5-47A8-BD50-65DFF185053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2'!$B$507:$B$514</c15:sqref>
                  </c15:fullRef>
                </c:ext>
              </c:extLst>
              <c:f>'hoja 2'!$B$508:$B$514</c:f>
              <c:strCache>
                <c:ptCount val="7"/>
                <c:pt idx="0">
                  <c:v>&lt; 0</c:v>
                </c:pt>
                <c:pt idx="1">
                  <c:v> = 0</c:v>
                </c:pt>
                <c:pt idx="2">
                  <c:v>0 - 1</c:v>
                </c:pt>
                <c:pt idx="3">
                  <c:v>1,1 - 2</c:v>
                </c:pt>
                <c:pt idx="4">
                  <c:v>2,1 - 3</c:v>
                </c:pt>
                <c:pt idx="5">
                  <c:v>3,1 - 4</c:v>
                </c:pt>
                <c:pt idx="6">
                  <c:v>&gt; 4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2'!$C$507:$C$514</c15:sqref>
                  </c15:fullRef>
                </c:ext>
              </c:extLst>
              <c:f>'hoja 2'!$C$508:$C$514</c:f>
              <c:numCache>
                <c:formatCode>#,##0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35</c:v>
                </c:pt>
                <c:pt idx="4">
                  <c:v>46</c:v>
                </c:pt>
                <c:pt idx="5">
                  <c:v>30</c:v>
                </c:pt>
                <c:pt idx="6">
                  <c:v>295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2'!$D$507:$D$514</c15:f>
                <c15:dlblRangeCache>
                  <c:ptCount val="8"/>
                  <c:pt idx="1">
                    <c:v>0,00%</c:v>
                  </c:pt>
                  <c:pt idx="2">
                    <c:v>0,00%</c:v>
                  </c:pt>
                  <c:pt idx="3">
                    <c:v>0,00%</c:v>
                  </c:pt>
                  <c:pt idx="4">
                    <c:v>8,62%</c:v>
                  </c:pt>
                  <c:pt idx="5">
                    <c:v>11,33%</c:v>
                  </c:pt>
                  <c:pt idx="6">
                    <c:v>7,39%</c:v>
                  </c:pt>
                  <c:pt idx="7">
                    <c:v>72,66%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ACC5-47A8-BD50-65DFF185053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571986944"/>
        <c:axId val="571988584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2'!$B$507:$B$514</c15:sqref>
                        </c15:fullRef>
                        <c15:formulaRef>
                          <c15:sqref>'hoja 2'!$B$508:$B$514</c15:sqref>
                        </c15:formulaRef>
                      </c:ext>
                    </c:extLst>
                    <c:strCache>
                      <c:ptCount val="7"/>
                      <c:pt idx="0">
                        <c:v>&lt; 0</c:v>
                      </c:pt>
                      <c:pt idx="1">
                        <c:v> = 0</c:v>
                      </c:pt>
                      <c:pt idx="2">
                        <c:v>0 - 1</c:v>
                      </c:pt>
                      <c:pt idx="3">
                        <c:v>1,1 - 2</c:v>
                      </c:pt>
                      <c:pt idx="4">
                        <c:v>2,1 - 3</c:v>
                      </c:pt>
                      <c:pt idx="5">
                        <c:v>3,1 - 4</c:v>
                      </c:pt>
                      <c:pt idx="6">
                        <c:v>&gt; 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2'!$D$507:$D$514</c15:sqref>
                        </c15:fullRef>
                        <c15:formulaRef>
                          <c15:sqref>'hoja 2'!$D$508:$D$514</c15:sqref>
                        </c15:formulaRef>
                      </c:ext>
                    </c:extLst>
                    <c:numCache>
                      <c:formatCode>0.00%</c:formatCode>
                      <c:ptCount val="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8.6206896551724144E-2</c:v>
                      </c:pt>
                      <c:pt idx="4">
                        <c:v>0.11330049261083744</c:v>
                      </c:pt>
                      <c:pt idx="5">
                        <c:v>7.3891625615763554E-2</c:v>
                      </c:pt>
                      <c:pt idx="6">
                        <c:v>0.72660098522167482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ACC5-47A8-BD50-65DFF1850539}"/>
                  </c:ext>
                </c:extLst>
              </c15:ser>
            </c15:filteredBarSeries>
          </c:ext>
        </c:extLst>
      </c:barChart>
      <c:catAx>
        <c:axId val="571986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71988584"/>
        <c:crosses val="autoZero"/>
        <c:auto val="1"/>
        <c:lblAlgn val="ctr"/>
        <c:lblOffset val="100"/>
        <c:noMultiLvlLbl val="0"/>
      </c:catAx>
      <c:valAx>
        <c:axId val="571988584"/>
        <c:scaling>
          <c:orientation val="minMax"/>
          <c:max val="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719869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RENTABILIDAD SOBRE PATRIMONIO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1B0A2CB1-447B-499F-A87C-4151858A6B7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022974C-4B06-461B-AC25-296F0DF6C4AB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1CC6-471F-ADF9-7D4D3F47368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0341F0D3-9FCC-449B-BA6D-CF288F42B492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31553EF4-327C-4D5D-BC49-2F651F13F448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1CC6-471F-ADF9-7D4D3F47368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9AB6B4E-DF19-41D1-8FAC-F39EDADAB14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4393C9E1-A8AF-42FB-842B-0EEBD7DF00B8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1CC6-471F-ADF9-7D4D3F47368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3E2A3AAC-E9EB-4CE9-9B77-B15961A096F1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CFE494B4-F675-4B8B-B6BC-C95AA5C74EAE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1CC6-471F-ADF9-7D4D3F47368A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BD7479C8-B1C9-4F4B-B6C5-1E3EA0BB64F3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86F807E4-576B-43E8-BADC-9A74F95EAAEA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1CC6-471F-ADF9-7D4D3F47368A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F23B79A9-55F5-4939-80B3-5D105DD8B46C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BA8669BC-BD66-4FD8-B6A6-E1CA80BE4390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1CC6-471F-ADF9-7D4D3F47368A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8BFB8E65-DBB4-4505-9DF5-A75DE3D6A24A}" type="CELLRANGE">
                      <a:rPr lang="en-US"/>
                      <a:pPr/>
                      <a:t>[CELLRANGE]</a:t>
                    </a:fld>
                    <a:endParaRPr lang="en-US" baseline="0"/>
                  </a:p>
                  <a:p>
                    <a:fld id="{2631DF87-0773-432F-815A-5EA5FA3E5824}" type="VALUE">
                      <a:rPr lang="en-US"/>
                      <a:pPr/>
                      <a:t>[VALOR]</a:t>
                    </a:fld>
                    <a:endParaRPr lang="es-CO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1CC6-471F-ADF9-7D4D3F47368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'hoja 2'!$B$521:$B$528</c15:sqref>
                  </c15:fullRef>
                </c:ext>
              </c:extLst>
              <c:f>'hoja 2'!$B$522:$B$528</c:f>
              <c:strCache>
                <c:ptCount val="7"/>
                <c:pt idx="0">
                  <c:v>&lt; 0</c:v>
                </c:pt>
                <c:pt idx="1">
                  <c:v> = 0</c:v>
                </c:pt>
                <c:pt idx="2">
                  <c:v>0 - 2</c:v>
                </c:pt>
                <c:pt idx="3">
                  <c:v>2,1 - 4</c:v>
                </c:pt>
                <c:pt idx="4">
                  <c:v>4,1 - 6</c:v>
                </c:pt>
                <c:pt idx="5">
                  <c:v>6,1 - 8</c:v>
                </c:pt>
                <c:pt idx="6">
                  <c:v>&gt; 8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'hoja 2'!$C$521:$C$528</c15:sqref>
                  </c15:fullRef>
                </c:ext>
              </c:extLst>
              <c:f>'hoja 2'!$C$522:$C$528</c:f>
              <c:numCache>
                <c:formatCode>#,##0</c:formatCode>
                <c:ptCount val="7"/>
                <c:pt idx="0">
                  <c:v>0</c:v>
                </c:pt>
                <c:pt idx="1">
                  <c:v>0</c:v>
                </c:pt>
                <c:pt idx="2">
                  <c:v>10</c:v>
                </c:pt>
                <c:pt idx="3">
                  <c:v>30</c:v>
                </c:pt>
                <c:pt idx="4">
                  <c:v>42</c:v>
                </c:pt>
                <c:pt idx="5">
                  <c:v>39</c:v>
                </c:pt>
                <c:pt idx="6">
                  <c:v>285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'hoja 2'!$D$521:$D$528</c15:f>
                <c15:dlblRangeCache>
                  <c:ptCount val="8"/>
                  <c:pt idx="1">
                    <c:v>0,00%</c:v>
                  </c:pt>
                  <c:pt idx="2">
                    <c:v>0,00%</c:v>
                  </c:pt>
                  <c:pt idx="3">
                    <c:v>2,46%</c:v>
                  </c:pt>
                  <c:pt idx="4">
                    <c:v>7,39%</c:v>
                  </c:pt>
                  <c:pt idx="5">
                    <c:v>10,34%</c:v>
                  </c:pt>
                  <c:pt idx="6">
                    <c:v>9,61%</c:v>
                  </c:pt>
                  <c:pt idx="7">
                    <c:v>70,20%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1CC6-471F-ADF9-7D4D3F47368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72297608"/>
        <c:axId val="572296952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5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5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5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CO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tx2">
                                <a:lumMod val="35000"/>
                                <a:lumOff val="65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'hoja 2'!$B$521:$B$528</c15:sqref>
                        </c15:fullRef>
                        <c15:formulaRef>
                          <c15:sqref>'hoja 2'!$B$522:$B$528</c15:sqref>
                        </c15:formulaRef>
                      </c:ext>
                    </c:extLst>
                    <c:strCache>
                      <c:ptCount val="7"/>
                      <c:pt idx="0">
                        <c:v>&lt; 0</c:v>
                      </c:pt>
                      <c:pt idx="1">
                        <c:v> = 0</c:v>
                      </c:pt>
                      <c:pt idx="2">
                        <c:v>0 - 2</c:v>
                      </c:pt>
                      <c:pt idx="3">
                        <c:v>2,1 - 4</c:v>
                      </c:pt>
                      <c:pt idx="4">
                        <c:v>4,1 - 6</c:v>
                      </c:pt>
                      <c:pt idx="5">
                        <c:v>6,1 - 8</c:v>
                      </c:pt>
                      <c:pt idx="6">
                        <c:v>&gt; 8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'hoja 2'!$D$521:$D$528</c15:sqref>
                        </c15:fullRef>
                        <c15:formulaRef>
                          <c15:sqref>'hoja 2'!$D$522:$D$528</c15:sqref>
                        </c15:formulaRef>
                      </c:ext>
                    </c:extLst>
                    <c:numCache>
                      <c:formatCode>0.00%</c:formatCode>
                      <c:ptCount val="7"/>
                      <c:pt idx="0">
                        <c:v>0</c:v>
                      </c:pt>
                      <c:pt idx="1">
                        <c:v>0</c:v>
                      </c:pt>
                      <c:pt idx="2">
                        <c:v>2.4630541871921183E-2</c:v>
                      </c:pt>
                      <c:pt idx="3">
                        <c:v>7.3891625615763554E-2</c:v>
                      </c:pt>
                      <c:pt idx="4">
                        <c:v>0.10344827586206896</c:v>
                      </c:pt>
                      <c:pt idx="5">
                        <c:v>9.6059113300492605E-2</c:v>
                      </c:pt>
                      <c:pt idx="6">
                        <c:v>0.70197044334975367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1CC6-471F-ADF9-7D4D3F47368A}"/>
                  </c:ext>
                </c:extLst>
              </c15:ser>
            </c15:filteredBarSeries>
          </c:ext>
        </c:extLst>
      </c:barChart>
      <c:catAx>
        <c:axId val="572297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72296952"/>
        <c:crosses val="autoZero"/>
        <c:auto val="1"/>
        <c:lblAlgn val="ctr"/>
        <c:lblOffset val="100"/>
        <c:noMultiLvlLbl val="0"/>
      </c:catAx>
      <c:valAx>
        <c:axId val="572296952"/>
        <c:scaling>
          <c:orientation val="minMax"/>
          <c:max val="220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N° DE EMPRESAS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72297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66675</xdr:rowOff>
    </xdr:from>
    <xdr:to>
      <xdr:col>2</xdr:col>
      <xdr:colOff>409575</xdr:colOff>
      <xdr:row>6</xdr:row>
      <xdr:rowOff>85725</xdr:rowOff>
    </xdr:to>
    <xdr:pic>
      <xdr:nvPicPr>
        <xdr:cNvPr id="2" name="Imagen 1" descr="Descripción: Marca Aerocivil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0" y="66675"/>
          <a:ext cx="3505200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38098</xdr:colOff>
      <xdr:row>435</xdr:row>
      <xdr:rowOff>152399</xdr:rowOff>
    </xdr:from>
    <xdr:to>
      <xdr:col>15</xdr:col>
      <xdr:colOff>361950</xdr:colOff>
      <xdr:row>448</xdr:row>
      <xdr:rowOff>142874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28576</xdr:colOff>
      <xdr:row>462</xdr:row>
      <xdr:rowOff>28575</xdr:rowOff>
    </xdr:from>
    <xdr:to>
      <xdr:col>15</xdr:col>
      <xdr:colOff>390526</xdr:colOff>
      <xdr:row>476</xdr:row>
      <xdr:rowOff>104775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19049</xdr:colOff>
      <xdr:row>477</xdr:row>
      <xdr:rowOff>47624</xdr:rowOff>
    </xdr:from>
    <xdr:to>
      <xdr:col>15</xdr:col>
      <xdr:colOff>381000</xdr:colOff>
      <xdr:row>489</xdr:row>
      <xdr:rowOff>57150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10</xdr:col>
      <xdr:colOff>19050</xdr:colOff>
      <xdr:row>451</xdr:row>
      <xdr:rowOff>19050</xdr:rowOff>
    </xdr:from>
    <xdr:to>
      <xdr:col>15</xdr:col>
      <xdr:colOff>371476</xdr:colOff>
      <xdr:row>461</xdr:row>
      <xdr:rowOff>19050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1047750</xdr:colOff>
      <xdr:row>490</xdr:row>
      <xdr:rowOff>0</xdr:rowOff>
    </xdr:from>
    <xdr:to>
      <xdr:col>15</xdr:col>
      <xdr:colOff>323851</xdr:colOff>
      <xdr:row>503</xdr:row>
      <xdr:rowOff>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28575</xdr:colOff>
      <xdr:row>503</xdr:row>
      <xdr:rowOff>123825</xdr:rowOff>
    </xdr:from>
    <xdr:to>
      <xdr:col>15</xdr:col>
      <xdr:colOff>371475</xdr:colOff>
      <xdr:row>517</xdr:row>
      <xdr:rowOff>133350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19049</xdr:colOff>
      <xdr:row>518</xdr:row>
      <xdr:rowOff>66675</xdr:rowOff>
    </xdr:from>
    <xdr:to>
      <xdr:col>15</xdr:col>
      <xdr:colOff>381000</xdr:colOff>
      <xdr:row>532</xdr:row>
      <xdr:rowOff>0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24</xdr:row>
      <xdr:rowOff>0</xdr:rowOff>
    </xdr:from>
    <xdr:to>
      <xdr:col>10</xdr:col>
      <xdr:colOff>427905</xdr:colOff>
      <xdr:row>48</xdr:row>
      <xdr:rowOff>28000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052469E-2BEE-F351-5F99-30164F624D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0" y="4572000"/>
          <a:ext cx="5761905" cy="46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51</xdr:row>
      <xdr:rowOff>0</xdr:rowOff>
    </xdr:from>
    <xdr:to>
      <xdr:col>7</xdr:col>
      <xdr:colOff>161524</xdr:colOff>
      <xdr:row>65</xdr:row>
      <xdr:rowOff>94905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F590253-F78E-9027-84C9-37E9105786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86000" y="9715500"/>
          <a:ext cx="3209524" cy="2761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N581"/>
  <sheetViews>
    <sheetView tabSelected="1" topLeftCell="C403" zoomScale="80" zoomScaleNormal="80" workbookViewId="0">
      <selection activeCell="H555" sqref="H555"/>
    </sheetView>
  </sheetViews>
  <sheetFormatPr baseColWidth="10" defaultColWidth="11.453125" defaultRowHeight="11.5" x14ac:dyDescent="0.25"/>
  <cols>
    <col min="1" max="1" width="27.453125" style="14" customWidth="1"/>
    <col min="2" max="2" width="23.26953125" style="14" customWidth="1"/>
    <col min="3" max="3" width="51.26953125" style="14" customWidth="1"/>
    <col min="4" max="6" width="15.7265625" style="14" customWidth="1"/>
    <col min="7" max="7" width="17.453125" style="14" hidden="1" customWidth="1"/>
    <col min="8" max="8" width="16.26953125" style="14" customWidth="1"/>
    <col min="9" max="9" width="15.81640625" style="14" customWidth="1"/>
    <col min="10" max="10" width="16.1796875" style="14" customWidth="1"/>
    <col min="11" max="16" width="17.1796875" style="14" customWidth="1"/>
    <col min="17" max="16384" width="11.453125" style="14"/>
  </cols>
  <sheetData>
    <row r="3" spans="1:14" x14ac:dyDescent="0.25">
      <c r="F3" s="79"/>
      <c r="G3" s="79"/>
      <c r="H3" s="79"/>
      <c r="I3" s="79"/>
      <c r="J3" s="79"/>
    </row>
    <row r="4" spans="1:14" x14ac:dyDescent="0.25">
      <c r="F4" s="79" t="s">
        <v>0</v>
      </c>
      <c r="G4" s="79"/>
      <c r="H4" s="79"/>
      <c r="I4" s="79"/>
      <c r="J4" s="79"/>
    </row>
    <row r="5" spans="1:14" x14ac:dyDescent="0.25">
      <c r="D5" s="64"/>
      <c r="F5" s="79" t="s">
        <v>1</v>
      </c>
      <c r="G5" s="79"/>
      <c r="H5" s="79"/>
      <c r="I5" s="79"/>
      <c r="J5" s="79"/>
    </row>
    <row r="7" spans="1:14" ht="12" thickBot="1" x14ac:dyDescent="0.3"/>
    <row r="8" spans="1:14" ht="47.25" customHeight="1" thickTop="1" thickBot="1" x14ac:dyDescent="0.3">
      <c r="A8" s="19" t="s">
        <v>2</v>
      </c>
      <c r="B8" s="82" t="s">
        <v>540</v>
      </c>
      <c r="C8" s="83"/>
      <c r="D8" s="83"/>
      <c r="E8" s="83"/>
      <c r="F8" s="84"/>
      <c r="G8" s="19" t="s">
        <v>3</v>
      </c>
      <c r="H8" s="85" t="s">
        <v>539</v>
      </c>
      <c r="I8" s="86"/>
      <c r="J8" s="87"/>
    </row>
    <row r="9" spans="1:14" ht="13.5" customHeight="1" thickTop="1" thickBot="1" x14ac:dyDescent="0.3">
      <c r="A9" s="22"/>
      <c r="B9" s="21"/>
      <c r="C9" s="21"/>
      <c r="D9" s="21"/>
      <c r="E9" s="21"/>
      <c r="F9" s="21"/>
      <c r="G9" s="22"/>
      <c r="H9" s="21"/>
      <c r="I9" s="21"/>
      <c r="J9" s="21"/>
    </row>
    <row r="10" spans="1:14" ht="18" customHeight="1" thickTop="1" thickBot="1" x14ac:dyDescent="0.3">
      <c r="A10" s="89" t="s">
        <v>4</v>
      </c>
      <c r="B10" s="90"/>
      <c r="C10" s="90"/>
      <c r="D10" s="90"/>
      <c r="E10" s="90"/>
      <c r="F10" s="90"/>
      <c r="G10" s="90"/>
      <c r="H10" s="90"/>
      <c r="I10" s="41"/>
      <c r="N10" s="14">
        <f>90/30</f>
        <v>3</v>
      </c>
    </row>
    <row r="11" spans="1:14" ht="39" customHeight="1" thickTop="1" thickBot="1" x14ac:dyDescent="0.3">
      <c r="A11" s="20" t="s">
        <v>5</v>
      </c>
      <c r="B11" s="23">
        <v>647978581</v>
      </c>
      <c r="C11" s="20" t="s">
        <v>6</v>
      </c>
      <c r="D11" s="24">
        <v>5</v>
      </c>
      <c r="E11" s="20" t="s">
        <v>538</v>
      </c>
      <c r="F11" s="23">
        <f>ROUND((B11*10%)*1,-3)</f>
        <v>64798000</v>
      </c>
      <c r="G11" s="20" t="s">
        <v>7</v>
      </c>
      <c r="H11" s="23"/>
    </row>
    <row r="12" spans="1:14" ht="12.5" thickTop="1" thickBot="1" x14ac:dyDescent="0.3"/>
    <row r="13" spans="1:14" ht="12.5" thickTop="1" thickBot="1" x14ac:dyDescent="0.3">
      <c r="A13" s="91" t="s">
        <v>8</v>
      </c>
      <c r="B13" s="92"/>
      <c r="C13" s="92"/>
      <c r="D13" s="92"/>
      <c r="E13" s="92"/>
      <c r="F13" s="92"/>
      <c r="G13" s="92"/>
      <c r="H13" s="92"/>
      <c r="I13" s="92"/>
      <c r="J13" s="93"/>
    </row>
    <row r="14" spans="1:14" ht="12" thickTop="1" x14ac:dyDescent="0.25"/>
    <row r="15" spans="1:14" x14ac:dyDescent="0.25">
      <c r="A15" s="15" t="s">
        <v>9</v>
      </c>
    </row>
    <row r="16" spans="1:14" x14ac:dyDescent="0.25">
      <c r="A16" s="15" t="s">
        <v>10</v>
      </c>
    </row>
    <row r="17" spans="1:10" x14ac:dyDescent="0.25">
      <c r="A17" s="15" t="s">
        <v>11</v>
      </c>
    </row>
    <row r="18" spans="1:10" ht="21" customHeight="1" x14ac:dyDescent="0.25"/>
    <row r="19" spans="1:10" ht="34.5" x14ac:dyDescent="0.25">
      <c r="A19" s="11" t="s">
        <v>12</v>
      </c>
      <c r="B19" s="11" t="s">
        <v>13</v>
      </c>
      <c r="C19" s="11" t="s">
        <v>14</v>
      </c>
      <c r="D19" s="12" t="s">
        <v>15</v>
      </c>
      <c r="E19" s="12" t="s">
        <v>16</v>
      </c>
      <c r="F19" s="12" t="s">
        <v>17</v>
      </c>
      <c r="G19" s="12" t="s">
        <v>18</v>
      </c>
      <c r="H19" s="12" t="s">
        <v>19</v>
      </c>
      <c r="I19" s="12" t="s">
        <v>20</v>
      </c>
      <c r="J19" s="12" t="s">
        <v>21</v>
      </c>
    </row>
    <row r="20" spans="1:10" ht="15" customHeight="1" x14ac:dyDescent="0.35">
      <c r="A20" s="68">
        <v>800012888</v>
      </c>
      <c r="B20" s="69" t="s">
        <v>92</v>
      </c>
      <c r="C20" s="69" t="s">
        <v>22</v>
      </c>
      <c r="D20" s="45">
        <v>4.579624341346249</v>
      </c>
      <c r="E20" s="49">
        <v>12274403</v>
      </c>
      <c r="F20" s="51">
        <v>0.42287005234990238</v>
      </c>
      <c r="G20" s="50">
        <v>16850021</v>
      </c>
      <c r="H20" s="51">
        <v>0.10830838662274045</v>
      </c>
      <c r="I20" s="51">
        <v>0.18766724385684741</v>
      </c>
      <c r="J20" s="48">
        <v>5.242568930844512</v>
      </c>
    </row>
    <row r="21" spans="1:10" ht="15" customHeight="1" x14ac:dyDescent="0.35">
      <c r="A21" s="68">
        <v>800014246</v>
      </c>
      <c r="B21" s="69" t="s">
        <v>143</v>
      </c>
      <c r="C21" s="69" t="s">
        <v>23</v>
      </c>
      <c r="D21" s="45">
        <v>1.5636491436485807</v>
      </c>
      <c r="E21" s="49">
        <v>43605184</v>
      </c>
      <c r="F21" s="51">
        <v>0.69946357941170245</v>
      </c>
      <c r="G21" s="50">
        <v>60586747</v>
      </c>
      <c r="H21" s="51">
        <v>4.8572229766184548E-2</v>
      </c>
      <c r="I21" s="51">
        <v>0.16161844767800457</v>
      </c>
      <c r="J21" s="48">
        <v>1.0332285606837923</v>
      </c>
    </row>
    <row r="22" spans="1:10" ht="15" customHeight="1" x14ac:dyDescent="0.35">
      <c r="A22" s="68">
        <v>800016281</v>
      </c>
      <c r="B22" s="69" t="s">
        <v>144</v>
      </c>
      <c r="C22" s="69" t="s">
        <v>22</v>
      </c>
      <c r="D22" s="45">
        <v>3.6964784782242219</v>
      </c>
      <c r="E22" s="49">
        <v>14267855</v>
      </c>
      <c r="F22" s="51">
        <v>0.24174148794660774</v>
      </c>
      <c r="G22" s="50">
        <v>25812474</v>
      </c>
      <c r="H22" s="51">
        <v>1.6083116203127534E-2</v>
      </c>
      <c r="I22" s="51">
        <v>2.1210597635856213E-2</v>
      </c>
      <c r="J22" s="48">
        <v>1.4326370299428774</v>
      </c>
    </row>
    <row r="23" spans="1:10" ht="15" customHeight="1" x14ac:dyDescent="0.35">
      <c r="A23" s="68">
        <v>800024151</v>
      </c>
      <c r="B23" s="69" t="s">
        <v>145</v>
      </c>
      <c r="C23" s="69" t="s">
        <v>22</v>
      </c>
      <c r="D23" s="45">
        <v>2.0936360113663466</v>
      </c>
      <c r="E23" s="49">
        <v>25073386</v>
      </c>
      <c r="F23" s="51">
        <v>0.56373949762267939</v>
      </c>
      <c r="G23" s="50">
        <v>24716871</v>
      </c>
      <c r="H23" s="51">
        <v>8.8535645336028423E-2</v>
      </c>
      <c r="I23" s="51">
        <v>0.20294215234606355</v>
      </c>
      <c r="J23" s="48">
        <v>2.028300647014035</v>
      </c>
    </row>
    <row r="24" spans="1:10" ht="15" customHeight="1" x14ac:dyDescent="0.35">
      <c r="A24" s="68">
        <v>800029899</v>
      </c>
      <c r="B24" s="69" t="s">
        <v>146</v>
      </c>
      <c r="C24" s="69" t="s">
        <v>23</v>
      </c>
      <c r="D24" s="45">
        <v>2.9002280541708299</v>
      </c>
      <c r="E24" s="49">
        <v>99133347</v>
      </c>
      <c r="F24" s="51">
        <v>0.69367607744381865</v>
      </c>
      <c r="G24" s="50">
        <v>62631483</v>
      </c>
      <c r="H24" s="51">
        <v>5.5716879508902632E-2</v>
      </c>
      <c r="I24" s="51">
        <v>0.18188876351530747</v>
      </c>
      <c r="J24" s="48">
        <v>7.4608148766197786</v>
      </c>
    </row>
    <row r="25" spans="1:10" ht="15" customHeight="1" x14ac:dyDescent="0.35">
      <c r="A25" s="68">
        <v>800040014</v>
      </c>
      <c r="B25" s="69" t="s">
        <v>147</v>
      </c>
      <c r="C25" s="69" t="s">
        <v>23</v>
      </c>
      <c r="D25" s="45">
        <v>1.3545377628287287</v>
      </c>
      <c r="E25" s="49">
        <v>23244927</v>
      </c>
      <c r="F25" s="51">
        <v>0.76234180786597727</v>
      </c>
      <c r="G25" s="50">
        <v>38640137</v>
      </c>
      <c r="H25" s="51">
        <v>2.219156868851873E-2</v>
      </c>
      <c r="I25" s="51">
        <v>9.337598880666495E-2</v>
      </c>
      <c r="J25" s="48">
        <v>4.5236528631555455</v>
      </c>
    </row>
    <row r="26" spans="1:10" ht="15" customHeight="1" x14ac:dyDescent="0.35">
      <c r="A26" s="68">
        <v>800042119</v>
      </c>
      <c r="B26" s="69" t="s">
        <v>148</v>
      </c>
      <c r="C26" s="69" t="s">
        <v>22</v>
      </c>
      <c r="D26" s="45">
        <v>1.5862867385661181</v>
      </c>
      <c r="E26" s="49">
        <v>4557524</v>
      </c>
      <c r="F26" s="51">
        <v>0.33759353657047386</v>
      </c>
      <c r="G26" s="50">
        <v>28527314</v>
      </c>
      <c r="H26" s="51">
        <v>3.0264423052921555E-2</v>
      </c>
      <c r="I26" s="51">
        <v>4.5688598653206534E-2</v>
      </c>
      <c r="J26" s="48">
        <v>0.84134338869462555</v>
      </c>
    </row>
    <row r="27" spans="1:10" ht="15" customHeight="1" x14ac:dyDescent="0.35">
      <c r="A27" s="68">
        <v>800043769</v>
      </c>
      <c r="B27" s="69" t="s">
        <v>149</v>
      </c>
      <c r="C27" s="69" t="s">
        <v>22</v>
      </c>
      <c r="D27" s="45">
        <v>4.1158298349529892</v>
      </c>
      <c r="E27" s="49">
        <v>6296148</v>
      </c>
      <c r="F27" s="51">
        <v>0.42368544030253086</v>
      </c>
      <c r="G27" s="50">
        <v>18713283</v>
      </c>
      <c r="H27" s="51">
        <v>8.3176057755127819E-2</v>
      </c>
      <c r="I27" s="51">
        <v>0.14432406114950541</v>
      </c>
      <c r="J27" s="48">
        <v>2.268977052959491</v>
      </c>
    </row>
    <row r="28" spans="1:10" ht="15" customHeight="1" x14ac:dyDescent="0.35">
      <c r="A28" s="68">
        <v>800046874</v>
      </c>
      <c r="B28" s="69" t="s">
        <v>93</v>
      </c>
      <c r="C28" s="69" t="s">
        <v>22</v>
      </c>
      <c r="D28" s="45">
        <v>1.6510669410930709</v>
      </c>
      <c r="E28" s="49">
        <v>6844086</v>
      </c>
      <c r="F28" s="51">
        <v>0.64276174698136757</v>
      </c>
      <c r="G28" s="50">
        <v>9217017</v>
      </c>
      <c r="H28" s="51">
        <v>7.0306311954579939E-2</v>
      </c>
      <c r="I28" s="51">
        <v>0.19680510516580366</v>
      </c>
      <c r="J28" s="48">
        <v>1.3088187227668551</v>
      </c>
    </row>
    <row r="29" spans="1:10" ht="15" customHeight="1" x14ac:dyDescent="0.35">
      <c r="A29" s="68">
        <v>800049960</v>
      </c>
      <c r="B29" s="69" t="s">
        <v>150</v>
      </c>
      <c r="C29" s="69" t="s">
        <v>22</v>
      </c>
      <c r="D29" s="45">
        <v>1.5238718124757826</v>
      </c>
      <c r="E29" s="49">
        <v>11911111</v>
      </c>
      <c r="F29" s="51">
        <v>0.4602240711918148</v>
      </c>
      <c r="G29" s="50">
        <v>84476760</v>
      </c>
      <c r="H29" s="51">
        <v>5.0363121538872783E-2</v>
      </c>
      <c r="I29" s="51">
        <v>9.3303755967913543E-2</v>
      </c>
      <c r="J29" s="48">
        <v>14.125876594806652</v>
      </c>
    </row>
    <row r="30" spans="1:10" ht="15" customHeight="1" x14ac:dyDescent="0.35">
      <c r="A30" s="68">
        <v>800055393</v>
      </c>
      <c r="B30" s="69" t="s">
        <v>151</v>
      </c>
      <c r="C30" s="69" t="s">
        <v>22</v>
      </c>
      <c r="D30" s="45">
        <v>10.024338245407677</v>
      </c>
      <c r="E30" s="49">
        <v>15221604</v>
      </c>
      <c r="F30" s="51">
        <v>0.61184702805522306</v>
      </c>
      <c r="G30" s="50">
        <v>8686782</v>
      </c>
      <c r="H30" s="51">
        <v>3.0721780678013511E-2</v>
      </c>
      <c r="I30" s="51">
        <v>7.9148642155403459E-2</v>
      </c>
      <c r="J30" s="48">
        <v>5.5618230207330592</v>
      </c>
    </row>
    <row r="31" spans="1:10" ht="15" customHeight="1" x14ac:dyDescent="0.35">
      <c r="A31" s="68">
        <v>800059485</v>
      </c>
      <c r="B31" s="69" t="s">
        <v>152</v>
      </c>
      <c r="C31" s="69" t="s">
        <v>23</v>
      </c>
      <c r="D31" s="45">
        <v>2.0966066325101913</v>
      </c>
      <c r="E31" s="49">
        <v>7793046</v>
      </c>
      <c r="F31" s="51">
        <v>0.71398409511448335</v>
      </c>
      <c r="G31" s="50">
        <v>4778595</v>
      </c>
      <c r="H31" s="51">
        <v>2.6367107597840365E-2</v>
      </c>
      <c r="I31" s="51">
        <v>9.2187557221317148E-2</v>
      </c>
      <c r="J31" s="48"/>
    </row>
    <row r="32" spans="1:10" ht="15" customHeight="1" x14ac:dyDescent="0.35">
      <c r="A32" s="68">
        <v>800059675</v>
      </c>
      <c r="B32" s="69" t="s">
        <v>153</v>
      </c>
      <c r="C32" s="69" t="s">
        <v>23</v>
      </c>
      <c r="D32" s="45">
        <v>9.1557642833898782</v>
      </c>
      <c r="E32" s="49">
        <v>11954809</v>
      </c>
      <c r="F32" s="51">
        <v>0.65394478901826791</v>
      </c>
      <c r="G32" s="50">
        <v>5837768</v>
      </c>
      <c r="H32" s="51">
        <v>1.1889881543403556E-2</v>
      </c>
      <c r="I32" s="51">
        <v>3.4358336953438366E-2</v>
      </c>
      <c r="J32" s="48"/>
    </row>
    <row r="33" spans="1:10" ht="15" customHeight="1" x14ac:dyDescent="0.35">
      <c r="A33" s="68">
        <v>800063815</v>
      </c>
      <c r="B33" s="69" t="s">
        <v>154</v>
      </c>
      <c r="C33" s="69" t="s">
        <v>23</v>
      </c>
      <c r="D33" s="45">
        <v>3.3598910691834023</v>
      </c>
      <c r="E33" s="49">
        <v>19937063</v>
      </c>
      <c r="F33" s="51">
        <v>0.34609246915843561</v>
      </c>
      <c r="G33" s="50">
        <v>62912403</v>
      </c>
      <c r="H33" s="51">
        <v>7.1987480129131781E-2</v>
      </c>
      <c r="I33" s="51">
        <v>0.11008816496804295</v>
      </c>
      <c r="J33" s="48">
        <v>4.8988847573125245</v>
      </c>
    </row>
    <row r="34" spans="1:10" ht="15" customHeight="1" x14ac:dyDescent="0.35">
      <c r="A34" s="68">
        <v>800067647</v>
      </c>
      <c r="B34" s="69" t="s">
        <v>94</v>
      </c>
      <c r="C34" s="69" t="s">
        <v>22</v>
      </c>
      <c r="D34" s="45">
        <v>4.1424735616260131</v>
      </c>
      <c r="E34" s="49">
        <v>6859429</v>
      </c>
      <c r="F34" s="51">
        <v>0.19684128757884495</v>
      </c>
      <c r="G34" s="50">
        <v>19106035</v>
      </c>
      <c r="H34" s="51">
        <v>1.3986395257866399E-2</v>
      </c>
      <c r="I34" s="51">
        <v>1.7414235868404931E-2</v>
      </c>
      <c r="J34" s="48"/>
    </row>
    <row r="35" spans="1:10" ht="15" customHeight="1" x14ac:dyDescent="0.35">
      <c r="A35" s="68">
        <v>800079482</v>
      </c>
      <c r="B35" s="69" t="s">
        <v>155</v>
      </c>
      <c r="C35" s="69" t="s">
        <v>22</v>
      </c>
      <c r="D35" s="45">
        <v>1.8582964719814377</v>
      </c>
      <c r="E35" s="49">
        <v>21812877</v>
      </c>
      <c r="F35" s="51">
        <v>0.49118272815462538</v>
      </c>
      <c r="G35" s="50">
        <v>32215704</v>
      </c>
      <c r="H35" s="51">
        <v>8.2811593148586771E-2</v>
      </c>
      <c r="I35" s="51">
        <v>0.16275310947729096</v>
      </c>
      <c r="J35" s="48">
        <v>11.566312315664314</v>
      </c>
    </row>
    <row r="36" spans="1:10" ht="15" customHeight="1" x14ac:dyDescent="0.35">
      <c r="A36" s="68">
        <v>800089032</v>
      </c>
      <c r="B36" s="69" t="s">
        <v>156</v>
      </c>
      <c r="C36" s="69" t="s">
        <v>22</v>
      </c>
      <c r="D36" s="45">
        <v>8.2260934025203856</v>
      </c>
      <c r="E36" s="49">
        <v>9748000</v>
      </c>
      <c r="F36" s="51">
        <v>0.10114718452425583</v>
      </c>
      <c r="G36" s="50">
        <v>11988000</v>
      </c>
      <c r="H36" s="51">
        <v>3.7864587238509412E-2</v>
      </c>
      <c r="I36" s="51">
        <v>4.212545879212546E-2</v>
      </c>
      <c r="J36" s="48">
        <v>3.0792682926829267</v>
      </c>
    </row>
    <row r="37" spans="1:10" ht="15" customHeight="1" x14ac:dyDescent="0.35">
      <c r="A37" s="68">
        <v>800089522</v>
      </c>
      <c r="B37" s="69" t="s">
        <v>157</v>
      </c>
      <c r="C37" s="69" t="s">
        <v>23</v>
      </c>
      <c r="D37" s="45">
        <v>1.6841430441775047</v>
      </c>
      <c r="E37" s="49">
        <v>12858357</v>
      </c>
      <c r="F37" s="51">
        <v>0.54544027542256091</v>
      </c>
      <c r="G37" s="50">
        <v>20994780</v>
      </c>
      <c r="H37" s="51">
        <v>0.1799104104166305</v>
      </c>
      <c r="I37" s="51">
        <v>0.39579047744248808</v>
      </c>
      <c r="J37" s="48">
        <v>6.6217019126715089</v>
      </c>
    </row>
    <row r="38" spans="1:10" ht="15" customHeight="1" x14ac:dyDescent="0.35">
      <c r="A38" s="68">
        <v>800092242</v>
      </c>
      <c r="B38" s="69" t="s">
        <v>158</v>
      </c>
      <c r="C38" s="69" t="s">
        <v>22</v>
      </c>
      <c r="D38" s="45">
        <v>4.6007491853165607</v>
      </c>
      <c r="E38" s="49">
        <v>5343555</v>
      </c>
      <c r="F38" s="51">
        <v>0.47020395925930136</v>
      </c>
      <c r="G38" s="50">
        <v>4474242</v>
      </c>
      <c r="H38" s="51">
        <v>3.5717854937043644E-2</v>
      </c>
      <c r="I38" s="51">
        <v>6.7418123561488186E-2</v>
      </c>
      <c r="J38" s="48"/>
    </row>
    <row r="39" spans="1:10" ht="15" customHeight="1" x14ac:dyDescent="0.35">
      <c r="A39" s="68">
        <v>800095951</v>
      </c>
      <c r="B39" s="69" t="s">
        <v>159</v>
      </c>
      <c r="C39" s="69" t="s">
        <v>23</v>
      </c>
      <c r="D39" s="45">
        <v>6.0551060958142457</v>
      </c>
      <c r="E39" s="49">
        <v>84654212</v>
      </c>
      <c r="F39" s="51">
        <v>0.69900698502690073</v>
      </c>
      <c r="G39" s="50">
        <v>37023765</v>
      </c>
      <c r="H39" s="51">
        <v>2.3430492431405204E-2</v>
      </c>
      <c r="I39" s="51">
        <v>7.7843973998862628E-2</v>
      </c>
      <c r="J39" s="48"/>
    </row>
    <row r="40" spans="1:10" ht="15" customHeight="1" x14ac:dyDescent="0.35">
      <c r="A40" s="68">
        <v>800104214</v>
      </c>
      <c r="B40" s="69" t="s">
        <v>160</v>
      </c>
      <c r="C40" s="69" t="s">
        <v>22</v>
      </c>
      <c r="D40" s="45">
        <v>5.0325353984138186</v>
      </c>
      <c r="E40" s="49">
        <v>25250043</v>
      </c>
      <c r="F40" s="51">
        <v>0.24429801878559307</v>
      </c>
      <c r="G40" s="50">
        <v>26300656</v>
      </c>
      <c r="H40" s="51">
        <v>0.19739581248679888</v>
      </c>
      <c r="I40" s="51">
        <v>0.26120854171850316</v>
      </c>
      <c r="J40" s="48"/>
    </row>
    <row r="41" spans="1:10" ht="15" customHeight="1" x14ac:dyDescent="0.35">
      <c r="A41" s="68">
        <v>800107800</v>
      </c>
      <c r="B41" s="69" t="s">
        <v>161</v>
      </c>
      <c r="C41" s="69" t="s">
        <v>22</v>
      </c>
      <c r="D41" s="45">
        <v>35.855921054675242</v>
      </c>
      <c r="E41" s="49">
        <v>44883133</v>
      </c>
      <c r="F41" s="51">
        <v>0.39347326713958264</v>
      </c>
      <c r="G41" s="50">
        <v>35835553</v>
      </c>
      <c r="H41" s="51">
        <v>5.9070256173068152E-2</v>
      </c>
      <c r="I41" s="51">
        <v>9.7391018355430431E-2</v>
      </c>
      <c r="J41" s="48">
        <v>24.77487204605632</v>
      </c>
    </row>
    <row r="42" spans="1:10" ht="15" customHeight="1" x14ac:dyDescent="0.35">
      <c r="A42" s="68">
        <v>800109273</v>
      </c>
      <c r="B42" s="69" t="s">
        <v>162</v>
      </c>
      <c r="C42" s="69" t="s">
        <v>22</v>
      </c>
      <c r="D42" s="45">
        <v>1.4439165036358184</v>
      </c>
      <c r="E42" s="49">
        <v>13466323</v>
      </c>
      <c r="F42" s="51">
        <v>0.69934158996365725</v>
      </c>
      <c r="G42" s="50">
        <v>24197610</v>
      </c>
      <c r="H42" s="51">
        <v>2.7305312962517637E-2</v>
      </c>
      <c r="I42" s="51">
        <v>9.0818390741895585E-2</v>
      </c>
      <c r="J42" s="48">
        <v>0.66784498472299292</v>
      </c>
    </row>
    <row r="43" spans="1:10" ht="15" customHeight="1" x14ac:dyDescent="0.35">
      <c r="A43" s="68">
        <v>800112748</v>
      </c>
      <c r="B43" s="69" t="s">
        <v>163</v>
      </c>
      <c r="C43" s="69" t="s">
        <v>23</v>
      </c>
      <c r="D43" s="45">
        <v>3.9642216598155056</v>
      </c>
      <c r="E43" s="49">
        <v>34864443</v>
      </c>
      <c r="F43" s="51">
        <v>0.43115625980109418</v>
      </c>
      <c r="G43" s="50">
        <v>85861149</v>
      </c>
      <c r="H43" s="51">
        <v>1.0953288788416149E-2</v>
      </c>
      <c r="I43" s="51">
        <v>1.9255356109897852E-2</v>
      </c>
      <c r="J43" s="48">
        <v>235.5780849244799</v>
      </c>
    </row>
    <row r="44" spans="1:10" ht="15" customHeight="1" x14ac:dyDescent="0.35">
      <c r="A44" s="68">
        <v>800112904</v>
      </c>
      <c r="B44" s="69" t="s">
        <v>164</v>
      </c>
      <c r="C44" s="69" t="s">
        <v>22</v>
      </c>
      <c r="D44" s="45">
        <v>1.480421558514216</v>
      </c>
      <c r="E44" s="49">
        <v>7752506</v>
      </c>
      <c r="F44" s="51">
        <v>0.41633493346392841</v>
      </c>
      <c r="G44" s="50">
        <v>22949418</v>
      </c>
      <c r="H44" s="51">
        <v>0.1172948821143423</v>
      </c>
      <c r="I44" s="51">
        <v>0.20096265622073728</v>
      </c>
      <c r="J44" s="48">
        <v>11.915464865730717</v>
      </c>
    </row>
    <row r="45" spans="1:10" ht="15" customHeight="1" x14ac:dyDescent="0.35">
      <c r="A45" s="68">
        <v>800113677</v>
      </c>
      <c r="B45" s="69" t="s">
        <v>165</v>
      </c>
      <c r="C45" s="69" t="s">
        <v>22</v>
      </c>
      <c r="D45" s="45">
        <v>6.513936826413901</v>
      </c>
      <c r="E45" s="49">
        <v>30094593</v>
      </c>
      <c r="F45" s="51">
        <v>0.3720740941275188</v>
      </c>
      <c r="G45" s="50">
        <v>50571042</v>
      </c>
      <c r="H45" s="51">
        <v>5.8470157911605924E-2</v>
      </c>
      <c r="I45" s="51">
        <v>9.3116333256490935E-2</v>
      </c>
      <c r="J45" s="48">
        <v>1.9534595265059591</v>
      </c>
    </row>
    <row r="46" spans="1:10" ht="15" customHeight="1" x14ac:dyDescent="0.35">
      <c r="A46" s="68">
        <v>800116325</v>
      </c>
      <c r="B46" s="69" t="s">
        <v>166</v>
      </c>
      <c r="C46" s="69" t="s">
        <v>22</v>
      </c>
      <c r="D46" s="45">
        <v>7.946260957023684</v>
      </c>
      <c r="E46" s="49">
        <v>8660619</v>
      </c>
      <c r="F46" s="51">
        <v>0.59368901404774033</v>
      </c>
      <c r="G46" s="50">
        <v>6599494</v>
      </c>
      <c r="H46" s="51">
        <v>2.6174159472050741E-2</v>
      </c>
      <c r="I46" s="51">
        <v>6.4419029701368008E-2</v>
      </c>
      <c r="J46" s="48"/>
    </row>
    <row r="47" spans="1:10" ht="15" customHeight="1" x14ac:dyDescent="0.35">
      <c r="A47" s="68">
        <v>800118787</v>
      </c>
      <c r="B47" s="69" t="s">
        <v>167</v>
      </c>
      <c r="C47" s="69" t="s">
        <v>22</v>
      </c>
      <c r="D47" s="45">
        <v>7.1385395799360136</v>
      </c>
      <c r="E47" s="49">
        <v>7513597</v>
      </c>
      <c r="F47" s="51">
        <v>0.36358707824049835</v>
      </c>
      <c r="G47" s="50">
        <v>8990837</v>
      </c>
      <c r="H47" s="51">
        <v>3.4045841814509772E-2</v>
      </c>
      <c r="I47" s="51">
        <v>5.3496465345773701E-2</v>
      </c>
      <c r="J47" s="48"/>
    </row>
    <row r="48" spans="1:10" ht="15" customHeight="1" x14ac:dyDescent="0.35">
      <c r="A48" s="68">
        <v>800119086</v>
      </c>
      <c r="B48" s="69" t="s">
        <v>168</v>
      </c>
      <c r="C48" s="69" t="s">
        <v>22</v>
      </c>
      <c r="D48" s="45">
        <v>13.892691274346635</v>
      </c>
      <c r="E48" s="49">
        <v>15384668</v>
      </c>
      <c r="F48" s="51">
        <v>0.16326261658853877</v>
      </c>
      <c r="G48" s="50">
        <v>24704570</v>
      </c>
      <c r="H48" s="51">
        <v>7.2332354012356839E-2</v>
      </c>
      <c r="I48" s="51">
        <v>8.6445706199298353E-2</v>
      </c>
      <c r="J48" s="48">
        <v>10.497050843458771</v>
      </c>
    </row>
    <row r="49" spans="1:10" ht="15" customHeight="1" x14ac:dyDescent="0.35">
      <c r="A49" s="68">
        <v>800125980</v>
      </c>
      <c r="B49" s="69" t="s">
        <v>95</v>
      </c>
      <c r="C49" s="69" t="s">
        <v>22</v>
      </c>
      <c r="D49" s="45">
        <v>1.3409729058210444</v>
      </c>
      <c r="E49" s="49">
        <v>3205771</v>
      </c>
      <c r="F49" s="51">
        <v>0.42981720753491542</v>
      </c>
      <c r="G49" s="50">
        <v>17845991</v>
      </c>
      <c r="H49" s="51">
        <v>9.059904336659913E-2</v>
      </c>
      <c r="I49" s="51">
        <v>0.15889473439721</v>
      </c>
      <c r="J49" s="48">
        <v>13.967814710460466</v>
      </c>
    </row>
    <row r="50" spans="1:10" ht="15" customHeight="1" x14ac:dyDescent="0.35">
      <c r="A50" s="68">
        <v>800127156</v>
      </c>
      <c r="B50" s="69" t="s">
        <v>169</v>
      </c>
      <c r="C50" s="69" t="s">
        <v>22</v>
      </c>
      <c r="D50" s="45">
        <v>5.1068750755735435</v>
      </c>
      <c r="E50" s="49">
        <v>12464871</v>
      </c>
      <c r="F50" s="51">
        <v>0.13846088310256702</v>
      </c>
      <c r="G50" s="50">
        <v>19820220</v>
      </c>
      <c r="H50" s="51">
        <v>1.597989532546322E-2</v>
      </c>
      <c r="I50" s="51">
        <v>1.8548078679247758E-2</v>
      </c>
      <c r="J50" s="48">
        <v>12.074325877754786</v>
      </c>
    </row>
    <row r="51" spans="1:10" ht="15" customHeight="1" x14ac:dyDescent="0.35">
      <c r="A51" s="68">
        <v>800134130</v>
      </c>
      <c r="B51" s="69" t="s">
        <v>170</v>
      </c>
      <c r="C51" s="69" t="s">
        <v>22</v>
      </c>
      <c r="D51" s="45">
        <v>1.7189129086710826</v>
      </c>
      <c r="E51" s="49">
        <v>3204376</v>
      </c>
      <c r="F51" s="51">
        <v>0.43449679227502974</v>
      </c>
      <c r="G51" s="50">
        <v>6675555</v>
      </c>
      <c r="H51" s="51">
        <v>5.4823921600917876E-2</v>
      </c>
      <c r="I51" s="51">
        <v>9.6947145218637246E-2</v>
      </c>
      <c r="J51" s="48">
        <v>4.1102805281576087</v>
      </c>
    </row>
    <row r="52" spans="1:10" ht="15" customHeight="1" x14ac:dyDescent="0.35">
      <c r="A52" s="68">
        <v>800140959</v>
      </c>
      <c r="B52" s="69" t="s">
        <v>171</v>
      </c>
      <c r="C52" s="69" t="s">
        <v>22</v>
      </c>
      <c r="D52" s="45">
        <v>2.826385907346785</v>
      </c>
      <c r="E52" s="49">
        <v>35979638</v>
      </c>
      <c r="F52" s="51">
        <v>0.56794127559652408</v>
      </c>
      <c r="G52" s="50">
        <v>24131731</v>
      </c>
      <c r="H52" s="51">
        <v>2.4833287068946254E-2</v>
      </c>
      <c r="I52" s="51">
        <v>5.7476647655321532E-2</v>
      </c>
      <c r="J52" s="48">
        <v>1.0991066164584165</v>
      </c>
    </row>
    <row r="53" spans="1:10" ht="15" customHeight="1" x14ac:dyDescent="0.35">
      <c r="A53" s="68">
        <v>800143273</v>
      </c>
      <c r="B53" s="69" t="s">
        <v>96</v>
      </c>
      <c r="C53" s="69" t="s">
        <v>22</v>
      </c>
      <c r="D53" s="45">
        <v>20.329286816283403</v>
      </c>
      <c r="E53" s="49">
        <v>25921946</v>
      </c>
      <c r="F53" s="51">
        <v>0.20236810742419553</v>
      </c>
      <c r="G53" s="50">
        <v>26019337</v>
      </c>
      <c r="H53" s="51">
        <v>0.39810935578915407</v>
      </c>
      <c r="I53" s="51">
        <v>0.49911413961085943</v>
      </c>
      <c r="J53" s="48">
        <v>27.934821140484846</v>
      </c>
    </row>
    <row r="54" spans="1:10" ht="15" customHeight="1" x14ac:dyDescent="0.35">
      <c r="A54" s="68">
        <v>800143586</v>
      </c>
      <c r="B54" s="69" t="s">
        <v>172</v>
      </c>
      <c r="C54" s="69" t="s">
        <v>22</v>
      </c>
      <c r="D54" s="45">
        <v>3.9289345568014129</v>
      </c>
      <c r="E54" s="49">
        <v>123070330</v>
      </c>
      <c r="F54" s="51">
        <v>0.59057857957814686</v>
      </c>
      <c r="G54" s="50">
        <v>87876246</v>
      </c>
      <c r="H54" s="51">
        <v>2.0139623513933134E-2</v>
      </c>
      <c r="I54" s="51">
        <v>4.9190449032153694E-2</v>
      </c>
      <c r="J54" s="48">
        <v>11.764965883636938</v>
      </c>
    </row>
    <row r="55" spans="1:10" ht="15" customHeight="1" x14ac:dyDescent="0.35">
      <c r="A55" s="68">
        <v>800143610</v>
      </c>
      <c r="B55" s="69" t="s">
        <v>173</v>
      </c>
      <c r="C55" s="69" t="s">
        <v>22</v>
      </c>
      <c r="D55" s="45">
        <v>3.093766826296493</v>
      </c>
      <c r="E55" s="49">
        <v>9904185</v>
      </c>
      <c r="F55" s="51">
        <v>0.44589628786545188</v>
      </c>
      <c r="G55" s="50">
        <v>15483458</v>
      </c>
      <c r="H55" s="51">
        <v>0.18645362248319799</v>
      </c>
      <c r="I55" s="51">
        <v>0.33649589129250068</v>
      </c>
      <c r="J55" s="48">
        <v>1.9047632974824436</v>
      </c>
    </row>
    <row r="56" spans="1:10" ht="15" customHeight="1" x14ac:dyDescent="0.35">
      <c r="A56" s="68">
        <v>800151054</v>
      </c>
      <c r="B56" s="69" t="s">
        <v>97</v>
      </c>
      <c r="C56" s="69" t="s">
        <v>22</v>
      </c>
      <c r="D56" s="45">
        <v>2.0910983817676074</v>
      </c>
      <c r="E56" s="49">
        <v>28212305</v>
      </c>
      <c r="F56" s="51">
        <v>0.69002049318666481</v>
      </c>
      <c r="G56" s="50">
        <v>18270216</v>
      </c>
      <c r="H56" s="51">
        <v>0.11377457141767901</v>
      </c>
      <c r="I56" s="51">
        <v>0.36703901037623199</v>
      </c>
      <c r="J56" s="48">
        <v>2.5712067323398009</v>
      </c>
    </row>
    <row r="57" spans="1:10" ht="15" customHeight="1" x14ac:dyDescent="0.35">
      <c r="A57" s="68">
        <v>800151106</v>
      </c>
      <c r="B57" s="69" t="s">
        <v>174</v>
      </c>
      <c r="C57" s="69" t="s">
        <v>22</v>
      </c>
      <c r="D57" s="45">
        <v>9.9939530970116515</v>
      </c>
      <c r="E57" s="49">
        <v>8711498</v>
      </c>
      <c r="F57" s="51">
        <v>0.45975052331287752</v>
      </c>
      <c r="G57" s="50">
        <v>7245390</v>
      </c>
      <c r="H57" s="51">
        <v>6.5231258695628347E-2</v>
      </c>
      <c r="I57" s="51">
        <v>0.1207428447605995</v>
      </c>
      <c r="J57" s="48">
        <v>18.608631838679486</v>
      </c>
    </row>
    <row r="58" spans="1:10" ht="15" customHeight="1" x14ac:dyDescent="0.35">
      <c r="A58" s="68">
        <v>800170618</v>
      </c>
      <c r="B58" s="69" t="s">
        <v>175</v>
      </c>
      <c r="C58" s="69" t="s">
        <v>23</v>
      </c>
      <c r="D58" s="45">
        <v>4.528538591330312</v>
      </c>
      <c r="E58" s="49">
        <v>9985676</v>
      </c>
      <c r="F58" s="51">
        <v>0.21879014167753219</v>
      </c>
      <c r="G58" s="50">
        <v>10104680</v>
      </c>
      <c r="H58" s="51">
        <v>0.11789413787998211</v>
      </c>
      <c r="I58" s="51">
        <v>0.15091225056112614</v>
      </c>
      <c r="J58" s="48">
        <v>2229.4152046783624</v>
      </c>
    </row>
    <row r="59" spans="1:10" ht="15" customHeight="1" x14ac:dyDescent="0.35">
      <c r="A59" s="68">
        <v>800176128</v>
      </c>
      <c r="B59" s="69" t="s">
        <v>176</v>
      </c>
      <c r="C59" s="69" t="s">
        <v>22</v>
      </c>
      <c r="D59" s="45">
        <v>5.3156202563083959</v>
      </c>
      <c r="E59" s="49">
        <v>6985250</v>
      </c>
      <c r="F59" s="51">
        <v>0.39627591195354944</v>
      </c>
      <c r="G59" s="50">
        <v>5208213</v>
      </c>
      <c r="H59" s="51">
        <v>0.13539141351206296</v>
      </c>
      <c r="I59" s="51">
        <v>0.22426041331258917</v>
      </c>
      <c r="J59" s="48">
        <v>10.238483857677574</v>
      </c>
    </row>
    <row r="60" spans="1:10" ht="15" customHeight="1" x14ac:dyDescent="0.35">
      <c r="A60" s="68">
        <v>800177012</v>
      </c>
      <c r="B60" s="69" t="s">
        <v>177</v>
      </c>
      <c r="C60" s="69" t="s">
        <v>22</v>
      </c>
      <c r="D60" s="45">
        <v>32.631094396726589</v>
      </c>
      <c r="E60" s="49">
        <v>25417672</v>
      </c>
      <c r="F60" s="51">
        <v>0.60157026750373177</v>
      </c>
      <c r="G60" s="50">
        <v>13317719</v>
      </c>
      <c r="H60" s="51">
        <v>0.12817094964729789</v>
      </c>
      <c r="I60" s="51">
        <v>0.3216902233783428</v>
      </c>
      <c r="J60" s="48">
        <v>1.9921516984890695</v>
      </c>
    </row>
    <row r="61" spans="1:10" ht="15" customHeight="1" x14ac:dyDescent="0.35">
      <c r="A61" s="68">
        <v>800177854</v>
      </c>
      <c r="B61" s="69" t="s">
        <v>98</v>
      </c>
      <c r="C61" s="69" t="s">
        <v>22</v>
      </c>
      <c r="D61" s="45">
        <v>1.6237047457025759</v>
      </c>
      <c r="E61" s="49">
        <v>29617029</v>
      </c>
      <c r="F61" s="51">
        <v>0.53736409223934911</v>
      </c>
      <c r="G61" s="50">
        <v>43479335</v>
      </c>
      <c r="H61" s="51">
        <v>0.38003099239814159</v>
      </c>
      <c r="I61" s="51">
        <v>0.82144724614578402</v>
      </c>
      <c r="J61" s="48">
        <v>9.1413906408447065</v>
      </c>
    </row>
    <row r="62" spans="1:10" ht="15" customHeight="1" x14ac:dyDescent="0.35">
      <c r="A62" s="68">
        <v>800180982</v>
      </c>
      <c r="B62" s="69" t="s">
        <v>178</v>
      </c>
      <c r="C62" s="69" t="s">
        <v>22</v>
      </c>
      <c r="D62" s="45">
        <v>3.1146724122437948</v>
      </c>
      <c r="E62" s="49">
        <v>22732868</v>
      </c>
      <c r="F62" s="51">
        <v>0.69732658461341601</v>
      </c>
      <c r="G62" s="50">
        <v>13217482</v>
      </c>
      <c r="H62" s="51">
        <v>4.8042460025700999E-2</v>
      </c>
      <c r="I62" s="51">
        <v>0.15872705557684891</v>
      </c>
      <c r="J62" s="48">
        <v>2.0075192070863119</v>
      </c>
    </row>
    <row r="63" spans="1:10" ht="15" customHeight="1" x14ac:dyDescent="0.35">
      <c r="A63" s="68">
        <v>800182330</v>
      </c>
      <c r="B63" s="69" t="s">
        <v>179</v>
      </c>
      <c r="C63" s="69" t="s">
        <v>23</v>
      </c>
      <c r="D63" s="45">
        <v>1.9929542348874931</v>
      </c>
      <c r="E63" s="49">
        <v>321628965</v>
      </c>
      <c r="F63" s="51">
        <v>0.53648066727978461</v>
      </c>
      <c r="G63" s="50">
        <v>307079073</v>
      </c>
      <c r="H63" s="51">
        <v>9.7491047018117838E-2</v>
      </c>
      <c r="I63" s="51">
        <v>0.21032789818275893</v>
      </c>
      <c r="J63" s="48">
        <v>0.99074737585529937</v>
      </c>
    </row>
    <row r="64" spans="1:10" ht="15" customHeight="1" x14ac:dyDescent="0.35">
      <c r="A64" s="68">
        <v>800186228</v>
      </c>
      <c r="B64" s="69" t="s">
        <v>180</v>
      </c>
      <c r="C64" s="69" t="s">
        <v>23</v>
      </c>
      <c r="D64" s="45">
        <v>1.2765789947209905</v>
      </c>
      <c r="E64" s="49">
        <v>83105995</v>
      </c>
      <c r="F64" s="51">
        <v>0.75847908458014812</v>
      </c>
      <c r="G64" s="50">
        <v>119292788</v>
      </c>
      <c r="H64" s="51">
        <v>2.9743292955012914E-2</v>
      </c>
      <c r="I64" s="51">
        <v>0.12314996779185008</v>
      </c>
      <c r="J64" s="48">
        <v>1.3379560257552998</v>
      </c>
    </row>
    <row r="65" spans="1:10" ht="15" customHeight="1" x14ac:dyDescent="0.35">
      <c r="A65" s="68">
        <v>800186313</v>
      </c>
      <c r="B65" s="69" t="s">
        <v>181</v>
      </c>
      <c r="C65" s="69" t="s">
        <v>22</v>
      </c>
      <c r="D65" s="45">
        <v>4.7048717981176358</v>
      </c>
      <c r="E65" s="49">
        <v>108581349</v>
      </c>
      <c r="F65" s="51">
        <v>0.48251856187273229</v>
      </c>
      <c r="G65" s="50">
        <v>351205089</v>
      </c>
      <c r="H65" s="51">
        <v>5.342909145367624E-2</v>
      </c>
      <c r="I65" s="51">
        <v>0.1032483245138854</v>
      </c>
      <c r="J65" s="48">
        <v>3323.6789184234649</v>
      </c>
    </row>
    <row r="66" spans="1:10" ht="15" customHeight="1" x14ac:dyDescent="0.35">
      <c r="A66" s="68">
        <v>800187291</v>
      </c>
      <c r="B66" s="69" t="s">
        <v>182</v>
      </c>
      <c r="C66" s="69" t="s">
        <v>22</v>
      </c>
      <c r="D66" s="45">
        <v>2.4040754582365071</v>
      </c>
      <c r="E66" s="49">
        <v>16609637</v>
      </c>
      <c r="F66" s="51">
        <v>0.44447127051878133</v>
      </c>
      <c r="G66" s="50">
        <v>25446189</v>
      </c>
      <c r="H66" s="51">
        <v>8.8799426756943162E-2</v>
      </c>
      <c r="I66" s="51">
        <v>0.15984668666887603</v>
      </c>
      <c r="J66" s="48">
        <v>4.8452771077161323</v>
      </c>
    </row>
    <row r="67" spans="1:10" ht="15" customHeight="1" x14ac:dyDescent="0.35">
      <c r="A67" s="68">
        <v>800196467</v>
      </c>
      <c r="B67" s="69" t="s">
        <v>183</v>
      </c>
      <c r="C67" s="69" t="s">
        <v>22</v>
      </c>
      <c r="D67" s="45">
        <v>3.3030355140659768</v>
      </c>
      <c r="E67" s="49">
        <v>15294270</v>
      </c>
      <c r="F67" s="51">
        <v>0.29839235687592941</v>
      </c>
      <c r="G67" s="50">
        <v>30953439</v>
      </c>
      <c r="H67" s="51">
        <v>0.15602902098006713</v>
      </c>
      <c r="I67" s="51">
        <v>0.22238785809873984</v>
      </c>
      <c r="J67" s="48">
        <v>10.569056845958261</v>
      </c>
    </row>
    <row r="68" spans="1:10" ht="15" customHeight="1" x14ac:dyDescent="0.35">
      <c r="A68" s="68">
        <v>800198573</v>
      </c>
      <c r="B68" s="69" t="s">
        <v>184</v>
      </c>
      <c r="C68" s="69" t="s">
        <v>22</v>
      </c>
      <c r="D68" s="45">
        <v>19.325405072731908</v>
      </c>
      <c r="E68" s="49">
        <v>19116073</v>
      </c>
      <c r="F68" s="51">
        <v>0.48290970847018133</v>
      </c>
      <c r="G68" s="50">
        <v>11513474</v>
      </c>
      <c r="H68" s="51">
        <v>1.8920063683068183E-2</v>
      </c>
      <c r="I68" s="51">
        <v>3.6589477685014964E-2</v>
      </c>
      <c r="J68" s="48">
        <v>3.7208924375982617</v>
      </c>
    </row>
    <row r="69" spans="1:10" ht="15" customHeight="1" x14ac:dyDescent="0.35">
      <c r="A69" s="68">
        <v>800198693</v>
      </c>
      <c r="B69" s="69" t="s">
        <v>185</v>
      </c>
      <c r="C69" s="69" t="s">
        <v>23</v>
      </c>
      <c r="D69" s="45">
        <v>3.1618082424801952</v>
      </c>
      <c r="E69" s="49">
        <v>7137171</v>
      </c>
      <c r="F69" s="51">
        <v>0.57286412967851863</v>
      </c>
      <c r="G69" s="50">
        <v>5267349</v>
      </c>
      <c r="H69" s="51">
        <v>5.6370576594407883E-2</v>
      </c>
      <c r="I69" s="51">
        <v>0.13197340825527223</v>
      </c>
      <c r="J69" s="48">
        <v>2.637499810292756</v>
      </c>
    </row>
    <row r="70" spans="1:10" ht="15" customHeight="1" x14ac:dyDescent="0.35">
      <c r="A70" s="68">
        <v>800203342</v>
      </c>
      <c r="B70" s="69" t="s">
        <v>186</v>
      </c>
      <c r="C70" s="69" t="s">
        <v>22</v>
      </c>
      <c r="D70" s="45">
        <v>4.1016847021936211</v>
      </c>
      <c r="E70" s="49">
        <v>8452066</v>
      </c>
      <c r="F70" s="51">
        <v>0.36863402380994498</v>
      </c>
      <c r="G70" s="50">
        <v>7423884</v>
      </c>
      <c r="H70" s="51">
        <v>0.27803269615173704</v>
      </c>
      <c r="I70" s="51">
        <v>0.44036692922464843</v>
      </c>
      <c r="J70" s="48">
        <v>14.138201994516377</v>
      </c>
    </row>
    <row r="71" spans="1:10" ht="15" customHeight="1" x14ac:dyDescent="0.35">
      <c r="A71" s="68">
        <v>800205166</v>
      </c>
      <c r="B71" s="69" t="s">
        <v>187</v>
      </c>
      <c r="C71" s="69" t="s">
        <v>22</v>
      </c>
      <c r="D71" s="45">
        <v>1.666821467629708</v>
      </c>
      <c r="E71" s="49">
        <v>13613469</v>
      </c>
      <c r="F71" s="51">
        <v>0.58298452577807036</v>
      </c>
      <c r="G71" s="50">
        <v>25507970</v>
      </c>
      <c r="H71" s="51">
        <v>8.849751345157679E-2</v>
      </c>
      <c r="I71" s="51">
        <v>0.2122163778615076</v>
      </c>
      <c r="J71" s="48">
        <v>2.2694076542282384</v>
      </c>
    </row>
    <row r="72" spans="1:10" ht="15" customHeight="1" x14ac:dyDescent="0.35">
      <c r="A72" s="68">
        <v>800206723</v>
      </c>
      <c r="B72" s="69" t="s">
        <v>99</v>
      </c>
      <c r="C72" s="69" t="s">
        <v>22</v>
      </c>
      <c r="D72" s="45">
        <v>3.376285001335138</v>
      </c>
      <c r="E72" s="49">
        <v>6451792</v>
      </c>
      <c r="F72" s="51">
        <v>0.42174449750663245</v>
      </c>
      <c r="G72" s="50">
        <v>23788819</v>
      </c>
      <c r="H72" s="51">
        <v>0.13039042497472164</v>
      </c>
      <c r="I72" s="51">
        <v>0.22548929394098968</v>
      </c>
      <c r="J72" s="48">
        <v>2.3980780054746802</v>
      </c>
    </row>
    <row r="73" spans="1:10" ht="15" customHeight="1" x14ac:dyDescent="0.35">
      <c r="A73" s="68">
        <v>800208210</v>
      </c>
      <c r="B73" s="69" t="s">
        <v>188</v>
      </c>
      <c r="C73" s="69" t="s">
        <v>22</v>
      </c>
      <c r="D73" s="45">
        <v>7.1742231581407996</v>
      </c>
      <c r="E73" s="49">
        <v>37400400</v>
      </c>
      <c r="F73" s="51">
        <v>0.3650381575314337</v>
      </c>
      <c r="G73" s="50">
        <v>28660747</v>
      </c>
      <c r="H73" s="51">
        <v>8.7572802426315169E-2</v>
      </c>
      <c r="I73" s="51">
        <v>0.13791821266905568</v>
      </c>
      <c r="J73" s="48">
        <v>13.123548316412242</v>
      </c>
    </row>
    <row r="74" spans="1:10" ht="15" customHeight="1" x14ac:dyDescent="0.35">
      <c r="A74" s="68">
        <v>800209530</v>
      </c>
      <c r="B74" s="69" t="s">
        <v>189</v>
      </c>
      <c r="C74" s="69" t="s">
        <v>22</v>
      </c>
      <c r="D74" s="45">
        <v>5.655300581873882</v>
      </c>
      <c r="E74" s="49">
        <v>36622435</v>
      </c>
      <c r="F74" s="51">
        <v>0.41257566821458719</v>
      </c>
      <c r="G74" s="50">
        <v>36471512</v>
      </c>
      <c r="H74" s="51">
        <v>9.1440057032076485E-2</v>
      </c>
      <c r="I74" s="51">
        <v>0.15566269914995573</v>
      </c>
      <c r="J74" s="48">
        <v>4.0316681638870442</v>
      </c>
    </row>
    <row r="75" spans="1:10" ht="15" customHeight="1" x14ac:dyDescent="0.35">
      <c r="A75" s="68">
        <v>800219167</v>
      </c>
      <c r="B75" s="69" t="s">
        <v>190</v>
      </c>
      <c r="C75" s="69" t="s">
        <v>23</v>
      </c>
      <c r="D75" s="45">
        <v>5.2073481034254971</v>
      </c>
      <c r="E75" s="49">
        <v>4426471</v>
      </c>
      <c r="F75" s="51">
        <v>0.38720396718030198</v>
      </c>
      <c r="G75" s="50">
        <v>5695732</v>
      </c>
      <c r="H75" s="51">
        <v>4.7936977159578259E-2</v>
      </c>
      <c r="I75" s="51">
        <v>7.8226644090698086E-2</v>
      </c>
      <c r="J75" s="48">
        <v>2.0370786927817708</v>
      </c>
    </row>
    <row r="76" spans="1:10" ht="15" customHeight="1" x14ac:dyDescent="0.35">
      <c r="A76" s="68">
        <v>800225920</v>
      </c>
      <c r="B76" s="69" t="s">
        <v>191</v>
      </c>
      <c r="C76" s="69" t="s">
        <v>23</v>
      </c>
      <c r="D76" s="45">
        <v>3.8103508731672222</v>
      </c>
      <c r="E76" s="49">
        <v>6980920</v>
      </c>
      <c r="F76" s="51">
        <v>0.63433489356574357</v>
      </c>
      <c r="G76" s="50">
        <v>5107065</v>
      </c>
      <c r="H76" s="51">
        <v>1.1910993649164583E-2</v>
      </c>
      <c r="I76" s="51">
        <v>3.2573503568096351E-2</v>
      </c>
      <c r="J76" s="48"/>
    </row>
    <row r="77" spans="1:10" ht="15" customHeight="1" x14ac:dyDescent="0.35">
      <c r="A77" s="68">
        <v>800226833</v>
      </c>
      <c r="B77" s="69" t="s">
        <v>192</v>
      </c>
      <c r="C77" s="69" t="s">
        <v>22</v>
      </c>
      <c r="D77" s="45">
        <v>2.5479475507849849</v>
      </c>
      <c r="E77" s="49">
        <v>73849861</v>
      </c>
      <c r="F77" s="51">
        <v>0.36924813152127467</v>
      </c>
      <c r="G77" s="50">
        <v>85610308</v>
      </c>
      <c r="H77" s="51">
        <v>4.6070905582472871E-2</v>
      </c>
      <c r="I77" s="51">
        <v>7.3041251060561543E-2</v>
      </c>
      <c r="J77" s="48">
        <v>4.5972541829084133</v>
      </c>
    </row>
    <row r="78" spans="1:10" ht="15" customHeight="1" x14ac:dyDescent="0.35">
      <c r="A78" s="68">
        <v>800228872</v>
      </c>
      <c r="B78" s="69" t="s">
        <v>193</v>
      </c>
      <c r="C78" s="69" t="s">
        <v>22</v>
      </c>
      <c r="D78" s="45">
        <v>2.2025830292664681</v>
      </c>
      <c r="E78" s="49">
        <v>4649097</v>
      </c>
      <c r="F78" s="51">
        <v>0.46185081166472086</v>
      </c>
      <c r="G78" s="50">
        <v>7306437</v>
      </c>
      <c r="H78" s="51">
        <v>0.10681379420876803</v>
      </c>
      <c r="I78" s="51">
        <v>0.1984836110952575</v>
      </c>
      <c r="J78" s="48">
        <v>8.6165985359825079</v>
      </c>
    </row>
    <row r="79" spans="1:10" ht="15" customHeight="1" x14ac:dyDescent="0.35">
      <c r="A79" s="68">
        <v>800233401</v>
      </c>
      <c r="B79" s="69" t="s">
        <v>194</v>
      </c>
      <c r="C79" s="69" t="s">
        <v>22</v>
      </c>
      <c r="D79" s="45">
        <v>10.403170891168779</v>
      </c>
      <c r="E79" s="49">
        <v>7478906</v>
      </c>
      <c r="F79" s="51">
        <v>0.26249673674582802</v>
      </c>
      <c r="G79" s="50">
        <v>8393164</v>
      </c>
      <c r="H79" s="51">
        <v>9.4106670605564199E-2</v>
      </c>
      <c r="I79" s="51">
        <v>0.12760170062207768</v>
      </c>
      <c r="J79" s="48">
        <v>2.9957706057096822</v>
      </c>
    </row>
    <row r="80" spans="1:10" ht="15" customHeight="1" x14ac:dyDescent="0.35">
      <c r="A80" s="68">
        <v>800236890</v>
      </c>
      <c r="B80" s="69" t="s">
        <v>195</v>
      </c>
      <c r="C80" s="69" t="s">
        <v>22</v>
      </c>
      <c r="D80" s="45">
        <v>2.8376957791469395</v>
      </c>
      <c r="E80" s="49">
        <v>31602371</v>
      </c>
      <c r="F80" s="51">
        <v>0.55917971950271583</v>
      </c>
      <c r="G80" s="50">
        <v>23109893</v>
      </c>
      <c r="H80" s="51">
        <v>3.9577146290635627E-2</v>
      </c>
      <c r="I80" s="51">
        <v>8.9780683969415173E-2</v>
      </c>
      <c r="J80" s="48">
        <v>1.4792516269599092</v>
      </c>
    </row>
    <row r="81" spans="1:10" ht="15" customHeight="1" x14ac:dyDescent="0.35">
      <c r="A81" s="68">
        <v>800247459</v>
      </c>
      <c r="B81" s="69" t="s">
        <v>196</v>
      </c>
      <c r="C81" s="69" t="s">
        <v>22</v>
      </c>
      <c r="D81" s="45">
        <v>53.386047131640304</v>
      </c>
      <c r="E81" s="49">
        <v>20042273</v>
      </c>
      <c r="F81" s="51">
        <v>0.24815715344610603</v>
      </c>
      <c r="G81" s="50">
        <v>57498838</v>
      </c>
      <c r="H81" s="51">
        <v>3.8384039751035354E-2</v>
      </c>
      <c r="I81" s="51">
        <v>5.1053275198361399E-2</v>
      </c>
      <c r="J81" s="48">
        <v>1.7351067986185365</v>
      </c>
    </row>
    <row r="82" spans="1:10" ht="15" customHeight="1" x14ac:dyDescent="0.35">
      <c r="A82" s="68">
        <v>800253479</v>
      </c>
      <c r="B82" s="69" t="s">
        <v>197</v>
      </c>
      <c r="C82" s="69" t="s">
        <v>22</v>
      </c>
      <c r="D82" s="45">
        <v>9.880345581035062</v>
      </c>
      <c r="E82" s="49">
        <v>4860817</v>
      </c>
      <c r="F82" s="51">
        <v>4.6723000365821658E-2</v>
      </c>
      <c r="G82" s="50">
        <v>11653369</v>
      </c>
      <c r="H82" s="51">
        <v>4.9460445778882735E-2</v>
      </c>
      <c r="I82" s="51">
        <v>5.1884652412534094E-2</v>
      </c>
      <c r="J82" s="48">
        <v>16.769220102063457</v>
      </c>
    </row>
    <row r="83" spans="1:10" ht="15" customHeight="1" x14ac:dyDescent="0.35">
      <c r="A83" s="68">
        <v>800256059</v>
      </c>
      <c r="B83" s="69" t="s">
        <v>198</v>
      </c>
      <c r="C83" s="69" t="s">
        <v>23</v>
      </c>
      <c r="D83" s="45">
        <v>2.6504431575628584</v>
      </c>
      <c r="E83" s="49">
        <v>46244021</v>
      </c>
      <c r="F83" s="51">
        <v>0.68814686813184422</v>
      </c>
      <c r="G83" s="50">
        <v>24378014</v>
      </c>
      <c r="H83" s="51">
        <v>0.12461370491516226</v>
      </c>
      <c r="I83" s="51">
        <v>0.3995910003169249</v>
      </c>
      <c r="J83" s="48">
        <v>7.4860538051459713</v>
      </c>
    </row>
    <row r="84" spans="1:10" ht="15" customHeight="1" x14ac:dyDescent="0.35">
      <c r="A84" s="68">
        <v>801004951</v>
      </c>
      <c r="B84" s="69" t="s">
        <v>199</v>
      </c>
      <c r="C84" s="69" t="s">
        <v>22</v>
      </c>
      <c r="D84" s="45">
        <v>2.1687660740660832</v>
      </c>
      <c r="E84" s="49">
        <v>4073650</v>
      </c>
      <c r="F84" s="51">
        <v>0.34071145181923868</v>
      </c>
      <c r="G84" s="50">
        <v>6765120</v>
      </c>
      <c r="H84" s="51">
        <v>0.16274694985782912</v>
      </c>
      <c r="I84" s="51">
        <v>0.2468523839931886</v>
      </c>
      <c r="J84" s="48">
        <v>6.857075986893431</v>
      </c>
    </row>
    <row r="85" spans="1:10" ht="15" customHeight="1" x14ac:dyDescent="0.35">
      <c r="A85" s="68">
        <v>802000969</v>
      </c>
      <c r="B85" s="69" t="s">
        <v>200</v>
      </c>
      <c r="C85" s="69" t="s">
        <v>22</v>
      </c>
      <c r="D85" s="45">
        <v>1.5965668236159458</v>
      </c>
      <c r="E85" s="49">
        <v>4770656</v>
      </c>
      <c r="F85" s="51">
        <v>0.64969956398188888</v>
      </c>
      <c r="G85" s="50">
        <v>4677361</v>
      </c>
      <c r="H85" s="51">
        <v>4.5792573889376069E-2</v>
      </c>
      <c r="I85" s="51">
        <v>0.13072371364964133</v>
      </c>
      <c r="J85" s="48">
        <v>913.96412556053815</v>
      </c>
    </row>
    <row r="86" spans="1:10" ht="15" customHeight="1" x14ac:dyDescent="0.35">
      <c r="A86" s="68">
        <v>802002415</v>
      </c>
      <c r="B86" s="69" t="s">
        <v>201</v>
      </c>
      <c r="C86" s="69" t="s">
        <v>22</v>
      </c>
      <c r="D86" s="45">
        <v>1.4336909531812201</v>
      </c>
      <c r="E86" s="49">
        <v>9248205</v>
      </c>
      <c r="F86" s="51">
        <v>0.69358790194538744</v>
      </c>
      <c r="G86" s="50">
        <v>11410656</v>
      </c>
      <c r="H86" s="51">
        <v>1.7506832919195046E-2</v>
      </c>
      <c r="I86" s="51">
        <v>5.713492721189737E-2</v>
      </c>
      <c r="J86" s="48">
        <v>1.8876277943939845</v>
      </c>
    </row>
    <row r="87" spans="1:10" ht="15" customHeight="1" x14ac:dyDescent="0.35">
      <c r="A87" s="68">
        <v>802005147</v>
      </c>
      <c r="B87" s="69" t="s">
        <v>202</v>
      </c>
      <c r="C87" s="69" t="s">
        <v>22</v>
      </c>
      <c r="D87" s="45">
        <v>3.5253447415031816</v>
      </c>
      <c r="E87" s="49">
        <v>17404431</v>
      </c>
      <c r="F87" s="51">
        <v>0.66083318985575246</v>
      </c>
      <c r="G87" s="50">
        <v>12619292</v>
      </c>
      <c r="H87" s="51">
        <v>8.8009452695428161E-2</v>
      </c>
      <c r="I87" s="51">
        <v>0.25948722004372354</v>
      </c>
      <c r="J87" s="48">
        <v>1.3910745600619889</v>
      </c>
    </row>
    <row r="88" spans="1:10" ht="15" customHeight="1" x14ac:dyDescent="0.35">
      <c r="A88" s="68">
        <v>802006527</v>
      </c>
      <c r="B88" s="69" t="s">
        <v>203</v>
      </c>
      <c r="C88" s="69" t="s">
        <v>22</v>
      </c>
      <c r="D88" s="45">
        <v>12.110663390874826</v>
      </c>
      <c r="E88" s="49">
        <v>5164503</v>
      </c>
      <c r="F88" s="51">
        <v>0.14505612472014201</v>
      </c>
      <c r="G88" s="50">
        <v>6253422</v>
      </c>
      <c r="H88" s="51">
        <v>2.5146067550910367E-2</v>
      </c>
      <c r="I88" s="51">
        <v>2.9412536048262855E-2</v>
      </c>
      <c r="J88" s="48">
        <v>3.0969691867317732</v>
      </c>
    </row>
    <row r="89" spans="1:10" ht="15" customHeight="1" x14ac:dyDescent="0.35">
      <c r="A89" s="68">
        <v>802008095</v>
      </c>
      <c r="B89" s="69" t="s">
        <v>100</v>
      </c>
      <c r="C89" s="69" t="s">
        <v>22</v>
      </c>
      <c r="D89" s="45">
        <v>2.6635518952672097</v>
      </c>
      <c r="E89" s="49">
        <v>21962811</v>
      </c>
      <c r="F89" s="51">
        <v>0.34476294120364426</v>
      </c>
      <c r="G89" s="50">
        <v>25091663</v>
      </c>
      <c r="H89" s="51">
        <v>0.20147922301085994</v>
      </c>
      <c r="I89" s="51">
        <v>0.30749057963993859</v>
      </c>
      <c r="J89" s="48">
        <v>7.8188860434690524</v>
      </c>
    </row>
    <row r="90" spans="1:10" ht="15" customHeight="1" x14ac:dyDescent="0.35">
      <c r="A90" s="68">
        <v>802008390</v>
      </c>
      <c r="B90" s="69" t="s">
        <v>204</v>
      </c>
      <c r="C90" s="69" t="s">
        <v>22</v>
      </c>
      <c r="D90" s="45">
        <v>5.2471008793104383</v>
      </c>
      <c r="E90" s="49">
        <v>3914744</v>
      </c>
      <c r="F90" s="51">
        <v>0.21824651517703614</v>
      </c>
      <c r="G90" s="50">
        <v>4070316</v>
      </c>
      <c r="H90" s="51">
        <v>0.11997755178042538</v>
      </c>
      <c r="I90" s="51">
        <v>0.1534723593942092</v>
      </c>
      <c r="J90" s="48"/>
    </row>
    <row r="91" spans="1:10" ht="15" customHeight="1" x14ac:dyDescent="0.35">
      <c r="A91" s="68">
        <v>802010733</v>
      </c>
      <c r="B91" s="69" t="s">
        <v>101</v>
      </c>
      <c r="C91" s="69" t="s">
        <v>22</v>
      </c>
      <c r="D91" s="45">
        <v>1.7759297314672584</v>
      </c>
      <c r="E91" s="49">
        <v>5607482</v>
      </c>
      <c r="F91" s="51">
        <v>0.42414894719017543</v>
      </c>
      <c r="G91" s="50">
        <v>12052065</v>
      </c>
      <c r="H91" s="51">
        <v>0.13818664086276664</v>
      </c>
      <c r="I91" s="51">
        <v>0.2399694160295352</v>
      </c>
      <c r="J91" s="48">
        <v>6.1476018603543858</v>
      </c>
    </row>
    <row r="92" spans="1:10" ht="15" customHeight="1" x14ac:dyDescent="0.35">
      <c r="A92" s="68">
        <v>802012179</v>
      </c>
      <c r="B92" s="69" t="s">
        <v>205</v>
      </c>
      <c r="C92" s="69" t="s">
        <v>22</v>
      </c>
      <c r="D92" s="45">
        <v>1.9620856481698898</v>
      </c>
      <c r="E92" s="49">
        <v>6555667</v>
      </c>
      <c r="F92" s="51">
        <v>0.3038927856382817</v>
      </c>
      <c r="G92" s="50">
        <v>151261859</v>
      </c>
      <c r="H92" s="51">
        <v>8.6998889960561959E-2</v>
      </c>
      <c r="I92" s="51">
        <v>0.12497915287422191</v>
      </c>
      <c r="J92" s="48">
        <v>15.03575814358932</v>
      </c>
    </row>
    <row r="93" spans="1:10" ht="15" customHeight="1" x14ac:dyDescent="0.35">
      <c r="A93" s="68">
        <v>802014686</v>
      </c>
      <c r="B93" s="69" t="s">
        <v>206</v>
      </c>
      <c r="C93" s="69" t="s">
        <v>22</v>
      </c>
      <c r="D93" s="45">
        <v>6.3246975555531506</v>
      </c>
      <c r="E93" s="49">
        <v>17220418</v>
      </c>
      <c r="F93" s="51">
        <v>0.15424135406116143</v>
      </c>
      <c r="G93" s="50">
        <v>17733496</v>
      </c>
      <c r="H93" s="51">
        <v>1.8219763376388889E-2</v>
      </c>
      <c r="I93" s="51">
        <v>2.1542509158938541E-2</v>
      </c>
      <c r="J93" s="48"/>
    </row>
    <row r="94" spans="1:10" ht="15" customHeight="1" x14ac:dyDescent="0.35">
      <c r="A94" s="68">
        <v>802019963</v>
      </c>
      <c r="B94" s="69" t="s">
        <v>207</v>
      </c>
      <c r="C94" s="69" t="s">
        <v>22</v>
      </c>
      <c r="D94" s="45">
        <v>70.350493227640243</v>
      </c>
      <c r="E94" s="49">
        <v>11382011</v>
      </c>
      <c r="F94" s="51">
        <v>0.45058684981158237</v>
      </c>
      <c r="G94" s="50">
        <v>8267835</v>
      </c>
      <c r="H94" s="51">
        <v>2.9453863924100262E-2</v>
      </c>
      <c r="I94" s="51">
        <v>5.3609681373660699E-2</v>
      </c>
      <c r="J94" s="48"/>
    </row>
    <row r="95" spans="1:10" ht="15" customHeight="1" x14ac:dyDescent="0.35">
      <c r="A95" s="68">
        <v>802023626</v>
      </c>
      <c r="B95" s="69" t="s">
        <v>208</v>
      </c>
      <c r="C95" s="69" t="s">
        <v>22</v>
      </c>
      <c r="D95" s="45">
        <v>2.1395829572358567</v>
      </c>
      <c r="E95" s="49">
        <v>7044797</v>
      </c>
      <c r="F95" s="51">
        <v>0.48361487315359841</v>
      </c>
      <c r="G95" s="50">
        <v>6871903</v>
      </c>
      <c r="H95" s="51">
        <v>4.317918283304812E-2</v>
      </c>
      <c r="I95" s="51">
        <v>8.3618176799061333E-2</v>
      </c>
      <c r="J95" s="48">
        <v>2.9167140420693576</v>
      </c>
    </row>
    <row r="96" spans="1:10" ht="15" customHeight="1" x14ac:dyDescent="0.35">
      <c r="A96" s="68">
        <v>804000152</v>
      </c>
      <c r="B96" s="69" t="s">
        <v>209</v>
      </c>
      <c r="C96" s="69" t="s">
        <v>22</v>
      </c>
      <c r="D96" s="45">
        <v>17.193558506880304</v>
      </c>
      <c r="E96" s="49">
        <v>37475376</v>
      </c>
      <c r="F96" s="51">
        <v>0.63654529149131234</v>
      </c>
      <c r="G96" s="50">
        <v>17246309</v>
      </c>
      <c r="H96" s="51">
        <v>2.6472077943727024E-2</v>
      </c>
      <c r="I96" s="51">
        <v>7.2834598985788784E-2</v>
      </c>
      <c r="J96" s="48"/>
    </row>
    <row r="97" spans="1:10" ht="15" customHeight="1" x14ac:dyDescent="0.35">
      <c r="A97" s="68">
        <v>804000752</v>
      </c>
      <c r="B97" s="69" t="s">
        <v>210</v>
      </c>
      <c r="C97" s="69" t="s">
        <v>22</v>
      </c>
      <c r="D97" s="45">
        <v>2.7823442298419958</v>
      </c>
      <c r="E97" s="49">
        <v>15939590</v>
      </c>
      <c r="F97" s="51">
        <v>0.22377690598399361</v>
      </c>
      <c r="G97" s="50">
        <v>120472638</v>
      </c>
      <c r="H97" s="51">
        <v>5.1944179783171944E-2</v>
      </c>
      <c r="I97" s="51">
        <v>6.6919137273311807E-2</v>
      </c>
      <c r="J97" s="48">
        <v>5.6199734683477951</v>
      </c>
    </row>
    <row r="98" spans="1:10" ht="15" customHeight="1" x14ac:dyDescent="0.35">
      <c r="A98" s="68">
        <v>804003244</v>
      </c>
      <c r="B98" s="69" t="s">
        <v>211</v>
      </c>
      <c r="C98" s="69" t="s">
        <v>22</v>
      </c>
      <c r="D98" s="45">
        <v>5.0095339700657222</v>
      </c>
      <c r="E98" s="49">
        <v>12488724</v>
      </c>
      <c r="F98" s="51">
        <v>0.67139741509523854</v>
      </c>
      <c r="G98" s="50">
        <v>5628426</v>
      </c>
      <c r="H98" s="51">
        <v>2.1746263275053409E-2</v>
      </c>
      <c r="I98" s="51">
        <v>6.6178004294628723E-2</v>
      </c>
      <c r="J98" s="48">
        <v>21.833411488862836</v>
      </c>
    </row>
    <row r="99" spans="1:10" ht="15" customHeight="1" x14ac:dyDescent="0.35">
      <c r="A99" s="68">
        <v>804003941</v>
      </c>
      <c r="B99" s="69" t="s">
        <v>212</v>
      </c>
      <c r="C99" s="69" t="s">
        <v>23</v>
      </c>
      <c r="D99" s="45">
        <v>3.4515299036609952</v>
      </c>
      <c r="E99" s="49">
        <v>39840190</v>
      </c>
      <c r="F99" s="51">
        <v>0.46170097867819038</v>
      </c>
      <c r="G99" s="50">
        <v>39643166</v>
      </c>
      <c r="H99" s="51">
        <v>9.2814960910581473E-2</v>
      </c>
      <c r="I99" s="51">
        <v>0.17242268188166404</v>
      </c>
      <c r="J99" s="48">
        <v>3.803257098090187</v>
      </c>
    </row>
    <row r="100" spans="1:10" ht="15" customHeight="1" x14ac:dyDescent="0.35">
      <c r="A100" s="68">
        <v>804004100</v>
      </c>
      <c r="B100" s="69" t="s">
        <v>102</v>
      </c>
      <c r="C100" s="69" t="s">
        <v>22</v>
      </c>
      <c r="D100" s="45">
        <v>1.9630631231355735</v>
      </c>
      <c r="E100" s="49">
        <v>31846711</v>
      </c>
      <c r="F100" s="51">
        <v>0.71131914496779003</v>
      </c>
      <c r="G100" s="50">
        <v>22857490</v>
      </c>
      <c r="H100" s="51">
        <v>0.18505719546013019</v>
      </c>
      <c r="I100" s="51">
        <v>0.64104422664080785</v>
      </c>
      <c r="J100" s="48">
        <v>2.7008728593711004</v>
      </c>
    </row>
    <row r="101" spans="1:10" ht="15" customHeight="1" x14ac:dyDescent="0.35">
      <c r="A101" s="68">
        <v>804008885</v>
      </c>
      <c r="B101" s="69" t="s">
        <v>213</v>
      </c>
      <c r="C101" s="69" t="s">
        <v>22</v>
      </c>
      <c r="D101" s="45">
        <v>3.103172136045008</v>
      </c>
      <c r="E101" s="49">
        <v>9289297</v>
      </c>
      <c r="F101" s="51">
        <v>0.5017654393901132</v>
      </c>
      <c r="G101" s="50">
        <v>7757825</v>
      </c>
      <c r="H101" s="51">
        <v>2.4846589360429137E-2</v>
      </c>
      <c r="I101" s="51">
        <v>4.9869261036437407E-2</v>
      </c>
      <c r="J101" s="48"/>
    </row>
    <row r="102" spans="1:10" ht="15" customHeight="1" x14ac:dyDescent="0.35">
      <c r="A102" s="68">
        <v>804009060</v>
      </c>
      <c r="B102" s="69" t="s">
        <v>214</v>
      </c>
      <c r="C102" s="69" t="s">
        <v>22</v>
      </c>
      <c r="D102" s="45">
        <v>6.286989038008401</v>
      </c>
      <c r="E102" s="49">
        <v>6192756</v>
      </c>
      <c r="F102" s="51">
        <v>0.22640016764864129</v>
      </c>
      <c r="G102" s="50">
        <v>5991352</v>
      </c>
      <c r="H102" s="51">
        <v>9.8575696705737764E-2</v>
      </c>
      <c r="I102" s="51">
        <v>0.1274246614119818</v>
      </c>
      <c r="J102" s="48">
        <v>7.5664377248535661</v>
      </c>
    </row>
    <row r="103" spans="1:10" ht="15" customHeight="1" x14ac:dyDescent="0.35">
      <c r="A103" s="68">
        <v>804012551</v>
      </c>
      <c r="B103" s="69" t="s">
        <v>215</v>
      </c>
      <c r="C103" s="69" t="s">
        <v>22</v>
      </c>
      <c r="D103" s="45">
        <v>1.9920525465803993</v>
      </c>
      <c r="E103" s="49">
        <v>7319200</v>
      </c>
      <c r="F103" s="51">
        <v>0.59766910335877876</v>
      </c>
      <c r="G103" s="50">
        <v>7194603</v>
      </c>
      <c r="H103" s="51">
        <v>5.9632307986281184E-2</v>
      </c>
      <c r="I103" s="51">
        <v>0.1482170732700609</v>
      </c>
      <c r="J103" s="48">
        <v>3.8122379084873859</v>
      </c>
    </row>
    <row r="104" spans="1:10" ht="15" customHeight="1" x14ac:dyDescent="0.35">
      <c r="A104" s="68">
        <v>804017151</v>
      </c>
      <c r="B104" s="69" t="s">
        <v>216</v>
      </c>
      <c r="C104" s="69" t="s">
        <v>23</v>
      </c>
      <c r="D104" s="45">
        <v>2.636857146237797</v>
      </c>
      <c r="E104" s="49">
        <v>14248830</v>
      </c>
      <c r="F104" s="51">
        <v>0.69430294485711919</v>
      </c>
      <c r="G104" s="50">
        <v>8177030</v>
      </c>
      <c r="H104" s="51">
        <v>0.1123641350367766</v>
      </c>
      <c r="I104" s="51">
        <v>0.36756695279337365</v>
      </c>
      <c r="J104" s="48">
        <v>6.7035103253390664</v>
      </c>
    </row>
    <row r="105" spans="1:10" ht="15" customHeight="1" x14ac:dyDescent="0.35">
      <c r="A105" s="68">
        <v>805014308</v>
      </c>
      <c r="B105" s="69" t="s">
        <v>217</v>
      </c>
      <c r="C105" s="69" t="s">
        <v>23</v>
      </c>
      <c r="D105" s="45">
        <v>9.260708063911478</v>
      </c>
      <c r="E105" s="49">
        <v>10114254</v>
      </c>
      <c r="F105" s="51">
        <v>0.48899658479678421</v>
      </c>
      <c r="G105" s="50">
        <v>6767138</v>
      </c>
      <c r="H105" s="51">
        <v>3.5516014197253566E-2</v>
      </c>
      <c r="I105" s="51">
        <v>6.9502498692948181E-2</v>
      </c>
      <c r="J105" s="48"/>
    </row>
    <row r="106" spans="1:10" ht="15" customHeight="1" x14ac:dyDescent="0.35">
      <c r="A106" s="68">
        <v>805017536</v>
      </c>
      <c r="B106" s="69" t="s">
        <v>218</v>
      </c>
      <c r="C106" s="69" t="s">
        <v>22</v>
      </c>
      <c r="D106" s="45">
        <v>2.2000196668332146</v>
      </c>
      <c r="E106" s="49">
        <v>6321406</v>
      </c>
      <c r="F106" s="51">
        <v>0.63758850559772529</v>
      </c>
      <c r="G106" s="50">
        <v>5314367</v>
      </c>
      <c r="H106" s="51">
        <v>4.7575464731320169E-2</v>
      </c>
      <c r="I106" s="51">
        <v>0.13127471249162884</v>
      </c>
      <c r="J106" s="48"/>
    </row>
    <row r="107" spans="1:10" ht="15" customHeight="1" x14ac:dyDescent="0.35">
      <c r="A107" s="68">
        <v>805017838</v>
      </c>
      <c r="B107" s="69" t="s">
        <v>219</v>
      </c>
      <c r="C107" s="69" t="s">
        <v>22</v>
      </c>
      <c r="D107" s="45">
        <v>4.3378066429979922</v>
      </c>
      <c r="E107" s="49">
        <v>11782868</v>
      </c>
      <c r="F107" s="51">
        <v>0.487969136625857</v>
      </c>
      <c r="G107" s="50">
        <v>13845951</v>
      </c>
      <c r="H107" s="51">
        <v>1.5027970422809336E-2</v>
      </c>
      <c r="I107" s="51">
        <v>2.9349735529181058E-2</v>
      </c>
      <c r="J107" s="48">
        <v>11.836969502781743</v>
      </c>
    </row>
    <row r="108" spans="1:10" ht="15" customHeight="1" x14ac:dyDescent="0.35">
      <c r="A108" s="68">
        <v>805030454</v>
      </c>
      <c r="B108" s="69" t="s">
        <v>220</v>
      </c>
      <c r="C108" s="69" t="s">
        <v>22</v>
      </c>
      <c r="D108" s="45">
        <v>2.6305244454051859</v>
      </c>
      <c r="E108" s="49">
        <v>12521213</v>
      </c>
      <c r="F108" s="51">
        <v>0.44388258700563415</v>
      </c>
      <c r="G108" s="50">
        <v>19231500</v>
      </c>
      <c r="H108" s="51">
        <v>0.10297337385646975</v>
      </c>
      <c r="I108" s="51">
        <v>0.18516480773730598</v>
      </c>
      <c r="J108" s="48">
        <v>3.0197364236826907</v>
      </c>
    </row>
    <row r="109" spans="1:10" ht="15" customHeight="1" x14ac:dyDescent="0.35">
      <c r="A109" s="68">
        <v>806003450</v>
      </c>
      <c r="B109" s="69" t="s">
        <v>221</v>
      </c>
      <c r="C109" s="69" t="s">
        <v>22</v>
      </c>
      <c r="D109" s="45">
        <v>2.1975080183455136</v>
      </c>
      <c r="E109" s="49">
        <v>16009147</v>
      </c>
      <c r="F109" s="51">
        <v>0.42429127424838581</v>
      </c>
      <c r="G109" s="50">
        <v>34112894</v>
      </c>
      <c r="H109" s="51">
        <v>0.17826438224032382</v>
      </c>
      <c r="I109" s="51">
        <v>0.30964335655602837</v>
      </c>
      <c r="J109" s="48">
        <v>4.7542093406877806</v>
      </c>
    </row>
    <row r="110" spans="1:10" ht="15" customHeight="1" x14ac:dyDescent="0.35">
      <c r="A110" s="68">
        <v>806004950</v>
      </c>
      <c r="B110" s="69" t="s">
        <v>222</v>
      </c>
      <c r="C110" s="69" t="s">
        <v>23</v>
      </c>
      <c r="D110" s="45">
        <v>1147.1912963811269</v>
      </c>
      <c r="E110" s="49">
        <v>12510678</v>
      </c>
      <c r="F110" s="51">
        <v>0.24968014733989172</v>
      </c>
      <c r="G110" s="50">
        <v>9412055</v>
      </c>
      <c r="H110" s="51">
        <v>9.0038095330721157E-2</v>
      </c>
      <c r="I110" s="51">
        <v>0.11999961751179737</v>
      </c>
      <c r="J110" s="48">
        <v>614.49564744287272</v>
      </c>
    </row>
    <row r="111" spans="1:10" ht="15" customHeight="1" x14ac:dyDescent="0.35">
      <c r="A111" s="68">
        <v>806009551</v>
      </c>
      <c r="B111" s="69" t="s">
        <v>223</v>
      </c>
      <c r="C111" s="69" t="s">
        <v>23</v>
      </c>
      <c r="D111" s="45">
        <v>1.4988739486756995</v>
      </c>
      <c r="E111" s="49">
        <v>3950494</v>
      </c>
      <c r="F111" s="51">
        <v>0.77764706734756117</v>
      </c>
      <c r="G111" s="50">
        <v>4726064</v>
      </c>
      <c r="H111" s="51">
        <v>0.13417161668906005</v>
      </c>
      <c r="I111" s="51">
        <v>0.6034173468662295</v>
      </c>
      <c r="J111" s="48">
        <v>3.424268476748193</v>
      </c>
    </row>
    <row r="112" spans="1:10" ht="15" customHeight="1" x14ac:dyDescent="0.35">
      <c r="A112" s="68">
        <v>806013308</v>
      </c>
      <c r="B112" s="69" t="s">
        <v>224</v>
      </c>
      <c r="C112" s="69" t="s">
        <v>22</v>
      </c>
      <c r="D112" s="45">
        <v>3.0004590467896222</v>
      </c>
      <c r="E112" s="49">
        <v>3560367</v>
      </c>
      <c r="F112" s="51">
        <v>0.41387980476486697</v>
      </c>
      <c r="G112" s="50">
        <v>4631918</v>
      </c>
      <c r="H112" s="51">
        <v>5.9998916822605407E-2</v>
      </c>
      <c r="I112" s="51">
        <v>0.10236623359912675</v>
      </c>
      <c r="J112" s="48">
        <v>5.8540897586270759</v>
      </c>
    </row>
    <row r="113" spans="1:10" ht="15" customHeight="1" x14ac:dyDescent="0.35">
      <c r="A113" s="68">
        <v>806014108</v>
      </c>
      <c r="B113" s="69" t="s">
        <v>103</v>
      </c>
      <c r="C113" s="69" t="s">
        <v>22</v>
      </c>
      <c r="D113" s="45">
        <v>39.907883051340605</v>
      </c>
      <c r="E113" s="49">
        <v>76624290</v>
      </c>
      <c r="F113" s="51">
        <v>0.1044078528234981</v>
      </c>
      <c r="G113" s="50">
        <v>111166913</v>
      </c>
      <c r="H113" s="51">
        <v>3.6547280953221378E-2</v>
      </c>
      <c r="I113" s="51">
        <v>4.0807951552994909E-2</v>
      </c>
      <c r="J113" s="48">
        <v>15.926911302100887</v>
      </c>
    </row>
    <row r="114" spans="1:10" ht="15" customHeight="1" x14ac:dyDescent="0.35">
      <c r="A114" s="68">
        <v>806014433</v>
      </c>
      <c r="B114" s="69" t="s">
        <v>225</v>
      </c>
      <c r="C114" s="69" t="s">
        <v>22</v>
      </c>
      <c r="D114" s="45">
        <v>1.9568563531259648</v>
      </c>
      <c r="E114" s="49">
        <v>4602436</v>
      </c>
      <c r="F114" s="51">
        <v>0.33747193037958934</v>
      </c>
      <c r="G114" s="50">
        <v>16238294</v>
      </c>
      <c r="H114" s="51">
        <v>3.4203789748618436E-2</v>
      </c>
      <c r="I114" s="51">
        <v>5.1626174523013317E-2</v>
      </c>
      <c r="J114" s="48"/>
    </row>
    <row r="115" spans="1:10" ht="15" customHeight="1" x14ac:dyDescent="0.35">
      <c r="A115" s="68">
        <v>806015691</v>
      </c>
      <c r="B115" s="69" t="s">
        <v>104</v>
      </c>
      <c r="C115" s="69" t="s">
        <v>22</v>
      </c>
      <c r="D115" s="45">
        <v>3.9273853267415779</v>
      </c>
      <c r="E115" s="49">
        <v>8260815</v>
      </c>
      <c r="F115" s="51">
        <v>0.48490184288351357</v>
      </c>
      <c r="G115" s="50">
        <v>8766949</v>
      </c>
      <c r="H115" s="51">
        <v>0.10439285455346012</v>
      </c>
      <c r="I115" s="51">
        <v>0.20266594456064477</v>
      </c>
      <c r="J115" s="48">
        <v>3.55739444515633</v>
      </c>
    </row>
    <row r="116" spans="1:10" ht="15" customHeight="1" x14ac:dyDescent="0.35">
      <c r="A116" s="68">
        <v>807000269</v>
      </c>
      <c r="B116" s="69" t="s">
        <v>226</v>
      </c>
      <c r="C116" s="69" t="s">
        <v>22</v>
      </c>
      <c r="D116" s="45">
        <v>8.4946982040169452</v>
      </c>
      <c r="E116" s="49">
        <v>13988427</v>
      </c>
      <c r="F116" s="51">
        <v>0.62860584874043812</v>
      </c>
      <c r="G116" s="50">
        <v>7843108</v>
      </c>
      <c r="H116" s="51">
        <v>2.1231491574232562E-2</v>
      </c>
      <c r="I116" s="51">
        <v>5.7167005732931382E-2</v>
      </c>
      <c r="J116" s="48">
        <v>1.8424400567072794</v>
      </c>
    </row>
    <row r="117" spans="1:10" ht="15" customHeight="1" x14ac:dyDescent="0.35">
      <c r="A117" s="68">
        <v>810001583</v>
      </c>
      <c r="B117" s="69" t="s">
        <v>227</v>
      </c>
      <c r="C117" s="69" t="s">
        <v>22</v>
      </c>
      <c r="D117" s="45">
        <v>1.4535082048819585</v>
      </c>
      <c r="E117" s="49">
        <v>5662937</v>
      </c>
      <c r="F117" s="51">
        <v>0.5764666065946219</v>
      </c>
      <c r="G117" s="50">
        <v>10306780</v>
      </c>
      <c r="H117" s="51">
        <v>2.4942527753186082E-2</v>
      </c>
      <c r="I117" s="51">
        <v>5.8891525772355673E-2</v>
      </c>
      <c r="J117" s="48">
        <v>5.5693575321600939</v>
      </c>
    </row>
    <row r="118" spans="1:10" ht="15" customHeight="1" x14ac:dyDescent="0.35">
      <c r="A118" s="68">
        <v>811001757</v>
      </c>
      <c r="B118" s="69" t="s">
        <v>105</v>
      </c>
      <c r="C118" s="69" t="s">
        <v>22</v>
      </c>
      <c r="D118" s="45">
        <v>2.2607335638119177</v>
      </c>
      <c r="E118" s="49">
        <v>56343890</v>
      </c>
      <c r="F118" s="51">
        <v>0.46865503797291613</v>
      </c>
      <c r="G118" s="50">
        <v>67676004</v>
      </c>
      <c r="H118" s="51">
        <v>3.2680123583940554E-2</v>
      </c>
      <c r="I118" s="51">
        <v>6.1504532684878974E-2</v>
      </c>
      <c r="J118" s="48">
        <v>6.3032093149332411</v>
      </c>
    </row>
    <row r="119" spans="1:10" ht="15" customHeight="1" x14ac:dyDescent="0.35">
      <c r="A119" s="68">
        <v>811004822</v>
      </c>
      <c r="B119" s="69" t="s">
        <v>228</v>
      </c>
      <c r="C119" s="69" t="s">
        <v>22</v>
      </c>
      <c r="D119" s="45">
        <v>3.219507105967585</v>
      </c>
      <c r="E119" s="49">
        <v>5222862</v>
      </c>
      <c r="F119" s="51">
        <v>0.30091406065178611</v>
      </c>
      <c r="G119" s="50">
        <v>5466887</v>
      </c>
      <c r="H119" s="51">
        <v>8.8303783223892429E-2</v>
      </c>
      <c r="I119" s="51">
        <v>0.12631320164473858</v>
      </c>
      <c r="J119" s="48"/>
    </row>
    <row r="120" spans="1:10" ht="15" customHeight="1" x14ac:dyDescent="0.35">
      <c r="A120" s="68">
        <v>811006779</v>
      </c>
      <c r="B120" s="69" t="s">
        <v>229</v>
      </c>
      <c r="C120" s="69" t="s">
        <v>22</v>
      </c>
      <c r="D120" s="45">
        <v>4.8240819034048315</v>
      </c>
      <c r="E120" s="49">
        <v>19306562</v>
      </c>
      <c r="F120" s="51">
        <v>0.32305621491599357</v>
      </c>
      <c r="G120" s="50">
        <v>27748535</v>
      </c>
      <c r="H120" s="51">
        <v>8.1115125552256723E-2</v>
      </c>
      <c r="I120" s="51">
        <v>0.11982549709381053</v>
      </c>
      <c r="J120" s="48">
        <v>13.527900173727659</v>
      </c>
    </row>
    <row r="121" spans="1:10" ht="15" customHeight="1" x14ac:dyDescent="0.35">
      <c r="A121" s="68">
        <v>811006928</v>
      </c>
      <c r="B121" s="69" t="s">
        <v>230</v>
      </c>
      <c r="C121" s="69" t="s">
        <v>23</v>
      </c>
      <c r="D121" s="45">
        <v>2.0304305656363537</v>
      </c>
      <c r="E121" s="49">
        <v>18397669</v>
      </c>
      <c r="F121" s="51">
        <v>0.62841247444284332</v>
      </c>
      <c r="G121" s="50">
        <v>26065454</v>
      </c>
      <c r="H121" s="51">
        <v>6.2120497099465238E-2</v>
      </c>
      <c r="I121" s="51">
        <v>0.1671759486713717</v>
      </c>
      <c r="J121" s="48">
        <v>2.0548412956649265</v>
      </c>
    </row>
    <row r="122" spans="1:10" ht="15" customHeight="1" x14ac:dyDescent="0.35">
      <c r="A122" s="68">
        <v>811011847</v>
      </c>
      <c r="B122" s="69" t="s">
        <v>231</v>
      </c>
      <c r="C122" s="69" t="s">
        <v>22</v>
      </c>
      <c r="D122" s="45">
        <v>2.8296923802926446</v>
      </c>
      <c r="E122" s="49">
        <v>6711555</v>
      </c>
      <c r="F122" s="51">
        <v>0.5359218942696401</v>
      </c>
      <c r="G122" s="50">
        <v>5685936</v>
      </c>
      <c r="H122" s="51">
        <v>7.5488711740263517E-2</v>
      </c>
      <c r="I122" s="51">
        <v>0.1626638076826753</v>
      </c>
      <c r="J122" s="48">
        <v>2.4892774093531997</v>
      </c>
    </row>
    <row r="123" spans="1:10" ht="15" customHeight="1" x14ac:dyDescent="0.35">
      <c r="A123" s="68">
        <v>811013823</v>
      </c>
      <c r="B123" s="69" t="s">
        <v>232</v>
      </c>
      <c r="C123" s="69" t="s">
        <v>22</v>
      </c>
      <c r="D123" s="45">
        <v>4.3717590385279639</v>
      </c>
      <c r="E123" s="49">
        <v>17453560</v>
      </c>
      <c r="F123" s="51">
        <v>0.33983010277356202</v>
      </c>
      <c r="G123" s="50">
        <v>15295986</v>
      </c>
      <c r="H123" s="51">
        <v>1.1947117994946174E-2</v>
      </c>
      <c r="I123" s="51">
        <v>1.8097035392161055E-2</v>
      </c>
      <c r="J123" s="48"/>
    </row>
    <row r="124" spans="1:10" ht="15" customHeight="1" x14ac:dyDescent="0.35">
      <c r="A124" s="68">
        <v>811014359</v>
      </c>
      <c r="B124" s="69" t="s">
        <v>233</v>
      </c>
      <c r="C124" s="69" t="s">
        <v>23</v>
      </c>
      <c r="D124" s="45">
        <v>1.71958799446149</v>
      </c>
      <c r="E124" s="49">
        <v>14674717</v>
      </c>
      <c r="F124" s="51">
        <v>0.72117129058003804</v>
      </c>
      <c r="G124" s="50">
        <v>12502120</v>
      </c>
      <c r="H124" s="51">
        <v>1.3565013635534185E-2</v>
      </c>
      <c r="I124" s="51">
        <v>4.8649988961872066E-2</v>
      </c>
      <c r="J124" s="48">
        <v>1.1480635577384075</v>
      </c>
    </row>
    <row r="125" spans="1:10" ht="15" customHeight="1" x14ac:dyDescent="0.35">
      <c r="A125" s="68">
        <v>811015643</v>
      </c>
      <c r="B125" s="69" t="s">
        <v>234</v>
      </c>
      <c r="C125" s="69" t="s">
        <v>22</v>
      </c>
      <c r="D125" s="45">
        <v>2.567820704966389</v>
      </c>
      <c r="E125" s="49">
        <v>47291819</v>
      </c>
      <c r="F125" s="51">
        <v>0.37778563862779618</v>
      </c>
      <c r="G125" s="50">
        <v>49680300</v>
      </c>
      <c r="H125" s="51">
        <v>1.8763933046331595E-2</v>
      </c>
      <c r="I125" s="51">
        <v>3.0156701952282896E-2</v>
      </c>
      <c r="J125" s="48">
        <v>3.8146833560792781</v>
      </c>
    </row>
    <row r="126" spans="1:10" ht="15" customHeight="1" x14ac:dyDescent="0.35">
      <c r="A126" s="68">
        <v>811023321</v>
      </c>
      <c r="B126" s="69" t="s">
        <v>235</v>
      </c>
      <c r="C126" s="69" t="s">
        <v>22</v>
      </c>
      <c r="D126" s="45">
        <v>7.069534529451591</v>
      </c>
      <c r="E126" s="49">
        <v>7171762</v>
      </c>
      <c r="F126" s="51">
        <v>0.32058483887236577</v>
      </c>
      <c r="G126" s="50">
        <v>7927997</v>
      </c>
      <c r="H126" s="51">
        <v>0.34408903015762898</v>
      </c>
      <c r="I126" s="51">
        <v>0.50644885460980871</v>
      </c>
      <c r="J126" s="48">
        <v>13.537399484145046</v>
      </c>
    </row>
    <row r="127" spans="1:10" ht="15" customHeight="1" x14ac:dyDescent="0.35">
      <c r="A127" s="68">
        <v>811026191</v>
      </c>
      <c r="B127" s="69" t="s">
        <v>236</v>
      </c>
      <c r="C127" s="69" t="s">
        <v>22</v>
      </c>
      <c r="D127" s="45">
        <v>1.951040574291689</v>
      </c>
      <c r="E127" s="49">
        <v>8834952</v>
      </c>
      <c r="F127" s="51">
        <v>0.58484497276976632</v>
      </c>
      <c r="G127" s="50">
        <v>9405399</v>
      </c>
      <c r="H127" s="51">
        <v>9.9623224724763454E-2</v>
      </c>
      <c r="I127" s="51">
        <v>0.23996632147131663</v>
      </c>
      <c r="J127" s="48">
        <v>3.3433159722222223</v>
      </c>
    </row>
    <row r="128" spans="1:10" ht="15" customHeight="1" x14ac:dyDescent="0.35">
      <c r="A128" s="68">
        <v>811032904</v>
      </c>
      <c r="B128" s="69" t="s">
        <v>237</v>
      </c>
      <c r="C128" s="69" t="s">
        <v>23</v>
      </c>
      <c r="D128" s="45">
        <v>3.4695847068278614</v>
      </c>
      <c r="E128" s="49">
        <v>3447723</v>
      </c>
      <c r="F128" s="51">
        <v>0.39770977476593572</v>
      </c>
      <c r="G128" s="50">
        <v>4115999</v>
      </c>
      <c r="H128" s="51">
        <v>9.4568368078434717E-2</v>
      </c>
      <c r="I128" s="51">
        <v>0.15701461540685505</v>
      </c>
      <c r="J128" s="48">
        <v>1683</v>
      </c>
    </row>
    <row r="129" spans="1:10" ht="15" customHeight="1" x14ac:dyDescent="0.35">
      <c r="A129" s="68">
        <v>811037554</v>
      </c>
      <c r="B129" s="69" t="s">
        <v>238</v>
      </c>
      <c r="C129" s="69" t="s">
        <v>22</v>
      </c>
      <c r="D129" s="45">
        <v>1.6128852251190535</v>
      </c>
      <c r="E129" s="49">
        <v>7692624</v>
      </c>
      <c r="F129" s="51">
        <v>0.5884713238651339</v>
      </c>
      <c r="G129" s="50">
        <v>9040285</v>
      </c>
      <c r="H129" s="51">
        <v>0.15480838344887488</v>
      </c>
      <c r="I129" s="51">
        <v>0.37617884834382986</v>
      </c>
      <c r="J129" s="48">
        <v>3.8818803713440047</v>
      </c>
    </row>
    <row r="130" spans="1:10" ht="15" customHeight="1" x14ac:dyDescent="0.35">
      <c r="A130" s="68">
        <v>811046667</v>
      </c>
      <c r="B130" s="69" t="s">
        <v>239</v>
      </c>
      <c r="C130" s="69" t="s">
        <v>22</v>
      </c>
      <c r="D130" s="45">
        <v>5.2175366411939299</v>
      </c>
      <c r="E130" s="49">
        <v>5278943</v>
      </c>
      <c r="F130" s="51">
        <v>0.40462310424327463</v>
      </c>
      <c r="G130" s="50">
        <v>6429977</v>
      </c>
      <c r="H130" s="51">
        <v>4.8564965249957799E-2</v>
      </c>
      <c r="I130" s="51">
        <v>8.1570120701831436E-2</v>
      </c>
      <c r="J130" s="48"/>
    </row>
    <row r="131" spans="1:10" ht="15" customHeight="1" x14ac:dyDescent="0.35">
      <c r="A131" s="68">
        <v>811047181</v>
      </c>
      <c r="B131" s="69" t="s">
        <v>240</v>
      </c>
      <c r="C131" s="69" t="s">
        <v>22</v>
      </c>
      <c r="D131" s="45">
        <v>49.833418667326832</v>
      </c>
      <c r="E131" s="49">
        <v>17358620</v>
      </c>
      <c r="F131" s="51">
        <v>0.11711197214909104</v>
      </c>
      <c r="G131" s="50">
        <v>23628546</v>
      </c>
      <c r="H131" s="51">
        <v>6.2427387519290313E-2</v>
      </c>
      <c r="I131" s="51">
        <v>7.0708159528732745E-2</v>
      </c>
      <c r="J131" s="48"/>
    </row>
    <row r="132" spans="1:10" ht="15" customHeight="1" x14ac:dyDescent="0.35">
      <c r="A132" s="68">
        <v>813002544</v>
      </c>
      <c r="B132" s="69" t="s">
        <v>241</v>
      </c>
      <c r="C132" s="69" t="s">
        <v>23</v>
      </c>
      <c r="D132" s="45">
        <v>4.2518075620823819</v>
      </c>
      <c r="E132" s="49">
        <v>5538677</v>
      </c>
      <c r="F132" s="51">
        <v>0.50843885841725545</v>
      </c>
      <c r="G132" s="50">
        <v>4085548</v>
      </c>
      <c r="H132" s="51">
        <v>0.12638441326120245</v>
      </c>
      <c r="I132" s="51">
        <v>0.25710822636277925</v>
      </c>
      <c r="J132" s="48">
        <v>48.0283480407846</v>
      </c>
    </row>
    <row r="133" spans="1:10" ht="15" customHeight="1" x14ac:dyDescent="0.35">
      <c r="A133" s="68">
        <v>813008120</v>
      </c>
      <c r="B133" s="69" t="s">
        <v>242</v>
      </c>
      <c r="C133" s="69" t="s">
        <v>22</v>
      </c>
      <c r="D133" s="45">
        <v>1.1536132844857026</v>
      </c>
      <c r="E133" s="49">
        <v>4654724</v>
      </c>
      <c r="F133" s="51">
        <v>0.69045777226414218</v>
      </c>
      <c r="G133" s="50">
        <v>16578627</v>
      </c>
      <c r="H133" s="51">
        <v>0.16015713724485833</v>
      </c>
      <c r="I133" s="51">
        <v>0.51739996321770187</v>
      </c>
      <c r="J133" s="48">
        <v>2.2821763014231107</v>
      </c>
    </row>
    <row r="134" spans="1:10" ht="15" customHeight="1" x14ac:dyDescent="0.35">
      <c r="A134" s="68">
        <v>813010363</v>
      </c>
      <c r="B134" s="69" t="s">
        <v>243</v>
      </c>
      <c r="C134" s="69" t="s">
        <v>22</v>
      </c>
      <c r="D134" s="45">
        <v>5.8175439159646549</v>
      </c>
      <c r="E134" s="49">
        <v>9304956</v>
      </c>
      <c r="F134" s="51">
        <v>0.59595081526587668</v>
      </c>
      <c r="G134" s="50">
        <v>4775865</v>
      </c>
      <c r="H134" s="51">
        <v>0.12463416906027737</v>
      </c>
      <c r="I134" s="51">
        <v>0.30846286484228513</v>
      </c>
      <c r="J134" s="48">
        <v>5.6479918108207583</v>
      </c>
    </row>
    <row r="135" spans="1:10" ht="15" customHeight="1" x14ac:dyDescent="0.35">
      <c r="A135" s="68">
        <v>815000065</v>
      </c>
      <c r="B135" s="69" t="s">
        <v>244</v>
      </c>
      <c r="C135" s="69" t="s">
        <v>22</v>
      </c>
      <c r="D135" s="45">
        <v>79.238409119413589</v>
      </c>
      <c r="E135" s="49">
        <v>5614310</v>
      </c>
      <c r="F135" s="51">
        <v>5.2362239948600862E-2</v>
      </c>
      <c r="G135" s="50">
        <v>13451519</v>
      </c>
      <c r="H135" s="51">
        <v>7.2698222375956245E-2</v>
      </c>
      <c r="I135" s="51">
        <v>7.6715202201327604E-2</v>
      </c>
      <c r="J135" s="48"/>
    </row>
    <row r="136" spans="1:10" ht="15" customHeight="1" x14ac:dyDescent="0.35">
      <c r="A136" s="68">
        <v>819002537</v>
      </c>
      <c r="B136" s="69" t="s">
        <v>245</v>
      </c>
      <c r="C136" s="69" t="s">
        <v>22</v>
      </c>
      <c r="D136" s="45">
        <v>7.4796922727892206</v>
      </c>
      <c r="E136" s="49">
        <v>15880054</v>
      </c>
      <c r="F136" s="51">
        <v>0.4629309427695158</v>
      </c>
      <c r="G136" s="50">
        <v>9985421</v>
      </c>
      <c r="H136" s="51">
        <v>1.6305127128594353E-2</v>
      </c>
      <c r="I136" s="51">
        <v>3.0359461058276863E-2</v>
      </c>
      <c r="J136" s="48">
        <v>9.6364156521186306</v>
      </c>
    </row>
    <row r="137" spans="1:10" ht="15" customHeight="1" x14ac:dyDescent="0.35">
      <c r="A137" s="68">
        <v>819005874</v>
      </c>
      <c r="B137" s="69" t="s">
        <v>246</v>
      </c>
      <c r="C137" s="69" t="s">
        <v>22</v>
      </c>
      <c r="D137" s="45">
        <v>2.1577673400837836</v>
      </c>
      <c r="E137" s="49">
        <v>8700456</v>
      </c>
      <c r="F137" s="51">
        <v>0.55895550250364823</v>
      </c>
      <c r="G137" s="50">
        <v>7559145</v>
      </c>
      <c r="H137" s="51">
        <v>0.33341268364564974</v>
      </c>
      <c r="I137" s="51">
        <v>0.75596155385298203</v>
      </c>
      <c r="J137" s="48"/>
    </row>
    <row r="138" spans="1:10" ht="15" customHeight="1" x14ac:dyDescent="0.35">
      <c r="A138" s="68">
        <v>820003863</v>
      </c>
      <c r="B138" s="69" t="s">
        <v>247</v>
      </c>
      <c r="C138" s="69" t="s">
        <v>22</v>
      </c>
      <c r="D138" s="45">
        <v>45.217088320618416</v>
      </c>
      <c r="E138" s="49">
        <v>20088796</v>
      </c>
      <c r="F138" s="51">
        <v>0.50265337136792632</v>
      </c>
      <c r="G138" s="50">
        <v>10217890</v>
      </c>
      <c r="H138" s="51">
        <v>5.529733403177426E-2</v>
      </c>
      <c r="I138" s="51">
        <v>0.11118469664480632</v>
      </c>
      <c r="J138" s="48">
        <v>2.0770981731486491</v>
      </c>
    </row>
    <row r="139" spans="1:10" ht="15" customHeight="1" x14ac:dyDescent="0.35">
      <c r="A139" s="68">
        <v>822000138</v>
      </c>
      <c r="B139" s="69" t="s">
        <v>248</v>
      </c>
      <c r="C139" s="69" t="s">
        <v>22</v>
      </c>
      <c r="D139" s="45">
        <v>13.450257859642427</v>
      </c>
      <c r="E139" s="49">
        <v>113793564</v>
      </c>
      <c r="F139" s="51">
        <v>0.3232516861138866</v>
      </c>
      <c r="G139" s="50">
        <v>90365485</v>
      </c>
      <c r="H139" s="51">
        <v>0.16484497667696607</v>
      </c>
      <c r="I139" s="51">
        <v>0.24358387497173284</v>
      </c>
      <c r="J139" s="48">
        <v>137.54225638141656</v>
      </c>
    </row>
    <row r="140" spans="1:10" ht="15" customHeight="1" x14ac:dyDescent="0.35">
      <c r="A140" s="68">
        <v>822005907</v>
      </c>
      <c r="B140" s="69" t="s">
        <v>249</v>
      </c>
      <c r="C140" s="69" t="s">
        <v>22</v>
      </c>
      <c r="D140" s="45">
        <v>1.3866378711659855</v>
      </c>
      <c r="E140" s="49">
        <v>7941816</v>
      </c>
      <c r="F140" s="51">
        <v>0.65286293708838128</v>
      </c>
      <c r="G140" s="50">
        <v>12555422</v>
      </c>
      <c r="H140" s="51">
        <v>0.27762848574861554</v>
      </c>
      <c r="I140" s="51">
        <v>0.79976618866335203</v>
      </c>
      <c r="J140" s="48"/>
    </row>
    <row r="141" spans="1:10" ht="15" customHeight="1" x14ac:dyDescent="0.35">
      <c r="A141" s="68">
        <v>822006084</v>
      </c>
      <c r="B141" s="69" t="s">
        <v>250</v>
      </c>
      <c r="C141" s="69" t="s">
        <v>22</v>
      </c>
      <c r="D141" s="45">
        <v>6.9480265056360793</v>
      </c>
      <c r="E141" s="49">
        <v>70514681</v>
      </c>
      <c r="F141" s="51">
        <v>0.13873988694107234</v>
      </c>
      <c r="G141" s="50">
        <v>110371995</v>
      </c>
      <c r="H141" s="51">
        <v>5.8261644563509879E-2</v>
      </c>
      <c r="I141" s="51">
        <v>6.7646978746737335E-2</v>
      </c>
      <c r="J141" s="48">
        <v>60.853773238897084</v>
      </c>
    </row>
    <row r="142" spans="1:10" ht="15" customHeight="1" x14ac:dyDescent="0.35">
      <c r="A142" s="68">
        <v>824000254</v>
      </c>
      <c r="B142" s="69" t="s">
        <v>251</v>
      </c>
      <c r="C142" s="69" t="s">
        <v>22</v>
      </c>
      <c r="D142" s="45">
        <v>7.4002321574679533</v>
      </c>
      <c r="E142" s="49">
        <v>7697124</v>
      </c>
      <c r="F142" s="51">
        <v>0.44498157122641463</v>
      </c>
      <c r="G142" s="50">
        <v>7990930</v>
      </c>
      <c r="H142" s="51">
        <v>0.21691138116549197</v>
      </c>
      <c r="I142" s="51">
        <v>0.39081834029330753</v>
      </c>
      <c r="J142" s="48">
        <v>54.135138414602437</v>
      </c>
    </row>
    <row r="143" spans="1:10" ht="15" customHeight="1" x14ac:dyDescent="0.35">
      <c r="A143" s="68">
        <v>824001966</v>
      </c>
      <c r="B143" s="69" t="s">
        <v>252</v>
      </c>
      <c r="C143" s="69" t="s">
        <v>23</v>
      </c>
      <c r="D143" s="45">
        <v>2.7587042990246826</v>
      </c>
      <c r="E143" s="49">
        <v>3550525</v>
      </c>
      <c r="F143" s="51">
        <v>0.29930688091668262</v>
      </c>
      <c r="G143" s="50">
        <v>4726187</v>
      </c>
      <c r="H143" s="51">
        <v>2.214909169243013E-2</v>
      </c>
      <c r="I143" s="51">
        <v>3.1610260025682436E-2</v>
      </c>
      <c r="J143" s="48"/>
    </row>
    <row r="144" spans="1:10" ht="15" customHeight="1" x14ac:dyDescent="0.35">
      <c r="A144" s="68">
        <v>824002244</v>
      </c>
      <c r="B144" s="69" t="s">
        <v>253</v>
      </c>
      <c r="C144" s="69" t="s">
        <v>22</v>
      </c>
      <c r="D144" s="45">
        <v>152.35375451106569</v>
      </c>
      <c r="E144" s="49">
        <v>3480985</v>
      </c>
      <c r="F144" s="51">
        <v>4.0178796504041561E-2</v>
      </c>
      <c r="G144" s="50">
        <v>4968836</v>
      </c>
      <c r="H144" s="51">
        <v>1.0640285039024809E-2</v>
      </c>
      <c r="I144" s="51">
        <v>1.108569491929297E-2</v>
      </c>
      <c r="J144" s="48">
        <v>8.5678954736350903</v>
      </c>
    </row>
    <row r="145" spans="1:10" ht="15" customHeight="1" x14ac:dyDescent="0.35">
      <c r="A145" s="68">
        <v>825001845</v>
      </c>
      <c r="B145" s="69" t="s">
        <v>254</v>
      </c>
      <c r="C145" s="69" t="s">
        <v>23</v>
      </c>
      <c r="D145" s="45">
        <v>6.7362349408425741</v>
      </c>
      <c r="E145" s="49">
        <v>6059380</v>
      </c>
      <c r="F145" s="51">
        <v>0.26134673730743063</v>
      </c>
      <c r="G145" s="50">
        <v>8861652</v>
      </c>
      <c r="H145" s="51">
        <v>0.16400721878123428</v>
      </c>
      <c r="I145" s="51">
        <v>0.22203546246230388</v>
      </c>
      <c r="J145" s="48">
        <v>3.4389841054556003</v>
      </c>
    </row>
    <row r="146" spans="1:10" ht="15" customHeight="1" x14ac:dyDescent="0.35">
      <c r="A146" s="68">
        <v>829000107</v>
      </c>
      <c r="B146" s="69" t="s">
        <v>255</v>
      </c>
      <c r="C146" s="69" t="s">
        <v>22</v>
      </c>
      <c r="D146" s="45">
        <v>5.3457791844668821</v>
      </c>
      <c r="E146" s="49">
        <v>27782336</v>
      </c>
      <c r="F146" s="51">
        <v>0.28299460538627957</v>
      </c>
      <c r="G146" s="50">
        <v>43085075</v>
      </c>
      <c r="H146" s="51">
        <v>0.12384028718907548</v>
      </c>
      <c r="I146" s="51">
        <v>0.1727187663013236</v>
      </c>
      <c r="J146" s="48">
        <v>22.794972094419496</v>
      </c>
    </row>
    <row r="147" spans="1:10" ht="15" customHeight="1" x14ac:dyDescent="0.35">
      <c r="A147" s="68">
        <v>829002331</v>
      </c>
      <c r="B147" s="69" t="s">
        <v>256</v>
      </c>
      <c r="C147" s="69" t="s">
        <v>22</v>
      </c>
      <c r="D147" s="45">
        <v>6.0363154056607007</v>
      </c>
      <c r="E147" s="49">
        <v>3087075</v>
      </c>
      <c r="F147" s="51">
        <v>0.38317925180295948</v>
      </c>
      <c r="G147" s="50">
        <v>11880994</v>
      </c>
      <c r="H147" s="51">
        <v>1.4204951347920927E-2</v>
      </c>
      <c r="I147" s="51">
        <v>2.3029302093747376E-2</v>
      </c>
      <c r="J147" s="48">
        <v>6.3528523996377908</v>
      </c>
    </row>
    <row r="148" spans="1:10" ht="15" customHeight="1" x14ac:dyDescent="0.35">
      <c r="A148" s="68">
        <v>830006821</v>
      </c>
      <c r="B148" s="69" t="s">
        <v>257</v>
      </c>
      <c r="C148" s="69" t="s">
        <v>23</v>
      </c>
      <c r="D148" s="45">
        <v>2.5131559799953367</v>
      </c>
      <c r="E148" s="49">
        <v>48133466</v>
      </c>
      <c r="F148" s="51">
        <v>0.26858310878204456</v>
      </c>
      <c r="G148" s="50">
        <v>93403187</v>
      </c>
      <c r="H148" s="51">
        <v>7.3749623820617782E-2</v>
      </c>
      <c r="I148" s="51">
        <v>0.10083117399409508</v>
      </c>
      <c r="J148" s="48">
        <v>35.787119156729972</v>
      </c>
    </row>
    <row r="149" spans="1:10" ht="15" customHeight="1" x14ac:dyDescent="0.35">
      <c r="A149" s="68">
        <v>830007073</v>
      </c>
      <c r="B149" s="69" t="s">
        <v>258</v>
      </c>
      <c r="C149" s="69" t="s">
        <v>22</v>
      </c>
      <c r="D149" s="45">
        <v>2.5754266780088648</v>
      </c>
      <c r="E149" s="49">
        <v>9893355</v>
      </c>
      <c r="F149" s="51">
        <v>0.21690398925776436</v>
      </c>
      <c r="G149" s="50">
        <v>34070563</v>
      </c>
      <c r="H149" s="51">
        <v>7.7545979008638896E-2</v>
      </c>
      <c r="I149" s="51">
        <v>9.9024867889620727E-2</v>
      </c>
      <c r="J149" s="48">
        <v>4.8676030124653735</v>
      </c>
    </row>
    <row r="150" spans="1:10" ht="15" customHeight="1" x14ac:dyDescent="0.35">
      <c r="A150" s="68">
        <v>830009651</v>
      </c>
      <c r="B150" s="69" t="s">
        <v>259</v>
      </c>
      <c r="C150" s="69" t="s">
        <v>22</v>
      </c>
      <c r="D150" s="45">
        <v>3.8376867032433903</v>
      </c>
      <c r="E150" s="49">
        <v>29918114</v>
      </c>
      <c r="F150" s="51">
        <v>0.54740593102126678</v>
      </c>
      <c r="G150" s="50">
        <v>26858336</v>
      </c>
      <c r="H150" s="51">
        <v>2.1726670102280802E-2</v>
      </c>
      <c r="I150" s="51">
        <v>4.8004760979980292E-2</v>
      </c>
      <c r="J150" s="48">
        <v>1.1349058945519011</v>
      </c>
    </row>
    <row r="151" spans="1:10" ht="15" customHeight="1" x14ac:dyDescent="0.35">
      <c r="A151" s="68">
        <v>830011625</v>
      </c>
      <c r="B151" s="69" t="s">
        <v>260</v>
      </c>
      <c r="C151" s="69" t="s">
        <v>23</v>
      </c>
      <c r="D151" s="45">
        <v>40.779146946375022</v>
      </c>
      <c r="E151" s="49">
        <v>5597642</v>
      </c>
      <c r="F151" s="51">
        <v>0.12747580936402195</v>
      </c>
      <c r="G151" s="50">
        <v>6090827</v>
      </c>
      <c r="H151" s="51">
        <v>4.8488281327781449E-2</v>
      </c>
      <c r="I151" s="51">
        <v>5.5572420625310814E-2</v>
      </c>
      <c r="J151" s="48">
        <v>24.868268312394388</v>
      </c>
    </row>
    <row r="152" spans="1:10" ht="15" customHeight="1" x14ac:dyDescent="0.35">
      <c r="A152" s="68">
        <v>830015040</v>
      </c>
      <c r="B152" s="69" t="s">
        <v>261</v>
      </c>
      <c r="C152" s="69" t="s">
        <v>22</v>
      </c>
      <c r="D152" s="45">
        <v>3.3158895188081736</v>
      </c>
      <c r="E152" s="49">
        <v>5703047</v>
      </c>
      <c r="F152" s="51">
        <v>0.32069675167178235</v>
      </c>
      <c r="G152" s="50">
        <v>7198423</v>
      </c>
      <c r="H152" s="51">
        <v>0.32526351887848132</v>
      </c>
      <c r="I152" s="51">
        <v>0.47881931917588061</v>
      </c>
      <c r="J152" s="48">
        <v>10.670175156179379</v>
      </c>
    </row>
    <row r="153" spans="1:10" ht="15" customHeight="1" x14ac:dyDescent="0.35">
      <c r="A153" s="68">
        <v>830021846</v>
      </c>
      <c r="B153" s="69" t="s">
        <v>262</v>
      </c>
      <c r="C153" s="69" t="s">
        <v>22</v>
      </c>
      <c r="D153" s="45">
        <v>3.5700502276520738</v>
      </c>
      <c r="E153" s="49">
        <v>7681857</v>
      </c>
      <c r="F153" s="51">
        <v>0.30871221747408834</v>
      </c>
      <c r="G153" s="50">
        <v>9901514</v>
      </c>
      <c r="H153" s="51">
        <v>2.0689383610802213E-2</v>
      </c>
      <c r="I153" s="51">
        <v>2.9928756349786506E-2</v>
      </c>
      <c r="J153" s="48"/>
    </row>
    <row r="154" spans="1:10" ht="15" customHeight="1" x14ac:dyDescent="0.35">
      <c r="A154" s="68">
        <v>830023291</v>
      </c>
      <c r="B154" s="69" t="s">
        <v>263</v>
      </c>
      <c r="C154" s="69" t="s">
        <v>22</v>
      </c>
      <c r="D154" s="45">
        <v>1.8583603324316198</v>
      </c>
      <c r="E154" s="49">
        <v>6317902</v>
      </c>
      <c r="F154" s="51">
        <v>0.47974415266924925</v>
      </c>
      <c r="G154" s="50">
        <v>8486288</v>
      </c>
      <c r="H154" s="51">
        <v>0.12722294388974237</v>
      </c>
      <c r="I154" s="51">
        <v>0.24453919075100916</v>
      </c>
      <c r="J154" s="48">
        <v>15.047603164359623</v>
      </c>
    </row>
    <row r="155" spans="1:10" ht="15" customHeight="1" x14ac:dyDescent="0.35">
      <c r="A155" s="68">
        <v>830031937</v>
      </c>
      <c r="B155" s="69" t="s">
        <v>264</v>
      </c>
      <c r="C155" s="69" t="s">
        <v>23</v>
      </c>
      <c r="D155" s="45">
        <v>10.521426888559303</v>
      </c>
      <c r="E155" s="49">
        <v>52173487</v>
      </c>
      <c r="F155" s="51">
        <v>0.26866360522733995</v>
      </c>
      <c r="G155" s="50">
        <v>42232259</v>
      </c>
      <c r="H155" s="51">
        <v>1.8854793661434541E-2</v>
      </c>
      <c r="I155" s="51">
        <v>2.5781287238269685E-2</v>
      </c>
      <c r="J155" s="48">
        <v>2681.7783251231526</v>
      </c>
    </row>
    <row r="156" spans="1:10" ht="15" customHeight="1" x14ac:dyDescent="0.35">
      <c r="A156" s="68">
        <v>830033639</v>
      </c>
      <c r="B156" s="69" t="s">
        <v>265</v>
      </c>
      <c r="C156" s="69" t="s">
        <v>22</v>
      </c>
      <c r="D156" s="45">
        <v>2.0906819072423173</v>
      </c>
      <c r="E156" s="49">
        <v>8898216</v>
      </c>
      <c r="F156" s="51">
        <v>0.76928636016523277</v>
      </c>
      <c r="G156" s="50">
        <v>4201282</v>
      </c>
      <c r="H156" s="51">
        <v>7.1954100677530983E-2</v>
      </c>
      <c r="I156" s="51">
        <v>0.31187623206440318</v>
      </c>
      <c r="J156" s="48"/>
    </row>
    <row r="157" spans="1:10" ht="15" customHeight="1" x14ac:dyDescent="0.35">
      <c r="A157" s="68">
        <v>830037203</v>
      </c>
      <c r="B157" s="69" t="s">
        <v>266</v>
      </c>
      <c r="C157" s="69" t="s">
        <v>22</v>
      </c>
      <c r="D157" s="45">
        <v>9.9468599898368293</v>
      </c>
      <c r="E157" s="49">
        <v>18997342</v>
      </c>
      <c r="F157" s="51">
        <v>9.9554118424539526E-2</v>
      </c>
      <c r="G157" s="50">
        <v>34338718</v>
      </c>
      <c r="H157" s="51">
        <v>2.3577930731676567E-2</v>
      </c>
      <c r="I157" s="51">
        <v>2.6184728270869054E-2</v>
      </c>
      <c r="J157" s="48">
        <v>5.1718683493045887</v>
      </c>
    </row>
    <row r="158" spans="1:10" ht="15" customHeight="1" x14ac:dyDescent="0.35">
      <c r="A158" s="68">
        <v>830037322</v>
      </c>
      <c r="B158" s="69" t="s">
        <v>267</v>
      </c>
      <c r="C158" s="69" t="s">
        <v>22</v>
      </c>
      <c r="D158" s="45">
        <v>3.5468981191399296</v>
      </c>
      <c r="E158" s="49">
        <v>7905992</v>
      </c>
      <c r="F158" s="51">
        <v>0.49405682536180284</v>
      </c>
      <c r="G158" s="50">
        <v>6305886</v>
      </c>
      <c r="H158" s="51">
        <v>0.17173912084164919</v>
      </c>
      <c r="I158" s="51">
        <v>0.33944349770991739</v>
      </c>
      <c r="J158" s="48">
        <v>4.1401125310195299</v>
      </c>
    </row>
    <row r="159" spans="1:10" ht="15" customHeight="1" x14ac:dyDescent="0.35">
      <c r="A159" s="68">
        <v>830038515</v>
      </c>
      <c r="B159" s="69" t="s">
        <v>268</v>
      </c>
      <c r="C159" s="69" t="s">
        <v>22</v>
      </c>
      <c r="D159" s="45">
        <v>3.5156274714409714</v>
      </c>
      <c r="E159" s="49">
        <v>13502799</v>
      </c>
      <c r="F159" s="51">
        <v>0.68171160335393677</v>
      </c>
      <c r="G159" s="50">
        <v>9321034</v>
      </c>
      <c r="H159" s="51">
        <v>0.11154453175119206</v>
      </c>
      <c r="I159" s="51">
        <v>0.35045114093565155</v>
      </c>
      <c r="J159" s="48">
        <v>5.7892398378018175</v>
      </c>
    </row>
    <row r="160" spans="1:10" ht="15" customHeight="1" x14ac:dyDescent="0.35">
      <c r="A160" s="68">
        <v>830041080</v>
      </c>
      <c r="B160" s="69" t="s">
        <v>269</v>
      </c>
      <c r="C160" s="69" t="s">
        <v>22</v>
      </c>
      <c r="D160" s="45">
        <v>4.0305089019517384</v>
      </c>
      <c r="E160" s="49">
        <v>21152740</v>
      </c>
      <c r="F160" s="51">
        <v>0.69104007997380579</v>
      </c>
      <c r="G160" s="50">
        <v>12329066</v>
      </c>
      <c r="H160" s="51">
        <v>0.10072706056920191</v>
      </c>
      <c r="I160" s="51">
        <v>0.32601982988816836</v>
      </c>
      <c r="J160" s="48">
        <v>6.9550532246231365</v>
      </c>
    </row>
    <row r="161" spans="1:10" ht="15" customHeight="1" x14ac:dyDescent="0.35">
      <c r="A161" s="68">
        <v>830041411</v>
      </c>
      <c r="B161" s="69" t="s">
        <v>270</v>
      </c>
      <c r="C161" s="69" t="s">
        <v>22</v>
      </c>
      <c r="D161" s="45">
        <v>3.9804517615873718</v>
      </c>
      <c r="E161" s="49">
        <v>6449486</v>
      </c>
      <c r="F161" s="51">
        <v>0.57800846042387533</v>
      </c>
      <c r="G161" s="50">
        <v>8557420</v>
      </c>
      <c r="H161" s="51">
        <v>4.0509396753324788E-2</v>
      </c>
      <c r="I161" s="51">
        <v>9.5995755730114915E-2</v>
      </c>
      <c r="J161" s="48">
        <v>3.6843436608600491</v>
      </c>
    </row>
    <row r="162" spans="1:10" ht="15" customHeight="1" x14ac:dyDescent="0.35">
      <c r="A162" s="68">
        <v>830049122</v>
      </c>
      <c r="B162" s="69" t="s">
        <v>271</v>
      </c>
      <c r="C162" s="69" t="s">
        <v>22</v>
      </c>
      <c r="D162" s="45">
        <v>8.6989718505185074</v>
      </c>
      <c r="E162" s="49">
        <v>9204475</v>
      </c>
      <c r="F162" s="51">
        <v>0.43570783627481685</v>
      </c>
      <c r="G162" s="50">
        <v>7381433</v>
      </c>
      <c r="H162" s="51">
        <v>1.5859647266607858E-2</v>
      </c>
      <c r="I162" s="51">
        <v>2.8105382789493583E-2</v>
      </c>
      <c r="J162" s="48">
        <v>82.194136291600628</v>
      </c>
    </row>
    <row r="163" spans="1:10" ht="15" customHeight="1" x14ac:dyDescent="0.35">
      <c r="A163" s="68">
        <v>830054826</v>
      </c>
      <c r="B163" s="69" t="s">
        <v>272</v>
      </c>
      <c r="C163" s="69" t="s">
        <v>22</v>
      </c>
      <c r="D163" s="45">
        <v>3.6629811372426659</v>
      </c>
      <c r="E163" s="49">
        <v>9490460</v>
      </c>
      <c r="F163" s="51">
        <v>0.51848765417068998</v>
      </c>
      <c r="G163" s="50">
        <v>9195878</v>
      </c>
      <c r="H163" s="51">
        <v>0.12607491491083289</v>
      </c>
      <c r="I163" s="51">
        <v>0.26183111607178783</v>
      </c>
      <c r="J163" s="48">
        <v>8.9337362808611047</v>
      </c>
    </row>
    <row r="164" spans="1:10" ht="15" customHeight="1" x14ac:dyDescent="0.35">
      <c r="A164" s="68">
        <v>830067146</v>
      </c>
      <c r="B164" s="69" t="s">
        <v>273</v>
      </c>
      <c r="C164" s="69" t="s">
        <v>22</v>
      </c>
      <c r="D164" s="45">
        <v>3.7123477510235321</v>
      </c>
      <c r="E164" s="49">
        <v>8735021</v>
      </c>
      <c r="F164" s="51">
        <v>0.29869273152845877</v>
      </c>
      <c r="G164" s="50">
        <v>12967872</v>
      </c>
      <c r="H164" s="51">
        <v>0.37018697583618926</v>
      </c>
      <c r="I164" s="51">
        <v>0.52785275795442765</v>
      </c>
      <c r="J164" s="48">
        <v>38.653379637472469</v>
      </c>
    </row>
    <row r="165" spans="1:10" ht="15" customHeight="1" x14ac:dyDescent="0.35">
      <c r="A165" s="68">
        <v>830070241</v>
      </c>
      <c r="B165" s="69" t="s">
        <v>274</v>
      </c>
      <c r="C165" s="69" t="s">
        <v>23</v>
      </c>
      <c r="D165" s="45">
        <v>262.35464452812965</v>
      </c>
      <c r="E165" s="49">
        <v>9161003</v>
      </c>
      <c r="F165" s="51">
        <v>0.54780964091411755</v>
      </c>
      <c r="G165" s="50">
        <v>7578686</v>
      </c>
      <c r="H165" s="51">
        <v>7.0730776817538671E-2</v>
      </c>
      <c r="I165" s="51">
        <v>0.15641814425350253</v>
      </c>
      <c r="J165" s="48">
        <v>3.4289532448599429</v>
      </c>
    </row>
    <row r="166" spans="1:10" ht="15" customHeight="1" x14ac:dyDescent="0.35">
      <c r="A166" s="68">
        <v>830073703</v>
      </c>
      <c r="B166" s="69" t="s">
        <v>275</v>
      </c>
      <c r="C166" s="69" t="s">
        <v>22</v>
      </c>
      <c r="D166" s="45">
        <v>1.9716768049085391</v>
      </c>
      <c r="E166" s="49">
        <v>6505006</v>
      </c>
      <c r="F166" s="51">
        <v>0.44248103287494006</v>
      </c>
      <c r="G166" s="50">
        <v>8435112</v>
      </c>
      <c r="H166" s="51">
        <v>0.13891278040567939</v>
      </c>
      <c r="I166" s="51">
        <v>0.24916242961563523</v>
      </c>
      <c r="J166" s="48"/>
    </row>
    <row r="167" spans="1:10" ht="15" customHeight="1" x14ac:dyDescent="0.35">
      <c r="A167" s="68">
        <v>830081204</v>
      </c>
      <c r="B167" s="69" t="s">
        <v>276</v>
      </c>
      <c r="C167" s="69" t="s">
        <v>23</v>
      </c>
      <c r="D167" s="45">
        <v>3.385740517075611</v>
      </c>
      <c r="E167" s="49">
        <v>3796510</v>
      </c>
      <c r="F167" s="51">
        <v>0.16447550320598855</v>
      </c>
      <c r="G167" s="50">
        <v>9120176</v>
      </c>
      <c r="H167" s="51">
        <v>7.5071709888040045E-2</v>
      </c>
      <c r="I167" s="51">
        <v>8.9849801144188446E-2</v>
      </c>
      <c r="J167" s="48">
        <v>1.7276409137387601</v>
      </c>
    </row>
    <row r="168" spans="1:10" ht="15" customHeight="1" x14ac:dyDescent="0.35">
      <c r="A168" s="68">
        <v>830081824</v>
      </c>
      <c r="B168" s="69" t="s">
        <v>277</v>
      </c>
      <c r="C168" s="69" t="s">
        <v>22</v>
      </c>
      <c r="D168" s="45">
        <v>2.8601872636652144</v>
      </c>
      <c r="E168" s="49">
        <v>33746351</v>
      </c>
      <c r="F168" s="51">
        <v>0.58031343389547774</v>
      </c>
      <c r="G168" s="50">
        <v>26742846</v>
      </c>
      <c r="H168" s="51">
        <v>0.12729711569480176</v>
      </c>
      <c r="I168" s="51">
        <v>0.30331472574011009</v>
      </c>
      <c r="J168" s="48">
        <v>3.15120176123899</v>
      </c>
    </row>
    <row r="169" spans="1:10" ht="15" customHeight="1" x14ac:dyDescent="0.35">
      <c r="A169" s="68">
        <v>830082401</v>
      </c>
      <c r="B169" s="69" t="s">
        <v>278</v>
      </c>
      <c r="C169" s="69" t="s">
        <v>22</v>
      </c>
      <c r="D169" s="45">
        <v>2.272521205832851</v>
      </c>
      <c r="E169" s="49">
        <v>17515907</v>
      </c>
      <c r="F169" s="51">
        <v>0.50701396595123926</v>
      </c>
      <c r="G169" s="50">
        <v>16973555</v>
      </c>
      <c r="H169" s="51">
        <v>6.3505521173004092E-2</v>
      </c>
      <c r="I169" s="51">
        <v>0.12881809379355119</v>
      </c>
      <c r="J169" s="48">
        <v>2.8737873648045653</v>
      </c>
    </row>
    <row r="170" spans="1:10" ht="15" customHeight="1" x14ac:dyDescent="0.35">
      <c r="A170" s="68">
        <v>830082545</v>
      </c>
      <c r="B170" s="69" t="s">
        <v>106</v>
      </c>
      <c r="C170" s="69" t="s">
        <v>22</v>
      </c>
      <c r="D170" s="45">
        <v>1.5683850709620031</v>
      </c>
      <c r="E170" s="49">
        <v>3413378</v>
      </c>
      <c r="F170" s="51">
        <v>0.5414267047105672</v>
      </c>
      <c r="G170" s="50">
        <v>9730143</v>
      </c>
      <c r="H170" s="51">
        <v>0.24370375865279273</v>
      </c>
      <c r="I170" s="51">
        <v>0.53143905490392074</v>
      </c>
      <c r="J170" s="48">
        <v>5.344890031856548</v>
      </c>
    </row>
    <row r="171" spans="1:10" ht="15" customHeight="1" x14ac:dyDescent="0.35">
      <c r="A171" s="68">
        <v>830084347</v>
      </c>
      <c r="B171" s="69" t="s">
        <v>279</v>
      </c>
      <c r="C171" s="69" t="s">
        <v>22</v>
      </c>
      <c r="D171" s="45">
        <v>5916.809129429892</v>
      </c>
      <c r="E171" s="49">
        <v>30714881</v>
      </c>
      <c r="F171" s="51">
        <v>8.584601014541593E-2</v>
      </c>
      <c r="G171" s="50">
        <v>32267547</v>
      </c>
      <c r="H171" s="51">
        <v>1.9182856454022592E-2</v>
      </c>
      <c r="I171" s="51">
        <v>2.0984272526201015E-2</v>
      </c>
      <c r="J171" s="48">
        <v>41.009690509357398</v>
      </c>
    </row>
    <row r="172" spans="1:10" ht="15" customHeight="1" x14ac:dyDescent="0.35">
      <c r="A172" s="68">
        <v>830088759</v>
      </c>
      <c r="B172" s="69" t="s">
        <v>280</v>
      </c>
      <c r="C172" s="69" t="s">
        <v>22</v>
      </c>
      <c r="D172" s="45">
        <v>4.0779342009534991</v>
      </c>
      <c r="E172" s="49">
        <v>8668580</v>
      </c>
      <c r="F172" s="51">
        <v>0.35818890757613592</v>
      </c>
      <c r="G172" s="50">
        <v>7569228</v>
      </c>
      <c r="H172" s="51">
        <v>0.21237778801878485</v>
      </c>
      <c r="I172" s="51">
        <v>0.33090389138760257</v>
      </c>
      <c r="J172" s="48">
        <v>88.680321484209031</v>
      </c>
    </row>
    <row r="173" spans="1:10" ht="15" customHeight="1" x14ac:dyDescent="0.35">
      <c r="A173" s="68">
        <v>830089381</v>
      </c>
      <c r="B173" s="69" t="s">
        <v>281</v>
      </c>
      <c r="C173" s="69" t="s">
        <v>22</v>
      </c>
      <c r="D173" s="45">
        <v>5.6594158907993695</v>
      </c>
      <c r="E173" s="49">
        <v>127770004</v>
      </c>
      <c r="F173" s="51">
        <v>0.60251597187552131</v>
      </c>
      <c r="G173" s="50">
        <v>66110232</v>
      </c>
      <c r="H173" s="51">
        <v>6.3759334829437686E-2</v>
      </c>
      <c r="I173" s="51">
        <v>0.16040728763438616</v>
      </c>
      <c r="J173" s="48">
        <v>1.4565390930325253</v>
      </c>
    </row>
    <row r="174" spans="1:10" ht="15" customHeight="1" x14ac:dyDescent="0.35">
      <c r="A174" s="68">
        <v>830094920</v>
      </c>
      <c r="B174" s="69" t="s">
        <v>282</v>
      </c>
      <c r="C174" s="69" t="s">
        <v>22</v>
      </c>
      <c r="D174" s="45">
        <v>1.2869703031662569</v>
      </c>
      <c r="E174" s="49">
        <v>109429800</v>
      </c>
      <c r="F174" s="51">
        <v>0.54832543925306942</v>
      </c>
      <c r="G174" s="50">
        <v>569300700</v>
      </c>
      <c r="H174" s="51">
        <v>2.8271304223368147E-2</v>
      </c>
      <c r="I174" s="51">
        <v>6.2592199517759239E-2</v>
      </c>
      <c r="J174" s="48">
        <v>1.2524170259880751</v>
      </c>
    </row>
    <row r="175" spans="1:10" ht="15" customHeight="1" x14ac:dyDescent="0.35">
      <c r="A175" s="68">
        <v>830098798</v>
      </c>
      <c r="B175" s="69" t="s">
        <v>283</v>
      </c>
      <c r="C175" s="69" t="s">
        <v>22</v>
      </c>
      <c r="D175" s="45">
        <v>1.6500127644714835</v>
      </c>
      <c r="E175" s="49">
        <v>4817372</v>
      </c>
      <c r="F175" s="51">
        <v>0.68327583202803688</v>
      </c>
      <c r="G175" s="50">
        <v>5691450</v>
      </c>
      <c r="H175" s="51">
        <v>2.9349010505829887E-2</v>
      </c>
      <c r="I175" s="51">
        <v>9.2664259547215563E-2</v>
      </c>
      <c r="J175" s="48">
        <v>1.7894018973168846</v>
      </c>
    </row>
    <row r="176" spans="1:10" ht="15" customHeight="1" x14ac:dyDescent="0.35">
      <c r="A176" s="68">
        <v>830106557</v>
      </c>
      <c r="B176" s="69" t="s">
        <v>284</v>
      </c>
      <c r="C176" s="69" t="s">
        <v>22</v>
      </c>
      <c r="D176" s="45">
        <v>3.5426298242882681</v>
      </c>
      <c r="E176" s="49">
        <v>14208546</v>
      </c>
      <c r="F176" s="51">
        <v>0.20529690429169292</v>
      </c>
      <c r="G176" s="50">
        <v>21631618</v>
      </c>
      <c r="H176" s="51">
        <v>0.10595054002704213</v>
      </c>
      <c r="I176" s="51">
        <v>0.13332091016030331</v>
      </c>
      <c r="J176" s="48"/>
    </row>
    <row r="177" spans="1:10" ht="15" customHeight="1" x14ac:dyDescent="0.35">
      <c r="A177" s="68">
        <v>830108910</v>
      </c>
      <c r="B177" s="69" t="s">
        <v>285</v>
      </c>
      <c r="C177" s="69" t="s">
        <v>22</v>
      </c>
      <c r="D177" s="45">
        <v>5.0922304318258558</v>
      </c>
      <c r="E177" s="49">
        <v>7744542</v>
      </c>
      <c r="F177" s="51">
        <v>0.27556017888977147</v>
      </c>
      <c r="G177" s="50">
        <v>9147335</v>
      </c>
      <c r="H177" s="51">
        <v>4.962147881049548E-2</v>
      </c>
      <c r="I177" s="51">
        <v>6.8496343470529936E-2</v>
      </c>
      <c r="J177" s="48"/>
    </row>
    <row r="178" spans="1:10" ht="15" customHeight="1" x14ac:dyDescent="0.35">
      <c r="A178" s="68">
        <v>830113252</v>
      </c>
      <c r="B178" s="69" t="s">
        <v>286</v>
      </c>
      <c r="C178" s="69" t="s">
        <v>22</v>
      </c>
      <c r="D178" s="45">
        <v>1.4635367146658467</v>
      </c>
      <c r="E178" s="49">
        <v>10305917</v>
      </c>
      <c r="F178" s="51">
        <v>0.56762031336751062</v>
      </c>
      <c r="G178" s="50">
        <v>24690198</v>
      </c>
      <c r="H178" s="51">
        <v>0.1532667047825538</v>
      </c>
      <c r="I178" s="51">
        <v>0.35447249147212184</v>
      </c>
      <c r="J178" s="48">
        <v>5.5215654705162018</v>
      </c>
    </row>
    <row r="179" spans="1:10" ht="15" customHeight="1" x14ac:dyDescent="0.35">
      <c r="A179" s="68">
        <v>830113525</v>
      </c>
      <c r="B179" s="69" t="s">
        <v>287</v>
      </c>
      <c r="C179" s="69" t="s">
        <v>22</v>
      </c>
      <c r="D179" s="45">
        <v>4.5214619487573771</v>
      </c>
      <c r="E179" s="49">
        <v>8555670</v>
      </c>
      <c r="F179" s="51">
        <v>0.79429154738048957</v>
      </c>
      <c r="G179" s="50">
        <v>4103724</v>
      </c>
      <c r="H179" s="51">
        <v>5.590874111193498E-2</v>
      </c>
      <c r="I179" s="51">
        <v>0.271786309215727</v>
      </c>
      <c r="J179" s="48">
        <v>10.448406044197963</v>
      </c>
    </row>
    <row r="180" spans="1:10" ht="15" customHeight="1" x14ac:dyDescent="0.35">
      <c r="A180" s="68">
        <v>830114866</v>
      </c>
      <c r="B180" s="69" t="s">
        <v>288</v>
      </c>
      <c r="C180" s="69" t="s">
        <v>22</v>
      </c>
      <c r="D180" s="45">
        <v>2.2235012493370143</v>
      </c>
      <c r="E180" s="49">
        <v>6673579</v>
      </c>
      <c r="F180" s="51">
        <v>0.73547931587965898</v>
      </c>
      <c r="G180" s="50">
        <v>11052313</v>
      </c>
      <c r="H180" s="51">
        <v>0.15141673835751238</v>
      </c>
      <c r="I180" s="51">
        <v>0.57241927549464078</v>
      </c>
      <c r="J180" s="48"/>
    </row>
    <row r="181" spans="1:10" ht="15" customHeight="1" x14ac:dyDescent="0.35">
      <c r="A181" s="68">
        <v>830116891</v>
      </c>
      <c r="B181" s="69" t="s">
        <v>289</v>
      </c>
      <c r="C181" s="69" t="s">
        <v>22</v>
      </c>
      <c r="D181" s="45">
        <v>4.4441777016174751</v>
      </c>
      <c r="E181" s="49">
        <v>15158663</v>
      </c>
      <c r="F181" s="51">
        <v>0.4678406709087029</v>
      </c>
      <c r="G181" s="50">
        <v>11799903</v>
      </c>
      <c r="H181" s="51">
        <v>9.6076384072105836E-2</v>
      </c>
      <c r="I181" s="51">
        <v>0.18054063664760633</v>
      </c>
      <c r="J181" s="48">
        <v>2.3807316432638421</v>
      </c>
    </row>
    <row r="182" spans="1:10" ht="15" customHeight="1" x14ac:dyDescent="0.35">
      <c r="A182" s="68">
        <v>830121507</v>
      </c>
      <c r="B182" s="69" t="s">
        <v>107</v>
      </c>
      <c r="C182" s="69" t="s">
        <v>22</v>
      </c>
      <c r="D182" s="45">
        <v>9.9598274427815277</v>
      </c>
      <c r="E182" s="49">
        <v>8519658</v>
      </c>
      <c r="F182" s="51">
        <v>0.33259703217713488</v>
      </c>
      <c r="G182" s="50">
        <v>9021362</v>
      </c>
      <c r="H182" s="51">
        <v>0.10619848290100979</v>
      </c>
      <c r="I182" s="51">
        <v>0.15912198180274775</v>
      </c>
      <c r="J182" s="48">
        <v>5.0801465123686169</v>
      </c>
    </row>
    <row r="183" spans="1:10" ht="15" customHeight="1" x14ac:dyDescent="0.35">
      <c r="A183" s="68">
        <v>830129289</v>
      </c>
      <c r="B183" s="69" t="s">
        <v>290</v>
      </c>
      <c r="C183" s="69" t="s">
        <v>23</v>
      </c>
      <c r="D183" s="45">
        <v>3.284046985103215</v>
      </c>
      <c r="E183" s="49">
        <v>173313017</v>
      </c>
      <c r="F183" s="51">
        <v>0.69869117196992603</v>
      </c>
      <c r="G183" s="50">
        <v>138031319</v>
      </c>
      <c r="H183" s="51">
        <v>3.5095609607781623E-2</v>
      </c>
      <c r="I183" s="51">
        <v>0.11647720326428236</v>
      </c>
      <c r="J183" s="48">
        <v>1.104417918420294</v>
      </c>
    </row>
    <row r="184" spans="1:10" ht="15" customHeight="1" x14ac:dyDescent="0.35">
      <c r="A184" s="68">
        <v>830132938</v>
      </c>
      <c r="B184" s="69" t="s">
        <v>291</v>
      </c>
      <c r="C184" s="69" t="s">
        <v>23</v>
      </c>
      <c r="D184" s="45">
        <v>1.7484554422691756</v>
      </c>
      <c r="E184" s="49">
        <v>38281011</v>
      </c>
      <c r="F184" s="51">
        <v>0.56096387715853713</v>
      </c>
      <c r="G184" s="50">
        <v>40395560</v>
      </c>
      <c r="H184" s="51">
        <v>7.151373796118124E-2</v>
      </c>
      <c r="I184" s="51">
        <v>0.16288805007282978</v>
      </c>
      <c r="J184" s="48"/>
    </row>
    <row r="185" spans="1:10" ht="15" customHeight="1" x14ac:dyDescent="0.35">
      <c r="A185" s="68">
        <v>830136490</v>
      </c>
      <c r="B185" s="69" t="s">
        <v>108</v>
      </c>
      <c r="C185" s="69" t="s">
        <v>22</v>
      </c>
      <c r="D185" s="45">
        <v>7.7545851373383252</v>
      </c>
      <c r="E185" s="49">
        <v>16746008</v>
      </c>
      <c r="F185" s="51">
        <v>0.56988607005652248</v>
      </c>
      <c r="G185" s="50">
        <v>9297344</v>
      </c>
      <c r="H185" s="51">
        <v>8.7464458623548486E-2</v>
      </c>
      <c r="I185" s="51">
        <v>0.20335183897680886</v>
      </c>
      <c r="J185" s="48"/>
    </row>
    <row r="186" spans="1:10" ht="15" customHeight="1" x14ac:dyDescent="0.35">
      <c r="A186" s="68">
        <v>830141725</v>
      </c>
      <c r="B186" s="69" t="s">
        <v>292</v>
      </c>
      <c r="C186" s="69" t="s">
        <v>22</v>
      </c>
      <c r="D186" s="45">
        <v>10.641021742282657</v>
      </c>
      <c r="E186" s="49">
        <v>9574383</v>
      </c>
      <c r="F186" s="51">
        <v>0.55582814092462296</v>
      </c>
      <c r="G186" s="50">
        <v>5099904</v>
      </c>
      <c r="H186" s="51">
        <v>7.680590177903758E-2</v>
      </c>
      <c r="I186" s="51">
        <v>0.17291933338353035</v>
      </c>
      <c r="J186" s="48">
        <v>3.3521313070648251</v>
      </c>
    </row>
    <row r="187" spans="1:10" ht="15" customHeight="1" x14ac:dyDescent="0.35">
      <c r="A187" s="68">
        <v>830144105</v>
      </c>
      <c r="B187" s="69" t="s">
        <v>293</v>
      </c>
      <c r="C187" s="69" t="s">
        <v>23</v>
      </c>
      <c r="D187" s="45">
        <v>8.9145434035912903</v>
      </c>
      <c r="E187" s="49">
        <v>12481971</v>
      </c>
      <c r="F187" s="51">
        <v>0.1273342621782447</v>
      </c>
      <c r="G187" s="50">
        <v>12297027</v>
      </c>
      <c r="H187" s="51">
        <v>2.6191623974360985E-2</v>
      </c>
      <c r="I187" s="51">
        <v>3.0013352007765781E-2</v>
      </c>
      <c r="J187" s="48">
        <v>36.62911869789599</v>
      </c>
    </row>
    <row r="188" spans="1:10" ht="15" customHeight="1" x14ac:dyDescent="0.35">
      <c r="A188" s="68">
        <v>830500675</v>
      </c>
      <c r="B188" s="69" t="s">
        <v>294</v>
      </c>
      <c r="C188" s="69" t="s">
        <v>22</v>
      </c>
      <c r="D188" s="45">
        <v>5.3018306035636833</v>
      </c>
      <c r="E188" s="49">
        <v>4852181</v>
      </c>
      <c r="F188" s="51">
        <v>0.4921625871091172</v>
      </c>
      <c r="G188" s="50">
        <v>4350344</v>
      </c>
      <c r="H188" s="51">
        <v>2.5390913417532732E-2</v>
      </c>
      <c r="I188" s="51">
        <v>4.9998115091588156E-2</v>
      </c>
      <c r="J188" s="48">
        <v>3.7085301188385533</v>
      </c>
    </row>
    <row r="189" spans="1:10" ht="15" customHeight="1" x14ac:dyDescent="0.35">
      <c r="A189" s="68">
        <v>830501669</v>
      </c>
      <c r="B189" s="69" t="s">
        <v>295</v>
      </c>
      <c r="C189" s="69" t="s">
        <v>22</v>
      </c>
      <c r="D189" s="45">
        <v>4.9814946047389306</v>
      </c>
      <c r="E189" s="49">
        <v>15461768</v>
      </c>
      <c r="F189" s="51">
        <v>0.6973776407328246</v>
      </c>
      <c r="G189" s="50">
        <v>7122272</v>
      </c>
      <c r="H189" s="51">
        <v>8.3556527566114744E-2</v>
      </c>
      <c r="I189" s="51">
        <v>0.27610824186439381</v>
      </c>
      <c r="J189" s="48">
        <v>9.7680718851982657</v>
      </c>
    </row>
    <row r="190" spans="1:10" ht="15" customHeight="1" x14ac:dyDescent="0.35">
      <c r="A190" s="68">
        <v>830505579</v>
      </c>
      <c r="B190" s="69" t="s">
        <v>296</v>
      </c>
      <c r="C190" s="69" t="s">
        <v>23</v>
      </c>
      <c r="D190" s="45">
        <v>3.0744720003308412</v>
      </c>
      <c r="E190" s="49">
        <v>6972568</v>
      </c>
      <c r="F190" s="51">
        <v>0.36464159288184794</v>
      </c>
      <c r="G190" s="50">
        <v>6570883</v>
      </c>
      <c r="H190" s="51">
        <v>3.3576645158919782E-2</v>
      </c>
      <c r="I190" s="51">
        <v>5.2846778735825918E-2</v>
      </c>
      <c r="J190" s="48"/>
    </row>
    <row r="191" spans="1:10" ht="15" customHeight="1" x14ac:dyDescent="0.35">
      <c r="A191" s="68">
        <v>830509276</v>
      </c>
      <c r="B191" s="69" t="s">
        <v>297</v>
      </c>
      <c r="C191" s="69" t="s">
        <v>22</v>
      </c>
      <c r="D191" s="45">
        <v>4.5097858533330095</v>
      </c>
      <c r="E191" s="49">
        <v>86270617</v>
      </c>
      <c r="F191" s="51">
        <v>0.44936880402247303</v>
      </c>
      <c r="G191" s="50">
        <v>98637414</v>
      </c>
      <c r="H191" s="51">
        <v>6.8763497768043011E-2</v>
      </c>
      <c r="I191" s="51">
        <v>0.12488122407588666</v>
      </c>
      <c r="J191" s="48">
        <v>2.5457443897551548</v>
      </c>
    </row>
    <row r="192" spans="1:10" ht="15" customHeight="1" x14ac:dyDescent="0.35">
      <c r="A192" s="68">
        <v>832002219</v>
      </c>
      <c r="B192" s="69" t="s">
        <v>298</v>
      </c>
      <c r="C192" s="69" t="s">
        <v>23</v>
      </c>
      <c r="D192" s="45">
        <v>32.17058783228282</v>
      </c>
      <c r="E192" s="49">
        <v>4549659</v>
      </c>
      <c r="F192" s="51">
        <v>0.19299189818321277</v>
      </c>
      <c r="G192" s="50">
        <v>4528392</v>
      </c>
      <c r="H192" s="51">
        <v>0.1013896160877253</v>
      </c>
      <c r="I192" s="51">
        <v>0.12563642900172953</v>
      </c>
      <c r="J192" s="48"/>
    </row>
    <row r="193" spans="1:10" ht="15" customHeight="1" x14ac:dyDescent="0.35">
      <c r="A193" s="68">
        <v>834000377</v>
      </c>
      <c r="B193" s="69" t="s">
        <v>299</v>
      </c>
      <c r="C193" s="69" t="s">
        <v>22</v>
      </c>
      <c r="D193" s="45">
        <v>4.272648506367986</v>
      </c>
      <c r="E193" s="49">
        <v>5967920</v>
      </c>
      <c r="F193" s="51">
        <v>0.41044214959568431</v>
      </c>
      <c r="G193" s="50">
        <v>6564719</v>
      </c>
      <c r="H193" s="51">
        <v>6.1985882875301067E-2</v>
      </c>
      <c r="I193" s="51">
        <v>0.10513961069773131</v>
      </c>
      <c r="J193" s="48">
        <v>2.2410935775050329</v>
      </c>
    </row>
    <row r="194" spans="1:10" ht="15" customHeight="1" x14ac:dyDescent="0.35">
      <c r="A194" s="68">
        <v>844000522</v>
      </c>
      <c r="B194" s="69" t="s">
        <v>300</v>
      </c>
      <c r="C194" s="69" t="s">
        <v>22</v>
      </c>
      <c r="D194" s="45">
        <v>3.8817318157501521</v>
      </c>
      <c r="E194" s="49">
        <v>7810790</v>
      </c>
      <c r="F194" s="51">
        <v>0.27275409153511004</v>
      </c>
      <c r="G194" s="50">
        <v>9816358</v>
      </c>
      <c r="H194" s="51">
        <v>0.10660565017458155</v>
      </c>
      <c r="I194" s="51">
        <v>0.14658817455516598</v>
      </c>
      <c r="J194" s="48">
        <v>6.1971067920189151</v>
      </c>
    </row>
    <row r="195" spans="1:10" ht="15" customHeight="1" x14ac:dyDescent="0.35">
      <c r="A195" s="68">
        <v>844001510</v>
      </c>
      <c r="B195" s="69" t="s">
        <v>301</v>
      </c>
      <c r="C195" s="69" t="s">
        <v>23</v>
      </c>
      <c r="D195" s="45">
        <v>16.643111749939159</v>
      </c>
      <c r="E195" s="49">
        <v>11634142</v>
      </c>
      <c r="F195" s="51">
        <v>0.5441985174268007</v>
      </c>
      <c r="G195" s="50">
        <v>11017277</v>
      </c>
      <c r="H195" s="51">
        <v>4.2766897390110831E-2</v>
      </c>
      <c r="I195" s="51">
        <v>9.3827903210566457E-2</v>
      </c>
      <c r="J195" s="48"/>
    </row>
    <row r="196" spans="1:10" ht="15" customHeight="1" x14ac:dyDescent="0.35">
      <c r="A196" s="68">
        <v>844002854</v>
      </c>
      <c r="B196" s="69" t="s">
        <v>302</v>
      </c>
      <c r="C196" s="69" t="s">
        <v>22</v>
      </c>
      <c r="D196" s="45">
        <v>11.28905036414184</v>
      </c>
      <c r="E196" s="49">
        <v>21891035</v>
      </c>
      <c r="F196" s="51">
        <v>0.6446404600341743</v>
      </c>
      <c r="G196" s="50">
        <v>11950935</v>
      </c>
      <c r="H196" s="51">
        <v>8.2273926872133654E-2</v>
      </c>
      <c r="I196" s="51">
        <v>0.2315230565641935</v>
      </c>
      <c r="J196" s="48">
        <v>20.797475966055575</v>
      </c>
    </row>
    <row r="197" spans="1:10" ht="15" customHeight="1" x14ac:dyDescent="0.35">
      <c r="A197" s="68">
        <v>844002898</v>
      </c>
      <c r="B197" s="69" t="s">
        <v>109</v>
      </c>
      <c r="C197" s="69" t="s">
        <v>22</v>
      </c>
      <c r="D197" s="45">
        <v>4.7179683805428576</v>
      </c>
      <c r="E197" s="49">
        <v>6273856</v>
      </c>
      <c r="F197" s="51">
        <v>0.54218369134866795</v>
      </c>
      <c r="G197" s="50">
        <v>4973829</v>
      </c>
      <c r="H197" s="51">
        <v>2.9591653208147165E-2</v>
      </c>
      <c r="I197" s="51">
        <v>6.463652047547272E-2</v>
      </c>
      <c r="J197" s="48">
        <v>1.471018073667353</v>
      </c>
    </row>
    <row r="198" spans="1:10" ht="15" customHeight="1" x14ac:dyDescent="0.35">
      <c r="A198" s="68">
        <v>844004840</v>
      </c>
      <c r="B198" s="69" t="s">
        <v>303</v>
      </c>
      <c r="C198" s="69" t="s">
        <v>22</v>
      </c>
      <c r="D198" s="45">
        <v>10.130038086762134</v>
      </c>
      <c r="E198" s="49">
        <v>10422888</v>
      </c>
      <c r="F198" s="51">
        <v>0.45413468463356071</v>
      </c>
      <c r="G198" s="50">
        <v>7878104</v>
      </c>
      <c r="H198" s="51">
        <v>7.2374909595282033E-2</v>
      </c>
      <c r="I198" s="51">
        <v>0.13258748551681979</v>
      </c>
      <c r="J198" s="48"/>
    </row>
    <row r="199" spans="1:10" ht="15" customHeight="1" x14ac:dyDescent="0.35">
      <c r="A199" s="68">
        <v>860004030</v>
      </c>
      <c r="B199" s="69" t="s">
        <v>304</v>
      </c>
      <c r="C199" s="69" t="s">
        <v>22</v>
      </c>
      <c r="D199" s="45">
        <v>3.6009884089675008</v>
      </c>
      <c r="E199" s="49">
        <v>20352997</v>
      </c>
      <c r="F199" s="51">
        <v>0.20842472319722216</v>
      </c>
      <c r="G199" s="50">
        <v>31714883</v>
      </c>
      <c r="H199" s="51">
        <v>0.47614717688746411</v>
      </c>
      <c r="I199" s="51">
        <v>0.60151850473482749</v>
      </c>
      <c r="J199" s="48">
        <v>48.345752755342794</v>
      </c>
    </row>
    <row r="200" spans="1:10" ht="15" customHeight="1" x14ac:dyDescent="0.35">
      <c r="A200" s="68">
        <v>860005986</v>
      </c>
      <c r="B200" s="69" t="s">
        <v>305</v>
      </c>
      <c r="C200" s="69" t="s">
        <v>23</v>
      </c>
      <c r="D200" s="45">
        <v>4.8898135312173716</v>
      </c>
      <c r="E200" s="49">
        <v>136685064</v>
      </c>
      <c r="F200" s="51">
        <v>0.47229338387856978</v>
      </c>
      <c r="G200" s="50">
        <v>233685848</v>
      </c>
      <c r="H200" s="51">
        <v>2.8539964332459911E-2</v>
      </c>
      <c r="I200" s="51">
        <v>5.40830140471322E-2</v>
      </c>
      <c r="J200" s="48">
        <v>1.4307811821278282</v>
      </c>
    </row>
    <row r="201" spans="1:10" ht="15" customHeight="1" x14ac:dyDescent="0.35">
      <c r="A201" s="68">
        <v>860006282</v>
      </c>
      <c r="B201" s="69" t="s">
        <v>306</v>
      </c>
      <c r="C201" s="69" t="s">
        <v>22</v>
      </c>
      <c r="D201" s="45">
        <v>1.7875961590151954</v>
      </c>
      <c r="E201" s="49">
        <v>137614611</v>
      </c>
      <c r="F201" s="51">
        <v>0.48202934240518691</v>
      </c>
      <c r="G201" s="50">
        <v>444883836</v>
      </c>
      <c r="H201" s="51">
        <v>2.9000335368206114E-2</v>
      </c>
      <c r="I201" s="51">
        <v>5.5988374906927388E-2</v>
      </c>
      <c r="J201" s="48">
        <v>8.6782594789627758</v>
      </c>
    </row>
    <row r="202" spans="1:10" ht="15" customHeight="1" x14ac:dyDescent="0.35">
      <c r="A202" s="68">
        <v>860015576</v>
      </c>
      <c r="B202" s="69" t="s">
        <v>307</v>
      </c>
      <c r="C202" s="69" t="s">
        <v>22</v>
      </c>
      <c r="D202" s="45">
        <v>12.07221402594071</v>
      </c>
      <c r="E202" s="49">
        <v>40744120</v>
      </c>
      <c r="F202" s="51">
        <v>0.63846538850507029</v>
      </c>
      <c r="G202" s="50">
        <v>22799899</v>
      </c>
      <c r="H202" s="51">
        <v>2.5650423468317741E-2</v>
      </c>
      <c r="I202" s="51">
        <v>7.0948735343082006E-2</v>
      </c>
      <c r="J202" s="48">
        <v>3.2063396417896248</v>
      </c>
    </row>
    <row r="203" spans="1:10" ht="15" customHeight="1" x14ac:dyDescent="0.35">
      <c r="A203" s="68">
        <v>860024586</v>
      </c>
      <c r="B203" s="69" t="s">
        <v>131</v>
      </c>
      <c r="C203" s="69" t="s">
        <v>23</v>
      </c>
      <c r="D203" s="45">
        <v>2.2759343064186681</v>
      </c>
      <c r="E203" s="49">
        <v>263253258</v>
      </c>
      <c r="F203" s="51">
        <v>0.59479320541674796</v>
      </c>
      <c r="G203" s="50">
        <v>525230764</v>
      </c>
      <c r="H203" s="51">
        <v>3.4349559065667522E-2</v>
      </c>
      <c r="I203" s="51">
        <v>8.47704419690085E-2</v>
      </c>
      <c r="J203" s="48">
        <v>2.1430806730163865</v>
      </c>
    </row>
    <row r="204" spans="1:10" ht="15" customHeight="1" x14ac:dyDescent="0.35">
      <c r="A204" s="68">
        <v>860025054</v>
      </c>
      <c r="B204" s="69" t="s">
        <v>308</v>
      </c>
      <c r="C204" s="69" t="s">
        <v>23</v>
      </c>
      <c r="D204" s="45">
        <v>1.9955936863073314</v>
      </c>
      <c r="E204" s="49">
        <v>80357625</v>
      </c>
      <c r="F204" s="51">
        <v>0.61044572741729819</v>
      </c>
      <c r="G204" s="50">
        <v>141016300</v>
      </c>
      <c r="H204" s="51">
        <v>7.2276782860055108E-2</v>
      </c>
      <c r="I204" s="51">
        <v>0.1855371329413692</v>
      </c>
      <c r="J204" s="48">
        <v>2.2347125689471183</v>
      </c>
    </row>
    <row r="205" spans="1:10" ht="15" customHeight="1" x14ac:dyDescent="0.35">
      <c r="A205" s="68">
        <v>860028988</v>
      </c>
      <c r="B205" s="69" t="s">
        <v>309</v>
      </c>
      <c r="C205" s="69" t="s">
        <v>22</v>
      </c>
      <c r="D205" s="45">
        <v>14.599686802761831</v>
      </c>
      <c r="E205" s="49">
        <v>11081324</v>
      </c>
      <c r="F205" s="51">
        <v>0.41730492621441034</v>
      </c>
      <c r="G205" s="50">
        <v>8177922</v>
      </c>
      <c r="H205" s="51">
        <v>2.9836224641424998E-2</v>
      </c>
      <c r="I205" s="51">
        <v>5.1203838823603354E-2</v>
      </c>
      <c r="J205" s="48">
        <v>5.8027105303271762</v>
      </c>
    </row>
    <row r="206" spans="1:10" ht="15" customHeight="1" x14ac:dyDescent="0.35">
      <c r="A206" s="68">
        <v>860031335</v>
      </c>
      <c r="B206" s="69" t="s">
        <v>310</v>
      </c>
      <c r="C206" s="69" t="s">
        <v>22</v>
      </c>
      <c r="D206" s="45">
        <v>13.319658042439778</v>
      </c>
      <c r="E206" s="49">
        <v>5454467</v>
      </c>
      <c r="F206" s="51">
        <v>0.26196068521701288</v>
      </c>
      <c r="G206" s="50">
        <v>5338955</v>
      </c>
      <c r="H206" s="51">
        <v>2.3733852402781266E-2</v>
      </c>
      <c r="I206" s="51">
        <v>3.2157978480807571E-2</v>
      </c>
      <c r="J206" s="48"/>
    </row>
    <row r="207" spans="1:10" ht="15" customHeight="1" x14ac:dyDescent="0.35">
      <c r="A207" s="68">
        <v>860034551</v>
      </c>
      <c r="B207" s="69" t="s">
        <v>132</v>
      </c>
      <c r="C207" s="69" t="s">
        <v>22</v>
      </c>
      <c r="D207" s="45">
        <v>2.5126554133225416</v>
      </c>
      <c r="E207" s="49">
        <v>28287346</v>
      </c>
      <c r="F207" s="51">
        <v>0.72551892906023541</v>
      </c>
      <c r="G207" s="50">
        <v>22296662</v>
      </c>
      <c r="H207" s="51">
        <v>0.12290500042366279</v>
      </c>
      <c r="I207" s="51">
        <v>0.44777222707147823</v>
      </c>
      <c r="J207" s="48">
        <v>6.4811016506843444</v>
      </c>
    </row>
    <row r="208" spans="1:10" ht="15" customHeight="1" x14ac:dyDescent="0.35">
      <c r="A208" s="68">
        <v>860036081</v>
      </c>
      <c r="B208" s="69" t="s">
        <v>311</v>
      </c>
      <c r="C208" s="69" t="s">
        <v>22</v>
      </c>
      <c r="D208" s="45">
        <v>2.0786316276504504</v>
      </c>
      <c r="E208" s="49">
        <v>29984831</v>
      </c>
      <c r="F208" s="51">
        <v>0.30997220093010347</v>
      </c>
      <c r="G208" s="50">
        <v>66963233</v>
      </c>
      <c r="H208" s="51">
        <v>4.5622866038003654E-2</v>
      </c>
      <c r="I208" s="51">
        <v>6.6117431934625978E-2</v>
      </c>
      <c r="J208" s="48">
        <v>11.953446367342531</v>
      </c>
    </row>
    <row r="209" spans="1:10" ht="15" customHeight="1" x14ac:dyDescent="0.35">
      <c r="A209" s="68">
        <v>860058389</v>
      </c>
      <c r="B209" s="69" t="s">
        <v>312</v>
      </c>
      <c r="C209" s="69" t="s">
        <v>23</v>
      </c>
      <c r="D209" s="45">
        <v>2.5419838989850825</v>
      </c>
      <c r="E209" s="49">
        <v>15923380</v>
      </c>
      <c r="F209" s="51">
        <v>0.58649012415928858</v>
      </c>
      <c r="G209" s="50">
        <v>20656462</v>
      </c>
      <c r="H209" s="51">
        <v>4.216733503189686E-2</v>
      </c>
      <c r="I209" s="51">
        <v>0.1019741909335684</v>
      </c>
      <c r="J209" s="48">
        <v>1.4151713851900622</v>
      </c>
    </row>
    <row r="210" spans="1:10" ht="15" customHeight="1" x14ac:dyDescent="0.35">
      <c r="A210" s="68">
        <v>860058470</v>
      </c>
      <c r="B210" s="69" t="s">
        <v>313</v>
      </c>
      <c r="C210" s="69" t="s">
        <v>22</v>
      </c>
      <c r="D210" s="45">
        <v>2.602168081214951</v>
      </c>
      <c r="E210" s="49">
        <v>10866697</v>
      </c>
      <c r="F210" s="51">
        <v>0.36421568049542119</v>
      </c>
      <c r="G210" s="50">
        <v>11918252</v>
      </c>
      <c r="H210" s="51">
        <v>3.3012554794428835E-2</v>
      </c>
      <c r="I210" s="51">
        <v>5.1924141224736646E-2</v>
      </c>
      <c r="J210" s="48">
        <v>4.7512456909458036</v>
      </c>
    </row>
    <row r="211" spans="1:10" ht="15" customHeight="1" x14ac:dyDescent="0.35">
      <c r="A211" s="68">
        <v>860058536</v>
      </c>
      <c r="B211" s="69" t="s">
        <v>314</v>
      </c>
      <c r="C211" s="69" t="s">
        <v>23</v>
      </c>
      <c r="D211" s="45">
        <v>6.8354353266837817</v>
      </c>
      <c r="E211" s="49">
        <v>7960129</v>
      </c>
      <c r="F211" s="51">
        <v>0.14386135502200997</v>
      </c>
      <c r="G211" s="50">
        <v>8117958</v>
      </c>
      <c r="H211" s="51">
        <v>7.2172713524276372E-2</v>
      </c>
      <c r="I211" s="51">
        <v>8.4300263687001095E-2</v>
      </c>
      <c r="J211" s="48"/>
    </row>
    <row r="212" spans="1:10" ht="15" customHeight="1" x14ac:dyDescent="0.35">
      <c r="A212" s="68">
        <v>860065847</v>
      </c>
      <c r="B212" s="69" t="s">
        <v>315</v>
      </c>
      <c r="C212" s="69" t="s">
        <v>22</v>
      </c>
      <c r="D212" s="45">
        <v>53.79506494311665</v>
      </c>
      <c r="E212" s="49">
        <v>3406232</v>
      </c>
      <c r="F212" s="51">
        <v>7.9152879917020025E-2</v>
      </c>
      <c r="G212" s="50">
        <v>4027847</v>
      </c>
      <c r="H212" s="51">
        <v>2.6131058349129082E-2</v>
      </c>
      <c r="I212" s="51">
        <v>2.8377195062275207E-2</v>
      </c>
      <c r="J212" s="48">
        <v>3.8775655595888319</v>
      </c>
    </row>
    <row r="213" spans="1:10" ht="15" customHeight="1" x14ac:dyDescent="0.35">
      <c r="A213" s="68">
        <v>860072279</v>
      </c>
      <c r="B213" s="69" t="s">
        <v>316</v>
      </c>
      <c r="C213" s="69" t="s">
        <v>23</v>
      </c>
      <c r="D213" s="45">
        <v>3.7994991247434067</v>
      </c>
      <c r="E213" s="49">
        <v>32493456</v>
      </c>
      <c r="F213" s="51">
        <v>0.5575719581738926</v>
      </c>
      <c r="G213" s="50">
        <v>28207640</v>
      </c>
      <c r="H213" s="51">
        <v>0.1222899387727801</v>
      </c>
      <c r="I213" s="51">
        <v>0.27640639202712458</v>
      </c>
      <c r="J213" s="48">
        <v>11.618643423733007</v>
      </c>
    </row>
    <row r="214" spans="1:10" ht="15" customHeight="1" x14ac:dyDescent="0.35">
      <c r="A214" s="68">
        <v>860090819</v>
      </c>
      <c r="B214" s="69" t="s">
        <v>317</v>
      </c>
      <c r="C214" s="69" t="s">
        <v>22</v>
      </c>
      <c r="D214" s="45">
        <v>2.5558848185533631</v>
      </c>
      <c r="E214" s="49">
        <v>45659013</v>
      </c>
      <c r="F214" s="51">
        <v>0.58004236130513154</v>
      </c>
      <c r="G214" s="50">
        <v>33919556</v>
      </c>
      <c r="H214" s="51">
        <v>0.11529810560720863</v>
      </c>
      <c r="I214" s="51">
        <v>0.27454698994291082</v>
      </c>
      <c r="J214" s="48">
        <v>20.437055048851356</v>
      </c>
    </row>
    <row r="215" spans="1:10" ht="15" customHeight="1" x14ac:dyDescent="0.35">
      <c r="A215" s="68">
        <v>860350277</v>
      </c>
      <c r="B215" s="69" t="s">
        <v>318</v>
      </c>
      <c r="C215" s="69" t="s">
        <v>22</v>
      </c>
      <c r="D215" s="45">
        <v>2.1769213110583068</v>
      </c>
      <c r="E215" s="49">
        <v>51770457</v>
      </c>
      <c r="F215" s="51">
        <v>0.44380573839315052</v>
      </c>
      <c r="G215" s="50">
        <v>63663577</v>
      </c>
      <c r="H215" s="51">
        <v>0.11974864961419271</v>
      </c>
      <c r="I215" s="51">
        <v>0.21530004511056614</v>
      </c>
      <c r="J215" s="48">
        <v>3.2173691072009523</v>
      </c>
    </row>
    <row r="216" spans="1:10" ht="15" customHeight="1" x14ac:dyDescent="0.35">
      <c r="A216" s="68">
        <v>860402284</v>
      </c>
      <c r="B216" s="69" t="s">
        <v>110</v>
      </c>
      <c r="C216" s="69" t="s">
        <v>22</v>
      </c>
      <c r="D216" s="45">
        <v>4.4958228346679281</v>
      </c>
      <c r="E216" s="49">
        <v>3709928</v>
      </c>
      <c r="F216" s="51">
        <v>0.34655822121369684</v>
      </c>
      <c r="G216" s="50">
        <v>7618364</v>
      </c>
      <c r="H216" s="51">
        <v>0.31071962134094805</v>
      </c>
      <c r="I216" s="51">
        <v>0.47551232784361575</v>
      </c>
      <c r="J216" s="48"/>
    </row>
    <row r="217" spans="1:10" ht="15" customHeight="1" x14ac:dyDescent="0.35">
      <c r="A217" s="68">
        <v>860500507</v>
      </c>
      <c r="B217" s="69" t="s">
        <v>319</v>
      </c>
      <c r="C217" s="69" t="s">
        <v>22</v>
      </c>
      <c r="D217" s="45">
        <v>1.9689033519971886</v>
      </c>
      <c r="E217" s="49">
        <v>5130943</v>
      </c>
      <c r="F217" s="51">
        <v>0.4479975392305483</v>
      </c>
      <c r="G217" s="50">
        <v>12039761</v>
      </c>
      <c r="H217" s="51">
        <v>2.5019228773066733E-2</v>
      </c>
      <c r="I217" s="51">
        <v>4.5324487753535973E-2</v>
      </c>
      <c r="J217" s="48">
        <v>16.774130087298659</v>
      </c>
    </row>
    <row r="218" spans="1:10" ht="15" customHeight="1" x14ac:dyDescent="0.35">
      <c r="A218" s="68">
        <v>860503143</v>
      </c>
      <c r="B218" s="69" t="s">
        <v>320</v>
      </c>
      <c r="C218" s="69" t="s">
        <v>22</v>
      </c>
      <c r="D218" s="45">
        <v>88.057956592785018</v>
      </c>
      <c r="E218" s="49">
        <v>8311249</v>
      </c>
      <c r="F218" s="51">
        <v>0.35876395639127273</v>
      </c>
      <c r="G218" s="50">
        <v>7589539</v>
      </c>
      <c r="H218" s="51">
        <v>2.4615074474078465E-2</v>
      </c>
      <c r="I218" s="51">
        <v>3.8386916517590859E-2</v>
      </c>
      <c r="J218" s="48"/>
    </row>
    <row r="219" spans="1:10" ht="15" customHeight="1" x14ac:dyDescent="0.35">
      <c r="A219" s="68">
        <v>860513276</v>
      </c>
      <c r="B219" s="69" t="s">
        <v>321</v>
      </c>
      <c r="C219" s="69" t="s">
        <v>22</v>
      </c>
      <c r="D219" s="45">
        <v>2.0404145941475331</v>
      </c>
      <c r="E219" s="49">
        <v>11595893</v>
      </c>
      <c r="F219" s="51">
        <v>0.52425703114513555</v>
      </c>
      <c r="G219" s="50">
        <v>12940351</v>
      </c>
      <c r="H219" s="51">
        <v>0.21863575837897958</v>
      </c>
      <c r="I219" s="51">
        <v>0.45956697774272121</v>
      </c>
      <c r="J219" s="48">
        <v>5.278208928729919</v>
      </c>
    </row>
    <row r="220" spans="1:10" ht="15" customHeight="1" x14ac:dyDescent="0.35">
      <c r="A220" s="68">
        <v>860513857</v>
      </c>
      <c r="B220" s="69" t="s">
        <v>133</v>
      </c>
      <c r="C220" s="69" t="s">
        <v>23</v>
      </c>
      <c r="D220" s="45">
        <v>1.3904922847919321</v>
      </c>
      <c r="E220" s="49">
        <v>56821270</v>
      </c>
      <c r="F220" s="51">
        <v>0.51034800695140903</v>
      </c>
      <c r="G220" s="50">
        <v>362296924</v>
      </c>
      <c r="H220" s="51">
        <v>8.2551477724754463E-2</v>
      </c>
      <c r="I220" s="51">
        <v>0.16859214073813114</v>
      </c>
      <c r="J220" s="48">
        <v>5.8680171981310858</v>
      </c>
    </row>
    <row r="221" spans="1:10" ht="15" customHeight="1" x14ac:dyDescent="0.35">
      <c r="A221" s="68">
        <v>860528324</v>
      </c>
      <c r="B221" s="69" t="s">
        <v>322</v>
      </c>
      <c r="C221" s="69" t="s">
        <v>22</v>
      </c>
      <c r="D221" s="45">
        <v>60.441765612254144</v>
      </c>
      <c r="E221" s="49">
        <v>3934926</v>
      </c>
      <c r="F221" s="51">
        <v>0.33282906271166124</v>
      </c>
      <c r="G221" s="50">
        <v>6702087</v>
      </c>
      <c r="H221" s="51">
        <v>2.3871707342129813E-2</v>
      </c>
      <c r="I221" s="51">
        <v>3.5780496433424396E-2</v>
      </c>
      <c r="J221" s="48">
        <v>1.8035257663728528</v>
      </c>
    </row>
    <row r="222" spans="1:10" ht="15" customHeight="1" x14ac:dyDescent="0.35">
      <c r="A222" s="68">
        <v>860530482</v>
      </c>
      <c r="B222" s="69" t="s">
        <v>323</v>
      </c>
      <c r="C222" s="69" t="s">
        <v>22</v>
      </c>
      <c r="D222" s="45">
        <v>2.7742213869770662</v>
      </c>
      <c r="E222" s="49">
        <v>23122542</v>
      </c>
      <c r="F222" s="51">
        <v>0.64887509508713814</v>
      </c>
      <c r="G222" s="50">
        <v>17378141</v>
      </c>
      <c r="H222" s="51">
        <v>6.3002284313861581E-2</v>
      </c>
      <c r="I222" s="51">
        <v>0.17942983659759695</v>
      </c>
      <c r="J222" s="48"/>
    </row>
    <row r="223" spans="1:10" ht="15" customHeight="1" x14ac:dyDescent="0.35">
      <c r="A223" s="68">
        <v>890100248</v>
      </c>
      <c r="B223" s="69" t="s">
        <v>111</v>
      </c>
      <c r="C223" s="69" t="s">
        <v>23</v>
      </c>
      <c r="D223" s="45">
        <v>1.5606031232425799</v>
      </c>
      <c r="E223" s="49">
        <v>52608777</v>
      </c>
      <c r="F223" s="51">
        <v>0.58951364900970316</v>
      </c>
      <c r="G223" s="50">
        <v>94440635</v>
      </c>
      <c r="H223" s="51">
        <v>5.3043220766568283E-2</v>
      </c>
      <c r="I223" s="51">
        <v>0.12922042508502829</v>
      </c>
      <c r="J223" s="48">
        <v>3.3332556717323336</v>
      </c>
    </row>
    <row r="224" spans="1:10" ht="15" customHeight="1" x14ac:dyDescent="0.35">
      <c r="A224" s="68">
        <v>890108661</v>
      </c>
      <c r="B224" s="69" t="s">
        <v>324</v>
      </c>
      <c r="C224" s="69" t="s">
        <v>22</v>
      </c>
      <c r="D224" s="45">
        <v>2.4460511420761577</v>
      </c>
      <c r="E224" s="49">
        <v>22429961</v>
      </c>
      <c r="F224" s="51">
        <v>0.30771114250498699</v>
      </c>
      <c r="G224" s="50">
        <v>61014650</v>
      </c>
      <c r="H224" s="51">
        <v>3.5075685879348048E-2</v>
      </c>
      <c r="I224" s="51">
        <v>5.0666258021639064E-2</v>
      </c>
      <c r="J224" s="48">
        <v>1.5121310083354977</v>
      </c>
    </row>
    <row r="225" spans="1:10" ht="15" customHeight="1" x14ac:dyDescent="0.35">
      <c r="A225" s="68">
        <v>890111275</v>
      </c>
      <c r="B225" s="69" t="s">
        <v>112</v>
      </c>
      <c r="C225" s="69" t="s">
        <v>22</v>
      </c>
      <c r="D225" s="45">
        <v>4.0410222728551739</v>
      </c>
      <c r="E225" s="49">
        <v>39036423</v>
      </c>
      <c r="F225" s="51">
        <v>0.56724931259644651</v>
      </c>
      <c r="G225" s="50">
        <v>25819325</v>
      </c>
      <c r="H225" s="51">
        <v>3.3104985731675925E-2</v>
      </c>
      <c r="I225" s="51">
        <v>7.6498978962463188E-2</v>
      </c>
      <c r="J225" s="48"/>
    </row>
    <row r="226" spans="1:10" ht="15" customHeight="1" x14ac:dyDescent="0.35">
      <c r="A226" s="68">
        <v>890111844</v>
      </c>
      <c r="B226" s="69" t="s">
        <v>325</v>
      </c>
      <c r="C226" s="69" t="s">
        <v>22</v>
      </c>
      <c r="D226" s="45">
        <v>2.0987736043228611</v>
      </c>
      <c r="E226" s="49">
        <v>14104203</v>
      </c>
      <c r="F226" s="51">
        <v>0.68868031309209454</v>
      </c>
      <c r="G226" s="50">
        <v>10050222</v>
      </c>
      <c r="H226" s="51">
        <v>7.8169159760839893E-2</v>
      </c>
      <c r="I226" s="51">
        <v>0.25108967742205096</v>
      </c>
      <c r="J226" s="48"/>
    </row>
    <row r="227" spans="1:10" ht="15" customHeight="1" x14ac:dyDescent="0.35">
      <c r="A227" s="68">
        <v>890112708</v>
      </c>
      <c r="B227" s="69" t="s">
        <v>326</v>
      </c>
      <c r="C227" s="69" t="s">
        <v>22</v>
      </c>
      <c r="D227" s="45">
        <v>4.3536651476392958</v>
      </c>
      <c r="E227" s="49">
        <v>5938905</v>
      </c>
      <c r="F227" s="51">
        <v>0.27987064017761198</v>
      </c>
      <c r="G227" s="50">
        <v>12572220</v>
      </c>
      <c r="H227" s="51">
        <v>1.3550132086322364E-2</v>
      </c>
      <c r="I227" s="51">
        <v>1.8816247249889041E-2</v>
      </c>
      <c r="J227" s="48">
        <v>5.7602512905425147</v>
      </c>
    </row>
    <row r="228" spans="1:10" ht="15" customHeight="1" x14ac:dyDescent="0.35">
      <c r="A228" s="68">
        <v>890113374</v>
      </c>
      <c r="B228" s="69" t="s">
        <v>327</v>
      </c>
      <c r="C228" s="69" t="s">
        <v>22</v>
      </c>
      <c r="D228" s="45">
        <v>1.8356195581036356</v>
      </c>
      <c r="E228" s="49">
        <v>4300252</v>
      </c>
      <c r="F228" s="51">
        <v>0.20990133562386537</v>
      </c>
      <c r="G228" s="50">
        <v>19370973</v>
      </c>
      <c r="H228" s="51">
        <v>1.503591953993687E-2</v>
      </c>
      <c r="I228" s="51">
        <v>1.9030432802730146E-2</v>
      </c>
      <c r="J228" s="48">
        <v>6.2307822324386448</v>
      </c>
    </row>
    <row r="229" spans="1:10" ht="15" customHeight="1" x14ac:dyDescent="0.35">
      <c r="A229" s="68">
        <v>890113551</v>
      </c>
      <c r="B229" s="69" t="s">
        <v>113</v>
      </c>
      <c r="C229" s="69" t="s">
        <v>23</v>
      </c>
      <c r="D229" s="45">
        <v>2.2829289765977143</v>
      </c>
      <c r="E229" s="49">
        <v>40862889</v>
      </c>
      <c r="F229" s="51">
        <v>0.72326663530228807</v>
      </c>
      <c r="G229" s="50">
        <v>26228943</v>
      </c>
      <c r="H229" s="51">
        <v>2.6981693577055186E-2</v>
      </c>
      <c r="I229" s="51">
        <v>9.7500688457022464E-2</v>
      </c>
      <c r="J229" s="48">
        <v>1.7709534384961154</v>
      </c>
    </row>
    <row r="230" spans="1:10" ht="15" customHeight="1" x14ac:dyDescent="0.35">
      <c r="A230" s="68">
        <v>890115406</v>
      </c>
      <c r="B230" s="69" t="s">
        <v>328</v>
      </c>
      <c r="C230" s="69" t="s">
        <v>22</v>
      </c>
      <c r="D230" s="45">
        <v>3.8478879008767222</v>
      </c>
      <c r="E230" s="49">
        <v>153009957</v>
      </c>
      <c r="F230" s="51">
        <v>0.69852958307548929</v>
      </c>
      <c r="G230" s="50">
        <v>65319137</v>
      </c>
      <c r="H230" s="51">
        <v>0.12127961575213894</v>
      </c>
      <c r="I230" s="51">
        <v>0.40229358817156446</v>
      </c>
      <c r="J230" s="48">
        <v>2.6486618937780286</v>
      </c>
    </row>
    <row r="231" spans="1:10" ht="15" customHeight="1" x14ac:dyDescent="0.35">
      <c r="A231" s="68">
        <v>890115555</v>
      </c>
      <c r="B231" s="69" t="s">
        <v>329</v>
      </c>
      <c r="C231" s="69" t="s">
        <v>22</v>
      </c>
      <c r="D231" s="45">
        <v>1.6316889029250599</v>
      </c>
      <c r="E231" s="49">
        <v>6522632</v>
      </c>
      <c r="F231" s="51">
        <v>0.59762329468166864</v>
      </c>
      <c r="G231" s="50">
        <v>9284525</v>
      </c>
      <c r="H231" s="51">
        <v>9.8241235637482896E-2</v>
      </c>
      <c r="I231" s="51">
        <v>0.24415239336422703</v>
      </c>
      <c r="J231" s="48"/>
    </row>
    <row r="232" spans="1:10" ht="15" customHeight="1" x14ac:dyDescent="0.35">
      <c r="A232" s="68">
        <v>890201201</v>
      </c>
      <c r="B232" s="69" t="s">
        <v>330</v>
      </c>
      <c r="C232" s="69" t="s">
        <v>22</v>
      </c>
      <c r="D232" s="45">
        <v>3.0616814041715767</v>
      </c>
      <c r="E232" s="49">
        <v>49873438</v>
      </c>
      <c r="F232" s="51">
        <v>0.25120143767572839</v>
      </c>
      <c r="G232" s="50">
        <v>80732650</v>
      </c>
      <c r="H232" s="51">
        <v>0.20112794504086146</v>
      </c>
      <c r="I232" s="51">
        <v>0.26860086966054009</v>
      </c>
      <c r="J232" s="48">
        <v>4208.201047933243</v>
      </c>
    </row>
    <row r="233" spans="1:10" ht="15" customHeight="1" x14ac:dyDescent="0.35">
      <c r="A233" s="68">
        <v>890205820</v>
      </c>
      <c r="B233" s="69" t="s">
        <v>331</v>
      </c>
      <c r="C233" s="69" t="s">
        <v>22</v>
      </c>
      <c r="D233" s="45">
        <v>1.3729875443173285</v>
      </c>
      <c r="E233" s="49">
        <v>4097787</v>
      </c>
      <c r="F233" s="51">
        <v>0.56994120923265867</v>
      </c>
      <c r="G233" s="50">
        <v>27253404</v>
      </c>
      <c r="H233" s="51">
        <v>5.8415392635267564E-2</v>
      </c>
      <c r="I233" s="51">
        <v>0.13583117910702092</v>
      </c>
      <c r="J233" s="48">
        <v>1.3765872527433298</v>
      </c>
    </row>
    <row r="234" spans="1:10" ht="15" customHeight="1" x14ac:dyDescent="0.35">
      <c r="A234" s="68">
        <v>890207641</v>
      </c>
      <c r="B234" s="69" t="s">
        <v>332</v>
      </c>
      <c r="C234" s="69" t="s">
        <v>22</v>
      </c>
      <c r="D234" s="45">
        <v>2.0635829657466935</v>
      </c>
      <c r="E234" s="49">
        <v>10424032</v>
      </c>
      <c r="F234" s="51">
        <v>0.44697268032233656</v>
      </c>
      <c r="G234" s="50">
        <v>20694154</v>
      </c>
      <c r="H234" s="51">
        <v>0.15894101748573108</v>
      </c>
      <c r="I234" s="51">
        <v>0.2874017464062556</v>
      </c>
      <c r="J234" s="48">
        <v>3.5634835469613062</v>
      </c>
    </row>
    <row r="235" spans="1:10" ht="15" customHeight="1" x14ac:dyDescent="0.35">
      <c r="A235" s="68">
        <v>890209174</v>
      </c>
      <c r="B235" s="69" t="s">
        <v>333</v>
      </c>
      <c r="C235" s="69" t="s">
        <v>22</v>
      </c>
      <c r="D235" s="45">
        <v>3.1781295554634585</v>
      </c>
      <c r="E235" s="49">
        <v>291109912</v>
      </c>
      <c r="F235" s="51">
        <v>0.2888532322662854</v>
      </c>
      <c r="G235" s="50">
        <v>422113363</v>
      </c>
      <c r="H235" s="51">
        <v>0.17034174198931498</v>
      </c>
      <c r="I235" s="51">
        <v>0.23953106407578953</v>
      </c>
      <c r="J235" s="48">
        <v>9.2728949132421779</v>
      </c>
    </row>
    <row r="236" spans="1:10" ht="15" customHeight="1" x14ac:dyDescent="0.35">
      <c r="A236" s="68">
        <v>890270773</v>
      </c>
      <c r="B236" s="69" t="s">
        <v>114</v>
      </c>
      <c r="C236" s="69" t="s">
        <v>22</v>
      </c>
      <c r="D236" s="45">
        <v>9.8752469481464882</v>
      </c>
      <c r="E236" s="49">
        <v>3962354</v>
      </c>
      <c r="F236" s="51">
        <v>0.46928041276496191</v>
      </c>
      <c r="G236" s="50">
        <v>4226162</v>
      </c>
      <c r="H236" s="51">
        <v>0.17219520238339969</v>
      </c>
      <c r="I236" s="51">
        <v>0.32445609041962897</v>
      </c>
      <c r="J236" s="48">
        <v>12.096546248511315</v>
      </c>
    </row>
    <row r="237" spans="1:10" ht="15" customHeight="1" x14ac:dyDescent="0.35">
      <c r="A237" s="68">
        <v>890312765</v>
      </c>
      <c r="B237" s="69" t="s">
        <v>334</v>
      </c>
      <c r="C237" s="69" t="s">
        <v>22</v>
      </c>
      <c r="D237" s="45">
        <v>1.3874212722375079</v>
      </c>
      <c r="E237" s="49">
        <v>35106714</v>
      </c>
      <c r="F237" s="51">
        <v>0.58387181114774922</v>
      </c>
      <c r="G237" s="50">
        <v>67729746</v>
      </c>
      <c r="H237" s="51">
        <v>4.2045613485258065E-2</v>
      </c>
      <c r="I237" s="51">
        <v>0.10104005114680335</v>
      </c>
      <c r="J237" s="48">
        <v>1.0322795863651462</v>
      </c>
    </row>
    <row r="238" spans="1:10" ht="15" customHeight="1" x14ac:dyDescent="0.35">
      <c r="A238" s="68">
        <v>890317402</v>
      </c>
      <c r="B238" s="69" t="s">
        <v>335</v>
      </c>
      <c r="C238" s="69" t="s">
        <v>23</v>
      </c>
      <c r="D238" s="45">
        <v>1.4380257534731771</v>
      </c>
      <c r="E238" s="49">
        <v>7895034</v>
      </c>
      <c r="F238" s="51">
        <v>0.6372162518204324</v>
      </c>
      <c r="G238" s="50">
        <v>23209407</v>
      </c>
      <c r="H238" s="51">
        <v>5.0058183653078091E-2</v>
      </c>
      <c r="I238" s="51">
        <v>0.13798353400412169</v>
      </c>
      <c r="J238" s="48"/>
    </row>
    <row r="239" spans="1:10" ht="15" customHeight="1" x14ac:dyDescent="0.35">
      <c r="A239" s="68">
        <v>890401053</v>
      </c>
      <c r="B239" s="69" t="s">
        <v>336</v>
      </c>
      <c r="C239" s="69" t="s">
        <v>22</v>
      </c>
      <c r="D239" s="45">
        <v>2.7275478967605671</v>
      </c>
      <c r="E239" s="49">
        <v>17824162</v>
      </c>
      <c r="F239" s="51">
        <v>0.53150855978660516</v>
      </c>
      <c r="G239" s="50">
        <v>32890041</v>
      </c>
      <c r="H239" s="51">
        <v>0.14762104146414717</v>
      </c>
      <c r="I239" s="51">
        <v>0.31509869507307697</v>
      </c>
      <c r="J239" s="48">
        <v>3.7222852763049858</v>
      </c>
    </row>
    <row r="240" spans="1:10" ht="15" customHeight="1" x14ac:dyDescent="0.35">
      <c r="A240" s="68">
        <v>890403235</v>
      </c>
      <c r="B240" s="69" t="s">
        <v>337</v>
      </c>
      <c r="C240" s="69" t="s">
        <v>22</v>
      </c>
      <c r="D240" s="45">
        <v>6.8536226397528512</v>
      </c>
      <c r="E240" s="49">
        <v>49294246</v>
      </c>
      <c r="F240" s="51">
        <v>0.54536594607476241</v>
      </c>
      <c r="G240" s="50">
        <v>27999888</v>
      </c>
      <c r="H240" s="51">
        <v>2.0691956122637311E-2</v>
      </c>
      <c r="I240" s="51">
        <v>4.5513432053728216E-2</v>
      </c>
      <c r="J240" s="48"/>
    </row>
    <row r="241" spans="1:10" ht="15" customHeight="1" x14ac:dyDescent="0.35">
      <c r="A241" s="68">
        <v>890404359</v>
      </c>
      <c r="B241" s="69" t="s">
        <v>338</v>
      </c>
      <c r="C241" s="69" t="s">
        <v>22</v>
      </c>
      <c r="D241" s="45">
        <v>3.7306816918876291</v>
      </c>
      <c r="E241" s="49">
        <v>32727231</v>
      </c>
      <c r="F241" s="51">
        <v>0.43219995711888332</v>
      </c>
      <c r="G241" s="50">
        <v>58115893</v>
      </c>
      <c r="H241" s="51">
        <v>5.9442929449522827E-2</v>
      </c>
      <c r="I241" s="51">
        <v>0.10468989954262597</v>
      </c>
      <c r="J241" s="48">
        <v>5.2280173369377483</v>
      </c>
    </row>
    <row r="242" spans="1:10" ht="15" customHeight="1" x14ac:dyDescent="0.35">
      <c r="A242" s="68">
        <v>890406491</v>
      </c>
      <c r="B242" s="69" t="s">
        <v>339</v>
      </c>
      <c r="C242" s="69" t="s">
        <v>22</v>
      </c>
      <c r="D242" s="45">
        <v>2.4189691360946237</v>
      </c>
      <c r="E242" s="49">
        <v>27852274</v>
      </c>
      <c r="F242" s="51">
        <v>0.60636445477842194</v>
      </c>
      <c r="G242" s="50">
        <v>21886465</v>
      </c>
      <c r="H242" s="51">
        <v>2.9812160195076206E-2</v>
      </c>
      <c r="I242" s="51">
        <v>7.5735437403893227E-2</v>
      </c>
      <c r="J242" s="48"/>
    </row>
    <row r="243" spans="1:10" ht="15" customHeight="1" x14ac:dyDescent="0.35">
      <c r="A243" s="68">
        <v>890503178</v>
      </c>
      <c r="B243" s="69" t="s">
        <v>340</v>
      </c>
      <c r="C243" s="69" t="s">
        <v>22</v>
      </c>
      <c r="D243" s="45">
        <v>7.8604779867749679</v>
      </c>
      <c r="E243" s="49">
        <v>6941905</v>
      </c>
      <c r="F243" s="51">
        <v>0.22984726110028514</v>
      </c>
      <c r="G243" s="50">
        <v>7823354</v>
      </c>
      <c r="H243" s="51">
        <v>2.9852577010558479E-2</v>
      </c>
      <c r="I243" s="51">
        <v>3.876189163880351E-2</v>
      </c>
      <c r="J243" s="48">
        <v>7.3119378873001715</v>
      </c>
    </row>
    <row r="244" spans="1:10" ht="15" customHeight="1" x14ac:dyDescent="0.35">
      <c r="A244" s="68">
        <v>890504445</v>
      </c>
      <c r="B244" s="69" t="s">
        <v>341</v>
      </c>
      <c r="C244" s="69" t="s">
        <v>22</v>
      </c>
      <c r="D244" s="45">
        <v>4.3316220372411838</v>
      </c>
      <c r="E244" s="49">
        <v>14875166</v>
      </c>
      <c r="F244" s="51">
        <v>0.61398196492281398</v>
      </c>
      <c r="G244" s="50">
        <v>8358159</v>
      </c>
      <c r="H244" s="51">
        <v>6.3275964391691392E-2</v>
      </c>
      <c r="I244" s="51">
        <v>0.16391971007012429</v>
      </c>
      <c r="J244" s="48">
        <v>13.562871228320265</v>
      </c>
    </row>
    <row r="245" spans="1:10" ht="15" customHeight="1" x14ac:dyDescent="0.35">
      <c r="A245" s="68">
        <v>890804507</v>
      </c>
      <c r="B245" s="69" t="s">
        <v>342</v>
      </c>
      <c r="C245" s="69" t="s">
        <v>22</v>
      </c>
      <c r="D245" s="45">
        <v>9.8230828478034145</v>
      </c>
      <c r="E245" s="49">
        <v>9576680</v>
      </c>
      <c r="F245" s="51">
        <v>7.834165869407636E-2</v>
      </c>
      <c r="G245" s="50">
        <v>14160450</v>
      </c>
      <c r="H245" s="51">
        <v>0.37471243839290541</v>
      </c>
      <c r="I245" s="51">
        <v>0.40656328012174753</v>
      </c>
      <c r="J245" s="48">
        <v>317.86213560070672</v>
      </c>
    </row>
    <row r="246" spans="1:10" ht="15" customHeight="1" x14ac:dyDescent="0.35">
      <c r="A246" s="68">
        <v>890903035</v>
      </c>
      <c r="B246" s="69" t="s">
        <v>343</v>
      </c>
      <c r="C246" s="69" t="s">
        <v>22</v>
      </c>
      <c r="D246" s="45">
        <v>1.7410512000392322</v>
      </c>
      <c r="E246" s="49">
        <v>368710321</v>
      </c>
      <c r="F246" s="51">
        <v>0.52744978144226151</v>
      </c>
      <c r="G246" s="50">
        <v>708225104</v>
      </c>
      <c r="H246" s="51">
        <v>2.4970877005703402E-2</v>
      </c>
      <c r="I246" s="51">
        <v>5.2842800669771234E-2</v>
      </c>
      <c r="J246" s="48">
        <v>0.47957783779922808</v>
      </c>
    </row>
    <row r="247" spans="1:10" ht="15" customHeight="1" x14ac:dyDescent="0.35">
      <c r="A247" s="68">
        <v>890910591</v>
      </c>
      <c r="B247" s="69" t="s">
        <v>344</v>
      </c>
      <c r="C247" s="69" t="s">
        <v>23</v>
      </c>
      <c r="D247" s="45">
        <v>2.8440180352192783</v>
      </c>
      <c r="E247" s="49">
        <v>70778758</v>
      </c>
      <c r="F247" s="51">
        <v>0.52211567566235839</v>
      </c>
      <c r="G247" s="50">
        <v>63428179</v>
      </c>
      <c r="H247" s="51">
        <v>2.9945688164330925E-2</v>
      </c>
      <c r="I247" s="51">
        <v>6.2663047602233707E-2</v>
      </c>
      <c r="J247" s="48">
        <v>1.2838457977871718</v>
      </c>
    </row>
    <row r="248" spans="1:10" ht="15" customHeight="1" x14ac:dyDescent="0.35">
      <c r="A248" s="68">
        <v>890911431</v>
      </c>
      <c r="B248" s="69" t="s">
        <v>345</v>
      </c>
      <c r="C248" s="69" t="s">
        <v>22</v>
      </c>
      <c r="D248" s="45">
        <v>1.7530311429989094</v>
      </c>
      <c r="E248" s="49">
        <v>181049362</v>
      </c>
      <c r="F248" s="51">
        <v>0.5428894349430643</v>
      </c>
      <c r="G248" s="50">
        <v>262783478</v>
      </c>
      <c r="H248" s="51">
        <v>6.6356462858326443E-2</v>
      </c>
      <c r="I248" s="51">
        <v>0.14516501680520416</v>
      </c>
      <c r="J248" s="48">
        <v>3.3158759810753176</v>
      </c>
    </row>
    <row r="249" spans="1:10" ht="15" customHeight="1" x14ac:dyDescent="0.35">
      <c r="A249" s="68">
        <v>890913255</v>
      </c>
      <c r="B249" s="69" t="s">
        <v>346</v>
      </c>
      <c r="C249" s="69" t="s">
        <v>22</v>
      </c>
      <c r="D249" s="45">
        <v>1.3688705134974055</v>
      </c>
      <c r="E249" s="49">
        <v>5552869</v>
      </c>
      <c r="F249" s="51">
        <v>0.70344084760331782</v>
      </c>
      <c r="G249" s="50">
        <v>6346397</v>
      </c>
      <c r="H249" s="51">
        <v>0.11392682419081589</v>
      </c>
      <c r="I249" s="51">
        <v>0.38416222622064139</v>
      </c>
      <c r="J249" s="48">
        <v>47.807635743279015</v>
      </c>
    </row>
    <row r="250" spans="1:10" ht="15" customHeight="1" x14ac:dyDescent="0.35">
      <c r="A250" s="68">
        <v>890913356</v>
      </c>
      <c r="B250" s="69" t="s">
        <v>347</v>
      </c>
      <c r="C250" s="69" t="s">
        <v>22</v>
      </c>
      <c r="D250" s="45">
        <v>1.9533661110110916</v>
      </c>
      <c r="E250" s="49">
        <v>4792376</v>
      </c>
      <c r="F250" s="51">
        <v>0.51006420682920817</v>
      </c>
      <c r="G250" s="50">
        <v>5245647</v>
      </c>
      <c r="H250" s="51">
        <v>5.2652308508467277E-2</v>
      </c>
      <c r="I250" s="51">
        <v>0.10746777280285921</v>
      </c>
      <c r="J250" s="48"/>
    </row>
    <row r="251" spans="1:10" ht="15" customHeight="1" x14ac:dyDescent="0.35">
      <c r="A251" s="68">
        <v>890917464</v>
      </c>
      <c r="B251" s="69" t="s">
        <v>115</v>
      </c>
      <c r="C251" s="69" t="s">
        <v>23</v>
      </c>
      <c r="D251" s="45">
        <v>5.9301159084495731</v>
      </c>
      <c r="E251" s="49">
        <v>44760828</v>
      </c>
      <c r="F251" s="51">
        <v>0.17404321844347745</v>
      </c>
      <c r="G251" s="50">
        <v>67366521</v>
      </c>
      <c r="H251" s="51">
        <v>5.3705693764797904E-2</v>
      </c>
      <c r="I251" s="51">
        <v>6.5022401854476053E-2</v>
      </c>
      <c r="J251" s="48"/>
    </row>
    <row r="252" spans="1:10" ht="15" customHeight="1" x14ac:dyDescent="0.35">
      <c r="A252" s="68">
        <v>890929487</v>
      </c>
      <c r="B252" s="69" t="s">
        <v>116</v>
      </c>
      <c r="C252" s="69" t="s">
        <v>22</v>
      </c>
      <c r="D252" s="45">
        <v>6.3598976785924339</v>
      </c>
      <c r="E252" s="49">
        <v>32898591</v>
      </c>
      <c r="F252" s="51">
        <v>0.24794200124817586</v>
      </c>
      <c r="G252" s="50">
        <v>32423111</v>
      </c>
      <c r="H252" s="51">
        <v>0.17185880183187646</v>
      </c>
      <c r="I252" s="51">
        <v>0.22851801605342559</v>
      </c>
      <c r="J252" s="48">
        <v>66.026225972891808</v>
      </c>
    </row>
    <row r="253" spans="1:10" ht="15" customHeight="1" x14ac:dyDescent="0.35">
      <c r="A253" s="68">
        <v>890930545</v>
      </c>
      <c r="B253" s="69" t="s">
        <v>348</v>
      </c>
      <c r="C253" s="69" t="s">
        <v>22</v>
      </c>
      <c r="D253" s="45">
        <v>1.5108863404572164</v>
      </c>
      <c r="E253" s="49">
        <v>89699938</v>
      </c>
      <c r="F253" s="51">
        <v>0.47506703346876161</v>
      </c>
      <c r="G253" s="50">
        <v>546683364</v>
      </c>
      <c r="H253" s="51">
        <v>0.20923690169742667</v>
      </c>
      <c r="I253" s="51">
        <v>0.39859737345144458</v>
      </c>
      <c r="J253" s="48">
        <v>6.1189063184021348</v>
      </c>
    </row>
    <row r="254" spans="1:10" ht="15" customHeight="1" x14ac:dyDescent="0.35">
      <c r="A254" s="68">
        <v>890932424</v>
      </c>
      <c r="B254" s="69" t="s">
        <v>349</v>
      </c>
      <c r="C254" s="69" t="s">
        <v>23</v>
      </c>
      <c r="D254" s="45">
        <v>2.2258063469758098</v>
      </c>
      <c r="E254" s="49">
        <v>165519290</v>
      </c>
      <c r="F254" s="51">
        <v>0.43482673658654986</v>
      </c>
      <c r="G254" s="50">
        <v>513028157</v>
      </c>
      <c r="H254" s="51">
        <v>3.6791516943906394E-2</v>
      </c>
      <c r="I254" s="51">
        <v>6.5097766164128879E-2</v>
      </c>
      <c r="J254" s="48">
        <v>1.7759956363998364</v>
      </c>
    </row>
    <row r="255" spans="1:10" ht="15" customHeight="1" x14ac:dyDescent="0.35">
      <c r="A255" s="68">
        <v>890932730</v>
      </c>
      <c r="B255" s="69" t="s">
        <v>350</v>
      </c>
      <c r="C255" s="69" t="s">
        <v>23</v>
      </c>
      <c r="D255" s="45">
        <v>2.9292687853695871</v>
      </c>
      <c r="E255" s="49">
        <v>24965695</v>
      </c>
      <c r="F255" s="51">
        <v>0.49194602297337098</v>
      </c>
      <c r="G255" s="50">
        <v>23459494</v>
      </c>
      <c r="H255" s="51">
        <v>5.9199808555241776E-2</v>
      </c>
      <c r="I255" s="51">
        <v>0.11652267521200585</v>
      </c>
      <c r="J255" s="48">
        <v>10.514997999753815</v>
      </c>
    </row>
    <row r="256" spans="1:10" ht="15" customHeight="1" x14ac:dyDescent="0.35">
      <c r="A256" s="68">
        <v>890937165</v>
      </c>
      <c r="B256" s="69" t="s">
        <v>351</v>
      </c>
      <c r="C256" s="69" t="s">
        <v>22</v>
      </c>
      <c r="D256" s="45">
        <v>3.9387279285966006</v>
      </c>
      <c r="E256" s="49">
        <v>27335289</v>
      </c>
      <c r="F256" s="51">
        <v>0.22248241120759399</v>
      </c>
      <c r="G256" s="50">
        <v>34566765</v>
      </c>
      <c r="H256" s="51">
        <v>6.6941847128210594E-2</v>
      </c>
      <c r="I256" s="51">
        <v>8.6096891045488344E-2</v>
      </c>
      <c r="J256" s="48">
        <v>16.0023820021723</v>
      </c>
    </row>
    <row r="257" spans="1:10" ht="15" customHeight="1" x14ac:dyDescent="0.35">
      <c r="A257" s="68">
        <v>890938011</v>
      </c>
      <c r="B257" s="69" t="s">
        <v>117</v>
      </c>
      <c r="C257" s="69" t="s">
        <v>22</v>
      </c>
      <c r="D257" s="45">
        <v>13.238955143080561</v>
      </c>
      <c r="E257" s="49">
        <v>3865931</v>
      </c>
      <c r="F257" s="51">
        <v>6.3629122776200725E-2</v>
      </c>
      <c r="G257" s="50">
        <v>4648381</v>
      </c>
      <c r="H257" s="51">
        <v>0.13490330466704753</v>
      </c>
      <c r="I257" s="51">
        <v>0.14407037633102796</v>
      </c>
      <c r="J257" s="48"/>
    </row>
    <row r="258" spans="1:10" ht="15" customHeight="1" x14ac:dyDescent="0.35">
      <c r="A258" s="68">
        <v>890940621</v>
      </c>
      <c r="B258" s="69" t="s">
        <v>352</v>
      </c>
      <c r="C258" s="69" t="s">
        <v>22</v>
      </c>
      <c r="D258" s="45">
        <v>1.254586619927559</v>
      </c>
      <c r="E258" s="49">
        <v>8461835</v>
      </c>
      <c r="F258" s="51">
        <v>0.71712611716507024</v>
      </c>
      <c r="G258" s="50">
        <v>14666154</v>
      </c>
      <c r="H258" s="51">
        <v>6.4966167454604054E-2</v>
      </c>
      <c r="I258" s="51">
        <v>0.22966477782791589</v>
      </c>
      <c r="J258" s="48">
        <v>1.358085414699405</v>
      </c>
    </row>
    <row r="259" spans="1:10" ht="15" customHeight="1" x14ac:dyDescent="0.35">
      <c r="A259" s="68">
        <v>890940910</v>
      </c>
      <c r="B259" s="69" t="s">
        <v>353</v>
      </c>
      <c r="C259" s="69" t="s">
        <v>23</v>
      </c>
      <c r="D259" s="45">
        <v>5.3631498723627509</v>
      </c>
      <c r="E259" s="49">
        <v>18878106</v>
      </c>
      <c r="F259" s="51">
        <v>0.76449042082790575</v>
      </c>
      <c r="G259" s="50">
        <v>7574623</v>
      </c>
      <c r="H259" s="51">
        <v>4.1191820486690546E-2</v>
      </c>
      <c r="I259" s="51">
        <v>0.17490507448357495</v>
      </c>
      <c r="J259" s="48">
        <v>1.5498521905858214</v>
      </c>
    </row>
    <row r="260" spans="1:10" ht="15" customHeight="1" x14ac:dyDescent="0.35">
      <c r="A260" s="68">
        <v>890942206</v>
      </c>
      <c r="B260" s="69" t="s">
        <v>354</v>
      </c>
      <c r="C260" s="69" t="s">
        <v>23</v>
      </c>
      <c r="D260" s="45">
        <v>2.3130730649438669</v>
      </c>
      <c r="E260" s="49">
        <v>5199856</v>
      </c>
      <c r="F260" s="51">
        <v>0.32742111525867768</v>
      </c>
      <c r="G260" s="50">
        <v>8744151</v>
      </c>
      <c r="H260" s="51">
        <v>6.2782047130474514E-2</v>
      </c>
      <c r="I260" s="51">
        <v>9.3345254444942682E-2</v>
      </c>
      <c r="J260" s="48">
        <v>10.103420104719818</v>
      </c>
    </row>
    <row r="261" spans="1:10" ht="15" customHeight="1" x14ac:dyDescent="0.35">
      <c r="A261" s="68">
        <v>890942985</v>
      </c>
      <c r="B261" s="69" t="s">
        <v>118</v>
      </c>
      <c r="C261" s="69" t="s">
        <v>23</v>
      </c>
      <c r="D261" s="45">
        <v>30.493609471273267</v>
      </c>
      <c r="E261" s="49">
        <v>9142724</v>
      </c>
      <c r="F261" s="51">
        <v>0.10071214192044207</v>
      </c>
      <c r="G261" s="50">
        <v>8965578</v>
      </c>
      <c r="H261" s="51">
        <v>9.177400753206584E-2</v>
      </c>
      <c r="I261" s="51">
        <v>0.10205186994078909</v>
      </c>
      <c r="J261" s="48">
        <v>6.9736284507858111</v>
      </c>
    </row>
    <row r="262" spans="1:10" ht="15" customHeight="1" x14ac:dyDescent="0.35">
      <c r="A262" s="68">
        <v>891100670</v>
      </c>
      <c r="B262" s="69" t="s">
        <v>355</v>
      </c>
      <c r="C262" s="69" t="s">
        <v>22</v>
      </c>
      <c r="D262" s="45">
        <v>4.407323688923416</v>
      </c>
      <c r="E262" s="49">
        <v>33601435</v>
      </c>
      <c r="F262" s="51">
        <v>0.68476011257585678</v>
      </c>
      <c r="G262" s="50">
        <v>15103509</v>
      </c>
      <c r="H262" s="51">
        <v>0.10670064956263531</v>
      </c>
      <c r="I262" s="51">
        <v>0.33847445649881758</v>
      </c>
      <c r="J262" s="48">
        <v>7.9311782848561201</v>
      </c>
    </row>
    <row r="263" spans="1:10" ht="15" customHeight="1" x14ac:dyDescent="0.35">
      <c r="A263" s="68">
        <v>891100881</v>
      </c>
      <c r="B263" s="69" t="s">
        <v>356</v>
      </c>
      <c r="C263" s="69" t="s">
        <v>22</v>
      </c>
      <c r="D263" s="45">
        <v>4.0631397527801409</v>
      </c>
      <c r="E263" s="49">
        <v>61192205</v>
      </c>
      <c r="F263" s="51">
        <v>0.24496867302401998</v>
      </c>
      <c r="G263" s="50">
        <v>85661186</v>
      </c>
      <c r="H263" s="51">
        <v>8.3264990546770237E-2</v>
      </c>
      <c r="I263" s="51">
        <v>0.11028017987049583</v>
      </c>
      <c r="J263" s="48"/>
    </row>
    <row r="264" spans="1:10" ht="15" customHeight="1" x14ac:dyDescent="0.35">
      <c r="A264" s="68">
        <v>900010332</v>
      </c>
      <c r="B264" s="69" t="s">
        <v>357</v>
      </c>
      <c r="C264" s="69" t="s">
        <v>22</v>
      </c>
      <c r="D264" s="45">
        <v>1.4307016764007545</v>
      </c>
      <c r="E264" s="49">
        <v>9262908</v>
      </c>
      <c r="F264" s="51">
        <v>0.25213215735762701</v>
      </c>
      <c r="G264" s="50">
        <v>110900493</v>
      </c>
      <c r="H264" s="51">
        <v>1.54024821724508E-2</v>
      </c>
      <c r="I264" s="51">
        <v>2.0595192484852164E-2</v>
      </c>
      <c r="J264" s="48">
        <v>1.3120894006484569</v>
      </c>
    </row>
    <row r="265" spans="1:10" ht="15" customHeight="1" x14ac:dyDescent="0.35">
      <c r="A265" s="68">
        <v>900011631</v>
      </c>
      <c r="B265" s="69" t="s">
        <v>358</v>
      </c>
      <c r="C265" s="69" t="s">
        <v>23</v>
      </c>
      <c r="D265" s="45">
        <v>16.154270709178412</v>
      </c>
      <c r="E265" s="49">
        <v>13769822</v>
      </c>
      <c r="F265" s="51">
        <v>0.22360304556799024</v>
      </c>
      <c r="G265" s="50">
        <v>23359862</v>
      </c>
      <c r="H265" s="51">
        <v>9.4705200733699452E-2</v>
      </c>
      <c r="I265" s="51">
        <v>0.12198038669920225</v>
      </c>
      <c r="J265" s="48">
        <v>7.5123780648563141</v>
      </c>
    </row>
    <row r="266" spans="1:10" ht="15" customHeight="1" x14ac:dyDescent="0.35">
      <c r="A266" s="68">
        <v>900014767</v>
      </c>
      <c r="B266" s="69" t="s">
        <v>359</v>
      </c>
      <c r="C266" s="69" t="s">
        <v>22</v>
      </c>
      <c r="D266" s="45">
        <v>3.2576657390734982</v>
      </c>
      <c r="E266" s="49">
        <v>14481684</v>
      </c>
      <c r="F266" s="51">
        <v>0.49365312615498153</v>
      </c>
      <c r="G266" s="50">
        <v>11949210</v>
      </c>
      <c r="H266" s="51">
        <v>1.6350195191615596E-2</v>
      </c>
      <c r="I266" s="51">
        <v>3.2290502886801721E-2</v>
      </c>
      <c r="J266" s="48">
        <v>0.72661567027859697</v>
      </c>
    </row>
    <row r="267" spans="1:10" ht="15" customHeight="1" x14ac:dyDescent="0.35">
      <c r="A267" s="68">
        <v>900014867</v>
      </c>
      <c r="B267" s="69" t="s">
        <v>360</v>
      </c>
      <c r="C267" s="69" t="s">
        <v>22</v>
      </c>
      <c r="D267" s="45">
        <v>2.7509388091675775</v>
      </c>
      <c r="E267" s="49">
        <v>7631374</v>
      </c>
      <c r="F267" s="51">
        <v>0.24228896338532024</v>
      </c>
      <c r="G267" s="50">
        <v>13630185</v>
      </c>
      <c r="H267" s="51">
        <v>5.0257573783264897E-2</v>
      </c>
      <c r="I267" s="51">
        <v>6.6328153286254007E-2</v>
      </c>
      <c r="J267" s="48">
        <v>8.2538139190928757</v>
      </c>
    </row>
    <row r="268" spans="1:10" ht="15" customHeight="1" x14ac:dyDescent="0.35">
      <c r="A268" s="68">
        <v>900018975</v>
      </c>
      <c r="B268" s="69" t="s">
        <v>119</v>
      </c>
      <c r="C268" s="69" t="s">
        <v>23</v>
      </c>
      <c r="D268" s="45">
        <v>1.7202307464262032</v>
      </c>
      <c r="E268" s="49">
        <v>91662838</v>
      </c>
      <c r="F268" s="51">
        <v>0.74159148984779821</v>
      </c>
      <c r="G268" s="50">
        <v>157995923</v>
      </c>
      <c r="H268" s="51">
        <v>1.0759034169280594E-2</v>
      </c>
      <c r="I268" s="51">
        <v>4.1635757904968221E-2</v>
      </c>
      <c r="J268" s="48">
        <v>0.27344261150272309</v>
      </c>
    </row>
    <row r="269" spans="1:10" ht="15" customHeight="1" x14ac:dyDescent="0.35">
      <c r="A269" s="68">
        <v>900030756</v>
      </c>
      <c r="B269" s="69" t="s">
        <v>361</v>
      </c>
      <c r="C269" s="69" t="s">
        <v>23</v>
      </c>
      <c r="D269" s="45">
        <v>1.7669604158910004</v>
      </c>
      <c r="E269" s="49">
        <v>16901894</v>
      </c>
      <c r="F269" s="51">
        <v>0.61799298689866922</v>
      </c>
      <c r="G269" s="50">
        <v>19843161</v>
      </c>
      <c r="H269" s="51">
        <v>1.8840630154179576E-2</v>
      </c>
      <c r="I269" s="51">
        <v>4.9320115882746707E-2</v>
      </c>
      <c r="J269" s="48">
        <v>2.5398613630642344</v>
      </c>
    </row>
    <row r="270" spans="1:10" ht="15" customHeight="1" x14ac:dyDescent="0.35">
      <c r="A270" s="68">
        <v>900034278</v>
      </c>
      <c r="B270" s="69" t="s">
        <v>362</v>
      </c>
      <c r="C270" s="69" t="s">
        <v>22</v>
      </c>
      <c r="D270" s="45">
        <v>1.2322700405792626</v>
      </c>
      <c r="E270" s="49">
        <v>5656319</v>
      </c>
      <c r="F270" s="51">
        <v>0.69266044355570955</v>
      </c>
      <c r="G270" s="50">
        <v>17777142</v>
      </c>
      <c r="H270" s="51">
        <v>0.24276996254487915</v>
      </c>
      <c r="I270" s="51">
        <v>0.78990796158347609</v>
      </c>
      <c r="J270" s="48">
        <v>5.5458424465312977</v>
      </c>
    </row>
    <row r="271" spans="1:10" ht="15" customHeight="1" x14ac:dyDescent="0.35">
      <c r="A271" s="68">
        <v>900037384</v>
      </c>
      <c r="B271" s="69" t="s">
        <v>363</v>
      </c>
      <c r="C271" s="69" t="s">
        <v>22</v>
      </c>
      <c r="D271" s="45">
        <v>7.149339159202805</v>
      </c>
      <c r="E271" s="49">
        <v>20156267</v>
      </c>
      <c r="F271" s="51">
        <v>0.59370436119437908</v>
      </c>
      <c r="G271" s="50">
        <v>11045951</v>
      </c>
      <c r="H271" s="51">
        <v>3.3362625542175908E-2</v>
      </c>
      <c r="I271" s="51">
        <v>8.2114161107540676E-2</v>
      </c>
      <c r="J271" s="48">
        <v>3.7933069301961835</v>
      </c>
    </row>
    <row r="272" spans="1:10" ht="15" customHeight="1" x14ac:dyDescent="0.35">
      <c r="A272" s="68">
        <v>900041598</v>
      </c>
      <c r="B272" s="69" t="s">
        <v>364</v>
      </c>
      <c r="C272" s="69" t="s">
        <v>22</v>
      </c>
      <c r="D272" s="45">
        <v>1.7143457917187452</v>
      </c>
      <c r="E272" s="49">
        <v>4319619</v>
      </c>
      <c r="F272" s="51">
        <v>0.59564362930394077</v>
      </c>
      <c r="G272" s="50">
        <v>4578807</v>
      </c>
      <c r="H272" s="51">
        <v>0.18608789430161118</v>
      </c>
      <c r="I272" s="51">
        <v>0.46020764797467989</v>
      </c>
      <c r="J272" s="48">
        <v>2.2331706924179096</v>
      </c>
    </row>
    <row r="273" spans="1:10" ht="15" customHeight="1" x14ac:dyDescent="0.35">
      <c r="A273" s="68">
        <v>900047032</v>
      </c>
      <c r="B273" s="69" t="s">
        <v>120</v>
      </c>
      <c r="C273" s="69" t="s">
        <v>22</v>
      </c>
      <c r="D273" s="45">
        <v>10.85012059680267</v>
      </c>
      <c r="E273" s="49">
        <v>7314276</v>
      </c>
      <c r="F273" s="51">
        <v>0.5202739961090681</v>
      </c>
      <c r="G273" s="50">
        <v>4059310</v>
      </c>
      <c r="H273" s="51">
        <v>4.9087148413928791E-2</v>
      </c>
      <c r="I273" s="51">
        <v>0.10232330125070517</v>
      </c>
      <c r="J273" s="48">
        <v>8.2280858144648477</v>
      </c>
    </row>
    <row r="274" spans="1:10" ht="15" customHeight="1" x14ac:dyDescent="0.35">
      <c r="A274" s="68">
        <v>900049274</v>
      </c>
      <c r="B274" s="69" t="s">
        <v>365</v>
      </c>
      <c r="C274" s="69" t="s">
        <v>23</v>
      </c>
      <c r="D274" s="45">
        <v>19.085896329672547</v>
      </c>
      <c r="E274" s="49">
        <v>8782457</v>
      </c>
      <c r="F274" s="51">
        <v>0.21862515197916446</v>
      </c>
      <c r="G274" s="50">
        <v>10474172</v>
      </c>
      <c r="H274" s="51">
        <v>7.9607465923768495E-2</v>
      </c>
      <c r="I274" s="51">
        <v>0.10188127519769581</v>
      </c>
      <c r="J274" s="48">
        <v>10.603463865896918</v>
      </c>
    </row>
    <row r="275" spans="1:10" ht="15" customHeight="1" x14ac:dyDescent="0.35">
      <c r="A275" s="68">
        <v>900055521</v>
      </c>
      <c r="B275" s="69" t="s">
        <v>366</v>
      </c>
      <c r="C275" s="69" t="s">
        <v>22</v>
      </c>
      <c r="D275" s="45">
        <v>10.529487341701905</v>
      </c>
      <c r="E275" s="49">
        <v>21464932</v>
      </c>
      <c r="F275" s="51">
        <v>0.37033372582106461</v>
      </c>
      <c r="G275" s="50">
        <v>16376113</v>
      </c>
      <c r="H275" s="51">
        <v>0.29984346502928932</v>
      </c>
      <c r="I275" s="51">
        <v>0.47619425928484982</v>
      </c>
      <c r="J275" s="48"/>
    </row>
    <row r="276" spans="1:10" ht="15" customHeight="1" x14ac:dyDescent="0.35">
      <c r="A276" s="68">
        <v>900083091</v>
      </c>
      <c r="B276" s="69" t="s">
        <v>367</v>
      </c>
      <c r="C276" s="69" t="s">
        <v>23</v>
      </c>
      <c r="D276" s="45">
        <v>13.6023675199156</v>
      </c>
      <c r="E276" s="49">
        <v>4228611</v>
      </c>
      <c r="F276" s="51">
        <v>0.41635374897641025</v>
      </c>
      <c r="G276" s="50">
        <v>7677682</v>
      </c>
      <c r="H276" s="51">
        <v>2.0786208167372169E-2</v>
      </c>
      <c r="I276" s="51">
        <v>3.5614395073929869E-2</v>
      </c>
      <c r="J276" s="48"/>
    </row>
    <row r="277" spans="1:10" ht="15" customHeight="1" x14ac:dyDescent="0.35">
      <c r="A277" s="68">
        <v>900085456</v>
      </c>
      <c r="B277" s="69" t="s">
        <v>368</v>
      </c>
      <c r="C277" s="69" t="s">
        <v>22</v>
      </c>
      <c r="D277" s="45">
        <v>2.2896750508564998</v>
      </c>
      <c r="E277" s="49">
        <v>7435922</v>
      </c>
      <c r="F277" s="51">
        <v>0.49982911411054676</v>
      </c>
      <c r="G277" s="50">
        <v>7825145</v>
      </c>
      <c r="H277" s="51">
        <v>0.38537973580344781</v>
      </c>
      <c r="I277" s="51">
        <v>0.77049613777124892</v>
      </c>
      <c r="J277" s="48">
        <v>10.064138131340952</v>
      </c>
    </row>
    <row r="278" spans="1:10" ht="15" customHeight="1" x14ac:dyDescent="0.35">
      <c r="A278" s="68">
        <v>900086865</v>
      </c>
      <c r="B278" s="69" t="s">
        <v>369</v>
      </c>
      <c r="C278" s="69" t="s">
        <v>22</v>
      </c>
      <c r="D278" s="45">
        <v>2.7771379073923219</v>
      </c>
      <c r="E278" s="49">
        <v>8955380</v>
      </c>
      <c r="F278" s="51">
        <v>0.31281771618667947</v>
      </c>
      <c r="G278" s="50">
        <v>11069895</v>
      </c>
      <c r="H278" s="51">
        <v>0.2796184891654474</v>
      </c>
      <c r="I278" s="51">
        <v>0.40690584689376008</v>
      </c>
      <c r="J278" s="48">
        <v>32.657891493326183</v>
      </c>
    </row>
    <row r="279" spans="1:10" ht="15" customHeight="1" x14ac:dyDescent="0.35">
      <c r="A279" s="68">
        <v>900087192</v>
      </c>
      <c r="B279" s="69" t="s">
        <v>370</v>
      </c>
      <c r="C279" s="69" t="s">
        <v>22</v>
      </c>
      <c r="D279" s="45">
        <v>21.004130473900311</v>
      </c>
      <c r="E279" s="49">
        <v>4891490</v>
      </c>
      <c r="F279" s="51">
        <v>0.24762717729206818</v>
      </c>
      <c r="G279" s="50">
        <v>4372602</v>
      </c>
      <c r="H279" s="51">
        <v>0.17909634431906815</v>
      </c>
      <c r="I279" s="51">
        <v>0.23804201708730865</v>
      </c>
      <c r="J279" s="48">
        <v>7.6290028218565613</v>
      </c>
    </row>
    <row r="280" spans="1:10" ht="15" customHeight="1" x14ac:dyDescent="0.35">
      <c r="A280" s="68">
        <v>900088145</v>
      </c>
      <c r="B280" s="69" t="s">
        <v>371</v>
      </c>
      <c r="C280" s="69" t="s">
        <v>22</v>
      </c>
      <c r="D280" s="45">
        <v>33.576991048445961</v>
      </c>
      <c r="E280" s="49">
        <v>3391786</v>
      </c>
      <c r="F280" s="51">
        <v>2.0844394580409362E-2</v>
      </c>
      <c r="G280" s="50">
        <v>4890800</v>
      </c>
      <c r="H280" s="51">
        <v>0.14870340161876597</v>
      </c>
      <c r="I280" s="51">
        <v>0.15186901938333197</v>
      </c>
      <c r="J280" s="48">
        <v>11.504972118959108</v>
      </c>
    </row>
    <row r="281" spans="1:10" ht="15" customHeight="1" x14ac:dyDescent="0.35">
      <c r="A281" s="68">
        <v>900102268</v>
      </c>
      <c r="B281" s="69" t="s">
        <v>121</v>
      </c>
      <c r="C281" s="69" t="s">
        <v>22</v>
      </c>
      <c r="D281" s="45">
        <v>4.0790803916860474</v>
      </c>
      <c r="E281" s="49">
        <v>26698158</v>
      </c>
      <c r="F281" s="51">
        <v>0.66972516621028921</v>
      </c>
      <c r="G281" s="50">
        <v>31551465</v>
      </c>
      <c r="H281" s="51">
        <v>0.15183573145868481</v>
      </c>
      <c r="I281" s="51">
        <v>0.45972540419280056</v>
      </c>
      <c r="J281" s="48">
        <v>3.1730726741426145</v>
      </c>
    </row>
    <row r="282" spans="1:10" ht="15" customHeight="1" x14ac:dyDescent="0.35">
      <c r="A282" s="68">
        <v>900103726</v>
      </c>
      <c r="B282" s="69" t="s">
        <v>122</v>
      </c>
      <c r="C282" s="69" t="s">
        <v>22</v>
      </c>
      <c r="D282" s="45">
        <v>2.3476377957418979</v>
      </c>
      <c r="E282" s="49">
        <v>14791442</v>
      </c>
      <c r="F282" s="51">
        <v>0.64179856685675096</v>
      </c>
      <c r="G282" s="50">
        <v>10455787</v>
      </c>
      <c r="H282" s="51">
        <v>6.2527773081484092E-2</v>
      </c>
      <c r="I282" s="51">
        <v>0.17456036547033715</v>
      </c>
      <c r="J282" s="48">
        <v>74.293401717751451</v>
      </c>
    </row>
    <row r="283" spans="1:10" ht="15" customHeight="1" x14ac:dyDescent="0.35">
      <c r="A283" s="68">
        <v>900109886</v>
      </c>
      <c r="B283" s="69" t="s">
        <v>372</v>
      </c>
      <c r="C283" s="69" t="s">
        <v>22</v>
      </c>
      <c r="D283" s="45">
        <v>3.7724156990912943</v>
      </c>
      <c r="E283" s="49">
        <v>6450319</v>
      </c>
      <c r="F283" s="51">
        <v>0.41051473148116263</v>
      </c>
      <c r="G283" s="50">
        <v>7925979</v>
      </c>
      <c r="H283" s="51">
        <v>7.7299007935165073E-2</v>
      </c>
      <c r="I283" s="51">
        <v>0.13112966865039638</v>
      </c>
      <c r="J283" s="48">
        <v>1.6836860820191319</v>
      </c>
    </row>
    <row r="284" spans="1:10" ht="15" customHeight="1" x14ac:dyDescent="0.35">
      <c r="A284" s="68">
        <v>900110972</v>
      </c>
      <c r="B284" s="69" t="s">
        <v>373</v>
      </c>
      <c r="C284" s="69" t="s">
        <v>23</v>
      </c>
      <c r="D284" s="45">
        <v>14.115992381590239</v>
      </c>
      <c r="E284" s="49">
        <v>3760014</v>
      </c>
      <c r="F284" s="51">
        <v>0.36095667878337939</v>
      </c>
      <c r="G284" s="50">
        <v>4307329</v>
      </c>
      <c r="H284" s="51">
        <v>5.0052542351004266E-2</v>
      </c>
      <c r="I284" s="51">
        <v>7.8324177233733486E-2</v>
      </c>
      <c r="J284" s="48"/>
    </row>
    <row r="285" spans="1:10" ht="15" customHeight="1" x14ac:dyDescent="0.35">
      <c r="A285" s="68">
        <v>900112407</v>
      </c>
      <c r="B285" s="69" t="s">
        <v>374</v>
      </c>
      <c r="C285" s="69" t="s">
        <v>22</v>
      </c>
      <c r="D285" s="45">
        <v>48.630832706032571</v>
      </c>
      <c r="E285" s="49">
        <v>4998713</v>
      </c>
      <c r="F285" s="51">
        <v>0.18174462415979448</v>
      </c>
      <c r="G285" s="50">
        <v>4631629</v>
      </c>
      <c r="H285" s="51">
        <v>4.1080699480652419E-2</v>
      </c>
      <c r="I285" s="51">
        <v>5.0205230168478519E-2</v>
      </c>
      <c r="J285" s="48">
        <v>3.4879625601871989</v>
      </c>
    </row>
    <row r="286" spans="1:10" ht="15" customHeight="1" x14ac:dyDescent="0.35">
      <c r="A286" s="68">
        <v>900115708</v>
      </c>
      <c r="B286" s="69" t="s">
        <v>375</v>
      </c>
      <c r="C286" s="69" t="s">
        <v>22</v>
      </c>
      <c r="D286" s="45">
        <v>1.5624308965595786</v>
      </c>
      <c r="E286" s="49">
        <v>5767987</v>
      </c>
      <c r="F286" s="51">
        <v>0.6183744841603932</v>
      </c>
      <c r="G286" s="50">
        <v>8348157</v>
      </c>
      <c r="H286" s="51">
        <v>8.3242488694648148E-2</v>
      </c>
      <c r="I286" s="51">
        <v>0.21812610855306147</v>
      </c>
      <c r="J286" s="48">
        <v>9.9635644366139378</v>
      </c>
    </row>
    <row r="287" spans="1:10" ht="15" customHeight="1" x14ac:dyDescent="0.35">
      <c r="A287" s="68">
        <v>900121088</v>
      </c>
      <c r="B287" s="69" t="s">
        <v>376</v>
      </c>
      <c r="C287" s="69" t="s">
        <v>22</v>
      </c>
      <c r="D287" s="45">
        <v>26.868247276212255</v>
      </c>
      <c r="E287" s="49">
        <v>24616638</v>
      </c>
      <c r="F287" s="51">
        <v>0.78347411702564573</v>
      </c>
      <c r="G287" s="50">
        <v>6191594</v>
      </c>
      <c r="H287" s="51">
        <v>1.1305056854360849E-2</v>
      </c>
      <c r="I287" s="51">
        <v>5.2211110741434273E-2</v>
      </c>
      <c r="J287" s="48">
        <v>8.6288169976510787</v>
      </c>
    </row>
    <row r="288" spans="1:10" ht="15" customHeight="1" x14ac:dyDescent="0.35">
      <c r="A288" s="68">
        <v>900126522</v>
      </c>
      <c r="B288" s="69" t="s">
        <v>377</v>
      </c>
      <c r="C288" s="69" t="s">
        <v>22</v>
      </c>
      <c r="D288" s="45">
        <v>5.7454236566343511</v>
      </c>
      <c r="E288" s="49">
        <v>7309955</v>
      </c>
      <c r="F288" s="51">
        <v>0.48019847178549357</v>
      </c>
      <c r="G288" s="50">
        <v>5698987</v>
      </c>
      <c r="H288" s="51">
        <v>4.7948813250910383E-2</v>
      </c>
      <c r="I288" s="51">
        <v>9.2244463796811615E-2</v>
      </c>
      <c r="J288" s="48">
        <v>28.128845845149552</v>
      </c>
    </row>
    <row r="289" spans="1:10" ht="15" customHeight="1" x14ac:dyDescent="0.35">
      <c r="A289" s="68">
        <v>900128706</v>
      </c>
      <c r="B289" s="69" t="s">
        <v>378</v>
      </c>
      <c r="C289" s="69" t="s">
        <v>22</v>
      </c>
      <c r="D289" s="45">
        <v>13.31532055006779</v>
      </c>
      <c r="E289" s="49">
        <v>13289056</v>
      </c>
      <c r="F289" s="51">
        <v>0.51243359849935399</v>
      </c>
      <c r="G289" s="50">
        <v>7553896</v>
      </c>
      <c r="H289" s="51">
        <v>4.0078974710033091E-2</v>
      </c>
      <c r="I289" s="51">
        <v>8.2202084857932914E-2</v>
      </c>
      <c r="J289" s="48"/>
    </row>
    <row r="290" spans="1:10" ht="15" customHeight="1" x14ac:dyDescent="0.35">
      <c r="A290" s="68">
        <v>900133288</v>
      </c>
      <c r="B290" s="69" t="s">
        <v>379</v>
      </c>
      <c r="C290" s="69" t="s">
        <v>22</v>
      </c>
      <c r="D290" s="45">
        <v>12.50076835238716</v>
      </c>
      <c r="E290" s="49">
        <v>18118874</v>
      </c>
      <c r="F290" s="51">
        <v>0.49957127798479434</v>
      </c>
      <c r="G290" s="50">
        <v>14738369</v>
      </c>
      <c r="H290" s="51">
        <v>0.40611714485704203</v>
      </c>
      <c r="I290" s="51">
        <v>0.81153844092246574</v>
      </c>
      <c r="J290" s="48">
        <v>8.6428807306965538</v>
      </c>
    </row>
    <row r="291" spans="1:10" ht="15" customHeight="1" x14ac:dyDescent="0.35">
      <c r="A291" s="68">
        <v>900135121</v>
      </c>
      <c r="B291" s="69" t="s">
        <v>123</v>
      </c>
      <c r="C291" s="69" t="s">
        <v>22</v>
      </c>
      <c r="D291" s="45">
        <v>10.601972017986215</v>
      </c>
      <c r="E291" s="49">
        <v>22216774</v>
      </c>
      <c r="F291" s="51">
        <v>0.21050795843260131</v>
      </c>
      <c r="G291" s="50">
        <v>31340674</v>
      </c>
      <c r="H291" s="51">
        <v>0.10432008613994154</v>
      </c>
      <c r="I291" s="51">
        <v>0.13213570327172924</v>
      </c>
      <c r="J291" s="48">
        <v>56.811561994128461</v>
      </c>
    </row>
    <row r="292" spans="1:10" ht="15" customHeight="1" x14ac:dyDescent="0.35">
      <c r="A292" s="68">
        <v>900145050</v>
      </c>
      <c r="B292" s="69" t="s">
        <v>380</v>
      </c>
      <c r="C292" s="69" t="s">
        <v>22</v>
      </c>
      <c r="D292" s="45">
        <v>4.5966246662012606</v>
      </c>
      <c r="E292" s="49">
        <v>5157103</v>
      </c>
      <c r="F292" s="51">
        <v>0.30254413556761639</v>
      </c>
      <c r="G292" s="50">
        <v>7339153</v>
      </c>
      <c r="H292" s="51">
        <v>0.12243226556102403</v>
      </c>
      <c r="I292" s="51">
        <v>0.17554123752427561</v>
      </c>
      <c r="J292" s="48">
        <v>6.5813082679880459</v>
      </c>
    </row>
    <row r="293" spans="1:10" ht="15" customHeight="1" x14ac:dyDescent="0.35">
      <c r="A293" s="68">
        <v>900148608</v>
      </c>
      <c r="B293" s="69" t="s">
        <v>381</v>
      </c>
      <c r="C293" s="69" t="s">
        <v>23</v>
      </c>
      <c r="D293" s="45">
        <v>21.986001090407619</v>
      </c>
      <c r="E293" s="49">
        <v>6543645</v>
      </c>
      <c r="F293" s="51">
        <v>0.27959936320632084</v>
      </c>
      <c r="G293" s="50">
        <v>5638820</v>
      </c>
      <c r="H293" s="51">
        <v>0.11379077870525348</v>
      </c>
      <c r="I293" s="51">
        <v>0.15795485580316448</v>
      </c>
      <c r="J293" s="48">
        <v>77.849750895900712</v>
      </c>
    </row>
    <row r="294" spans="1:10" ht="15" customHeight="1" x14ac:dyDescent="0.35">
      <c r="A294" s="68">
        <v>900156781</v>
      </c>
      <c r="B294" s="69" t="s">
        <v>382</v>
      </c>
      <c r="C294" s="69" t="s">
        <v>22</v>
      </c>
      <c r="D294" s="45">
        <v>9.2600998006960769</v>
      </c>
      <c r="E294" s="49">
        <v>22214382</v>
      </c>
      <c r="F294" s="51">
        <v>0.5987052190013753</v>
      </c>
      <c r="G294" s="50">
        <v>11529429</v>
      </c>
      <c r="H294" s="51">
        <v>0.14662537360462669</v>
      </c>
      <c r="I294" s="51">
        <v>0.36538071399719796</v>
      </c>
      <c r="J294" s="48">
        <v>10.402585440537337</v>
      </c>
    </row>
    <row r="295" spans="1:10" ht="15" customHeight="1" x14ac:dyDescent="0.35">
      <c r="A295" s="68">
        <v>900173496</v>
      </c>
      <c r="B295" s="69" t="s">
        <v>383</v>
      </c>
      <c r="C295" s="69" t="s">
        <v>22</v>
      </c>
      <c r="D295" s="45">
        <v>50.476196349284656</v>
      </c>
      <c r="E295" s="49">
        <v>5214989</v>
      </c>
      <c r="F295" s="51">
        <v>0.24605027109261593</v>
      </c>
      <c r="G295" s="50">
        <v>4756604</v>
      </c>
      <c r="H295" s="51">
        <v>0.11935128613260539</v>
      </c>
      <c r="I295" s="51">
        <v>0.15830138476946998</v>
      </c>
      <c r="J295" s="48">
        <v>39.928783540142113</v>
      </c>
    </row>
    <row r="296" spans="1:10" ht="15" customHeight="1" x14ac:dyDescent="0.35">
      <c r="A296" s="68">
        <v>900177065</v>
      </c>
      <c r="B296" s="69" t="s">
        <v>384</v>
      </c>
      <c r="C296" s="69" t="s">
        <v>22</v>
      </c>
      <c r="D296" s="45">
        <v>2.2419890703465164</v>
      </c>
      <c r="E296" s="49">
        <v>4434712</v>
      </c>
      <c r="F296" s="51">
        <v>0.44119694261971126</v>
      </c>
      <c r="G296" s="50">
        <v>5037704</v>
      </c>
      <c r="H296" s="51">
        <v>0.15179582323969745</v>
      </c>
      <c r="I296" s="51">
        <v>0.27164458253204238</v>
      </c>
      <c r="J296" s="48">
        <v>6.6383613475951391</v>
      </c>
    </row>
    <row r="297" spans="1:10" ht="15" customHeight="1" x14ac:dyDescent="0.35">
      <c r="A297" s="68">
        <v>900181401</v>
      </c>
      <c r="B297" s="69" t="s">
        <v>385</v>
      </c>
      <c r="C297" s="69" t="s">
        <v>22</v>
      </c>
      <c r="D297" s="45">
        <v>3.8165195858705583</v>
      </c>
      <c r="E297" s="49">
        <v>4769176</v>
      </c>
      <c r="F297" s="51">
        <v>0.63879388357276656</v>
      </c>
      <c r="G297" s="50">
        <v>7535901</v>
      </c>
      <c r="H297" s="51">
        <v>5.2845733819804862E-2</v>
      </c>
      <c r="I297" s="51">
        <v>0.14630354087719571</v>
      </c>
      <c r="J297" s="48">
        <v>2.6836754067395603</v>
      </c>
    </row>
    <row r="298" spans="1:10" ht="15" customHeight="1" x14ac:dyDescent="0.35">
      <c r="A298" s="68">
        <v>900182018</v>
      </c>
      <c r="B298" s="69" t="s">
        <v>386</v>
      </c>
      <c r="C298" s="69" t="s">
        <v>22</v>
      </c>
      <c r="D298" s="45">
        <v>3.6920132462633579</v>
      </c>
      <c r="E298" s="49">
        <v>14027618</v>
      </c>
      <c r="F298" s="51">
        <v>0.55687341322700112</v>
      </c>
      <c r="G298" s="50">
        <v>10628042</v>
      </c>
      <c r="H298" s="51">
        <v>3.7572257950355008E-2</v>
      </c>
      <c r="I298" s="51">
        <v>8.4788995000207937E-2</v>
      </c>
      <c r="J298" s="48">
        <v>7.6640018370314928</v>
      </c>
    </row>
    <row r="299" spans="1:10" ht="15" customHeight="1" x14ac:dyDescent="0.35">
      <c r="A299" s="68">
        <v>900186312</v>
      </c>
      <c r="B299" s="69" t="s">
        <v>387</v>
      </c>
      <c r="C299" s="69" t="s">
        <v>22</v>
      </c>
      <c r="D299" s="45">
        <v>12.033509340425256</v>
      </c>
      <c r="E299" s="49">
        <v>4273223</v>
      </c>
      <c r="F299" s="51">
        <v>0.40466829484630823</v>
      </c>
      <c r="G299" s="50">
        <v>6329272</v>
      </c>
      <c r="H299" s="51">
        <v>5.4086227678959847E-2</v>
      </c>
      <c r="I299" s="51">
        <v>9.0850574916040899E-2</v>
      </c>
      <c r="J299" s="48"/>
    </row>
    <row r="300" spans="1:10" ht="15" customHeight="1" x14ac:dyDescent="0.35">
      <c r="A300" s="68">
        <v>900192242</v>
      </c>
      <c r="B300" s="69" t="s">
        <v>388</v>
      </c>
      <c r="C300" s="69" t="s">
        <v>23</v>
      </c>
      <c r="D300" s="45">
        <v>112.59532469552646</v>
      </c>
      <c r="E300" s="49">
        <v>146351019</v>
      </c>
      <c r="F300" s="51">
        <v>0.14549571399526057</v>
      </c>
      <c r="G300" s="50">
        <v>785865749</v>
      </c>
      <c r="H300" s="51">
        <v>1.6332592686456725E-2</v>
      </c>
      <c r="I300" s="51">
        <v>1.9113529275341913E-2</v>
      </c>
      <c r="J300" s="48">
        <v>0.56632794698471112</v>
      </c>
    </row>
    <row r="301" spans="1:10" ht="15" customHeight="1" x14ac:dyDescent="0.35">
      <c r="A301" s="68">
        <v>900202094</v>
      </c>
      <c r="B301" s="69" t="s">
        <v>389</v>
      </c>
      <c r="C301" s="69" t="s">
        <v>22</v>
      </c>
      <c r="D301" s="45">
        <v>18.336416959389698</v>
      </c>
      <c r="E301" s="49">
        <v>6263006</v>
      </c>
      <c r="F301" s="51">
        <v>9.8462350362836085E-2</v>
      </c>
      <c r="G301" s="50">
        <v>6372005</v>
      </c>
      <c r="H301" s="51">
        <v>2.296174410329474E-2</v>
      </c>
      <c r="I301" s="51">
        <v>2.5469534314552483E-2</v>
      </c>
      <c r="J301" s="48"/>
    </row>
    <row r="302" spans="1:10" ht="15" customHeight="1" x14ac:dyDescent="0.35">
      <c r="A302" s="68">
        <v>900204854</v>
      </c>
      <c r="B302" s="69" t="s">
        <v>390</v>
      </c>
      <c r="C302" s="69" t="s">
        <v>22</v>
      </c>
      <c r="D302" s="45">
        <v>8.2778081710467006</v>
      </c>
      <c r="E302" s="49">
        <v>77716322</v>
      </c>
      <c r="F302" s="51">
        <v>0.17138245792325332</v>
      </c>
      <c r="G302" s="50">
        <v>110635149</v>
      </c>
      <c r="H302" s="51">
        <v>5.5890262200271219E-2</v>
      </c>
      <c r="I302" s="51">
        <v>6.7450010846010613E-2</v>
      </c>
      <c r="J302" s="48">
        <v>236.53180766426829</v>
      </c>
    </row>
    <row r="303" spans="1:10" ht="15" customHeight="1" x14ac:dyDescent="0.35">
      <c r="A303" s="68">
        <v>900210295</v>
      </c>
      <c r="B303" s="69" t="s">
        <v>391</v>
      </c>
      <c r="C303" s="69" t="s">
        <v>22</v>
      </c>
      <c r="D303" s="45">
        <v>8.0113723132274508</v>
      </c>
      <c r="E303" s="49">
        <v>7171477</v>
      </c>
      <c r="F303" s="51">
        <v>0.20380449410115986</v>
      </c>
      <c r="G303" s="50">
        <v>8593651</v>
      </c>
      <c r="H303" s="51">
        <v>0.2292380162567971</v>
      </c>
      <c r="I303" s="51">
        <v>0.28791674225541625</v>
      </c>
      <c r="J303" s="48"/>
    </row>
    <row r="304" spans="1:10" ht="15" customHeight="1" x14ac:dyDescent="0.35">
      <c r="A304" s="68">
        <v>900210398</v>
      </c>
      <c r="B304" s="69" t="s">
        <v>392</v>
      </c>
      <c r="C304" s="69" t="s">
        <v>22</v>
      </c>
      <c r="D304" s="45">
        <v>1.8310478240817949</v>
      </c>
      <c r="E304" s="49">
        <v>8496313</v>
      </c>
      <c r="F304" s="51">
        <v>0.66437880508265512</v>
      </c>
      <c r="G304" s="50">
        <v>8328936</v>
      </c>
      <c r="H304" s="51">
        <v>6.7507564933267317E-2</v>
      </c>
      <c r="I304" s="51">
        <v>0.20114213868374065</v>
      </c>
      <c r="J304" s="48">
        <v>1.3378383126611109</v>
      </c>
    </row>
    <row r="305" spans="1:10" ht="15" customHeight="1" x14ac:dyDescent="0.35">
      <c r="A305" s="68">
        <v>900216068</v>
      </c>
      <c r="B305" s="69" t="s">
        <v>393</v>
      </c>
      <c r="C305" s="69" t="s">
        <v>22</v>
      </c>
      <c r="D305" s="45">
        <v>1.4813786782320479</v>
      </c>
      <c r="E305" s="49">
        <v>10258196</v>
      </c>
      <c r="F305" s="51">
        <v>0.79346970120967442</v>
      </c>
      <c r="G305" s="50">
        <v>6907259</v>
      </c>
      <c r="H305" s="51">
        <v>1.0017315661875784E-2</v>
      </c>
      <c r="I305" s="51">
        <v>4.8502886600893351E-2</v>
      </c>
      <c r="J305" s="48">
        <v>22334.799999999999</v>
      </c>
    </row>
    <row r="306" spans="1:10" ht="15" customHeight="1" x14ac:dyDescent="0.35">
      <c r="A306" s="68">
        <v>900219251</v>
      </c>
      <c r="B306" s="69" t="s">
        <v>394</v>
      </c>
      <c r="C306" s="69" t="s">
        <v>22</v>
      </c>
      <c r="D306" s="45">
        <v>8.8862387196574062</v>
      </c>
      <c r="E306" s="49">
        <v>7484009</v>
      </c>
      <c r="F306" s="51">
        <v>0.31250917958964591</v>
      </c>
      <c r="G306" s="50">
        <v>6693599</v>
      </c>
      <c r="H306" s="51">
        <v>7.4953313762533794E-2</v>
      </c>
      <c r="I306" s="51">
        <v>0.10902445754518608</v>
      </c>
      <c r="J306" s="48">
        <v>14.084340139730575</v>
      </c>
    </row>
    <row r="307" spans="1:10" ht="15" customHeight="1" x14ac:dyDescent="0.35">
      <c r="A307" s="68">
        <v>900222662</v>
      </c>
      <c r="B307" s="69" t="s">
        <v>395</v>
      </c>
      <c r="C307" s="69" t="s">
        <v>22</v>
      </c>
      <c r="D307" s="45">
        <v>13.399443692035549</v>
      </c>
      <c r="E307" s="49">
        <v>4934743</v>
      </c>
      <c r="F307" s="51">
        <v>0.54806160704109086</v>
      </c>
      <c r="G307" s="50">
        <v>5594798</v>
      </c>
      <c r="H307" s="51">
        <v>8.3673093686132113E-2</v>
      </c>
      <c r="I307" s="51">
        <v>0.18514269862826147</v>
      </c>
      <c r="J307" s="48">
        <v>21.481905472946348</v>
      </c>
    </row>
    <row r="308" spans="1:10" ht="15" customHeight="1" x14ac:dyDescent="0.35">
      <c r="A308" s="68">
        <v>900222779</v>
      </c>
      <c r="B308" s="69" t="s">
        <v>396</v>
      </c>
      <c r="C308" s="69" t="s">
        <v>22</v>
      </c>
      <c r="D308" s="45">
        <v>5.2703109879988226</v>
      </c>
      <c r="E308" s="49">
        <v>11910508</v>
      </c>
      <c r="F308" s="51">
        <v>0.32590560994921308</v>
      </c>
      <c r="G308" s="50">
        <v>17554454</v>
      </c>
      <c r="H308" s="51">
        <v>3.4980462174717258E-2</v>
      </c>
      <c r="I308" s="51">
        <v>5.1892528243829172E-2</v>
      </c>
      <c r="J308" s="48">
        <v>1.6346388504080562</v>
      </c>
    </row>
    <row r="309" spans="1:10" ht="15" customHeight="1" x14ac:dyDescent="0.35">
      <c r="A309" s="68">
        <v>900226247</v>
      </c>
      <c r="B309" s="69" t="s">
        <v>397</v>
      </c>
      <c r="C309" s="69" t="s">
        <v>22</v>
      </c>
      <c r="D309" s="45">
        <v>11.013700112715764</v>
      </c>
      <c r="E309" s="49">
        <v>3793480</v>
      </c>
      <c r="F309" s="51">
        <v>0.12065439920263299</v>
      </c>
      <c r="G309" s="50">
        <v>4360076</v>
      </c>
      <c r="H309" s="51">
        <v>7.2115569813075764E-2</v>
      </c>
      <c r="I309" s="51">
        <v>8.201049706473007E-2</v>
      </c>
      <c r="J309" s="48">
        <v>101.29518413597734</v>
      </c>
    </row>
    <row r="310" spans="1:10" ht="15" customHeight="1" x14ac:dyDescent="0.35">
      <c r="A310" s="68">
        <v>900229985</v>
      </c>
      <c r="B310" s="69" t="s">
        <v>398</v>
      </c>
      <c r="C310" s="69" t="s">
        <v>22</v>
      </c>
      <c r="D310" s="45">
        <v>3.0171673606265741</v>
      </c>
      <c r="E310" s="49">
        <v>11760707</v>
      </c>
      <c r="F310" s="51">
        <v>0.62239998429710308</v>
      </c>
      <c r="G310" s="50">
        <v>8387426</v>
      </c>
      <c r="H310" s="51">
        <v>0.10761589597767235</v>
      </c>
      <c r="I310" s="51">
        <v>0.28499971266512514</v>
      </c>
      <c r="J310" s="48">
        <v>2.2521096917216799</v>
      </c>
    </row>
    <row r="311" spans="1:10" ht="15" customHeight="1" x14ac:dyDescent="0.35">
      <c r="A311" s="68">
        <v>900233698</v>
      </c>
      <c r="B311" s="69" t="s">
        <v>399</v>
      </c>
      <c r="C311" s="69" t="s">
        <v>22</v>
      </c>
      <c r="D311" s="45">
        <v>4.1854431005546058</v>
      </c>
      <c r="E311" s="49">
        <v>17364669</v>
      </c>
      <c r="F311" s="51">
        <v>0.31555628562905469</v>
      </c>
      <c r="G311" s="50">
        <v>17912495</v>
      </c>
      <c r="H311" s="51">
        <v>0.18935140165896594</v>
      </c>
      <c r="I311" s="51">
        <v>0.27665007024426247</v>
      </c>
      <c r="J311" s="48"/>
    </row>
    <row r="312" spans="1:10" ht="15" customHeight="1" x14ac:dyDescent="0.35">
      <c r="A312" s="68">
        <v>900234873</v>
      </c>
      <c r="B312" s="69" t="s">
        <v>400</v>
      </c>
      <c r="C312" s="69" t="s">
        <v>22</v>
      </c>
      <c r="D312" s="45">
        <v>17.667762321004435</v>
      </c>
      <c r="E312" s="49">
        <v>8975440</v>
      </c>
      <c r="F312" s="51">
        <v>0.31146174765890483</v>
      </c>
      <c r="G312" s="50">
        <v>6907749</v>
      </c>
      <c r="H312" s="51">
        <v>8.3665819950472883E-2</v>
      </c>
      <c r="I312" s="51">
        <v>0.12151223213234875</v>
      </c>
      <c r="J312" s="48"/>
    </row>
    <row r="313" spans="1:10" ht="15" customHeight="1" x14ac:dyDescent="0.35">
      <c r="A313" s="68">
        <v>900241875</v>
      </c>
      <c r="B313" s="69" t="s">
        <v>401</v>
      </c>
      <c r="C313" s="69" t="s">
        <v>22</v>
      </c>
      <c r="D313" s="45">
        <v>49.759681232589799</v>
      </c>
      <c r="E313" s="49">
        <v>11570136</v>
      </c>
      <c r="F313" s="51">
        <v>0.28452794447172841</v>
      </c>
      <c r="G313" s="50">
        <v>8567687</v>
      </c>
      <c r="H313" s="51">
        <v>5.2110197744894664E-2</v>
      </c>
      <c r="I313" s="51">
        <v>7.2833309620204373E-2</v>
      </c>
      <c r="J313" s="48">
        <v>133.82221745657301</v>
      </c>
    </row>
    <row r="314" spans="1:10" ht="15" customHeight="1" x14ac:dyDescent="0.35">
      <c r="A314" s="68">
        <v>900243322</v>
      </c>
      <c r="B314" s="69" t="s">
        <v>402</v>
      </c>
      <c r="C314" s="69" t="s">
        <v>22</v>
      </c>
      <c r="D314" s="45">
        <v>2.9706806468172071</v>
      </c>
      <c r="E314" s="49">
        <v>14687944</v>
      </c>
      <c r="F314" s="51">
        <v>0.366915181005117</v>
      </c>
      <c r="G314" s="50">
        <v>21274074</v>
      </c>
      <c r="H314" s="51">
        <v>0.16497614007022832</v>
      </c>
      <c r="I314" s="51">
        <v>0.26059089575414657</v>
      </c>
      <c r="J314" s="48">
        <v>17.205428690249338</v>
      </c>
    </row>
    <row r="315" spans="1:10" ht="15" customHeight="1" x14ac:dyDescent="0.35">
      <c r="A315" s="68">
        <v>900246080</v>
      </c>
      <c r="B315" s="69" t="s">
        <v>134</v>
      </c>
      <c r="C315" s="69" t="s">
        <v>22</v>
      </c>
      <c r="D315" s="45">
        <v>1.7001373579317174</v>
      </c>
      <c r="E315" s="49">
        <v>9135666</v>
      </c>
      <c r="F315" s="51">
        <v>0.57935436159109344</v>
      </c>
      <c r="G315" s="50">
        <v>9473906</v>
      </c>
      <c r="H315" s="51">
        <v>0.40448844982374577</v>
      </c>
      <c r="I315" s="51">
        <v>0.96158954923133078</v>
      </c>
      <c r="J315" s="48">
        <v>114.19628956439988</v>
      </c>
    </row>
    <row r="316" spans="1:10" ht="15" customHeight="1" x14ac:dyDescent="0.35">
      <c r="A316" s="68">
        <v>900247961</v>
      </c>
      <c r="B316" s="69" t="s">
        <v>403</v>
      </c>
      <c r="C316" s="69" t="s">
        <v>22</v>
      </c>
      <c r="D316" s="45">
        <v>119.01084715584294</v>
      </c>
      <c r="E316" s="49">
        <v>10074350</v>
      </c>
      <c r="F316" s="51">
        <v>4.4094099261319582E-2</v>
      </c>
      <c r="G316" s="50">
        <v>9916347</v>
      </c>
      <c r="H316" s="51">
        <v>0.35286924164206857</v>
      </c>
      <c r="I316" s="51">
        <v>0.36914642055184232</v>
      </c>
      <c r="J316" s="48">
        <v>23.242541033048667</v>
      </c>
    </row>
    <row r="317" spans="1:10" ht="15" customHeight="1" x14ac:dyDescent="0.35">
      <c r="A317" s="68">
        <v>900262740</v>
      </c>
      <c r="B317" s="69" t="s">
        <v>404</v>
      </c>
      <c r="C317" s="69" t="s">
        <v>22</v>
      </c>
      <c r="D317" s="45">
        <v>2.7928105809169863</v>
      </c>
      <c r="E317" s="49">
        <v>5412531</v>
      </c>
      <c r="F317" s="51">
        <v>0.19942785822181164</v>
      </c>
      <c r="G317" s="50">
        <v>13044693</v>
      </c>
      <c r="H317" s="51">
        <v>0.18615787089563637</v>
      </c>
      <c r="I317" s="51">
        <v>0.23253103771779068</v>
      </c>
      <c r="J317" s="48"/>
    </row>
    <row r="318" spans="1:10" ht="15" customHeight="1" x14ac:dyDescent="0.35">
      <c r="A318" s="68">
        <v>900263450</v>
      </c>
      <c r="B318" s="69" t="s">
        <v>405</v>
      </c>
      <c r="C318" s="69" t="s">
        <v>22</v>
      </c>
      <c r="D318" s="45">
        <v>5.6452036257104465</v>
      </c>
      <c r="E318" s="49">
        <v>9783124</v>
      </c>
      <c r="F318" s="51">
        <v>0.67866110325517481</v>
      </c>
      <c r="G318" s="50">
        <v>4106303</v>
      </c>
      <c r="H318" s="51">
        <v>9.1065778837177092E-2</v>
      </c>
      <c r="I318" s="51">
        <v>0.28339482010947559</v>
      </c>
      <c r="J318" s="48"/>
    </row>
    <row r="319" spans="1:10" ht="15" customHeight="1" x14ac:dyDescent="0.35">
      <c r="A319" s="68">
        <v>900265016</v>
      </c>
      <c r="B319" s="69" t="s">
        <v>406</v>
      </c>
      <c r="C319" s="69" t="s">
        <v>22</v>
      </c>
      <c r="D319" s="45">
        <v>3.218860075542179</v>
      </c>
      <c r="E319" s="49">
        <v>5436256</v>
      </c>
      <c r="F319" s="51">
        <v>0.51225982083504795</v>
      </c>
      <c r="G319" s="50">
        <v>4545419</v>
      </c>
      <c r="H319" s="51">
        <v>0.30800801987693344</v>
      </c>
      <c r="I319" s="51">
        <v>0.63150019833155091</v>
      </c>
      <c r="J319" s="48">
        <v>12.685707088340191</v>
      </c>
    </row>
    <row r="320" spans="1:10" ht="15" customHeight="1" x14ac:dyDescent="0.35">
      <c r="A320" s="68">
        <v>900273880</v>
      </c>
      <c r="B320" s="69" t="s">
        <v>407</v>
      </c>
      <c r="C320" s="69" t="s">
        <v>22</v>
      </c>
      <c r="D320" s="45">
        <v>4.8543926701659297</v>
      </c>
      <c r="E320" s="49">
        <v>9108562</v>
      </c>
      <c r="F320" s="51">
        <v>0.61131435738482842</v>
      </c>
      <c r="G320" s="50">
        <v>5203819</v>
      </c>
      <c r="H320" s="51">
        <v>2.5099329665738142E-2</v>
      </c>
      <c r="I320" s="51">
        <v>6.4574882408477308E-2</v>
      </c>
      <c r="J320" s="48"/>
    </row>
    <row r="321" spans="1:10" ht="15" customHeight="1" x14ac:dyDescent="0.35">
      <c r="A321" s="68">
        <v>900278276</v>
      </c>
      <c r="B321" s="69" t="s">
        <v>124</v>
      </c>
      <c r="C321" s="69" t="s">
        <v>23</v>
      </c>
      <c r="D321" s="45">
        <v>13.746701751657252</v>
      </c>
      <c r="E321" s="49">
        <v>29994812</v>
      </c>
      <c r="F321" s="51">
        <v>0.51424570480553289</v>
      </c>
      <c r="G321" s="50">
        <v>23330107</v>
      </c>
      <c r="H321" s="51">
        <v>9.2378904018826938E-2</v>
      </c>
      <c r="I321" s="51">
        <v>0.19017619593429211</v>
      </c>
      <c r="J321" s="48">
        <v>8.5969768955922579</v>
      </c>
    </row>
    <row r="322" spans="1:10" ht="15" customHeight="1" x14ac:dyDescent="0.35">
      <c r="A322" s="68">
        <v>900281931</v>
      </c>
      <c r="B322" s="69" t="s">
        <v>408</v>
      </c>
      <c r="C322" s="69" t="s">
        <v>22</v>
      </c>
      <c r="D322" s="45">
        <v>28.721310043193093</v>
      </c>
      <c r="E322" s="49">
        <v>81547057</v>
      </c>
      <c r="F322" s="51">
        <v>6.7743829223286103E-2</v>
      </c>
      <c r="G322" s="50">
        <v>81039349</v>
      </c>
      <c r="H322" s="51">
        <v>6.1942098466138684E-2</v>
      </c>
      <c r="I322" s="51">
        <v>6.6443216368877789E-2</v>
      </c>
      <c r="J322" s="48">
        <v>133.66717970359704</v>
      </c>
    </row>
    <row r="323" spans="1:10" ht="15" customHeight="1" x14ac:dyDescent="0.35">
      <c r="A323" s="68">
        <v>900284917</v>
      </c>
      <c r="B323" s="69" t="s">
        <v>409</v>
      </c>
      <c r="C323" s="69" t="s">
        <v>22</v>
      </c>
      <c r="D323" s="45">
        <v>12.748837264393048</v>
      </c>
      <c r="E323" s="49">
        <v>23806152</v>
      </c>
      <c r="F323" s="51">
        <v>0.69127253395084509</v>
      </c>
      <c r="G323" s="50">
        <v>8031261</v>
      </c>
      <c r="H323" s="51">
        <v>4.5570360358698062E-2</v>
      </c>
      <c r="I323" s="51">
        <v>0.14760708187668165</v>
      </c>
      <c r="J323" s="48"/>
    </row>
    <row r="324" spans="1:10" ht="15" customHeight="1" x14ac:dyDescent="0.35">
      <c r="A324" s="68">
        <v>900309373</v>
      </c>
      <c r="B324" s="69" t="s">
        <v>410</v>
      </c>
      <c r="C324" s="69" t="s">
        <v>22</v>
      </c>
      <c r="D324" s="45">
        <v>2.1839715078896411</v>
      </c>
      <c r="E324" s="49">
        <v>15081242</v>
      </c>
      <c r="F324" s="51">
        <v>0.20556000044712583</v>
      </c>
      <c r="G324" s="50">
        <v>50886707</v>
      </c>
      <c r="H324" s="51">
        <v>0.10989008947450161</v>
      </c>
      <c r="I324" s="51">
        <v>0.13832396346652967</v>
      </c>
      <c r="J324" s="48">
        <v>4.4962893170145897</v>
      </c>
    </row>
    <row r="325" spans="1:10" ht="15" customHeight="1" x14ac:dyDescent="0.35">
      <c r="A325" s="68">
        <v>900311992</v>
      </c>
      <c r="B325" s="69" t="s">
        <v>411</v>
      </c>
      <c r="C325" s="69" t="s">
        <v>22</v>
      </c>
      <c r="D325" s="45">
        <v>3.6681466812998043</v>
      </c>
      <c r="E325" s="49">
        <v>3354981</v>
      </c>
      <c r="F325" s="51">
        <v>0.27311484894407639</v>
      </c>
      <c r="G325" s="50">
        <v>4063107</v>
      </c>
      <c r="H325" s="51">
        <v>8.1237965698293182E-2</v>
      </c>
      <c r="I325" s="51">
        <v>0.11176176261171561</v>
      </c>
      <c r="J325" s="48">
        <v>17.384479920370584</v>
      </c>
    </row>
    <row r="326" spans="1:10" ht="15" customHeight="1" x14ac:dyDescent="0.35">
      <c r="A326" s="68">
        <v>900316921</v>
      </c>
      <c r="B326" s="69" t="s">
        <v>412</v>
      </c>
      <c r="C326" s="69" t="s">
        <v>22</v>
      </c>
      <c r="D326" s="45">
        <v>2.0873311484431336</v>
      </c>
      <c r="E326" s="49">
        <v>6781107</v>
      </c>
      <c r="F326" s="51">
        <v>0.68264196066823013</v>
      </c>
      <c r="G326" s="50">
        <v>5579247</v>
      </c>
      <c r="H326" s="51">
        <v>0.2588829582580312</v>
      </c>
      <c r="I326" s="51">
        <v>0.81574413177979033</v>
      </c>
      <c r="J326" s="48">
        <v>5.5708957644556021</v>
      </c>
    </row>
    <row r="327" spans="1:10" ht="15" customHeight="1" x14ac:dyDescent="0.35">
      <c r="A327" s="68">
        <v>900317964</v>
      </c>
      <c r="B327" s="69" t="s">
        <v>413</v>
      </c>
      <c r="C327" s="69" t="s">
        <v>22</v>
      </c>
      <c r="D327" s="45">
        <v>1.5542288438810408</v>
      </c>
      <c r="E327" s="49">
        <v>4517833</v>
      </c>
      <c r="F327" s="51">
        <v>0.47892649461600273</v>
      </c>
      <c r="G327" s="50">
        <v>11813296</v>
      </c>
      <c r="H327" s="51">
        <v>0.13730324377221828</v>
      </c>
      <c r="I327" s="51">
        <v>0.26350071986683482</v>
      </c>
      <c r="J327" s="48">
        <v>11.500862709165407</v>
      </c>
    </row>
    <row r="328" spans="1:10" ht="15" customHeight="1" x14ac:dyDescent="0.35">
      <c r="A328" s="68">
        <v>900328341</v>
      </c>
      <c r="B328" s="69" t="s">
        <v>414</v>
      </c>
      <c r="C328" s="69" t="s">
        <v>22</v>
      </c>
      <c r="D328" s="45">
        <v>1.3264327030098899</v>
      </c>
      <c r="E328" s="49">
        <v>5042420</v>
      </c>
      <c r="F328" s="51">
        <v>0.74242778899019424</v>
      </c>
      <c r="G328" s="50">
        <v>9146450</v>
      </c>
      <c r="H328" s="51">
        <v>6.5611560565240964E-2</v>
      </c>
      <c r="I328" s="51">
        <v>0.25473074252852201</v>
      </c>
      <c r="J328" s="48"/>
    </row>
    <row r="329" spans="1:10" ht="15" customHeight="1" x14ac:dyDescent="0.35">
      <c r="A329" s="68">
        <v>900331013</v>
      </c>
      <c r="B329" s="69" t="s">
        <v>415</v>
      </c>
      <c r="C329" s="69" t="s">
        <v>22</v>
      </c>
      <c r="D329" s="45">
        <v>16.267890099135787</v>
      </c>
      <c r="E329" s="49">
        <v>7925348</v>
      </c>
      <c r="F329" s="51">
        <v>7.8153585977225049E-2</v>
      </c>
      <c r="G329" s="50">
        <v>12413039</v>
      </c>
      <c r="H329" s="51">
        <v>0.38951419893744038</v>
      </c>
      <c r="I329" s="51">
        <v>0.42253697905887511</v>
      </c>
      <c r="J329" s="48">
        <v>1724.1840894148586</v>
      </c>
    </row>
    <row r="330" spans="1:10" ht="15" customHeight="1" x14ac:dyDescent="0.35">
      <c r="A330" s="68">
        <v>900336649</v>
      </c>
      <c r="B330" s="69" t="s">
        <v>416</v>
      </c>
      <c r="C330" s="69" t="s">
        <v>22</v>
      </c>
      <c r="D330" s="45">
        <v>5.301950020815859</v>
      </c>
      <c r="E330" s="49">
        <v>7739677</v>
      </c>
      <c r="F330" s="51">
        <v>0.29113923787312918</v>
      </c>
      <c r="G330" s="50">
        <v>6815222</v>
      </c>
      <c r="H330" s="51">
        <v>0.1966264735424649</v>
      </c>
      <c r="I330" s="51">
        <v>0.27738377414558174</v>
      </c>
      <c r="J330" s="48">
        <v>13.181366225761241</v>
      </c>
    </row>
    <row r="331" spans="1:10" ht="15" customHeight="1" x14ac:dyDescent="0.35">
      <c r="A331" s="68">
        <v>900339471</v>
      </c>
      <c r="B331" s="69" t="s">
        <v>417</v>
      </c>
      <c r="C331" s="69" t="s">
        <v>22</v>
      </c>
      <c r="D331" s="45">
        <v>3.6827207479517599</v>
      </c>
      <c r="E331" s="49">
        <v>8768902</v>
      </c>
      <c r="F331" s="51">
        <v>0.31986242159173611</v>
      </c>
      <c r="G331" s="50">
        <v>10509577</v>
      </c>
      <c r="H331" s="51">
        <v>0.16416217979989042</v>
      </c>
      <c r="I331" s="51">
        <v>0.24136613681026364</v>
      </c>
      <c r="J331" s="48">
        <v>6.4010739718284269</v>
      </c>
    </row>
    <row r="332" spans="1:10" ht="15" customHeight="1" x14ac:dyDescent="0.35">
      <c r="A332" s="68">
        <v>900341710</v>
      </c>
      <c r="B332" s="69" t="s">
        <v>418</v>
      </c>
      <c r="C332" s="69" t="s">
        <v>22</v>
      </c>
      <c r="D332" s="45">
        <v>2.4931342509767616</v>
      </c>
      <c r="E332" s="49">
        <v>18915610</v>
      </c>
      <c r="F332" s="51">
        <v>0.58731275297141017</v>
      </c>
      <c r="G332" s="50">
        <v>25693908</v>
      </c>
      <c r="H332" s="51">
        <v>0.11739481207838098</v>
      </c>
      <c r="I332" s="51">
        <v>0.28446435629799871</v>
      </c>
      <c r="J332" s="48">
        <v>2.8869043810318282</v>
      </c>
    </row>
    <row r="333" spans="1:10" ht="15" customHeight="1" x14ac:dyDescent="0.35">
      <c r="A333" s="68">
        <v>900350763</v>
      </c>
      <c r="B333" s="69" t="s">
        <v>419</v>
      </c>
      <c r="C333" s="69" t="s">
        <v>22</v>
      </c>
      <c r="D333" s="45">
        <v>2.0629187022697821</v>
      </c>
      <c r="E333" s="49">
        <v>8516060</v>
      </c>
      <c r="F333" s="51">
        <v>0.48520747732608294</v>
      </c>
      <c r="G333" s="50">
        <v>11481500</v>
      </c>
      <c r="H333" s="51">
        <v>6.4069306770879103E-2</v>
      </c>
      <c r="I333" s="51">
        <v>0.12445656055393459</v>
      </c>
      <c r="J333" s="48">
        <v>2.085257901357437</v>
      </c>
    </row>
    <row r="334" spans="1:10" ht="15" customHeight="1" x14ac:dyDescent="0.35">
      <c r="A334" s="68">
        <v>900351236</v>
      </c>
      <c r="B334" s="69" t="s">
        <v>125</v>
      </c>
      <c r="C334" s="69" t="s">
        <v>22</v>
      </c>
      <c r="D334" s="45">
        <v>31.081094316215598</v>
      </c>
      <c r="E334" s="49">
        <v>21192522</v>
      </c>
      <c r="F334" s="51">
        <v>0.31436295868321334</v>
      </c>
      <c r="G334" s="50">
        <v>20505046</v>
      </c>
      <c r="H334" s="51">
        <v>0.15410374332241009</v>
      </c>
      <c r="I334" s="51">
        <v>0.22475994445464789</v>
      </c>
      <c r="J334" s="48">
        <v>23.264461057743272</v>
      </c>
    </row>
    <row r="335" spans="1:10" ht="15" customHeight="1" x14ac:dyDescent="0.35">
      <c r="A335" s="68">
        <v>900356395</v>
      </c>
      <c r="B335" s="69" t="s">
        <v>420</v>
      </c>
      <c r="C335" s="69" t="s">
        <v>22</v>
      </c>
      <c r="D335" s="45">
        <v>14.280195459070709</v>
      </c>
      <c r="E335" s="49">
        <v>7563483</v>
      </c>
      <c r="F335" s="51">
        <v>0.4398065836377239</v>
      </c>
      <c r="G335" s="50">
        <v>5091710</v>
      </c>
      <c r="H335" s="51">
        <v>4.2057606830084054E-2</v>
      </c>
      <c r="I335" s="51">
        <v>7.5076938788736988E-2</v>
      </c>
      <c r="J335" s="48">
        <v>15.367020421289597</v>
      </c>
    </row>
    <row r="336" spans="1:10" ht="15" customHeight="1" x14ac:dyDescent="0.35">
      <c r="A336" s="68">
        <v>900356574</v>
      </c>
      <c r="B336" s="69" t="s">
        <v>421</v>
      </c>
      <c r="C336" s="69" t="s">
        <v>23</v>
      </c>
      <c r="D336" s="45">
        <v>35.995232009646372</v>
      </c>
      <c r="E336" s="49">
        <v>16484784</v>
      </c>
      <c r="F336" s="51">
        <v>0.33143852936766183</v>
      </c>
      <c r="G336" s="50">
        <v>12073811</v>
      </c>
      <c r="H336" s="51">
        <v>0.15506317268337111</v>
      </c>
      <c r="I336" s="51">
        <v>0.23193555042397135</v>
      </c>
      <c r="J336" s="48">
        <v>7.3103867761000769</v>
      </c>
    </row>
    <row r="337" spans="1:10" ht="15" customHeight="1" x14ac:dyDescent="0.35">
      <c r="A337" s="68">
        <v>900367716</v>
      </c>
      <c r="B337" s="69" t="s">
        <v>422</v>
      </c>
      <c r="C337" s="69" t="s">
        <v>22</v>
      </c>
      <c r="D337" s="45">
        <v>8.7016232670055675</v>
      </c>
      <c r="E337" s="49">
        <v>109311850</v>
      </c>
      <c r="F337" s="51">
        <v>0.28403212692845836</v>
      </c>
      <c r="G337" s="50">
        <v>141201026</v>
      </c>
      <c r="H337" s="51">
        <v>0.18998556239978234</v>
      </c>
      <c r="I337" s="51">
        <v>0.26535487072169006</v>
      </c>
      <c r="J337" s="48"/>
    </row>
    <row r="338" spans="1:10" ht="15" customHeight="1" x14ac:dyDescent="0.35">
      <c r="A338" s="68">
        <v>900370081</v>
      </c>
      <c r="B338" s="69" t="s">
        <v>423</v>
      </c>
      <c r="C338" s="69" t="s">
        <v>22</v>
      </c>
      <c r="D338" s="45">
        <v>12.612483767532604</v>
      </c>
      <c r="E338" s="49">
        <v>9434156</v>
      </c>
      <c r="F338" s="51">
        <v>0.3552952479693105</v>
      </c>
      <c r="G338" s="50">
        <v>7091408</v>
      </c>
      <c r="H338" s="51">
        <v>0.29632183962385084</v>
      </c>
      <c r="I338" s="51">
        <v>0.45962409721736502</v>
      </c>
      <c r="J338" s="48">
        <v>4.6030552570220493</v>
      </c>
    </row>
    <row r="339" spans="1:10" ht="15" customHeight="1" x14ac:dyDescent="0.35">
      <c r="A339" s="68">
        <v>900370766</v>
      </c>
      <c r="B339" s="69" t="s">
        <v>424</v>
      </c>
      <c r="C339" s="69" t="s">
        <v>23</v>
      </c>
      <c r="D339" s="45">
        <v>2.0279998748259298</v>
      </c>
      <c r="E339" s="49">
        <v>8672466</v>
      </c>
      <c r="F339" s="51">
        <v>0.54751709410920091</v>
      </c>
      <c r="G339" s="50">
        <v>10853869</v>
      </c>
      <c r="H339" s="51">
        <v>0.29458914544024173</v>
      </c>
      <c r="I339" s="51">
        <v>0.65105033053190531</v>
      </c>
      <c r="J339" s="48">
        <v>7.8082019980132573</v>
      </c>
    </row>
    <row r="340" spans="1:10" ht="15" customHeight="1" x14ac:dyDescent="0.35">
      <c r="A340" s="68">
        <v>900378719</v>
      </c>
      <c r="B340" s="69" t="s">
        <v>425</v>
      </c>
      <c r="C340" s="69" t="s">
        <v>22</v>
      </c>
      <c r="D340" s="45">
        <v>1.402495485426231</v>
      </c>
      <c r="E340" s="49">
        <v>3347982</v>
      </c>
      <c r="F340" s="51">
        <v>0.51730953674800506</v>
      </c>
      <c r="G340" s="50">
        <v>12036701</v>
      </c>
      <c r="H340" s="51">
        <v>0.39251757861820219</v>
      </c>
      <c r="I340" s="51">
        <v>0.81318693552328003</v>
      </c>
      <c r="J340" s="48">
        <v>7.905911772497884</v>
      </c>
    </row>
    <row r="341" spans="1:10" ht="15" customHeight="1" x14ac:dyDescent="0.35">
      <c r="A341" s="68">
        <v>900379869</v>
      </c>
      <c r="B341" s="69" t="s">
        <v>426</v>
      </c>
      <c r="C341" s="69" t="s">
        <v>22</v>
      </c>
      <c r="D341" s="45">
        <v>2.3262094537931324</v>
      </c>
      <c r="E341" s="49">
        <v>7097438</v>
      </c>
      <c r="F341" s="51">
        <v>0.51424651493762363</v>
      </c>
      <c r="G341" s="50">
        <v>6973086</v>
      </c>
      <c r="H341" s="51">
        <v>0.130505994519754</v>
      </c>
      <c r="I341" s="51">
        <v>0.26866712958939559</v>
      </c>
      <c r="J341" s="48"/>
    </row>
    <row r="342" spans="1:10" ht="15" customHeight="1" x14ac:dyDescent="0.35">
      <c r="A342" s="68">
        <v>900390213</v>
      </c>
      <c r="B342" s="69" t="s">
        <v>427</v>
      </c>
      <c r="C342" s="69" t="s">
        <v>23</v>
      </c>
      <c r="D342" s="45">
        <v>1.9383615358080784</v>
      </c>
      <c r="E342" s="49">
        <v>4755057</v>
      </c>
      <c r="F342" s="51">
        <v>0.39506944481693851</v>
      </c>
      <c r="G342" s="50">
        <v>13533337</v>
      </c>
      <c r="H342" s="51">
        <v>3.0217926918448827E-2</v>
      </c>
      <c r="I342" s="51">
        <v>4.9952720456159484E-2</v>
      </c>
      <c r="J342" s="48"/>
    </row>
    <row r="343" spans="1:10" ht="15" customHeight="1" x14ac:dyDescent="0.35">
      <c r="A343" s="68">
        <v>900394651</v>
      </c>
      <c r="B343" s="69" t="s">
        <v>428</v>
      </c>
      <c r="C343" s="69" t="s">
        <v>22</v>
      </c>
      <c r="D343" s="45">
        <v>1.8782392862019304</v>
      </c>
      <c r="E343" s="49">
        <v>12799837</v>
      </c>
      <c r="F343" s="51">
        <v>0.70407004401233275</v>
      </c>
      <c r="G343" s="50">
        <v>8607266</v>
      </c>
      <c r="H343" s="51">
        <v>1.2223657684362413E-2</v>
      </c>
      <c r="I343" s="51">
        <v>4.1305915258108672E-2</v>
      </c>
      <c r="J343" s="48"/>
    </row>
    <row r="344" spans="1:10" ht="15" customHeight="1" x14ac:dyDescent="0.35">
      <c r="A344" s="68">
        <v>900402153</v>
      </c>
      <c r="B344" s="69" t="s">
        <v>429</v>
      </c>
      <c r="C344" s="69" t="s">
        <v>22</v>
      </c>
      <c r="D344" s="45">
        <v>12.028924034068071</v>
      </c>
      <c r="E344" s="49">
        <v>20606188</v>
      </c>
      <c r="F344" s="51">
        <v>6.1576693982737157E-2</v>
      </c>
      <c r="G344" s="50">
        <v>137776030</v>
      </c>
      <c r="H344" s="51">
        <v>2.8255889894668179E-2</v>
      </c>
      <c r="I344" s="51">
        <v>3.0109961798144423E-2</v>
      </c>
      <c r="J344" s="48"/>
    </row>
    <row r="345" spans="1:10" ht="15" customHeight="1" x14ac:dyDescent="0.35">
      <c r="A345" s="68">
        <v>900407711</v>
      </c>
      <c r="B345" s="69" t="s">
        <v>430</v>
      </c>
      <c r="C345" s="69" t="s">
        <v>22</v>
      </c>
      <c r="D345" s="45">
        <v>4.2364679346520511</v>
      </c>
      <c r="E345" s="49">
        <v>8029664</v>
      </c>
      <c r="F345" s="51">
        <v>0.15993307167269377</v>
      </c>
      <c r="G345" s="50">
        <v>13031718</v>
      </c>
      <c r="H345" s="51">
        <v>0.63229148684105185</v>
      </c>
      <c r="I345" s="51">
        <v>0.75266799051360689</v>
      </c>
      <c r="J345" s="48">
        <v>2.3072540766309229</v>
      </c>
    </row>
    <row r="346" spans="1:10" ht="15" customHeight="1" x14ac:dyDescent="0.35">
      <c r="A346" s="68">
        <v>900409960</v>
      </c>
      <c r="B346" s="69" t="s">
        <v>431</v>
      </c>
      <c r="C346" s="69" t="s">
        <v>22</v>
      </c>
      <c r="D346" s="45">
        <v>13.159086152506511</v>
      </c>
      <c r="E346" s="49">
        <v>7959277</v>
      </c>
      <c r="F346" s="51">
        <v>0.37395992207400813</v>
      </c>
      <c r="G346" s="50">
        <v>5571264</v>
      </c>
      <c r="H346" s="51">
        <v>3.9469894697429987E-2</v>
      </c>
      <c r="I346" s="51">
        <v>6.3046913590883505E-2</v>
      </c>
      <c r="J346" s="48">
        <v>80.451442968392115</v>
      </c>
    </row>
    <row r="347" spans="1:10" ht="15" customHeight="1" x14ac:dyDescent="0.35">
      <c r="A347" s="68">
        <v>900411291</v>
      </c>
      <c r="B347" s="69" t="s">
        <v>126</v>
      </c>
      <c r="C347" s="69" t="s">
        <v>22</v>
      </c>
      <c r="D347" s="45">
        <v>15.926733249897771</v>
      </c>
      <c r="E347" s="49">
        <v>12046023</v>
      </c>
      <c r="F347" s="51">
        <v>0.14284073039516451</v>
      </c>
      <c r="G347" s="50">
        <v>15138115</v>
      </c>
      <c r="H347" s="51">
        <v>4.9507847777642638E-2</v>
      </c>
      <c r="I347" s="51">
        <v>5.775804979682081E-2</v>
      </c>
      <c r="J347" s="48">
        <v>3.4431960934884911</v>
      </c>
    </row>
    <row r="348" spans="1:10" ht="15" customHeight="1" x14ac:dyDescent="0.35">
      <c r="A348" s="68">
        <v>900419471</v>
      </c>
      <c r="B348" s="69" t="s">
        <v>432</v>
      </c>
      <c r="C348" s="69" t="s">
        <v>22</v>
      </c>
      <c r="D348" s="45">
        <v>2.0565609860800529</v>
      </c>
      <c r="E348" s="49">
        <v>5695280</v>
      </c>
      <c r="F348" s="51">
        <v>0.58062534544314459</v>
      </c>
      <c r="G348" s="50">
        <v>7395654</v>
      </c>
      <c r="H348" s="51">
        <v>1.0443745340575539E-2</v>
      </c>
      <c r="I348" s="51">
        <v>2.4903139059777538E-2</v>
      </c>
      <c r="J348" s="48">
        <v>3.4301491814575455</v>
      </c>
    </row>
    <row r="349" spans="1:10" ht="15" customHeight="1" x14ac:dyDescent="0.35">
      <c r="A349" s="68">
        <v>900421299</v>
      </c>
      <c r="B349" s="69" t="s">
        <v>433</v>
      </c>
      <c r="C349" s="69" t="s">
        <v>22</v>
      </c>
      <c r="D349" s="45">
        <v>8.7755714597046488</v>
      </c>
      <c r="E349" s="49">
        <v>16483605</v>
      </c>
      <c r="F349" s="51">
        <v>0.42442388812745874</v>
      </c>
      <c r="G349" s="50">
        <v>10718448</v>
      </c>
      <c r="H349" s="51">
        <v>2.4806519085554219E-2</v>
      </c>
      <c r="I349" s="51">
        <v>4.3098590392937487E-2</v>
      </c>
      <c r="J349" s="48">
        <v>3.4601700310849779</v>
      </c>
    </row>
    <row r="350" spans="1:10" ht="15" customHeight="1" x14ac:dyDescent="0.35">
      <c r="A350" s="68">
        <v>900423569</v>
      </c>
      <c r="B350" s="69" t="s">
        <v>434</v>
      </c>
      <c r="C350" s="69" t="s">
        <v>22</v>
      </c>
      <c r="D350" s="45">
        <v>2.1267388720510412</v>
      </c>
      <c r="E350" s="49">
        <v>3926543</v>
      </c>
      <c r="F350" s="51">
        <v>0.44059998106046955</v>
      </c>
      <c r="G350" s="50">
        <v>4424509</v>
      </c>
      <c r="H350" s="51">
        <v>0.17152058510758678</v>
      </c>
      <c r="I350" s="51">
        <v>0.30661526510625248</v>
      </c>
      <c r="J350" s="48"/>
    </row>
    <row r="351" spans="1:10" ht="15" customHeight="1" x14ac:dyDescent="0.35">
      <c r="A351" s="68">
        <v>900452274</v>
      </c>
      <c r="B351" s="69" t="s">
        <v>435</v>
      </c>
      <c r="C351" s="69" t="s">
        <v>22</v>
      </c>
      <c r="D351" s="45">
        <v>2.4858331000903466</v>
      </c>
      <c r="E351" s="49">
        <v>9316597</v>
      </c>
      <c r="F351" s="51">
        <v>0.78128994633168747</v>
      </c>
      <c r="G351" s="50">
        <v>4831089</v>
      </c>
      <c r="H351" s="51">
        <v>7.6788178665483098E-2</v>
      </c>
      <c r="I351" s="51">
        <v>0.35109578813389691</v>
      </c>
      <c r="J351" s="48"/>
    </row>
    <row r="352" spans="1:10" ht="15" customHeight="1" x14ac:dyDescent="0.35">
      <c r="A352" s="68">
        <v>900453672</v>
      </c>
      <c r="B352" s="69" t="s">
        <v>436</v>
      </c>
      <c r="C352" s="69" t="s">
        <v>22</v>
      </c>
      <c r="D352" s="45">
        <v>3.6522082299527998</v>
      </c>
      <c r="E352" s="49">
        <v>17070071</v>
      </c>
      <c r="F352" s="51">
        <v>0.75050018867104973</v>
      </c>
      <c r="G352" s="50">
        <v>6611371</v>
      </c>
      <c r="H352" s="51">
        <v>5.6622787832413618E-2</v>
      </c>
      <c r="I352" s="51">
        <v>0.22694521302767612</v>
      </c>
      <c r="J352" s="48"/>
    </row>
    <row r="353" spans="1:10" ht="15" customHeight="1" x14ac:dyDescent="0.35">
      <c r="A353" s="68">
        <v>900459044</v>
      </c>
      <c r="B353" s="69" t="s">
        <v>437</v>
      </c>
      <c r="C353" s="69" t="s">
        <v>23</v>
      </c>
      <c r="D353" s="45">
        <v>1.8271150647230177</v>
      </c>
      <c r="E353" s="49">
        <v>30063119</v>
      </c>
      <c r="F353" s="51">
        <v>0.69689745565818373</v>
      </c>
      <c r="G353" s="50">
        <v>21070147</v>
      </c>
      <c r="H353" s="51">
        <v>3.2416885855845061E-2</v>
      </c>
      <c r="I353" s="51">
        <v>0.10695022678294555</v>
      </c>
      <c r="J353" s="48">
        <v>5.0811671912909366</v>
      </c>
    </row>
    <row r="354" spans="1:10" ht="15" customHeight="1" x14ac:dyDescent="0.35">
      <c r="A354" s="68">
        <v>900467904</v>
      </c>
      <c r="B354" s="69" t="s">
        <v>438</v>
      </c>
      <c r="C354" s="69" t="s">
        <v>22</v>
      </c>
      <c r="D354" s="45">
        <v>1.281764928235765</v>
      </c>
      <c r="E354" s="49">
        <v>3401298</v>
      </c>
      <c r="F354" s="51">
        <v>0.7464579080798277</v>
      </c>
      <c r="G354" s="50">
        <v>4558056</v>
      </c>
      <c r="H354" s="51">
        <v>6.8429602494494229E-2</v>
      </c>
      <c r="I354" s="51">
        <v>0.26989444622883091</v>
      </c>
      <c r="J354" s="48">
        <v>21.26597289448209</v>
      </c>
    </row>
    <row r="355" spans="1:10" ht="15" customHeight="1" x14ac:dyDescent="0.35">
      <c r="A355" s="68">
        <v>900475398</v>
      </c>
      <c r="B355" s="69" t="s">
        <v>439</v>
      </c>
      <c r="C355" s="69" t="s">
        <v>22</v>
      </c>
      <c r="D355" s="45">
        <v>2.1198319864211514</v>
      </c>
      <c r="E355" s="49">
        <v>50749350</v>
      </c>
      <c r="F355" s="51">
        <v>0.57413433440380734</v>
      </c>
      <c r="G355" s="50">
        <v>52978894</v>
      </c>
      <c r="H355" s="51">
        <v>6.144160064525863E-2</v>
      </c>
      <c r="I355" s="51">
        <v>0.14427460490209554</v>
      </c>
      <c r="J355" s="48">
        <v>2.795262741954418</v>
      </c>
    </row>
    <row r="356" spans="1:10" ht="15" customHeight="1" x14ac:dyDescent="0.35">
      <c r="A356" s="68">
        <v>900476463</v>
      </c>
      <c r="B356" s="69" t="s">
        <v>440</v>
      </c>
      <c r="C356" s="69" t="s">
        <v>22</v>
      </c>
      <c r="D356" s="45">
        <v>1.4018874337880323</v>
      </c>
      <c r="E356" s="49">
        <v>4246976</v>
      </c>
      <c r="F356" s="51">
        <v>0.62184188388461048</v>
      </c>
      <c r="G356" s="50">
        <v>6426416</v>
      </c>
      <c r="H356" s="51">
        <v>1.8068267891381849E-2</v>
      </c>
      <c r="I356" s="51">
        <v>4.7779664435044354E-2</v>
      </c>
      <c r="J356" s="48"/>
    </row>
    <row r="357" spans="1:10" ht="15" customHeight="1" x14ac:dyDescent="0.35">
      <c r="A357" s="68">
        <v>900477520</v>
      </c>
      <c r="B357" s="69" t="s">
        <v>441</v>
      </c>
      <c r="C357" s="69" t="s">
        <v>22</v>
      </c>
      <c r="D357" s="45">
        <v>6.727821117205127</v>
      </c>
      <c r="E357" s="49">
        <v>4371622</v>
      </c>
      <c r="F357" s="51">
        <v>0.28147857639712187</v>
      </c>
      <c r="G357" s="50">
        <v>6394000</v>
      </c>
      <c r="H357" s="51">
        <v>1.1684120271990813E-2</v>
      </c>
      <c r="I357" s="51">
        <v>1.6261338755082889E-2</v>
      </c>
      <c r="J357" s="48"/>
    </row>
    <row r="358" spans="1:10" ht="15" customHeight="1" x14ac:dyDescent="0.35">
      <c r="A358" s="68">
        <v>900478063</v>
      </c>
      <c r="B358" s="69" t="s">
        <v>442</v>
      </c>
      <c r="C358" s="69" t="s">
        <v>23</v>
      </c>
      <c r="D358" s="45">
        <v>94.997797522683641</v>
      </c>
      <c r="E358" s="49">
        <v>4993351</v>
      </c>
      <c r="F358" s="51">
        <v>5.220712745429601E-2</v>
      </c>
      <c r="G358" s="50">
        <v>4789513</v>
      </c>
      <c r="H358" s="51">
        <v>6.8948949139112745E-2</v>
      </c>
      <c r="I358" s="51">
        <v>7.2746853385720012E-2</v>
      </c>
      <c r="J358" s="48"/>
    </row>
    <row r="359" spans="1:10" ht="15" customHeight="1" x14ac:dyDescent="0.35">
      <c r="A359" s="68">
        <v>900481955</v>
      </c>
      <c r="B359" s="69" t="s">
        <v>443</v>
      </c>
      <c r="C359" s="69" t="s">
        <v>22</v>
      </c>
      <c r="D359" s="45">
        <v>3.0649023056154441</v>
      </c>
      <c r="E359" s="49">
        <v>34256944</v>
      </c>
      <c r="F359" s="51">
        <v>0.65261933285460472</v>
      </c>
      <c r="G359" s="50">
        <v>23004460</v>
      </c>
      <c r="H359" s="51">
        <v>7.1730906593767518E-2</v>
      </c>
      <c r="I359" s="51">
        <v>0.20649078483041983</v>
      </c>
      <c r="J359" s="48"/>
    </row>
    <row r="360" spans="1:10" ht="15" customHeight="1" x14ac:dyDescent="0.35">
      <c r="A360" s="68">
        <v>900483739</v>
      </c>
      <c r="B360" s="69" t="s">
        <v>444</v>
      </c>
      <c r="C360" s="69" t="s">
        <v>22</v>
      </c>
      <c r="D360" s="45">
        <v>2.9650113265087352</v>
      </c>
      <c r="E360" s="49">
        <v>7350679</v>
      </c>
      <c r="F360" s="51">
        <v>0.41464132204477244</v>
      </c>
      <c r="G360" s="50">
        <v>7552660</v>
      </c>
      <c r="H360" s="51">
        <v>0.17003509132525729</v>
      </c>
      <c r="I360" s="51">
        <v>0.29048017519655328</v>
      </c>
      <c r="J360" s="48">
        <v>7.3754883042311858</v>
      </c>
    </row>
    <row r="361" spans="1:10" ht="15" customHeight="1" x14ac:dyDescent="0.35">
      <c r="A361" s="68">
        <v>900484728</v>
      </c>
      <c r="B361" s="69" t="s">
        <v>445</v>
      </c>
      <c r="C361" s="69" t="s">
        <v>22</v>
      </c>
      <c r="D361" s="45">
        <v>12.302756541793023</v>
      </c>
      <c r="E361" s="49">
        <v>28631849</v>
      </c>
      <c r="F361" s="51">
        <v>0.39858312119281891</v>
      </c>
      <c r="G361" s="50">
        <v>22762159</v>
      </c>
      <c r="H361" s="51">
        <v>0.37684081899502309</v>
      </c>
      <c r="I361" s="51">
        <v>0.62658836536551743</v>
      </c>
      <c r="J361" s="48"/>
    </row>
    <row r="362" spans="1:10" ht="15" customHeight="1" x14ac:dyDescent="0.35">
      <c r="A362" s="68">
        <v>900486644</v>
      </c>
      <c r="B362" s="69" t="s">
        <v>446</v>
      </c>
      <c r="C362" s="69" t="s">
        <v>23</v>
      </c>
      <c r="D362" s="45">
        <v>7.7941177826272439</v>
      </c>
      <c r="E362" s="49">
        <v>13265943</v>
      </c>
      <c r="F362" s="51">
        <v>9.215152497239909E-2</v>
      </c>
      <c r="G362" s="50">
        <v>19236050</v>
      </c>
      <c r="H362" s="51">
        <v>0.27058731970799599</v>
      </c>
      <c r="I362" s="51">
        <v>0.29805339453785989</v>
      </c>
      <c r="J362" s="48"/>
    </row>
    <row r="363" spans="1:10" ht="15" customHeight="1" x14ac:dyDescent="0.35">
      <c r="A363" s="68">
        <v>900506565</v>
      </c>
      <c r="B363" s="69" t="s">
        <v>127</v>
      </c>
      <c r="C363" s="69" t="s">
        <v>23</v>
      </c>
      <c r="D363" s="45">
        <v>1.5109429646560466</v>
      </c>
      <c r="E363" s="49">
        <v>110814516</v>
      </c>
      <c r="F363" s="51">
        <v>0.66400920031749444</v>
      </c>
      <c r="G363" s="50">
        <v>119104336</v>
      </c>
      <c r="H363" s="51">
        <v>9.0096994473677264E-2</v>
      </c>
      <c r="I363" s="51">
        <v>0.2681531594282176</v>
      </c>
      <c r="J363" s="48">
        <v>40.054433951615934</v>
      </c>
    </row>
    <row r="364" spans="1:10" ht="15" customHeight="1" x14ac:dyDescent="0.35">
      <c r="A364" s="68">
        <v>900508212</v>
      </c>
      <c r="B364" s="69" t="s">
        <v>447</v>
      </c>
      <c r="C364" s="69" t="s">
        <v>23</v>
      </c>
      <c r="D364" s="45">
        <v>2.7203705921465389</v>
      </c>
      <c r="E364" s="49">
        <v>33930735</v>
      </c>
      <c r="F364" s="51">
        <v>0.59187665850782767</v>
      </c>
      <c r="G364" s="50">
        <v>24868553</v>
      </c>
      <c r="H364" s="51">
        <v>4.781713106732105E-2</v>
      </c>
      <c r="I364" s="51">
        <v>0.11716343126196366</v>
      </c>
      <c r="J364" s="48">
        <v>2.1681478488442614</v>
      </c>
    </row>
    <row r="365" spans="1:10" ht="15" customHeight="1" x14ac:dyDescent="0.35">
      <c r="A365" s="68">
        <v>900513058</v>
      </c>
      <c r="B365" s="69" t="s">
        <v>128</v>
      </c>
      <c r="C365" s="69" t="s">
        <v>22</v>
      </c>
      <c r="D365" s="45">
        <v>1.5404747485334314</v>
      </c>
      <c r="E365" s="49">
        <v>3697371</v>
      </c>
      <c r="F365" s="51">
        <v>0.55501342407244192</v>
      </c>
      <c r="G365" s="50">
        <v>9455085</v>
      </c>
      <c r="H365" s="51">
        <v>9.6477540522240585E-2</v>
      </c>
      <c r="I365" s="51">
        <v>0.21681000223689156</v>
      </c>
      <c r="J365" s="48">
        <v>1.2251590797846303</v>
      </c>
    </row>
    <row r="366" spans="1:10" ht="15" customHeight="1" x14ac:dyDescent="0.35">
      <c r="A366" s="68">
        <v>900515890</v>
      </c>
      <c r="B366" s="69" t="s">
        <v>448</v>
      </c>
      <c r="C366" s="69" t="s">
        <v>23</v>
      </c>
      <c r="D366" s="45">
        <v>1.3695152888476072</v>
      </c>
      <c r="E366" s="49">
        <v>4425406</v>
      </c>
      <c r="F366" s="51">
        <v>0.70402855948811827</v>
      </c>
      <c r="G366" s="50">
        <v>6061554</v>
      </c>
      <c r="H366" s="51">
        <v>9.0779977284400404E-2</v>
      </c>
      <c r="I366" s="51">
        <v>0.30671870612717467</v>
      </c>
      <c r="J366" s="48"/>
    </row>
    <row r="367" spans="1:10" ht="15" customHeight="1" x14ac:dyDescent="0.35">
      <c r="A367" s="68">
        <v>900521357</v>
      </c>
      <c r="B367" s="69" t="s">
        <v>449</v>
      </c>
      <c r="C367" s="69" t="s">
        <v>22</v>
      </c>
      <c r="D367" s="45">
        <v>5.246336258662228</v>
      </c>
      <c r="E367" s="49">
        <v>148237327</v>
      </c>
      <c r="F367" s="51">
        <v>0.45747628294003223</v>
      </c>
      <c r="G367" s="50">
        <v>102656290</v>
      </c>
      <c r="H367" s="51">
        <v>6.4483673367314531E-2</v>
      </c>
      <c r="I367" s="51">
        <v>0.11885871776585731</v>
      </c>
      <c r="J367" s="48">
        <v>4.629186162667307</v>
      </c>
    </row>
    <row r="368" spans="1:10" ht="15" customHeight="1" x14ac:dyDescent="0.35">
      <c r="A368" s="68">
        <v>900522125</v>
      </c>
      <c r="B368" s="69" t="s">
        <v>450</v>
      </c>
      <c r="C368" s="69" t="s">
        <v>22</v>
      </c>
      <c r="D368" s="45">
        <v>1.6131294203202493</v>
      </c>
      <c r="E368" s="49">
        <v>3426410</v>
      </c>
      <c r="F368" s="51">
        <v>0.64954391314122528</v>
      </c>
      <c r="G368" s="50">
        <v>6481665</v>
      </c>
      <c r="H368" s="51">
        <v>9.3602348144698158E-2</v>
      </c>
      <c r="I368" s="51">
        <v>0.26708723761564351</v>
      </c>
      <c r="J368" s="48">
        <v>11.391224814770947</v>
      </c>
    </row>
    <row r="369" spans="1:10" ht="15" customHeight="1" x14ac:dyDescent="0.35">
      <c r="A369" s="68">
        <v>900526959</v>
      </c>
      <c r="B369" s="69" t="s">
        <v>451</v>
      </c>
      <c r="C369" s="69" t="s">
        <v>23</v>
      </c>
      <c r="D369" s="45">
        <v>1.5855668527820437</v>
      </c>
      <c r="E369" s="49">
        <v>58372196</v>
      </c>
      <c r="F369" s="51">
        <v>0.63850111529951903</v>
      </c>
      <c r="G369" s="50">
        <v>60772063</v>
      </c>
      <c r="H369" s="51">
        <v>6.2511272662904127E-2</v>
      </c>
      <c r="I369" s="51">
        <v>0.17292244958016317</v>
      </c>
      <c r="J369" s="48">
        <v>18.340987589249718</v>
      </c>
    </row>
    <row r="370" spans="1:10" ht="15" customHeight="1" x14ac:dyDescent="0.35">
      <c r="A370" s="68">
        <v>900542455</v>
      </c>
      <c r="B370" s="69" t="s">
        <v>452</v>
      </c>
      <c r="C370" s="69" t="s">
        <v>22</v>
      </c>
      <c r="D370" s="45">
        <v>60.02742836048175</v>
      </c>
      <c r="E370" s="49">
        <v>6395917</v>
      </c>
      <c r="F370" s="51">
        <v>0.40801286189714664</v>
      </c>
      <c r="G370" s="50">
        <v>4924091</v>
      </c>
      <c r="H370" s="51">
        <v>9.7212133540404783E-2</v>
      </c>
      <c r="I370" s="51">
        <v>0.16421325276076335</v>
      </c>
      <c r="J370" s="48"/>
    </row>
    <row r="371" spans="1:10" ht="15" customHeight="1" x14ac:dyDescent="0.35">
      <c r="A371" s="68">
        <v>900542792</v>
      </c>
      <c r="B371" s="69" t="s">
        <v>453</v>
      </c>
      <c r="C371" s="69" t="s">
        <v>22</v>
      </c>
      <c r="D371" s="45">
        <v>1.2587666063965934</v>
      </c>
      <c r="E371" s="49">
        <v>7601555</v>
      </c>
      <c r="F371" s="51">
        <v>0.57997474463994325</v>
      </c>
      <c r="G371" s="50">
        <v>26771135</v>
      </c>
      <c r="H371" s="51">
        <v>0.24678407577141459</v>
      </c>
      <c r="I371" s="51">
        <v>0.58754580259671474</v>
      </c>
      <c r="J371" s="48">
        <v>10.200304920952064</v>
      </c>
    </row>
    <row r="372" spans="1:10" ht="15" customHeight="1" x14ac:dyDescent="0.35">
      <c r="A372" s="68">
        <v>900546289</v>
      </c>
      <c r="B372" s="69" t="s">
        <v>454</v>
      </c>
      <c r="C372" s="69" t="s">
        <v>22</v>
      </c>
      <c r="D372" s="45">
        <v>3.928426043910195</v>
      </c>
      <c r="E372" s="49">
        <v>6232698</v>
      </c>
      <c r="F372" s="51">
        <v>0.25711906868469037</v>
      </c>
      <c r="G372" s="50">
        <v>6380455</v>
      </c>
      <c r="H372" s="51">
        <v>0.36308114789972379</v>
      </c>
      <c r="I372" s="51">
        <v>0.48874743258905518</v>
      </c>
      <c r="J372" s="48">
        <v>813.78679540709811</v>
      </c>
    </row>
    <row r="373" spans="1:10" ht="15" customHeight="1" x14ac:dyDescent="0.35">
      <c r="A373" s="68">
        <v>900552490</v>
      </c>
      <c r="B373" s="69" t="s">
        <v>455</v>
      </c>
      <c r="C373" s="69" t="s">
        <v>22</v>
      </c>
      <c r="D373" s="45">
        <v>4.0341079214106612</v>
      </c>
      <c r="E373" s="49">
        <v>7206868</v>
      </c>
      <c r="F373" s="51">
        <v>0.48727306963351036</v>
      </c>
      <c r="G373" s="50">
        <v>4917645</v>
      </c>
      <c r="H373" s="51">
        <v>0.10414957192864512</v>
      </c>
      <c r="I373" s="51">
        <v>0.20312873336729267</v>
      </c>
      <c r="J373" s="48">
        <v>7.1280300273300083</v>
      </c>
    </row>
    <row r="374" spans="1:10" ht="15" customHeight="1" x14ac:dyDescent="0.35">
      <c r="A374" s="68">
        <v>900555856</v>
      </c>
      <c r="B374" s="69" t="s">
        <v>456</v>
      </c>
      <c r="C374" s="69" t="s">
        <v>22</v>
      </c>
      <c r="D374" s="45">
        <v>44.473182967615628</v>
      </c>
      <c r="E374" s="49">
        <v>8527004</v>
      </c>
      <c r="F374" s="51">
        <v>0.61545696282344331</v>
      </c>
      <c r="G374" s="50">
        <v>4493002</v>
      </c>
      <c r="H374" s="51">
        <v>2.6477997309654919E-2</v>
      </c>
      <c r="I374" s="51">
        <v>6.8855745000781218E-2</v>
      </c>
      <c r="J374" s="48">
        <v>48.796372239747633</v>
      </c>
    </row>
    <row r="375" spans="1:10" ht="15" customHeight="1" x14ac:dyDescent="0.35">
      <c r="A375" s="68">
        <v>900556186</v>
      </c>
      <c r="B375" s="69" t="s">
        <v>457</v>
      </c>
      <c r="C375" s="69" t="s">
        <v>23</v>
      </c>
      <c r="D375" s="45">
        <v>4.9540425375582702</v>
      </c>
      <c r="E375" s="49">
        <v>61778443</v>
      </c>
      <c r="F375" s="51">
        <v>0.68949389198469768</v>
      </c>
      <c r="G375" s="50">
        <v>25134283</v>
      </c>
      <c r="H375" s="51">
        <v>0.13086490469179526</v>
      </c>
      <c r="I375" s="51">
        <v>0.42145678076434484</v>
      </c>
      <c r="J375" s="48"/>
    </row>
    <row r="376" spans="1:10" ht="15" customHeight="1" x14ac:dyDescent="0.35">
      <c r="A376" s="68">
        <v>900564840</v>
      </c>
      <c r="B376" s="69" t="s">
        <v>458</v>
      </c>
      <c r="C376" s="69" t="s">
        <v>22</v>
      </c>
      <c r="D376" s="45">
        <v>10.237690113126805</v>
      </c>
      <c r="E376" s="49">
        <v>5595195</v>
      </c>
      <c r="F376" s="51">
        <v>0.10288915118111329</v>
      </c>
      <c r="G376" s="50">
        <v>5562883</v>
      </c>
      <c r="H376" s="51">
        <v>5.29051730824961E-2</v>
      </c>
      <c r="I376" s="51">
        <v>5.8972838364567438E-2</v>
      </c>
      <c r="J376" s="48"/>
    </row>
    <row r="377" spans="1:10" ht="15" customHeight="1" x14ac:dyDescent="0.35">
      <c r="A377" s="68">
        <v>900565619</v>
      </c>
      <c r="B377" s="69" t="s">
        <v>129</v>
      </c>
      <c r="C377" s="69" t="s">
        <v>23</v>
      </c>
      <c r="D377" s="45">
        <v>3.8427700761981627</v>
      </c>
      <c r="E377" s="49">
        <v>4790295</v>
      </c>
      <c r="F377" s="51">
        <v>0.2345244555050216</v>
      </c>
      <c r="G377" s="50">
        <v>5534144</v>
      </c>
      <c r="H377" s="51">
        <v>1.1317373477474317E-2</v>
      </c>
      <c r="I377" s="51">
        <v>1.4784761654196205E-2</v>
      </c>
      <c r="J377" s="48"/>
    </row>
    <row r="378" spans="1:10" ht="15" customHeight="1" x14ac:dyDescent="0.35">
      <c r="A378" s="68">
        <v>900568276</v>
      </c>
      <c r="B378" s="69" t="s">
        <v>459</v>
      </c>
      <c r="C378" s="69" t="s">
        <v>22</v>
      </c>
      <c r="D378" s="45">
        <v>2.0163503696920118</v>
      </c>
      <c r="E378" s="49">
        <v>2161898864</v>
      </c>
      <c r="F378" s="51">
        <v>0.38279730664262007</v>
      </c>
      <c r="G378" s="50">
        <v>3435389520</v>
      </c>
      <c r="H378" s="51">
        <v>0.34120180206251721</v>
      </c>
      <c r="I378" s="51">
        <v>0.55281969073480786</v>
      </c>
      <c r="J378" s="48"/>
    </row>
    <row r="379" spans="1:10" ht="15" customHeight="1" x14ac:dyDescent="0.35">
      <c r="A379" s="68">
        <v>900571524</v>
      </c>
      <c r="B379" s="69" t="s">
        <v>460</v>
      </c>
      <c r="C379" s="69" t="s">
        <v>22</v>
      </c>
      <c r="D379" s="45">
        <v>1.9775316531783744</v>
      </c>
      <c r="E379" s="49">
        <v>3211865</v>
      </c>
      <c r="F379" s="51">
        <v>0.59800905111319969</v>
      </c>
      <c r="G379" s="50">
        <v>5160396</v>
      </c>
      <c r="H379" s="51">
        <v>0.23060848268241374</v>
      </c>
      <c r="I379" s="51">
        <v>0.57366585820157989</v>
      </c>
      <c r="J379" s="48"/>
    </row>
    <row r="380" spans="1:10" ht="15" customHeight="1" x14ac:dyDescent="0.35">
      <c r="A380" s="68">
        <v>900574028</v>
      </c>
      <c r="B380" s="69" t="s">
        <v>461</v>
      </c>
      <c r="C380" s="69" t="s">
        <v>22</v>
      </c>
      <c r="D380" s="45">
        <v>7.037985743211383</v>
      </c>
      <c r="E380" s="49">
        <v>6966000</v>
      </c>
      <c r="F380" s="51">
        <v>0.42814267088082919</v>
      </c>
      <c r="G380" s="50">
        <v>5154388</v>
      </c>
      <c r="H380" s="51">
        <v>4.1531423824219364E-2</v>
      </c>
      <c r="I380" s="51">
        <v>7.262549889531017E-2</v>
      </c>
      <c r="J380" s="48"/>
    </row>
    <row r="381" spans="1:10" ht="15" customHeight="1" x14ac:dyDescent="0.35">
      <c r="A381" s="68">
        <v>900589973</v>
      </c>
      <c r="B381" s="69" t="s">
        <v>462</v>
      </c>
      <c r="C381" s="69" t="s">
        <v>22</v>
      </c>
      <c r="D381" s="45">
        <v>4.5513267055720865</v>
      </c>
      <c r="E381" s="49">
        <v>3695056</v>
      </c>
      <c r="F381" s="51">
        <v>0.2020292397865209</v>
      </c>
      <c r="G381" s="50">
        <v>4109634</v>
      </c>
      <c r="H381" s="51">
        <v>5.3313271610331905E-2</v>
      </c>
      <c r="I381" s="51">
        <v>6.6811059087013583E-2</v>
      </c>
      <c r="J381" s="48">
        <v>3.3902011384262059</v>
      </c>
    </row>
    <row r="382" spans="1:10" ht="15" customHeight="1" x14ac:dyDescent="0.35">
      <c r="A382" s="68">
        <v>900590459</v>
      </c>
      <c r="B382" s="69" t="s">
        <v>463</v>
      </c>
      <c r="C382" s="69" t="s">
        <v>22</v>
      </c>
      <c r="D382" s="45">
        <v>1.8436983751523666</v>
      </c>
      <c r="E382" s="49">
        <v>3900329</v>
      </c>
      <c r="F382" s="51">
        <v>0.54483488756221521</v>
      </c>
      <c r="G382" s="50">
        <v>4601108</v>
      </c>
      <c r="H382" s="51">
        <v>5.4563924762705864E-2</v>
      </c>
      <c r="I382" s="51">
        <v>0.11987721218454338</v>
      </c>
      <c r="J382" s="48">
        <v>3.2578172067144697</v>
      </c>
    </row>
    <row r="383" spans="1:10" ht="15" customHeight="1" x14ac:dyDescent="0.35">
      <c r="A383" s="68">
        <v>900590645</v>
      </c>
      <c r="B383" s="69" t="s">
        <v>464</v>
      </c>
      <c r="C383" s="69" t="s">
        <v>22</v>
      </c>
      <c r="D383" s="45">
        <v>6.553305997838681</v>
      </c>
      <c r="E383" s="49">
        <v>14013540</v>
      </c>
      <c r="F383" s="51">
        <v>0.66739949010035016</v>
      </c>
      <c r="G383" s="50">
        <v>5981595</v>
      </c>
      <c r="H383" s="51">
        <v>3.0769465161407522E-2</v>
      </c>
      <c r="I383" s="51">
        <v>9.2511779884796613E-2</v>
      </c>
      <c r="J383" s="48">
        <v>15.860815729886211</v>
      </c>
    </row>
    <row r="384" spans="1:10" ht="15" customHeight="1" x14ac:dyDescent="0.35">
      <c r="A384" s="68">
        <v>900592758</v>
      </c>
      <c r="B384" s="69" t="s">
        <v>465</v>
      </c>
      <c r="C384" s="69" t="s">
        <v>22</v>
      </c>
      <c r="D384" s="45">
        <v>1.858937326352164</v>
      </c>
      <c r="E384" s="49">
        <v>7982924</v>
      </c>
      <c r="F384" s="51">
        <v>0.48118293136998652</v>
      </c>
      <c r="G384" s="50">
        <v>12417982</v>
      </c>
      <c r="H384" s="51">
        <v>9.2316608052814636E-2</v>
      </c>
      <c r="I384" s="51">
        <v>0.17793672111942183</v>
      </c>
      <c r="J384" s="48">
        <v>5.6498309869238597</v>
      </c>
    </row>
    <row r="385" spans="1:10" ht="15" customHeight="1" x14ac:dyDescent="0.35">
      <c r="A385" s="68">
        <v>900612259</v>
      </c>
      <c r="B385" s="69" t="s">
        <v>466</v>
      </c>
      <c r="C385" s="69" t="s">
        <v>22</v>
      </c>
      <c r="D385" s="45">
        <v>5.5506768809562619</v>
      </c>
      <c r="E385" s="49">
        <v>7984918</v>
      </c>
      <c r="F385" s="51">
        <v>0.49297951173251703</v>
      </c>
      <c r="G385" s="50">
        <v>6988813</v>
      </c>
      <c r="H385" s="51">
        <v>0.15292543196921898</v>
      </c>
      <c r="I385" s="51">
        <v>0.30161588241093301</v>
      </c>
      <c r="J385" s="48">
        <v>4.0394316265521999</v>
      </c>
    </row>
    <row r="386" spans="1:10" ht="15" customHeight="1" x14ac:dyDescent="0.35">
      <c r="A386" s="68">
        <v>900614357</v>
      </c>
      <c r="B386" s="69" t="s">
        <v>467</v>
      </c>
      <c r="C386" s="69" t="s">
        <v>22</v>
      </c>
      <c r="D386" s="45">
        <v>9.1630922892263289</v>
      </c>
      <c r="E386" s="49">
        <v>12275699</v>
      </c>
      <c r="F386" s="51">
        <v>0.69046318664574402</v>
      </c>
      <c r="G386" s="50">
        <v>5146659</v>
      </c>
      <c r="H386" s="51">
        <v>0.13133127270520562</v>
      </c>
      <c r="I386" s="51">
        <v>0.42428320974830469</v>
      </c>
      <c r="J386" s="48">
        <v>2.074203926627221</v>
      </c>
    </row>
    <row r="387" spans="1:10" ht="15" customHeight="1" x14ac:dyDescent="0.35">
      <c r="A387" s="68">
        <v>900614442</v>
      </c>
      <c r="B387" s="69" t="s">
        <v>468</v>
      </c>
      <c r="C387" s="69" t="s">
        <v>22</v>
      </c>
      <c r="D387" s="45">
        <v>3.2040176311236843</v>
      </c>
      <c r="E387" s="49">
        <v>6429871</v>
      </c>
      <c r="F387" s="51">
        <v>9.162558120485563E-2</v>
      </c>
      <c r="G387" s="50">
        <v>78492381</v>
      </c>
      <c r="H387" s="51">
        <v>1.8372840037605954E-2</v>
      </c>
      <c r="I387" s="51">
        <v>2.0226064998588845E-2</v>
      </c>
      <c r="J387" s="48">
        <v>11.259996879299829</v>
      </c>
    </row>
    <row r="388" spans="1:10" ht="15" customHeight="1" x14ac:dyDescent="0.35">
      <c r="A388" s="68">
        <v>900625649</v>
      </c>
      <c r="B388" s="69" t="s">
        <v>469</v>
      </c>
      <c r="C388" s="69" t="s">
        <v>22</v>
      </c>
      <c r="D388" s="45">
        <v>183.41185764506062</v>
      </c>
      <c r="E388" s="49">
        <v>4618121</v>
      </c>
      <c r="F388" s="51">
        <v>0.11191151812201729</v>
      </c>
      <c r="G388" s="50">
        <v>4131210</v>
      </c>
      <c r="H388" s="51">
        <v>0.12223311406337332</v>
      </c>
      <c r="I388" s="51">
        <v>0.13763618891317556</v>
      </c>
      <c r="J388" s="48">
        <v>25.371647851501496</v>
      </c>
    </row>
    <row r="389" spans="1:10" ht="15" customHeight="1" x14ac:dyDescent="0.35">
      <c r="A389" s="68">
        <v>900637571</v>
      </c>
      <c r="B389" s="69" t="s">
        <v>470</v>
      </c>
      <c r="C389" s="69" t="s">
        <v>23</v>
      </c>
      <c r="D389" s="45">
        <v>2.5342462931883811</v>
      </c>
      <c r="E389" s="49">
        <v>59217901</v>
      </c>
      <c r="F389" s="51">
        <v>0.67944507261340881</v>
      </c>
      <c r="G389" s="50">
        <v>35221223</v>
      </c>
      <c r="H389" s="51">
        <v>0.48828431990849741</v>
      </c>
      <c r="I389" s="51">
        <v>1.5232469639115029</v>
      </c>
      <c r="J389" s="48">
        <v>112.46307208243982</v>
      </c>
    </row>
    <row r="390" spans="1:10" ht="15" customHeight="1" x14ac:dyDescent="0.35">
      <c r="A390" s="68">
        <v>900656095</v>
      </c>
      <c r="B390" s="69" t="s">
        <v>471</v>
      </c>
      <c r="C390" s="69" t="s">
        <v>22</v>
      </c>
      <c r="D390" s="45">
        <v>3.0410301160994799</v>
      </c>
      <c r="E390" s="49">
        <v>7114982</v>
      </c>
      <c r="F390" s="51">
        <v>0.57111042013833402</v>
      </c>
      <c r="G390" s="50">
        <v>5920137</v>
      </c>
      <c r="H390" s="51">
        <v>2.0321143926361362E-2</v>
      </c>
      <c r="I390" s="51">
        <v>4.7380829193648728E-2</v>
      </c>
      <c r="J390" s="48">
        <v>1.4512225406909967</v>
      </c>
    </row>
    <row r="391" spans="1:10" ht="15" customHeight="1" x14ac:dyDescent="0.35">
      <c r="A391" s="68">
        <v>900665878</v>
      </c>
      <c r="B391" s="69" t="s">
        <v>472</v>
      </c>
      <c r="C391" s="69" t="s">
        <v>23</v>
      </c>
      <c r="D391" s="45">
        <v>3.2886165454516951</v>
      </c>
      <c r="E391" s="49">
        <v>15182554</v>
      </c>
      <c r="F391" s="51">
        <v>0.68347922133908756</v>
      </c>
      <c r="G391" s="50">
        <v>40846181</v>
      </c>
      <c r="H391" s="51">
        <v>3.329620950417967E-2</v>
      </c>
      <c r="I391" s="51">
        <v>0.10519438769563304</v>
      </c>
      <c r="J391" s="48">
        <v>6.2969624493851475</v>
      </c>
    </row>
    <row r="392" spans="1:10" ht="15" customHeight="1" x14ac:dyDescent="0.35">
      <c r="A392" s="68">
        <v>900670950</v>
      </c>
      <c r="B392" s="69" t="s">
        <v>473</v>
      </c>
      <c r="C392" s="69" t="s">
        <v>22</v>
      </c>
      <c r="D392" s="45">
        <v>17.785714112579715</v>
      </c>
      <c r="E392" s="49">
        <v>6925131</v>
      </c>
      <c r="F392" s="51">
        <v>0.29191961348288725</v>
      </c>
      <c r="G392" s="50">
        <v>5926288</v>
      </c>
      <c r="H392" s="51">
        <v>4.9129620803504338E-2</v>
      </c>
      <c r="I392" s="51">
        <v>6.9384241872821564E-2</v>
      </c>
      <c r="J392" s="48"/>
    </row>
    <row r="393" spans="1:10" ht="15" customHeight="1" x14ac:dyDescent="0.35">
      <c r="A393" s="68">
        <v>900671438</v>
      </c>
      <c r="B393" s="69" t="s">
        <v>474</v>
      </c>
      <c r="C393" s="69" t="s">
        <v>23</v>
      </c>
      <c r="D393" s="45">
        <v>9.8453086197588622</v>
      </c>
      <c r="E393" s="49">
        <v>7373007</v>
      </c>
      <c r="F393" s="51">
        <v>0.18816836792212871</v>
      </c>
      <c r="G393" s="50">
        <v>7841994</v>
      </c>
      <c r="H393" s="51">
        <v>0.2392712516658245</v>
      </c>
      <c r="I393" s="51">
        <v>0.29473014133905229</v>
      </c>
      <c r="J393" s="48">
        <v>10.877853865160606</v>
      </c>
    </row>
    <row r="394" spans="1:10" ht="15" customHeight="1" x14ac:dyDescent="0.35">
      <c r="A394" s="68">
        <v>900675223</v>
      </c>
      <c r="B394" s="69" t="s">
        <v>475</v>
      </c>
      <c r="C394" s="69" t="s">
        <v>23</v>
      </c>
      <c r="D394" s="45">
        <v>3.2460967788909718</v>
      </c>
      <c r="E394" s="49">
        <v>5413949</v>
      </c>
      <c r="F394" s="51">
        <v>0.69993269018776072</v>
      </c>
      <c r="G394" s="50">
        <v>6474357</v>
      </c>
      <c r="H394" s="51">
        <v>3.5084573390984732E-2</v>
      </c>
      <c r="I394" s="51">
        <v>0.11692234456641795</v>
      </c>
      <c r="J394" s="48">
        <v>4.7495466894210798</v>
      </c>
    </row>
    <row r="395" spans="1:10" ht="15" customHeight="1" x14ac:dyDescent="0.35">
      <c r="A395" s="68">
        <v>900688241</v>
      </c>
      <c r="B395" s="69" t="s">
        <v>476</v>
      </c>
      <c r="C395" s="69" t="s">
        <v>22</v>
      </c>
      <c r="D395" s="45">
        <v>1.7799949965907815</v>
      </c>
      <c r="E395" s="49">
        <v>4679899</v>
      </c>
      <c r="F395" s="51">
        <v>0.60331295654734574</v>
      </c>
      <c r="G395" s="50">
        <v>4248738</v>
      </c>
      <c r="H395" s="51">
        <v>0.12492799158661634</v>
      </c>
      <c r="I395" s="51">
        <v>0.31492833872081544</v>
      </c>
      <c r="J395" s="48">
        <v>84.686582278481012</v>
      </c>
    </row>
    <row r="396" spans="1:10" ht="15" customHeight="1" x14ac:dyDescent="0.35">
      <c r="A396" s="68">
        <v>900709965</v>
      </c>
      <c r="B396" s="69" t="s">
        <v>477</v>
      </c>
      <c r="C396" s="69" t="s">
        <v>22</v>
      </c>
      <c r="D396" s="45">
        <v>1.5954602401688467</v>
      </c>
      <c r="E396" s="49">
        <v>6944929</v>
      </c>
      <c r="F396" s="51">
        <v>0.75330659416299428</v>
      </c>
      <c r="G396" s="50">
        <v>5233310</v>
      </c>
      <c r="H396" s="51">
        <v>3.3376258177333626E-2</v>
      </c>
      <c r="I396" s="51">
        <v>0.13529448857415288</v>
      </c>
      <c r="J396" s="48">
        <v>3.440802422039392</v>
      </c>
    </row>
    <row r="397" spans="1:10" ht="15" customHeight="1" x14ac:dyDescent="0.35">
      <c r="A397" s="68">
        <v>900713159</v>
      </c>
      <c r="B397" s="69" t="s">
        <v>478</v>
      </c>
      <c r="C397" s="69" t="s">
        <v>22</v>
      </c>
      <c r="D397" s="45">
        <v>1.9031924148518393</v>
      </c>
      <c r="E397" s="49">
        <v>6435796</v>
      </c>
      <c r="F397" s="51">
        <v>0.3685707932429394</v>
      </c>
      <c r="G397" s="50">
        <v>12207472</v>
      </c>
      <c r="H397" s="51">
        <v>0.28617787304568787</v>
      </c>
      <c r="I397" s="51">
        <v>0.45322241984253581</v>
      </c>
      <c r="J397" s="48"/>
    </row>
    <row r="398" spans="1:10" ht="15" customHeight="1" x14ac:dyDescent="0.35">
      <c r="A398" s="68">
        <v>900721334</v>
      </c>
      <c r="B398" s="69" t="s">
        <v>479</v>
      </c>
      <c r="C398" s="69" t="s">
        <v>22</v>
      </c>
      <c r="D398" s="45">
        <v>1.5136232471017061</v>
      </c>
      <c r="E398" s="49">
        <v>4768432</v>
      </c>
      <c r="F398" s="51">
        <v>0.60215916212542842</v>
      </c>
      <c r="G398" s="50">
        <v>6170400</v>
      </c>
      <c r="H398" s="51">
        <v>0.35280849686519161</v>
      </c>
      <c r="I398" s="51">
        <v>0.88680814858031898</v>
      </c>
      <c r="J398" s="48"/>
    </row>
    <row r="399" spans="1:10" ht="15" customHeight="1" x14ac:dyDescent="0.35">
      <c r="A399" s="68">
        <v>900735158</v>
      </c>
      <c r="B399" s="69" t="s">
        <v>480</v>
      </c>
      <c r="C399" s="69" t="s">
        <v>22</v>
      </c>
      <c r="D399" s="45">
        <v>17.735374456074812</v>
      </c>
      <c r="E399" s="49">
        <v>8099620</v>
      </c>
      <c r="F399" s="51">
        <v>0.43233965967447263</v>
      </c>
      <c r="G399" s="50">
        <v>7174902</v>
      </c>
      <c r="H399" s="51">
        <v>0.18387097897151675</v>
      </c>
      <c r="I399" s="51">
        <v>0.3239102081115533</v>
      </c>
      <c r="J399" s="48"/>
    </row>
    <row r="400" spans="1:10" ht="15" customHeight="1" x14ac:dyDescent="0.35">
      <c r="A400" s="68">
        <v>900748300</v>
      </c>
      <c r="B400" s="69" t="s">
        <v>481</v>
      </c>
      <c r="C400" s="69" t="s">
        <v>22</v>
      </c>
      <c r="D400" s="45">
        <v>3.8975285762160286</v>
      </c>
      <c r="E400" s="49">
        <v>3588169</v>
      </c>
      <c r="F400" s="51">
        <v>0.28091141383168755</v>
      </c>
      <c r="G400" s="50">
        <v>8098705</v>
      </c>
      <c r="H400" s="51">
        <v>0.22031425111640815</v>
      </c>
      <c r="I400" s="51">
        <v>0.30637984714840211</v>
      </c>
      <c r="J400" s="48">
        <v>4.8968153570166937</v>
      </c>
    </row>
    <row r="401" spans="1:10" ht="15" customHeight="1" x14ac:dyDescent="0.35">
      <c r="A401" s="68">
        <v>900749040</v>
      </c>
      <c r="B401" s="69" t="s">
        <v>482</v>
      </c>
      <c r="C401" s="69" t="s">
        <v>22</v>
      </c>
      <c r="D401" s="45">
        <v>6.1837801568305411</v>
      </c>
      <c r="E401" s="49">
        <v>8281856</v>
      </c>
      <c r="F401" s="51">
        <v>0.36418599186306128</v>
      </c>
      <c r="G401" s="50">
        <v>20828633</v>
      </c>
      <c r="H401" s="51">
        <v>8.8956400779352171E-2</v>
      </c>
      <c r="I401" s="51">
        <v>0.13990946981494176</v>
      </c>
      <c r="J401" s="48">
        <v>8.1512562026931015</v>
      </c>
    </row>
    <row r="402" spans="1:10" ht="15" customHeight="1" x14ac:dyDescent="0.35">
      <c r="A402" s="68">
        <v>900760997</v>
      </c>
      <c r="B402" s="69" t="s">
        <v>483</v>
      </c>
      <c r="C402" s="69" t="s">
        <v>22</v>
      </c>
      <c r="D402" s="45">
        <v>2.2788041801922456</v>
      </c>
      <c r="E402" s="49">
        <v>4461047</v>
      </c>
      <c r="F402" s="51">
        <v>0.45177618977837097</v>
      </c>
      <c r="G402" s="50">
        <v>4567843</v>
      </c>
      <c r="H402" s="51">
        <v>0.18063803298985356</v>
      </c>
      <c r="I402" s="51">
        <v>0.32949687631558267</v>
      </c>
      <c r="J402" s="48">
        <v>7.8047022463753084</v>
      </c>
    </row>
    <row r="403" spans="1:10" ht="15" customHeight="1" x14ac:dyDescent="0.35">
      <c r="A403" s="68">
        <v>900780441</v>
      </c>
      <c r="B403" s="69" t="s">
        <v>484</v>
      </c>
      <c r="C403" s="69" t="s">
        <v>22</v>
      </c>
      <c r="D403" s="45">
        <v>27.874816596156251</v>
      </c>
      <c r="E403" s="49">
        <v>16338491</v>
      </c>
      <c r="F403" s="51">
        <v>3.5704765167351334E-2</v>
      </c>
      <c r="G403" s="50">
        <v>16419135</v>
      </c>
      <c r="H403" s="51">
        <v>5.6565179132561934E-2</v>
      </c>
      <c r="I403" s="51">
        <v>5.8659606611432331E-2</v>
      </c>
      <c r="J403" s="48">
        <v>5.8075758854813619</v>
      </c>
    </row>
    <row r="404" spans="1:10" ht="15" customHeight="1" x14ac:dyDescent="0.35">
      <c r="A404" s="68">
        <v>900820467</v>
      </c>
      <c r="B404" s="69" t="s">
        <v>485</v>
      </c>
      <c r="C404" s="69" t="s">
        <v>23</v>
      </c>
      <c r="D404" s="45">
        <v>4.3048012379160312</v>
      </c>
      <c r="E404" s="49">
        <v>3064757</v>
      </c>
      <c r="F404" s="51">
        <v>9.1449963621776126E-2</v>
      </c>
      <c r="G404" s="50">
        <v>9213317</v>
      </c>
      <c r="H404" s="51">
        <v>6.1178035165682147E-2</v>
      </c>
      <c r="I404" s="51">
        <v>6.7335900848738847E-2</v>
      </c>
      <c r="J404" s="48"/>
    </row>
    <row r="405" spans="1:10" ht="15" customHeight="1" x14ac:dyDescent="0.35">
      <c r="A405" s="68">
        <v>900822587</v>
      </c>
      <c r="B405" s="69" t="s">
        <v>486</v>
      </c>
      <c r="C405" s="69" t="s">
        <v>22</v>
      </c>
      <c r="D405" s="45">
        <v>1.6515988159575001</v>
      </c>
      <c r="E405" s="49">
        <v>14300980</v>
      </c>
      <c r="F405" s="51">
        <v>0.75019564960221286</v>
      </c>
      <c r="G405" s="50">
        <v>11246645</v>
      </c>
      <c r="H405" s="51">
        <v>4.4213011941278066E-2</v>
      </c>
      <c r="I405" s="51">
        <v>0.17699056029598159</v>
      </c>
      <c r="J405" s="48">
        <v>1.57200270720418</v>
      </c>
    </row>
    <row r="406" spans="1:10" ht="15" customHeight="1" x14ac:dyDescent="0.35">
      <c r="A406" s="68">
        <v>900839186</v>
      </c>
      <c r="B406" s="69" t="s">
        <v>487</v>
      </c>
      <c r="C406" s="69" t="s">
        <v>22</v>
      </c>
      <c r="D406" s="45">
        <v>3.0330825238423835</v>
      </c>
      <c r="E406" s="49">
        <v>4596149</v>
      </c>
      <c r="F406" s="51">
        <v>0.53620939648721122</v>
      </c>
      <c r="G406" s="50">
        <v>4296731</v>
      </c>
      <c r="H406" s="51">
        <v>3.8281149396230313E-2</v>
      </c>
      <c r="I406" s="51">
        <v>8.2539726131331009E-2</v>
      </c>
      <c r="J406" s="48">
        <v>1.0395109783656875</v>
      </c>
    </row>
    <row r="407" spans="1:10" ht="15" customHeight="1" x14ac:dyDescent="0.35">
      <c r="A407" s="68">
        <v>900847742</v>
      </c>
      <c r="B407" s="69" t="s">
        <v>488</v>
      </c>
      <c r="C407" s="69" t="s">
        <v>22</v>
      </c>
      <c r="D407" s="45">
        <v>1.7838514538370263</v>
      </c>
      <c r="E407" s="49">
        <v>5887201</v>
      </c>
      <c r="F407" s="51">
        <v>0.67167201871979476</v>
      </c>
      <c r="G407" s="50">
        <v>4773857</v>
      </c>
      <c r="H407" s="51">
        <v>0.24346104647328115</v>
      </c>
      <c r="I407" s="51">
        <v>0.74151781253606885</v>
      </c>
      <c r="J407" s="48"/>
    </row>
    <row r="408" spans="1:10" ht="15" customHeight="1" x14ac:dyDescent="0.35">
      <c r="A408" s="68">
        <v>900849507</v>
      </c>
      <c r="B408" s="69" t="s">
        <v>489</v>
      </c>
      <c r="C408" s="69" t="s">
        <v>22</v>
      </c>
      <c r="D408" s="45">
        <v>2.8432124928819578</v>
      </c>
      <c r="E408" s="49">
        <v>23298969</v>
      </c>
      <c r="F408" s="51">
        <v>0.4270363787554205</v>
      </c>
      <c r="G408" s="50">
        <v>26606298</v>
      </c>
      <c r="H408" s="51">
        <v>0.19281969584211722</v>
      </c>
      <c r="I408" s="51">
        <v>0.33653043350863771</v>
      </c>
      <c r="J408" s="48">
        <v>1127.2603550295858</v>
      </c>
    </row>
    <row r="409" spans="1:10" ht="15" customHeight="1" x14ac:dyDescent="0.35">
      <c r="A409" s="68">
        <v>900878133</v>
      </c>
      <c r="B409" s="69" t="s">
        <v>490</v>
      </c>
      <c r="C409" s="69" t="s">
        <v>22</v>
      </c>
      <c r="D409" s="45">
        <v>2.7934122653659266</v>
      </c>
      <c r="E409" s="49">
        <v>28825336</v>
      </c>
      <c r="F409" s="51">
        <v>0.77745712302276626</v>
      </c>
      <c r="G409" s="50">
        <v>12353285</v>
      </c>
      <c r="H409" s="51">
        <v>4.1341866739110479E-2</v>
      </c>
      <c r="I409" s="51">
        <v>0.18577034367781525</v>
      </c>
      <c r="J409" s="48">
        <v>1.3801113531366631</v>
      </c>
    </row>
    <row r="410" spans="1:10" ht="15" customHeight="1" x14ac:dyDescent="0.35">
      <c r="A410" s="68">
        <v>900883938</v>
      </c>
      <c r="B410" s="69" t="s">
        <v>491</v>
      </c>
      <c r="C410" s="69" t="s">
        <v>23</v>
      </c>
      <c r="D410" s="45">
        <v>42.980241864496293</v>
      </c>
      <c r="E410" s="49">
        <v>9299841</v>
      </c>
      <c r="F410" s="51">
        <v>7.899488202146715E-2</v>
      </c>
      <c r="G410" s="50">
        <v>9938907</v>
      </c>
      <c r="H410" s="51">
        <v>0.2859784253528514</v>
      </c>
      <c r="I410" s="51">
        <v>0.31050687968002921</v>
      </c>
      <c r="J410" s="48"/>
    </row>
    <row r="411" spans="1:10" ht="15" customHeight="1" x14ac:dyDescent="0.35">
      <c r="A411" s="68">
        <v>900904055</v>
      </c>
      <c r="B411" s="69" t="s">
        <v>130</v>
      </c>
      <c r="C411" s="69" t="s">
        <v>23</v>
      </c>
      <c r="D411" s="45">
        <v>1.9984365554485055</v>
      </c>
      <c r="E411" s="49">
        <v>123727504</v>
      </c>
      <c r="F411" s="51">
        <v>0.63405260893027326</v>
      </c>
      <c r="G411" s="50">
        <v>274374138</v>
      </c>
      <c r="H411" s="51">
        <v>4.0787495331563624E-2</v>
      </c>
      <c r="I411" s="51">
        <v>0.11145726497006798</v>
      </c>
      <c r="J411" s="48"/>
    </row>
    <row r="412" spans="1:10" ht="15" customHeight="1" x14ac:dyDescent="0.35">
      <c r="A412" s="68">
        <v>900951225</v>
      </c>
      <c r="B412" s="69" t="s">
        <v>492</v>
      </c>
      <c r="C412" s="69" t="s">
        <v>22</v>
      </c>
      <c r="D412" s="45">
        <v>2.0073633904148367</v>
      </c>
      <c r="E412" s="49">
        <v>103810934</v>
      </c>
      <c r="F412" s="51">
        <v>0.62253792543375042</v>
      </c>
      <c r="G412" s="50">
        <v>79202755</v>
      </c>
      <c r="H412" s="51">
        <v>3.9470908463326571E-2</v>
      </c>
      <c r="I412" s="51">
        <v>0.1045692034323806</v>
      </c>
      <c r="J412" s="48"/>
    </row>
    <row r="413" spans="1:10" ht="15" customHeight="1" x14ac:dyDescent="0.35">
      <c r="A413" s="68">
        <v>900958259</v>
      </c>
      <c r="B413" s="69" t="s">
        <v>493</v>
      </c>
      <c r="C413" s="69" t="s">
        <v>22</v>
      </c>
      <c r="D413" s="45">
        <v>3.1507069722086789</v>
      </c>
      <c r="E413" s="49">
        <v>8204646</v>
      </c>
      <c r="F413" s="51">
        <v>0.63407264758152937</v>
      </c>
      <c r="G413" s="50">
        <v>5246359</v>
      </c>
      <c r="H413" s="51">
        <v>8.9951636167832402E-2</v>
      </c>
      <c r="I413" s="51">
        <v>0.24581829036099132</v>
      </c>
      <c r="J413" s="48"/>
    </row>
    <row r="414" spans="1:10" ht="15" customHeight="1" x14ac:dyDescent="0.35">
      <c r="A414" s="68">
        <v>900993835</v>
      </c>
      <c r="B414" s="69" t="s">
        <v>494</v>
      </c>
      <c r="C414" s="69" t="s">
        <v>22</v>
      </c>
      <c r="D414" s="45">
        <v>10.463937774393044</v>
      </c>
      <c r="E414" s="49">
        <v>6288039</v>
      </c>
      <c r="F414" s="51">
        <v>0.29479316252347199</v>
      </c>
      <c r="G414" s="50">
        <v>5587547</v>
      </c>
      <c r="H414" s="51">
        <v>9.2771498246810594E-2</v>
      </c>
      <c r="I414" s="51">
        <v>0.1315521820219141</v>
      </c>
      <c r="J414" s="48"/>
    </row>
    <row r="415" spans="1:10" ht="15" customHeight="1" x14ac:dyDescent="0.35">
      <c r="A415" s="68">
        <v>901104394</v>
      </c>
      <c r="B415" s="69" t="s">
        <v>495</v>
      </c>
      <c r="C415" s="69" t="s">
        <v>23</v>
      </c>
      <c r="D415" s="45">
        <v>1.2464754685447947</v>
      </c>
      <c r="E415" s="49">
        <v>24293911</v>
      </c>
      <c r="F415" s="51">
        <v>0.79759671514210684</v>
      </c>
      <c r="G415" s="50">
        <v>26848919</v>
      </c>
      <c r="H415" s="51">
        <v>7.4071540824965226E-2</v>
      </c>
      <c r="I415" s="51">
        <v>0.36596017143185539</v>
      </c>
      <c r="J415" s="48">
        <v>8.6047801828736965</v>
      </c>
    </row>
    <row r="416" spans="1:10" ht="15" customHeight="1" x14ac:dyDescent="0.35">
      <c r="A416" s="68">
        <v>901132219</v>
      </c>
      <c r="B416" s="69" t="s">
        <v>496</v>
      </c>
      <c r="C416" s="69" t="s">
        <v>22</v>
      </c>
      <c r="D416" s="45">
        <v>2.0194861694000572</v>
      </c>
      <c r="E416" s="49">
        <v>12793849</v>
      </c>
      <c r="F416" s="51">
        <v>0.52558374725172397</v>
      </c>
      <c r="G416" s="50">
        <v>12023207</v>
      </c>
      <c r="H416" s="51">
        <v>0.12486718309792465</v>
      </c>
      <c r="I416" s="51">
        <v>0.26320173976876554</v>
      </c>
      <c r="J416" s="48"/>
    </row>
    <row r="417" spans="1:12" ht="15" customHeight="1" x14ac:dyDescent="0.35">
      <c r="A417" s="68">
        <v>901158864</v>
      </c>
      <c r="B417" s="69" t="s">
        <v>497</v>
      </c>
      <c r="C417" s="69" t="s">
        <v>22</v>
      </c>
      <c r="D417" s="45">
        <v>8.1515717008685122</v>
      </c>
      <c r="E417" s="49">
        <v>6802339</v>
      </c>
      <c r="F417" s="51">
        <v>0.49555586894926867</v>
      </c>
      <c r="G417" s="50">
        <v>5115008</v>
      </c>
      <c r="H417" s="51">
        <v>4.3490215377089893E-2</v>
      </c>
      <c r="I417" s="51">
        <v>8.6214136908485769E-2</v>
      </c>
      <c r="J417" s="48">
        <v>2.3177584829500062</v>
      </c>
    </row>
    <row r="418" spans="1:12" ht="15" customHeight="1" x14ac:dyDescent="0.35">
      <c r="A418" s="68">
        <v>901177796</v>
      </c>
      <c r="B418" s="69" t="s">
        <v>498</v>
      </c>
      <c r="C418" s="69" t="s">
        <v>23</v>
      </c>
      <c r="D418" s="45">
        <v>3.867291094325862</v>
      </c>
      <c r="E418" s="49">
        <v>6998011</v>
      </c>
      <c r="F418" s="51">
        <v>0.25860924252137241</v>
      </c>
      <c r="G418" s="50">
        <v>7000365</v>
      </c>
      <c r="H418" s="51">
        <v>0.39442357067579648</v>
      </c>
      <c r="I418" s="51">
        <v>0.53200497402635438</v>
      </c>
      <c r="J418" s="48"/>
    </row>
    <row r="419" spans="1:12" ht="15" customHeight="1" x14ac:dyDescent="0.35">
      <c r="A419" s="68">
        <v>901178054</v>
      </c>
      <c r="B419" s="69" t="s">
        <v>499</v>
      </c>
      <c r="C419" s="69" t="s">
        <v>22</v>
      </c>
      <c r="D419" s="45">
        <v>1.5220352255441574</v>
      </c>
      <c r="E419" s="49">
        <v>5115881</v>
      </c>
      <c r="F419" s="51">
        <v>0.51225664601213083</v>
      </c>
      <c r="G419" s="50">
        <v>14900180</v>
      </c>
      <c r="H419" s="51">
        <v>0.22407019072367865</v>
      </c>
      <c r="I419" s="51">
        <v>0.4594018327295375</v>
      </c>
      <c r="J419" s="48">
        <v>10695.578125</v>
      </c>
    </row>
    <row r="420" spans="1:12" ht="15" customHeight="1" x14ac:dyDescent="0.35">
      <c r="A420" s="68">
        <v>901221417</v>
      </c>
      <c r="B420" s="69" t="s">
        <v>500</v>
      </c>
      <c r="C420" s="69" t="s">
        <v>22</v>
      </c>
      <c r="D420" s="45">
        <v>14.432385079259349</v>
      </c>
      <c r="E420" s="49">
        <v>7582259</v>
      </c>
      <c r="F420" s="51">
        <v>0.20570309895547384</v>
      </c>
      <c r="G420" s="50">
        <v>12044190</v>
      </c>
      <c r="H420" s="51">
        <v>4.8477528195479423E-2</v>
      </c>
      <c r="I420" s="51">
        <v>6.1031999661247456E-2</v>
      </c>
      <c r="J420" s="48">
        <v>766.50782064650673</v>
      </c>
    </row>
    <row r="421" spans="1:12" ht="15" customHeight="1" x14ac:dyDescent="0.35">
      <c r="A421" s="68">
        <v>901244662</v>
      </c>
      <c r="B421" s="69" t="s">
        <v>501</v>
      </c>
      <c r="C421" s="69" t="s">
        <v>22</v>
      </c>
      <c r="D421" s="45">
        <v>10.153933274970459</v>
      </c>
      <c r="E421" s="49">
        <v>15308086</v>
      </c>
      <c r="F421" s="51">
        <v>0.41988364842428733</v>
      </c>
      <c r="G421" s="50">
        <v>15596268</v>
      </c>
      <c r="H421" s="51">
        <v>0.40775657581606567</v>
      </c>
      <c r="I421" s="51">
        <v>0.70288757541227176</v>
      </c>
      <c r="J421" s="48">
        <v>281087.76923076925</v>
      </c>
    </row>
    <row r="422" spans="1:12" ht="15" customHeight="1" x14ac:dyDescent="0.35">
      <c r="A422" s="68">
        <v>901252860</v>
      </c>
      <c r="B422" s="69" t="s">
        <v>502</v>
      </c>
      <c r="C422" s="69" t="s">
        <v>22</v>
      </c>
      <c r="D422" s="45">
        <v>4.1164391101468274</v>
      </c>
      <c r="E422" s="49">
        <v>13249223</v>
      </c>
      <c r="F422" s="51">
        <v>0.34264538981529546</v>
      </c>
      <c r="G422" s="50">
        <v>11964059</v>
      </c>
      <c r="H422" s="51">
        <v>5.5354325793975402E-2</v>
      </c>
      <c r="I422" s="51">
        <v>8.4207709106081802E-2</v>
      </c>
      <c r="J422" s="48">
        <v>1.0359345164464653</v>
      </c>
    </row>
    <row r="423" spans="1:12" ht="15" customHeight="1" x14ac:dyDescent="0.35">
      <c r="A423" s="68">
        <v>901319953</v>
      </c>
      <c r="B423" s="69" t="s">
        <v>503</v>
      </c>
      <c r="C423" s="69" t="s">
        <v>23</v>
      </c>
      <c r="D423" s="45">
        <v>93.719375941370856</v>
      </c>
      <c r="E423" s="49">
        <v>4124436</v>
      </c>
      <c r="F423" s="51">
        <v>9.4470372962907594E-3</v>
      </c>
      <c r="G423" s="50">
        <v>4664189</v>
      </c>
      <c r="H423" s="51">
        <v>5.5663465197830726E-2</v>
      </c>
      <c r="I423" s="51">
        <v>5.6194335178098485E-2</v>
      </c>
      <c r="J423" s="48">
        <v>14.821363944808867</v>
      </c>
    </row>
    <row r="424" spans="1:12" ht="15" customHeight="1" x14ac:dyDescent="0.35">
      <c r="A424" s="68">
        <v>901349611</v>
      </c>
      <c r="B424" s="69" t="s">
        <v>504</v>
      </c>
      <c r="C424" s="69" t="s">
        <v>22</v>
      </c>
      <c r="D424" s="45">
        <v>3.9007791968871182</v>
      </c>
      <c r="E424" s="49">
        <v>11289705</v>
      </c>
      <c r="F424" s="51">
        <v>0.25635903739386617</v>
      </c>
      <c r="G424" s="50">
        <v>11289705</v>
      </c>
      <c r="H424" s="51">
        <v>1.9278654687388951E-2</v>
      </c>
      <c r="I424" s="51">
        <v>2.5924680937190123E-2</v>
      </c>
      <c r="J424" s="48"/>
    </row>
    <row r="425" spans="1:12" ht="15" customHeight="1" x14ac:dyDescent="0.35">
      <c r="A425" s="68">
        <v>901437134</v>
      </c>
      <c r="B425" s="69" t="s">
        <v>505</v>
      </c>
      <c r="C425" s="69" t="s">
        <v>22</v>
      </c>
      <c r="D425" s="45">
        <v>2.8767103694874852</v>
      </c>
      <c r="E425" s="49">
        <v>78728000</v>
      </c>
      <c r="F425" s="51">
        <v>0.35715321177759163</v>
      </c>
      <c r="G425" s="50">
        <v>79821000</v>
      </c>
      <c r="H425" s="51">
        <v>0.14292732427034341</v>
      </c>
      <c r="I425" s="51">
        <v>0.22233497450545595</v>
      </c>
      <c r="J425" s="48">
        <v>1.7044756050710719</v>
      </c>
    </row>
    <row r="426" spans="1:12" ht="15" customHeight="1" x14ac:dyDescent="0.35">
      <c r="A426" s="58"/>
      <c r="B426" s="58"/>
      <c r="C426" s="58"/>
      <c r="D426" s="45"/>
      <c r="E426" s="49"/>
      <c r="F426" s="51"/>
      <c r="G426" s="50"/>
      <c r="H426" s="51"/>
      <c r="I426" s="51"/>
      <c r="J426" s="48"/>
    </row>
    <row r="427" spans="1:12" ht="15" customHeight="1" x14ac:dyDescent="0.35">
      <c r="A427" s="44"/>
      <c r="B427" s="44"/>
      <c r="C427" s="44"/>
      <c r="D427" s="45"/>
      <c r="E427" s="49"/>
      <c r="F427" s="51"/>
      <c r="G427" s="50"/>
      <c r="H427" s="51"/>
      <c r="I427" s="51"/>
      <c r="J427" s="48"/>
    </row>
    <row r="428" spans="1:12" ht="12" thickBot="1" x14ac:dyDescent="0.3"/>
    <row r="429" spans="1:12" ht="40.5" customHeight="1" thickTop="1" thickBot="1" x14ac:dyDescent="0.3">
      <c r="A429" s="27" t="s">
        <v>26</v>
      </c>
      <c r="B429" s="25">
        <f>COUNTA(B20:B427)</f>
        <v>406</v>
      </c>
      <c r="L429" s="59"/>
    </row>
    <row r="430" spans="1:12" ht="12" thickTop="1" x14ac:dyDescent="0.25"/>
    <row r="431" spans="1:12" ht="15.75" customHeight="1" x14ac:dyDescent="0.25">
      <c r="A431" s="80" t="s">
        <v>27</v>
      </c>
      <c r="B431" s="14" t="s">
        <v>28</v>
      </c>
      <c r="D431" s="13">
        <f>SUBTOTAL(1,D20:D425)</f>
        <v>27.345774232987292</v>
      </c>
      <c r="E431" s="46">
        <f>SUBTOTAL(1,E20:E425)</f>
        <v>29677473.682266008</v>
      </c>
      <c r="F431" s="52">
        <f>SUBTOTAL(1,F20:F425)</f>
        <v>0.44553360571276979</v>
      </c>
      <c r="G431" s="13">
        <f>SUBTOTAL(1,G20:G424)</f>
        <v>45129236.219753087</v>
      </c>
      <c r="H431" s="52">
        <f>SUBTOTAL(1,H20:H425)</f>
        <v>0.10208233547243782</v>
      </c>
      <c r="I431" s="52">
        <f>SUBTOTAL(1,I20:I425)</f>
        <v>0.19942245515443999</v>
      </c>
      <c r="J431" s="13">
        <f>SUBTOTAL(1,J20:J425)</f>
        <v>1113.9522665328082</v>
      </c>
    </row>
    <row r="432" spans="1:12" x14ac:dyDescent="0.25">
      <c r="A432" s="80"/>
      <c r="B432" s="14" t="s">
        <v>29</v>
      </c>
      <c r="D432" s="13">
        <f>SUBTOTAL(7,D20:D425)</f>
        <v>299.24950246779144</v>
      </c>
      <c r="E432" s="46">
        <f>SUBTOTAL(7,E20:E425)</f>
        <v>113821652.47205564</v>
      </c>
      <c r="F432" s="52">
        <f>SUBTOTAL(7,F20:F425)</f>
        <v>0.19171652081984145</v>
      </c>
      <c r="G432" s="13">
        <f>SUBTOTAL(7,G20:G424)</f>
        <v>190533240.32699302</v>
      </c>
      <c r="H432" s="52">
        <f>SUBTOTAL(7,H20:H425)</f>
        <v>9.613557526425312E-2</v>
      </c>
      <c r="I432" s="52">
        <f>SUBTOTAL(7,I20:I425)</f>
        <v>0.18880899190554051</v>
      </c>
      <c r="J432" s="13">
        <f>SUBTOTAL(7,J20:J425)</f>
        <v>16177.358136277295</v>
      </c>
    </row>
    <row r="433" spans="1:10" x14ac:dyDescent="0.25">
      <c r="A433" s="80"/>
      <c r="B433" s="14" t="s">
        <v>30</v>
      </c>
      <c r="D433" s="13">
        <f>SUBTOTAL(5,D20:D425)</f>
        <v>1.1536132844857026</v>
      </c>
      <c r="E433" s="46">
        <f>SUBTOTAL(5,E20:E425)</f>
        <v>3064757</v>
      </c>
      <c r="F433" s="52">
        <f>SUBTOTAL(5,F20:F425)</f>
        <v>9.4470372962907594E-3</v>
      </c>
      <c r="G433" s="13">
        <f>SUBTOTAL(5,G20:G424)</f>
        <v>4027847</v>
      </c>
      <c r="H433" s="52">
        <f>SUBTOTAL(5,H20:H425)</f>
        <v>1.0017315661875784E-2</v>
      </c>
      <c r="I433" s="52">
        <f>SUBTOTAL(5,I20:I425)</f>
        <v>1.108569491929297E-2</v>
      </c>
      <c r="J433" s="13">
        <f>SUBTOTAL(5,J20:J425)</f>
        <v>0.27344261150272309</v>
      </c>
    </row>
    <row r="434" spans="1:10" x14ac:dyDescent="0.25">
      <c r="A434" s="80"/>
      <c r="B434" s="14" t="s">
        <v>31</v>
      </c>
      <c r="D434" s="13">
        <f>SUBTOTAL(4,D20:D425)</f>
        <v>5916.809129429892</v>
      </c>
      <c r="E434" s="46">
        <f>SUBTOTAL(4,E20:E425)</f>
        <v>2161898864</v>
      </c>
      <c r="F434" s="52">
        <f>SUBTOTAL(4,F20:F425)</f>
        <v>0.79759671514210684</v>
      </c>
      <c r="G434" s="13">
        <f>SUBTOTAL(4,G20:G424)</f>
        <v>3435389520</v>
      </c>
      <c r="H434" s="52">
        <f>SUBTOTAL(4,H20:H425)</f>
        <v>0.63229148684105185</v>
      </c>
      <c r="I434" s="52">
        <f>SUBTOTAL(4,I20:I425)</f>
        <v>1.5232469639115029</v>
      </c>
      <c r="J434" s="13">
        <f>SUBTOTAL(4,J20:J425)</f>
        <v>281087.76923076925</v>
      </c>
    </row>
    <row r="437" spans="1:10" ht="34.5" x14ac:dyDescent="0.25">
      <c r="A437" s="28" t="s">
        <v>32</v>
      </c>
      <c r="B437" s="81" t="s">
        <v>33</v>
      </c>
      <c r="C437" s="81"/>
      <c r="D437" s="81"/>
      <c r="E437" s="81"/>
      <c r="F437" s="81"/>
      <c r="G437" s="81"/>
      <c r="H437" s="81"/>
      <c r="I437" s="81"/>
      <c r="J437" s="81"/>
    </row>
    <row r="439" spans="1:10" ht="14.5" x14ac:dyDescent="0.25">
      <c r="B439" s="47" t="s">
        <v>34</v>
      </c>
      <c r="C439" s="94" t="s">
        <v>35</v>
      </c>
      <c r="D439" s="94"/>
      <c r="E439" s="33"/>
    </row>
    <row r="440" spans="1:10" ht="14.5" x14ac:dyDescent="0.25">
      <c r="B440" s="2" t="s">
        <v>36</v>
      </c>
      <c r="C440" s="3">
        <f>COUNTIF(D20:D425,"&gt;=0")-COUNTIF(D20:D425,"&gt;1")</f>
        <v>0</v>
      </c>
      <c r="D440" s="4">
        <f>+C440/$B$429</f>
        <v>0</v>
      </c>
      <c r="E440" s="31"/>
      <c r="G440" s="18"/>
    </row>
    <row r="441" spans="1:10" ht="14.5" x14ac:dyDescent="0.25">
      <c r="B441" s="2" t="s">
        <v>37</v>
      </c>
      <c r="C441" s="3">
        <f>COUNTIF(D20:D425,"&gt;=1")-COUNTIF(D20:D425,"&gt;2")</f>
        <v>87</v>
      </c>
      <c r="D441" s="4">
        <f t="shared" ref="D441:D447" si="0">+C441/$B$429</f>
        <v>0.21428571428571427</v>
      </c>
      <c r="E441" s="31"/>
    </row>
    <row r="442" spans="1:10" ht="14.5" x14ac:dyDescent="0.25">
      <c r="B442" s="2" t="s">
        <v>38</v>
      </c>
      <c r="C442" s="3">
        <f>COUNTIF(D20:D425,"&gt;=2")-COUNTIF(D20:D425,"&gt;5")</f>
        <v>170</v>
      </c>
      <c r="D442" s="4">
        <f t="shared" si="0"/>
        <v>0.41871921182266009</v>
      </c>
      <c r="E442" s="31"/>
    </row>
    <row r="443" spans="1:10" ht="14.5" x14ac:dyDescent="0.25">
      <c r="B443" s="5" t="s">
        <v>39</v>
      </c>
      <c r="C443" s="3">
        <f>COUNTIF(D20:D425,"&gt;=5")-COUNTIF(D20:D425,"&gt;10")</f>
        <v>66</v>
      </c>
      <c r="D443" s="4">
        <f t="shared" si="0"/>
        <v>0.1625615763546798</v>
      </c>
      <c r="E443" s="31"/>
    </row>
    <row r="444" spans="1:10" ht="14.5" x14ac:dyDescent="0.25">
      <c r="B444" s="2" t="s">
        <v>40</v>
      </c>
      <c r="C444" s="3">
        <f>COUNTIF(D20:D425,"&gt;=10")-COUNTIF(D20:D425,"&gt;20")</f>
        <v>45</v>
      </c>
      <c r="D444" s="4">
        <f t="shared" si="0"/>
        <v>0.11083743842364532</v>
      </c>
      <c r="E444" s="31"/>
    </row>
    <row r="445" spans="1:10" ht="14.5" x14ac:dyDescent="0.25">
      <c r="B445" s="2" t="s">
        <v>41</v>
      </c>
      <c r="C445" s="3">
        <f>COUNTIF(D20:D425,"&gt;=20")-COUNTIF(D20:D425,"&gt;30")</f>
        <v>6</v>
      </c>
      <c r="D445" s="4">
        <f t="shared" si="0"/>
        <v>1.4778325123152709E-2</v>
      </c>
      <c r="E445" s="31"/>
    </row>
    <row r="446" spans="1:10" ht="14.5" x14ac:dyDescent="0.25">
      <c r="B446" s="2" t="s">
        <v>42</v>
      </c>
      <c r="C446" s="3">
        <f>COUNTIF(D20:D425,"&gt;=30")-COUNTIF(D20:D425,"&gt;50")</f>
        <v>15</v>
      </c>
      <c r="D446" s="4">
        <f t="shared" si="0"/>
        <v>3.6945812807881777E-2</v>
      </c>
      <c r="E446" s="31"/>
    </row>
    <row r="447" spans="1:10" ht="14.5" x14ac:dyDescent="0.25">
      <c r="B447" s="2" t="s">
        <v>43</v>
      </c>
      <c r="C447" s="3">
        <f>COUNTIF(D20:D425,"&gt;50")</f>
        <v>17</v>
      </c>
      <c r="D447" s="4">
        <f t="shared" si="0"/>
        <v>4.1871921182266007E-2</v>
      </c>
      <c r="E447" s="31"/>
    </row>
    <row r="448" spans="1:10" ht="14.5" x14ac:dyDescent="0.25">
      <c r="B448" s="29" t="s">
        <v>44</v>
      </c>
      <c r="C448" s="6">
        <f>SUM(C440:C447)</f>
        <v>406</v>
      </c>
      <c r="D448" s="7">
        <f>SUM(D440:D447)</f>
        <v>1</v>
      </c>
      <c r="E448" s="32"/>
    </row>
    <row r="452" spans="2:10" ht="36" customHeight="1" x14ac:dyDescent="0.25">
      <c r="B452" s="81" t="s">
        <v>45</v>
      </c>
      <c r="C452" s="81"/>
      <c r="D452" s="81"/>
      <c r="E452" s="81"/>
      <c r="F452" s="81"/>
      <c r="G452" s="81"/>
      <c r="H452" s="81"/>
      <c r="I452" s="81"/>
      <c r="J452" s="81"/>
    </row>
    <row r="454" spans="2:10" ht="14.5" x14ac:dyDescent="0.25">
      <c r="B454" s="30" t="s">
        <v>34</v>
      </c>
      <c r="C454" s="95" t="s">
        <v>35</v>
      </c>
      <c r="D454" s="96"/>
      <c r="E454" s="33"/>
    </row>
    <row r="455" spans="2:10" ht="14.5" x14ac:dyDescent="0.25">
      <c r="B455" s="2" t="s">
        <v>46</v>
      </c>
      <c r="C455" s="3">
        <f>COUNTIF(E20:E425,"&lt;0")</f>
        <v>0</v>
      </c>
      <c r="D455" s="4">
        <f>+C455/$B$429</f>
        <v>0</v>
      </c>
      <c r="E455" s="31"/>
    </row>
    <row r="456" spans="2:10" ht="14.5" x14ac:dyDescent="0.25">
      <c r="B456" s="2" t="s">
        <v>47</v>
      </c>
      <c r="C456" s="3">
        <f>COUNTIF(E20:E425,"=0")</f>
        <v>0</v>
      </c>
      <c r="D456" s="4">
        <f>+C456/$B$429</f>
        <v>0</v>
      </c>
      <c r="E456" s="31"/>
    </row>
    <row r="457" spans="2:10" ht="14.5" x14ac:dyDescent="0.25">
      <c r="B457" s="2" t="s">
        <v>48</v>
      </c>
      <c r="C457" s="3">
        <f>COUNTIF(E20:E425,"&gt;0")</f>
        <v>406</v>
      </c>
      <c r="D457" s="4">
        <f>+C457/$B$429</f>
        <v>1</v>
      </c>
      <c r="E457" s="31"/>
    </row>
    <row r="458" spans="2:10" ht="14.5" x14ac:dyDescent="0.25">
      <c r="B458" s="29" t="s">
        <v>44</v>
      </c>
      <c r="C458" s="6">
        <f>SUM(C455:C457)</f>
        <v>406</v>
      </c>
      <c r="D458" s="7">
        <f>SUM(D455:D457)</f>
        <v>1</v>
      </c>
      <c r="E458" s="32"/>
    </row>
    <row r="463" spans="2:10" ht="36" customHeight="1" x14ac:dyDescent="0.25">
      <c r="B463" s="81" t="s">
        <v>49</v>
      </c>
      <c r="C463" s="81"/>
      <c r="D463" s="81"/>
      <c r="E463" s="81"/>
      <c r="F463" s="81"/>
      <c r="G463" s="81"/>
      <c r="H463" s="81"/>
      <c r="I463" s="81"/>
      <c r="J463" s="81"/>
    </row>
    <row r="465" spans="2:10" ht="14.5" x14ac:dyDescent="0.25">
      <c r="B465" s="30" t="s">
        <v>34</v>
      </c>
      <c r="C465" s="95" t="s">
        <v>35</v>
      </c>
      <c r="D465" s="96"/>
      <c r="E465" s="36"/>
    </row>
    <row r="466" spans="2:10" ht="14.5" x14ac:dyDescent="0.25">
      <c r="B466" s="2" t="s">
        <v>50</v>
      </c>
      <c r="C466" s="3">
        <f>COUNTIF(F20:F425,"&gt;=0")-COUNTIF(F20:F425,"&gt;15%")</f>
        <v>36</v>
      </c>
      <c r="D466" s="34">
        <f t="shared" ref="D466:D472" si="1">+C466/$B$429</f>
        <v>8.8669950738916259E-2</v>
      </c>
      <c r="E466" s="31"/>
      <c r="F466" s="9"/>
    </row>
    <row r="467" spans="2:10" ht="14.5" x14ac:dyDescent="0.25">
      <c r="B467" s="2" t="s">
        <v>51</v>
      </c>
      <c r="C467" s="3">
        <f>COUNTIF(F20:F425,"&gt;15%")-COUNTIF(F20:F425,"&gt;30%")</f>
        <v>66</v>
      </c>
      <c r="D467" s="34">
        <f t="shared" si="1"/>
        <v>0.1625615763546798</v>
      </c>
      <c r="E467" s="31"/>
      <c r="F467" s="9"/>
    </row>
    <row r="468" spans="2:10" ht="14.5" x14ac:dyDescent="0.25">
      <c r="B468" s="2" t="s">
        <v>52</v>
      </c>
      <c r="C468" s="3">
        <f>COUNTIF(F20:F425,"&gt;30%")-COUNTIF(F20:F425,"&gt;45%")</f>
        <v>94</v>
      </c>
      <c r="D468" s="34">
        <f t="shared" si="1"/>
        <v>0.23152709359605911</v>
      </c>
      <c r="E468" s="31"/>
      <c r="F468" s="9"/>
    </row>
    <row r="469" spans="2:10" ht="14.5" x14ac:dyDescent="0.25">
      <c r="B469" s="2" t="s">
        <v>53</v>
      </c>
      <c r="C469" s="3">
        <f>COUNTIF(F20:F425,"&gt;45%")-COUNTIF(F20:F425,"&gt;60%")</f>
        <v>113</v>
      </c>
      <c r="D469" s="34">
        <f t="shared" si="1"/>
        <v>0.27832512315270935</v>
      </c>
      <c r="E469" s="31"/>
      <c r="F469" s="9"/>
    </row>
    <row r="470" spans="2:10" ht="14.5" x14ac:dyDescent="0.25">
      <c r="B470" s="2" t="s">
        <v>54</v>
      </c>
      <c r="C470" s="3">
        <f>COUNTIF(F20:F425,"&gt;60%")-COUNTIF(F20:F425,"&gt;75%")</f>
        <v>83</v>
      </c>
      <c r="D470" s="34">
        <f t="shared" si="1"/>
        <v>0.20443349753694581</v>
      </c>
      <c r="E470" s="31"/>
      <c r="F470" s="9"/>
    </row>
    <row r="471" spans="2:10" ht="14.5" x14ac:dyDescent="0.25">
      <c r="B471" s="2" t="s">
        <v>55</v>
      </c>
      <c r="C471" s="3">
        <f>COUNTIF(F20:F425,"&gt;75%")-COUNTIF(F20:F425,"&gt;90%")</f>
        <v>14</v>
      </c>
      <c r="D471" s="34">
        <f t="shared" si="1"/>
        <v>3.4482758620689655E-2</v>
      </c>
      <c r="E471" s="31"/>
      <c r="F471" s="9"/>
    </row>
    <row r="472" spans="2:10" ht="14.5" x14ac:dyDescent="0.25">
      <c r="B472" s="2" t="s">
        <v>56</v>
      </c>
      <c r="C472" s="3">
        <f>COUNTIF(F20:F425,"&gt;90%")</f>
        <v>0</v>
      </c>
      <c r="D472" s="34">
        <f t="shared" si="1"/>
        <v>0</v>
      </c>
      <c r="E472" s="31"/>
      <c r="F472" s="9"/>
    </row>
    <row r="473" spans="2:10" ht="14.5" x14ac:dyDescent="0.25">
      <c r="B473" s="29" t="s">
        <v>44</v>
      </c>
      <c r="C473" s="6">
        <f>SUM(C466:C472)</f>
        <v>406</v>
      </c>
      <c r="D473" s="35">
        <f>SUM(D466:D472)</f>
        <v>1</v>
      </c>
      <c r="E473" s="32"/>
    </row>
    <row r="478" spans="2:10" ht="36" customHeight="1" x14ac:dyDescent="0.25">
      <c r="B478" s="81" t="s">
        <v>57</v>
      </c>
      <c r="C478" s="81"/>
      <c r="D478" s="81"/>
      <c r="E478" s="81"/>
      <c r="F478" s="81"/>
      <c r="G478" s="81"/>
      <c r="H478" s="81"/>
      <c r="I478" s="81"/>
      <c r="J478" s="81"/>
    </row>
    <row r="480" spans="2:10" ht="14.5" x14ac:dyDescent="0.25">
      <c r="B480" s="30" t="s">
        <v>34</v>
      </c>
      <c r="C480" s="88" t="s">
        <v>35</v>
      </c>
      <c r="D480" s="88"/>
      <c r="E480" s="37"/>
    </row>
    <row r="481" spans="2:10" ht="14.5" x14ac:dyDescent="0.25">
      <c r="B481" s="2" t="s">
        <v>46</v>
      </c>
      <c r="C481" s="3">
        <f>COUNTIF(G20:G425,"&lt;0")</f>
        <v>0</v>
      </c>
      <c r="D481" s="4">
        <f>+C481/$B$429</f>
        <v>0</v>
      </c>
      <c r="E481" s="10"/>
    </row>
    <row r="482" spans="2:10" ht="14.5" x14ac:dyDescent="0.25">
      <c r="B482" s="2" t="s">
        <v>47</v>
      </c>
      <c r="C482" s="3">
        <f>COUNTIF(G20:G425,"=0")</f>
        <v>0</v>
      </c>
      <c r="D482" s="4">
        <f>+C482/$B$429</f>
        <v>0</v>
      </c>
      <c r="E482" s="10"/>
    </row>
    <row r="483" spans="2:10" ht="14.5" x14ac:dyDescent="0.25">
      <c r="B483" s="2" t="s">
        <v>58</v>
      </c>
      <c r="C483" s="3">
        <f>COUNTIF(G20:G425,"&gt;0")-COUNTIF(G20:G425,"&gt;10000000")</f>
        <v>184</v>
      </c>
      <c r="D483" s="4">
        <f>+C483/$B$429</f>
        <v>0.45320197044334976</v>
      </c>
      <c r="E483" s="10"/>
    </row>
    <row r="484" spans="2:10" ht="14.5" x14ac:dyDescent="0.25">
      <c r="B484" s="2" t="s">
        <v>59</v>
      </c>
      <c r="C484" s="3">
        <f>COUNTIF(G20:G425,"&gt;10000000")-COUNTIF(G20:G425,"&gt;100000000")</f>
        <v>193</v>
      </c>
      <c r="D484" s="4">
        <f>+C484/$B$429</f>
        <v>0.47536945812807879</v>
      </c>
      <c r="E484" s="10"/>
    </row>
    <row r="485" spans="2:10" ht="14.5" x14ac:dyDescent="0.25">
      <c r="B485" s="2" t="s">
        <v>60</v>
      </c>
      <c r="C485" s="3">
        <f>COUNTIF(G20:G425,"&gt;100000000")</f>
        <v>29</v>
      </c>
      <c r="D485" s="4">
        <f>+C485/$B$429</f>
        <v>7.1428571428571425E-2</v>
      </c>
      <c r="E485" s="10"/>
    </row>
    <row r="486" spans="2:10" ht="14.5" x14ac:dyDescent="0.25">
      <c r="B486" s="29" t="s">
        <v>44</v>
      </c>
      <c r="C486" s="6">
        <f>SUM(C481:C485)</f>
        <v>406</v>
      </c>
      <c r="D486" s="7">
        <f>SUM(D481:D485)</f>
        <v>1</v>
      </c>
      <c r="E486" s="8"/>
    </row>
    <row r="491" spans="2:10" ht="36" customHeight="1" x14ac:dyDescent="0.25">
      <c r="B491" s="81" t="s">
        <v>61</v>
      </c>
      <c r="C491" s="81"/>
      <c r="D491" s="81"/>
      <c r="E491" s="81"/>
      <c r="F491" s="81"/>
      <c r="G491" s="81"/>
      <c r="H491" s="81"/>
      <c r="I491" s="81"/>
      <c r="J491" s="81"/>
    </row>
    <row r="493" spans="2:10" ht="14.5" x14ac:dyDescent="0.25">
      <c r="B493" s="30" t="s">
        <v>34</v>
      </c>
      <c r="C493" s="94" t="s">
        <v>35</v>
      </c>
      <c r="D493" s="94"/>
      <c r="E493" s="38"/>
    </row>
    <row r="494" spans="2:10" ht="14.5" x14ac:dyDescent="0.25">
      <c r="B494" s="2" t="s">
        <v>62</v>
      </c>
      <c r="C494" s="3">
        <f>COUNTIF(J20:J425,"=0")</f>
        <v>0</v>
      </c>
      <c r="D494" s="4">
        <f t="shared" ref="D494:D500" si="2">+C494/$B$429</f>
        <v>0</v>
      </c>
      <c r="E494" s="10"/>
    </row>
    <row r="495" spans="2:10" ht="14.5" x14ac:dyDescent="0.25">
      <c r="B495" s="2" t="s">
        <v>46</v>
      </c>
      <c r="C495" s="3">
        <f>COUNTIF(J20:J425,"&lt;0")</f>
        <v>0</v>
      </c>
      <c r="D495" s="4">
        <f t="shared" si="2"/>
        <v>0</v>
      </c>
      <c r="E495" s="10"/>
    </row>
    <row r="496" spans="2:10" ht="14.5" x14ac:dyDescent="0.25">
      <c r="B496" s="2" t="s">
        <v>63</v>
      </c>
      <c r="C496" s="3">
        <f>COUNTIF(J20:J425,"&gt;0")-COUNTIF(J20:J425,"&gt;1")</f>
        <v>7</v>
      </c>
      <c r="D496" s="4">
        <f t="shared" si="2"/>
        <v>1.7241379310344827E-2</v>
      </c>
      <c r="E496" s="10"/>
    </row>
    <row r="497" spans="2:10" ht="14.5" x14ac:dyDescent="0.25">
      <c r="B497" s="2" t="s">
        <v>64</v>
      </c>
      <c r="C497" s="3">
        <f>COUNTIF(J20:J425,"&gt;1")-COUNTIF(J20:J425,"&gt;2")</f>
        <v>43</v>
      </c>
      <c r="D497" s="4">
        <f t="shared" si="2"/>
        <v>0.10591133004926108</v>
      </c>
      <c r="E497" s="10"/>
    </row>
    <row r="498" spans="2:10" ht="14.5" x14ac:dyDescent="0.25">
      <c r="B498" s="2" t="s">
        <v>65</v>
      </c>
      <c r="C498" s="3">
        <f>COUNTIF(J20:J425,"&gt;2")-COUNTIF(J20:J425,"&gt;4")</f>
        <v>66</v>
      </c>
      <c r="D498" s="4">
        <f t="shared" si="2"/>
        <v>0.1625615763546798</v>
      </c>
      <c r="E498" s="10"/>
    </row>
    <row r="499" spans="2:10" ht="14.5" x14ac:dyDescent="0.25">
      <c r="B499" s="2" t="s">
        <v>66</v>
      </c>
      <c r="C499" s="3">
        <f>COUNTIF(J20:J425,"&gt;4")-COUNTIF(J20:J425,"&gt;6")</f>
        <v>37</v>
      </c>
      <c r="D499" s="4">
        <f t="shared" si="2"/>
        <v>9.1133004926108374E-2</v>
      </c>
      <c r="E499" s="10"/>
    </row>
    <row r="500" spans="2:10" ht="14.5" x14ac:dyDescent="0.25">
      <c r="B500" s="2" t="s">
        <v>67</v>
      </c>
      <c r="C500" s="3">
        <f>COUNTIF(J20:J425,"&gt;6")+COUNTBLANK(J20:J425)</f>
        <v>253</v>
      </c>
      <c r="D500" s="4">
        <f t="shared" si="2"/>
        <v>0.62315270935960587</v>
      </c>
      <c r="E500" s="10"/>
    </row>
    <row r="501" spans="2:10" ht="14.5" x14ac:dyDescent="0.25">
      <c r="B501" s="29" t="s">
        <v>44</v>
      </c>
      <c r="C501" s="6">
        <f>SUM(C494:C500)</f>
        <v>406</v>
      </c>
      <c r="D501" s="7">
        <f>SUM(D494:D500)</f>
        <v>1</v>
      </c>
      <c r="E501" s="8"/>
    </row>
    <row r="505" spans="2:10" ht="36" customHeight="1" x14ac:dyDescent="0.25">
      <c r="B505" s="81" t="s">
        <v>68</v>
      </c>
      <c r="C505" s="81"/>
      <c r="D505" s="81"/>
      <c r="E505" s="81"/>
      <c r="F505" s="81"/>
      <c r="G505" s="81"/>
      <c r="H505" s="81"/>
      <c r="I505" s="81"/>
      <c r="J505" s="81"/>
    </row>
    <row r="507" spans="2:10" ht="14.5" x14ac:dyDescent="0.25">
      <c r="B507" s="30" t="s">
        <v>34</v>
      </c>
      <c r="C507" s="98" t="s">
        <v>35</v>
      </c>
      <c r="D507" s="98"/>
      <c r="E507" s="33"/>
    </row>
    <row r="508" spans="2:10" ht="14.5" x14ac:dyDescent="0.25">
      <c r="B508" s="2" t="s">
        <v>46</v>
      </c>
      <c r="C508" s="3">
        <f>COUNTIF(H20:H425,"&lt;0%")</f>
        <v>0</v>
      </c>
      <c r="D508" s="4">
        <f t="shared" ref="D508:D514" si="3">+C508/$B$429</f>
        <v>0</v>
      </c>
      <c r="E508" s="31"/>
    </row>
    <row r="509" spans="2:10" ht="14.5" x14ac:dyDescent="0.25">
      <c r="B509" s="2" t="s">
        <v>47</v>
      </c>
      <c r="C509" s="3">
        <f>COUNTIF(H20:H425,"=0%")</f>
        <v>0</v>
      </c>
      <c r="D509" s="4">
        <f t="shared" si="3"/>
        <v>0</v>
      </c>
      <c r="E509" s="31"/>
    </row>
    <row r="510" spans="2:10" ht="14.5" x14ac:dyDescent="0.25">
      <c r="B510" s="2" t="s">
        <v>63</v>
      </c>
      <c r="C510" s="3">
        <f>COUNTIF(H20:H425,"&gt;0%")-COUNTIF(H20:H425,"&gt;1%")</f>
        <v>0</v>
      </c>
      <c r="D510" s="4">
        <f t="shared" si="3"/>
        <v>0</v>
      </c>
      <c r="E510" s="31"/>
    </row>
    <row r="511" spans="2:10" ht="14.5" x14ac:dyDescent="0.25">
      <c r="B511" s="2" t="s">
        <v>64</v>
      </c>
      <c r="C511" s="3">
        <f>COUNTIF(H20:H425,"&gt;1%")-COUNTIF(H20:H425,"&gt;2%")</f>
        <v>35</v>
      </c>
      <c r="D511" s="4">
        <f t="shared" si="3"/>
        <v>8.6206896551724144E-2</v>
      </c>
      <c r="E511" s="31"/>
    </row>
    <row r="512" spans="2:10" ht="14.5" x14ac:dyDescent="0.25">
      <c r="B512" s="2" t="s">
        <v>69</v>
      </c>
      <c r="C512" s="3">
        <f>COUNTIF(H20:H425,"&gt;2%")-COUNTIF(H20:H425,"&gt;3%")</f>
        <v>46</v>
      </c>
      <c r="D512" s="4">
        <f t="shared" si="3"/>
        <v>0.11330049261083744</v>
      </c>
      <c r="E512" s="31"/>
    </row>
    <row r="513" spans="2:10" ht="14.5" x14ac:dyDescent="0.25">
      <c r="B513" s="2" t="s">
        <v>70</v>
      </c>
      <c r="C513" s="3">
        <f>COUNTIF(H20:H425,"&gt;3%")-COUNTIF(H20:H425,"&gt;4%")</f>
        <v>30</v>
      </c>
      <c r="D513" s="4">
        <f t="shared" si="3"/>
        <v>7.3891625615763554E-2</v>
      </c>
      <c r="E513" s="31"/>
    </row>
    <row r="514" spans="2:10" ht="14.5" x14ac:dyDescent="0.25">
      <c r="B514" s="2" t="s">
        <v>71</v>
      </c>
      <c r="C514" s="3">
        <f>COUNTIF(H20:H425,"&gt;4%")</f>
        <v>295</v>
      </c>
      <c r="D514" s="4">
        <f t="shared" si="3"/>
        <v>0.72660098522167482</v>
      </c>
      <c r="E514" s="31"/>
    </row>
    <row r="515" spans="2:10" ht="14.5" x14ac:dyDescent="0.25">
      <c r="B515" s="29" t="s">
        <v>44</v>
      </c>
      <c r="C515" s="6">
        <f>SUM(C508:C514)</f>
        <v>406</v>
      </c>
      <c r="D515" s="7">
        <f>SUM(D508:D514)</f>
        <v>1</v>
      </c>
      <c r="E515" s="32"/>
    </row>
    <row r="519" spans="2:10" ht="36" customHeight="1" x14ac:dyDescent="0.25">
      <c r="B519" s="97" t="s">
        <v>72</v>
      </c>
      <c r="C519" s="97"/>
      <c r="D519" s="97"/>
      <c r="E519" s="97"/>
      <c r="F519" s="97"/>
      <c r="G519" s="97"/>
      <c r="H519" s="97"/>
      <c r="I519" s="97"/>
      <c r="J519" s="97"/>
    </row>
    <row r="521" spans="2:10" ht="14.5" x14ac:dyDescent="0.25">
      <c r="B521" s="30" t="s">
        <v>34</v>
      </c>
      <c r="C521" s="88" t="s">
        <v>35</v>
      </c>
      <c r="D521" s="88"/>
      <c r="E521" s="38"/>
    </row>
    <row r="522" spans="2:10" ht="14.5" x14ac:dyDescent="0.25">
      <c r="B522" s="2" t="s">
        <v>46</v>
      </c>
      <c r="C522" s="3">
        <f>COUNTIF(I20:I425,"&lt;0")</f>
        <v>0</v>
      </c>
      <c r="D522" s="4">
        <f t="shared" ref="D522:D528" si="4">+C522/$B$429</f>
        <v>0</v>
      </c>
      <c r="E522" s="10"/>
    </row>
    <row r="523" spans="2:10" ht="14.5" x14ac:dyDescent="0.25">
      <c r="B523" s="2" t="s">
        <v>47</v>
      </c>
      <c r="C523" s="3">
        <f>COUNTIF(I20:I425,"=0")</f>
        <v>0</v>
      </c>
      <c r="D523" s="4">
        <f t="shared" si="4"/>
        <v>0</v>
      </c>
      <c r="E523" s="10"/>
    </row>
    <row r="524" spans="2:10" ht="14.5" x14ac:dyDescent="0.25">
      <c r="B524" s="2" t="s">
        <v>73</v>
      </c>
      <c r="C524" s="3">
        <f>COUNTIF(I20:I425,"&gt;0%")-COUNTIF(I20:I425,"&gt;2%")</f>
        <v>10</v>
      </c>
      <c r="D524" s="4">
        <f t="shared" si="4"/>
        <v>2.4630541871921183E-2</v>
      </c>
      <c r="E524" s="10"/>
    </row>
    <row r="525" spans="2:10" ht="14.5" x14ac:dyDescent="0.25">
      <c r="B525" s="2" t="s">
        <v>65</v>
      </c>
      <c r="C525" s="3">
        <f>COUNTIF(I20:I425,"&gt;2%")-COUNTIF(I20:I425,"&gt;4%")</f>
        <v>30</v>
      </c>
      <c r="D525" s="4">
        <f t="shared" si="4"/>
        <v>7.3891625615763554E-2</v>
      </c>
      <c r="E525" s="10"/>
    </row>
    <row r="526" spans="2:10" ht="14.5" x14ac:dyDescent="0.25">
      <c r="B526" s="2" t="s">
        <v>66</v>
      </c>
      <c r="C526" s="3">
        <f>COUNTIF(I20:I425,"&gt;4%")-COUNTIF(I20:I425,"&gt;6%")</f>
        <v>42</v>
      </c>
      <c r="D526" s="4">
        <f t="shared" si="4"/>
        <v>0.10344827586206896</v>
      </c>
      <c r="E526" s="10"/>
    </row>
    <row r="527" spans="2:10" ht="14.5" x14ac:dyDescent="0.25">
      <c r="B527" s="2" t="s">
        <v>74</v>
      </c>
      <c r="C527" s="3">
        <f>COUNTIF(I20:I425,"&gt;6%")-COUNTIF(I20:I425,"&gt;8%")</f>
        <v>39</v>
      </c>
      <c r="D527" s="4">
        <f t="shared" si="4"/>
        <v>9.6059113300492605E-2</v>
      </c>
      <c r="E527" s="10"/>
    </row>
    <row r="528" spans="2:10" ht="14.5" x14ac:dyDescent="0.25">
      <c r="B528" s="2" t="s">
        <v>75</v>
      </c>
      <c r="C528" s="3">
        <f>COUNTIF(I20:I425,"&gt;8%")</f>
        <v>285</v>
      </c>
      <c r="D528" s="4">
        <f t="shared" si="4"/>
        <v>0.70197044334975367</v>
      </c>
      <c r="E528" s="10"/>
    </row>
    <row r="529" spans="1:13" ht="14.5" x14ac:dyDescent="0.25">
      <c r="B529" s="29" t="s">
        <v>44</v>
      </c>
      <c r="C529" s="6">
        <f>SUM(C522:C528)</f>
        <v>406</v>
      </c>
      <c r="D529" s="7">
        <f>SUM(D522:D528)</f>
        <v>1</v>
      </c>
      <c r="E529" s="8"/>
    </row>
    <row r="534" spans="1:13" ht="97.5" customHeight="1" x14ac:dyDescent="0.25">
      <c r="A534" s="28" t="s">
        <v>76</v>
      </c>
      <c r="B534" s="39" t="s">
        <v>77</v>
      </c>
      <c r="C534" s="103" t="s">
        <v>78</v>
      </c>
      <c r="D534" s="103"/>
      <c r="E534" s="103"/>
      <c r="F534" s="39" t="s">
        <v>79</v>
      </c>
      <c r="G534" s="39" t="s">
        <v>80</v>
      </c>
      <c r="H534" s="39" t="s">
        <v>81</v>
      </c>
      <c r="I534" s="39" t="s">
        <v>82</v>
      </c>
      <c r="J534" s="39" t="s">
        <v>83</v>
      </c>
      <c r="K534" s="39"/>
      <c r="L534" s="39" t="s">
        <v>84</v>
      </c>
      <c r="M534" s="39" t="s">
        <v>85</v>
      </c>
    </row>
    <row r="535" spans="1:13" ht="53.25" customHeight="1" x14ac:dyDescent="0.25">
      <c r="B535" s="53"/>
      <c r="C535" s="104"/>
      <c r="D535" s="104"/>
      <c r="E535" s="104"/>
      <c r="F535" s="54"/>
      <c r="G535" s="55"/>
      <c r="H535" s="56"/>
      <c r="I535" s="55"/>
      <c r="J535" s="54"/>
      <c r="K535" s="57"/>
      <c r="L535" s="57"/>
      <c r="M535" s="55"/>
    </row>
    <row r="536" spans="1:13" ht="12" thickBot="1" x14ac:dyDescent="0.3"/>
    <row r="537" spans="1:13" ht="35.5" thickTop="1" thickBot="1" x14ac:dyDescent="0.3">
      <c r="B537" s="99" t="s">
        <v>135</v>
      </c>
      <c r="C537" s="100"/>
      <c r="D537" s="62" t="s">
        <v>15</v>
      </c>
      <c r="E537" s="62" t="s">
        <v>16</v>
      </c>
      <c r="F537" s="62" t="s">
        <v>17</v>
      </c>
      <c r="G537" s="62" t="s">
        <v>18</v>
      </c>
      <c r="H537" s="62" t="s">
        <v>19</v>
      </c>
      <c r="I537" s="62" t="s">
        <v>20</v>
      </c>
      <c r="J537" s="63" t="s">
        <v>21</v>
      </c>
    </row>
    <row r="538" spans="1:13" ht="45" customHeight="1" thickTop="1" thickBot="1" x14ac:dyDescent="0.3">
      <c r="A538" s="26" t="s">
        <v>86</v>
      </c>
      <c r="B538" s="101" t="s">
        <v>87</v>
      </c>
      <c r="C538" s="102"/>
      <c r="D538" s="17" t="s">
        <v>136</v>
      </c>
      <c r="E538" s="16" t="s">
        <v>541</v>
      </c>
      <c r="F538" s="16" t="s">
        <v>137</v>
      </c>
      <c r="G538" s="16" t="s">
        <v>138</v>
      </c>
      <c r="H538" s="16" t="s">
        <v>535</v>
      </c>
      <c r="I538" s="16" t="s">
        <v>535</v>
      </c>
      <c r="J538" s="16" t="s">
        <v>139</v>
      </c>
    </row>
    <row r="539" spans="1:13" ht="25.5" customHeight="1" thickTop="1" thickBot="1" x14ac:dyDescent="0.3">
      <c r="B539" s="101" t="s">
        <v>90</v>
      </c>
      <c r="C539" s="102"/>
      <c r="D539" s="42">
        <f>COUNTIF(D20:D425,"&gt;=1,11")/$B$429</f>
        <v>1</v>
      </c>
      <c r="E539" s="43">
        <f>COUNTIF(E15:E425,"&gt;=64798")/$B$429</f>
        <v>1</v>
      </c>
      <c r="F539" s="66">
        <f>COUNTIF(F20:F425,"&lt;=75%")/$B$429</f>
        <v>0.96551724137931039</v>
      </c>
      <c r="G539" s="65" t="e">
        <f>COUNTIF(#REF!,"&gt;=146000")/$B$366</f>
        <v>#REF!</v>
      </c>
      <c r="H539" s="43">
        <f>COUNTIF(H20:H425,"&gt;=0%")/$B$429</f>
        <v>1</v>
      </c>
      <c r="I539" s="43">
        <f>COUNTIF(I20:I425,"&gt;=0%")/$B$429</f>
        <v>1</v>
      </c>
      <c r="J539" s="43">
        <f>COUNTIF(J20:J425,"&gt;=0%")/$B$429</f>
        <v>0.74876847290640391</v>
      </c>
    </row>
    <row r="540" spans="1:13" ht="12" thickTop="1" x14ac:dyDescent="0.25"/>
    <row r="541" spans="1:13" ht="12" thickBot="1" x14ac:dyDescent="0.3"/>
    <row r="542" spans="1:13" ht="35.5" thickTop="1" thickBot="1" x14ac:dyDescent="0.3">
      <c r="B542" s="99" t="s">
        <v>140</v>
      </c>
      <c r="C542" s="100"/>
      <c r="D542" s="62" t="s">
        <v>15</v>
      </c>
      <c r="E542" s="62" t="s">
        <v>16</v>
      </c>
      <c r="F542" s="62" t="s">
        <v>17</v>
      </c>
      <c r="G542" s="62" t="s">
        <v>18</v>
      </c>
      <c r="H542" s="62" t="s">
        <v>19</v>
      </c>
      <c r="I542" s="62" t="s">
        <v>20</v>
      </c>
      <c r="J542" s="63" t="s">
        <v>21</v>
      </c>
    </row>
    <row r="543" spans="1:13" ht="39" customHeight="1" thickTop="1" thickBot="1" x14ac:dyDescent="0.3">
      <c r="B543" s="101" t="s">
        <v>87</v>
      </c>
      <c r="C543" s="102"/>
      <c r="D543" s="17" t="s">
        <v>141</v>
      </c>
      <c r="E543" s="16" t="s">
        <v>541</v>
      </c>
      <c r="F543" s="16" t="s">
        <v>89</v>
      </c>
      <c r="G543" s="16" t="s">
        <v>138</v>
      </c>
      <c r="H543" s="16" t="s">
        <v>533</v>
      </c>
      <c r="I543" s="16" t="s">
        <v>534</v>
      </c>
      <c r="J543" s="16" t="s">
        <v>88</v>
      </c>
    </row>
    <row r="544" spans="1:13" ht="15.75" customHeight="1" thickTop="1" thickBot="1" x14ac:dyDescent="0.3">
      <c r="B544" s="101" t="s">
        <v>90</v>
      </c>
      <c r="C544" s="102"/>
      <c r="D544" s="42">
        <f>COUNTIF(D20:D425,"&gt;=1,11")/$B$429</f>
        <v>1</v>
      </c>
      <c r="E544" s="43">
        <f>COUNTIF(E20:E425,"&gt;=64798")/$B$429</f>
        <v>1</v>
      </c>
      <c r="F544" s="43">
        <f>COUNTIF(F20:F425,"&lt;=75%")/$B$429</f>
        <v>0.96551724137931039</v>
      </c>
      <c r="G544" s="65" t="e">
        <f>COUNTIF(#REF!,"&gt;=146000")/$B$366</f>
        <v>#REF!</v>
      </c>
      <c r="H544" s="43">
        <f>COUNTIF(H20:H425,"&gt;=0,04%")/$B$429</f>
        <v>1</v>
      </c>
      <c r="I544" s="43">
        <f>COUNTIF(I20:I425,"&gt;=0,02%")/$B$429</f>
        <v>1</v>
      </c>
      <c r="J544" s="43">
        <f>COUNTIF(J20:J425,"&gt;=0%")/$B$429</f>
        <v>0.74876847290640391</v>
      </c>
    </row>
    <row r="545" spans="1:8" ht="12" thickTop="1" x14ac:dyDescent="0.25"/>
    <row r="550" spans="1:8" x14ac:dyDescent="0.25">
      <c r="G550" s="40"/>
    </row>
    <row r="551" spans="1:8" x14ac:dyDescent="0.25">
      <c r="G551" s="40"/>
    </row>
    <row r="552" spans="1:8" ht="17.5" x14ac:dyDescent="0.25">
      <c r="A552" s="78" t="s">
        <v>91</v>
      </c>
      <c r="B552" s="78" t="s">
        <v>542</v>
      </c>
    </row>
    <row r="553" spans="1:8" ht="17.5" x14ac:dyDescent="0.25">
      <c r="A553" s="1"/>
      <c r="B553" s="1"/>
      <c r="C553" s="1"/>
    </row>
    <row r="554" spans="1:8" x14ac:dyDescent="0.25">
      <c r="G554" s="40"/>
    </row>
    <row r="555" spans="1:8" x14ac:dyDescent="0.25">
      <c r="E555" s="18">
        <f>+F11</f>
        <v>64798000</v>
      </c>
      <c r="G555" s="40"/>
    </row>
    <row r="556" spans="1:8" x14ac:dyDescent="0.25">
      <c r="G556" s="40"/>
    </row>
    <row r="559" spans="1:8" ht="14.5" x14ac:dyDescent="0.35">
      <c r="C559" s="18"/>
      <c r="E559" s="60"/>
      <c r="H559"/>
    </row>
    <row r="560" spans="1:8" ht="14.5" x14ac:dyDescent="0.35">
      <c r="E560" s="60"/>
    </row>
    <row r="561" spans="5:5" ht="14.5" x14ac:dyDescent="0.35">
      <c r="E561" s="60"/>
    </row>
    <row r="562" spans="5:5" x14ac:dyDescent="0.25">
      <c r="E562" s="61"/>
    </row>
    <row r="579" spans="2:4" ht="14.5" x14ac:dyDescent="0.35">
      <c r="B579"/>
      <c r="D579" s="61"/>
    </row>
    <row r="580" spans="2:4" x14ac:dyDescent="0.25">
      <c r="D580" s="61"/>
    </row>
    <row r="581" spans="2:4" x14ac:dyDescent="0.25">
      <c r="D581" s="61"/>
    </row>
  </sheetData>
  <autoFilter ref="A19:M425" xr:uid="{00000000-0001-0000-0000-000000000000}"/>
  <sortState xmlns:xlrd2="http://schemas.microsoft.com/office/spreadsheetml/2017/richdata2" ref="A20:L425">
    <sortCondition ref="A20:A425"/>
  </sortState>
  <mergeCells count="30">
    <mergeCell ref="B537:C537"/>
    <mergeCell ref="B542:C542"/>
    <mergeCell ref="B543:C543"/>
    <mergeCell ref="B544:C544"/>
    <mergeCell ref="C534:E534"/>
    <mergeCell ref="C535:E535"/>
    <mergeCell ref="B538:C538"/>
    <mergeCell ref="B539:C539"/>
    <mergeCell ref="C521:D521"/>
    <mergeCell ref="A10:H10"/>
    <mergeCell ref="A13:J13"/>
    <mergeCell ref="B478:J478"/>
    <mergeCell ref="B491:J491"/>
    <mergeCell ref="B505:J505"/>
    <mergeCell ref="C480:D480"/>
    <mergeCell ref="C493:D493"/>
    <mergeCell ref="B452:J452"/>
    <mergeCell ref="B463:J463"/>
    <mergeCell ref="C439:D439"/>
    <mergeCell ref="C454:D454"/>
    <mergeCell ref="C465:D465"/>
    <mergeCell ref="B519:J519"/>
    <mergeCell ref="C507:D507"/>
    <mergeCell ref="F4:J4"/>
    <mergeCell ref="F3:J3"/>
    <mergeCell ref="A431:A434"/>
    <mergeCell ref="B437:J437"/>
    <mergeCell ref="F5:J5"/>
    <mergeCell ref="B8:F8"/>
    <mergeCell ref="H8:J8"/>
  </mergeCells>
  <pageMargins left="0.70866141732283472" right="0.70866141732283472" top="0.74803149606299213" bottom="0.74803149606299213" header="0.31496062992125984" footer="0.31496062992125984"/>
  <pageSetup scale="4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2F58A-30D6-46EF-A518-5EA2986D1CE7}">
  <dimension ref="D9:D50"/>
  <sheetViews>
    <sheetView topLeftCell="A10" workbookViewId="0">
      <selection activeCell="D50" sqref="D50"/>
    </sheetView>
  </sheetViews>
  <sheetFormatPr baseColWidth="10" defaultColWidth="11.453125" defaultRowHeight="14.5" x14ac:dyDescent="0.35"/>
  <sheetData>
    <row r="9" spans="4:4" x14ac:dyDescent="0.35">
      <c r="D9" t="s">
        <v>24</v>
      </c>
    </row>
    <row r="10" spans="4:4" x14ac:dyDescent="0.35">
      <c r="D10" t="s">
        <v>23</v>
      </c>
    </row>
    <row r="11" spans="4:4" x14ac:dyDescent="0.35">
      <c r="D11" t="s">
        <v>25</v>
      </c>
    </row>
    <row r="12" spans="4:4" x14ac:dyDescent="0.35">
      <c r="D12" t="s">
        <v>22</v>
      </c>
    </row>
    <row r="50" spans="4:4" x14ac:dyDescent="0.35">
      <c r="D50" s="67" t="s">
        <v>142</v>
      </c>
    </row>
  </sheetData>
  <sortState xmlns:xlrd2="http://schemas.microsoft.com/office/spreadsheetml/2017/richdata2" ref="D9:D116">
    <sortCondition ref="D9:D116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5AF51-8815-48EB-85CB-F0533D7033E3}">
  <dimension ref="L10:N37"/>
  <sheetViews>
    <sheetView topLeftCell="A12" workbookViewId="0">
      <selection activeCell="L28" sqref="L28:N31"/>
    </sheetView>
  </sheetViews>
  <sheetFormatPr baseColWidth="10" defaultRowHeight="14.5" x14ac:dyDescent="0.35"/>
  <cols>
    <col min="12" max="12" width="33.81640625" customWidth="1"/>
    <col min="13" max="13" width="38.26953125" customWidth="1"/>
    <col min="14" max="14" width="23.1796875" customWidth="1"/>
  </cols>
  <sheetData>
    <row r="10" spans="12:14" ht="15" thickBot="1" x14ac:dyDescent="0.4"/>
    <row r="11" spans="12:14" ht="27" customHeight="1" thickBot="1" x14ac:dyDescent="0.4">
      <c r="L11" s="105" t="s">
        <v>506</v>
      </c>
      <c r="M11" s="106"/>
      <c r="N11" s="107"/>
    </row>
    <row r="12" spans="12:14" ht="27" customHeight="1" thickBot="1" x14ac:dyDescent="0.4">
      <c r="L12" s="70" t="s">
        <v>521</v>
      </c>
      <c r="M12" s="71" t="s">
        <v>522</v>
      </c>
      <c r="N12" s="71" t="s">
        <v>523</v>
      </c>
    </row>
    <row r="13" spans="12:14" ht="27" customHeight="1" thickBot="1" x14ac:dyDescent="0.4">
      <c r="L13" s="72" t="s">
        <v>510</v>
      </c>
      <c r="M13" s="73" t="s">
        <v>511</v>
      </c>
      <c r="N13" s="73" t="s">
        <v>512</v>
      </c>
    </row>
    <row r="14" spans="12:14" ht="27" customHeight="1" thickBot="1" x14ac:dyDescent="0.4">
      <c r="L14" s="72" t="s">
        <v>513</v>
      </c>
      <c r="M14" s="73" t="s">
        <v>514</v>
      </c>
      <c r="N14" s="73" t="s">
        <v>515</v>
      </c>
    </row>
    <row r="15" spans="12:14" ht="27" customHeight="1" thickBot="1" x14ac:dyDescent="0.4">
      <c r="L15" s="74" t="s">
        <v>516</v>
      </c>
      <c r="M15" s="75" t="s">
        <v>517</v>
      </c>
      <c r="N15" s="75" t="s">
        <v>518</v>
      </c>
    </row>
    <row r="16" spans="12:14" ht="27" customHeight="1" x14ac:dyDescent="0.35">
      <c r="L16" s="76" t="s">
        <v>519</v>
      </c>
      <c r="M16" s="76" t="s">
        <v>520</v>
      </c>
      <c r="N16" s="77" t="s">
        <v>532</v>
      </c>
    </row>
    <row r="19" spans="12:14" ht="15" thickBot="1" x14ac:dyDescent="0.4"/>
    <row r="20" spans="12:14" ht="15" thickBot="1" x14ac:dyDescent="0.4">
      <c r="L20" s="105" t="s">
        <v>506</v>
      </c>
      <c r="M20" s="106"/>
      <c r="N20" s="107"/>
    </row>
    <row r="21" spans="12:14" ht="26.25" customHeight="1" thickBot="1" x14ac:dyDescent="0.4">
      <c r="L21" s="70" t="s">
        <v>521</v>
      </c>
      <c r="M21" s="71" t="s">
        <v>522</v>
      </c>
      <c r="N21" s="71" t="s">
        <v>523</v>
      </c>
    </row>
    <row r="22" spans="12:14" ht="15" thickBot="1" x14ac:dyDescent="0.4">
      <c r="L22" s="72" t="s">
        <v>510</v>
      </c>
      <c r="M22" s="73" t="s">
        <v>511</v>
      </c>
      <c r="N22" s="73" t="s">
        <v>524</v>
      </c>
    </row>
    <row r="23" spans="12:14" ht="15" thickBot="1" x14ac:dyDescent="0.4">
      <c r="L23" s="72" t="s">
        <v>513</v>
      </c>
      <c r="M23" s="73" t="s">
        <v>514</v>
      </c>
      <c r="N23" s="73" t="s">
        <v>525</v>
      </c>
    </row>
    <row r="24" spans="12:14" ht="15" thickBot="1" x14ac:dyDescent="0.4">
      <c r="L24" s="74" t="s">
        <v>516</v>
      </c>
      <c r="M24" s="75" t="s">
        <v>517</v>
      </c>
      <c r="N24" s="75" t="s">
        <v>526</v>
      </c>
    </row>
    <row r="25" spans="12:14" ht="27" customHeight="1" x14ac:dyDescent="0.35">
      <c r="L25" s="76" t="s">
        <v>519</v>
      </c>
      <c r="M25" s="76" t="s">
        <v>520</v>
      </c>
      <c r="N25" s="77" t="s">
        <v>532</v>
      </c>
    </row>
    <row r="27" spans="12:14" ht="15" thickBot="1" x14ac:dyDescent="0.4"/>
    <row r="28" spans="12:14" ht="15" thickBot="1" x14ac:dyDescent="0.4">
      <c r="L28" s="105" t="s">
        <v>527</v>
      </c>
      <c r="M28" s="106"/>
      <c r="N28" s="107"/>
    </row>
    <row r="29" spans="12:14" ht="15" thickBot="1" x14ac:dyDescent="0.4">
      <c r="L29" s="70" t="s">
        <v>507</v>
      </c>
      <c r="M29" s="71" t="s">
        <v>508</v>
      </c>
      <c r="N29" s="71" t="s">
        <v>509</v>
      </c>
    </row>
    <row r="30" spans="12:14" ht="15" thickBot="1" x14ac:dyDescent="0.4">
      <c r="L30" s="72" t="s">
        <v>528</v>
      </c>
      <c r="M30" s="73" t="s">
        <v>529</v>
      </c>
      <c r="N30" s="73" t="s">
        <v>536</v>
      </c>
    </row>
    <row r="31" spans="12:14" ht="15" thickBot="1" x14ac:dyDescent="0.4">
      <c r="L31" s="72" t="s">
        <v>530</v>
      </c>
      <c r="M31" s="73" t="s">
        <v>531</v>
      </c>
      <c r="N31" s="73" t="s">
        <v>537</v>
      </c>
    </row>
    <row r="33" spans="12:14" ht="15" thickBot="1" x14ac:dyDescent="0.4"/>
    <row r="34" spans="12:14" ht="15" thickBot="1" x14ac:dyDescent="0.4">
      <c r="L34" s="105" t="s">
        <v>527</v>
      </c>
      <c r="M34" s="106"/>
      <c r="N34" s="107"/>
    </row>
    <row r="35" spans="12:14" ht="15" thickBot="1" x14ac:dyDescent="0.4">
      <c r="L35" s="70" t="s">
        <v>507</v>
      </c>
      <c r="M35" s="71" t="s">
        <v>508</v>
      </c>
      <c r="N35" s="71" t="s">
        <v>509</v>
      </c>
    </row>
    <row r="36" spans="12:14" ht="15" thickBot="1" x14ac:dyDescent="0.4">
      <c r="L36" s="72" t="s">
        <v>528</v>
      </c>
      <c r="M36" s="73" t="s">
        <v>529</v>
      </c>
      <c r="N36" s="73" t="s">
        <v>518</v>
      </c>
    </row>
    <row r="37" spans="12:14" ht="15" thickBot="1" x14ac:dyDescent="0.4">
      <c r="L37" s="72" t="s">
        <v>530</v>
      </c>
      <c r="M37" s="73" t="s">
        <v>531</v>
      </c>
      <c r="N37" s="73" t="s">
        <v>518</v>
      </c>
    </row>
  </sheetData>
  <mergeCells count="4">
    <mergeCell ref="L11:N11"/>
    <mergeCell ref="L20:N20"/>
    <mergeCell ref="L28:N28"/>
    <mergeCell ref="L34:N34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B5984FA2EB65A4EA8D65B0BF0BF80CA" ma:contentTypeVersion="13" ma:contentTypeDescription="Crear nuevo documento." ma:contentTypeScope="" ma:versionID="15cdfd9db374a9447511ee9855e4597d">
  <xsd:schema xmlns:xsd="http://www.w3.org/2001/XMLSchema" xmlns:xs="http://www.w3.org/2001/XMLSchema" xmlns:p="http://schemas.microsoft.com/office/2006/metadata/properties" xmlns:ns2="f40911bd-a1a6-4044-84ca-9d7b6b9b5024" xmlns:ns3="8b24adac-81f3-4b81-97b8-85529ff5cbcd" targetNamespace="http://schemas.microsoft.com/office/2006/metadata/properties" ma:root="true" ma:fieldsID="1adae6a79746c837322a8e3aecb050b0" ns2:_="" ns3:_="">
    <xsd:import namespace="f40911bd-a1a6-4044-84ca-9d7b6b9b5024"/>
    <xsd:import namespace="8b24adac-81f3-4b81-97b8-85529ff5cb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0911bd-a1a6-4044-84ca-9d7b6b9b50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35161a66-f04d-44f9-81ec-31eb021277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24adac-81f3-4b81-97b8-85529ff5cbc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8f36301-9245-480a-9db9-9d175afafeee}" ma:internalName="TaxCatchAll" ma:showField="CatchAllData" ma:web="8b24adac-81f3-4b81-97b8-85529ff5cbc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D3D5F02-E0EC-4B69-AAC1-27441B6B762D}"/>
</file>

<file path=customXml/itemProps2.xml><?xml version="1.0" encoding="utf-8"?>
<ds:datastoreItem xmlns:ds="http://schemas.openxmlformats.org/officeDocument/2006/customXml" ds:itemID="{B29A7147-C1CF-4EA0-9E54-4492AAD4003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 2</vt:lpstr>
      <vt:lpstr>Hoja1</vt:lpstr>
      <vt:lpstr>Hoja2</vt:lpstr>
      <vt:lpstr>'hoja 2'!Títulos_a_imprimir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Katherinne Rodriguez Lozano</dc:creator>
  <cp:keywords/>
  <dc:description/>
  <cp:lastModifiedBy>Lenovo T-470</cp:lastModifiedBy>
  <cp:revision/>
  <cp:lastPrinted>2022-08-17T15:10:31Z</cp:lastPrinted>
  <dcterms:created xsi:type="dcterms:W3CDTF">2018-11-28T12:47:08Z</dcterms:created>
  <dcterms:modified xsi:type="dcterms:W3CDTF">2024-04-17T21:05:27Z</dcterms:modified>
  <cp:category/>
  <cp:contentStatus/>
</cp:coreProperties>
</file>