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Z:\BIENES SERVICIOS E INFRAESTRUCTURA\SEGUIMIENTO CONTRATOS\8. TRANSPORTE\2020\PROCESO SELECCIÓN\EVALUACIÓN\"/>
    </mc:Choice>
  </mc:AlternateContent>
  <xr:revisionPtr revIDLastSave="0" documentId="13_ncr:1_{656DF6D3-0EE9-450D-ACAE-C1F3A89E244C}" xr6:coauthVersionLast="44" xr6:coauthVersionMax="45" xr10:uidLastSave="{00000000-0000-0000-0000-000000000000}"/>
  <bookViews>
    <workbookView xWindow="-120" yWindow="-120" windowWidth="20730" windowHeight="11160" tabRatio="803" activeTab="3" xr2:uid="{00000000-000D-0000-FFFF-FFFF00000000}"/>
  </bookViews>
  <sheets>
    <sheet name="Directorio" sheetId="22" r:id="rId1"/>
    <sheet name="Exp. Proponente" sheetId="6" r:id="rId2"/>
    <sheet name="Req. Tecnicos" sheetId="17" r:id="rId3"/>
    <sheet name="Resumen Evaluacion" sheetId="31" r:id="rId4"/>
  </sheets>
  <definedNames>
    <definedName name="_">#REF!</definedName>
    <definedName name="_xlnm.Print_Area" localSheetId="1">'Exp. Proponente'!$A$1:$L$170</definedName>
    <definedName name="_xlnm.Print_Area" localSheetId="2">'Req. Tecnicos'!$A$1:$BS$10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68" i="6" l="1"/>
  <c r="K167" i="6"/>
  <c r="K18" i="6"/>
  <c r="K19" i="6"/>
  <c r="K20" i="6"/>
  <c r="K26" i="6" l="1"/>
  <c r="K78" i="6" l="1"/>
  <c r="K79" i="6"/>
  <c r="K77" i="6"/>
  <c r="K71" i="6"/>
  <c r="K70" i="6"/>
  <c r="K64" i="6" l="1"/>
  <c r="K62" i="6"/>
  <c r="K63" i="6"/>
  <c r="K56" i="6"/>
  <c r="K57" i="6"/>
  <c r="K55" i="6"/>
  <c r="K49" i="6"/>
  <c r="K48" i="6"/>
  <c r="K42" i="6"/>
  <c r="K41" i="6"/>
  <c r="K40" i="6"/>
  <c r="K43" i="6" s="1"/>
  <c r="K10" i="6"/>
  <c r="K33" i="6"/>
  <c r="K34" i="6"/>
  <c r="K32" i="6"/>
  <c r="K35" i="6" s="1"/>
  <c r="K65" i="6" l="1"/>
  <c r="K11" i="6"/>
  <c r="K12" i="6"/>
  <c r="I6" i="6"/>
  <c r="K36" i="6" s="1"/>
  <c r="C16" i="31" s="1"/>
  <c r="K13" i="6" l="1"/>
  <c r="K14" i="6" s="1"/>
  <c r="K44" i="6"/>
  <c r="K66" i="6"/>
  <c r="B35" i="31"/>
  <c r="B32" i="31"/>
  <c r="B33" i="31"/>
  <c r="B34" i="31"/>
  <c r="B30" i="31"/>
  <c r="B31" i="31"/>
  <c r="B15" i="31"/>
  <c r="B16" i="31"/>
  <c r="B17" i="31"/>
  <c r="B18" i="31"/>
  <c r="B19" i="31"/>
  <c r="B20" i="31"/>
  <c r="B21" i="31"/>
  <c r="B22" i="31"/>
  <c r="B23" i="31"/>
  <c r="B24" i="31"/>
  <c r="B25" i="31"/>
  <c r="B26" i="31"/>
  <c r="B27" i="31"/>
  <c r="B28" i="31"/>
  <c r="B29" i="31"/>
  <c r="B14" i="31"/>
  <c r="BQ4" i="17"/>
  <c r="BN4" i="17"/>
  <c r="BK4" i="17"/>
  <c r="BH4" i="17"/>
  <c r="BE4" i="17"/>
  <c r="BB4" i="17"/>
  <c r="AY4" i="17"/>
  <c r="AV4" i="17"/>
  <c r="AS4" i="17"/>
  <c r="AP4" i="17"/>
  <c r="AM4" i="17"/>
  <c r="AJ4" i="17"/>
  <c r="AG4" i="17"/>
  <c r="AD4" i="17"/>
  <c r="AA4" i="17"/>
  <c r="X4" i="17"/>
  <c r="U4" i="17"/>
  <c r="R4" i="17"/>
  <c r="O4" i="17"/>
  <c r="L4" i="17"/>
  <c r="I4" i="17"/>
  <c r="D164" i="6"/>
  <c r="D158" i="6"/>
  <c r="D152" i="6"/>
  <c r="D144" i="6"/>
  <c r="D137" i="6"/>
  <c r="D131" i="6"/>
  <c r="D124" i="6"/>
  <c r="D118" i="6"/>
  <c r="D111" i="6"/>
  <c r="D104" i="6"/>
  <c r="D97" i="6"/>
  <c r="D90" i="6"/>
  <c r="D83" i="6"/>
  <c r="D38" i="6"/>
  <c r="D30" i="6"/>
  <c r="D8" i="6"/>
  <c r="K169" i="6"/>
  <c r="K170" i="6" s="1"/>
  <c r="C35" i="31" s="1"/>
  <c r="K161" i="6"/>
  <c r="K162" i="6" s="1"/>
  <c r="C34" i="31" s="1"/>
  <c r="K155" i="6"/>
  <c r="K156" i="6" s="1"/>
  <c r="C33" i="31" s="1"/>
  <c r="K149" i="6"/>
  <c r="K150" i="6" s="1"/>
  <c r="C32" i="31" s="1"/>
  <c r="K141" i="6"/>
  <c r="K142" i="6" s="1"/>
  <c r="C31" i="31" s="1"/>
  <c r="K134" i="6"/>
  <c r="K135" i="6" s="1"/>
  <c r="C30" i="31" s="1"/>
  <c r="K128" i="6"/>
  <c r="K129" i="6" s="1"/>
  <c r="C29" i="31" s="1"/>
  <c r="K121" i="6"/>
  <c r="K122" i="6" s="1"/>
  <c r="C28" i="31" s="1"/>
  <c r="K115" i="6"/>
  <c r="K116" i="6" s="1"/>
  <c r="C27" i="31" s="1"/>
  <c r="K108" i="6"/>
  <c r="K109" i="6" s="1"/>
  <c r="K101" i="6"/>
  <c r="K102" i="6" s="1"/>
  <c r="K94" i="6"/>
  <c r="K95" i="6" s="1"/>
  <c r="C24" i="31" s="1"/>
  <c r="K87" i="6"/>
  <c r="K88" i="6" s="1"/>
  <c r="C23" i="31" s="1"/>
  <c r="A17" i="22"/>
  <c r="A18" i="22" s="1"/>
  <c r="A19" i="22" s="1"/>
  <c r="A20" i="22" s="1"/>
  <c r="A21" i="22" s="1"/>
  <c r="A22" i="22" s="1"/>
  <c r="A23" i="22" s="1"/>
  <c r="A25" i="22"/>
  <c r="A26" i="22" s="1"/>
  <c r="A2" i="17"/>
  <c r="A7" i="31" s="1"/>
  <c r="K50" i="6"/>
  <c r="K21" i="6"/>
  <c r="K22" i="6" s="1"/>
  <c r="C14" i="31" s="1"/>
  <c r="B13" i="31"/>
  <c r="A1" i="17"/>
  <c r="A8" i="31" s="1"/>
  <c r="C4" i="17"/>
  <c r="F4" i="17"/>
  <c r="D16" i="6"/>
  <c r="D24" i="6"/>
  <c r="K27" i="6"/>
  <c r="K28" i="6" s="1"/>
  <c r="C17" i="31"/>
  <c r="D46" i="6"/>
  <c r="D53" i="6"/>
  <c r="K58" i="6"/>
  <c r="K59" i="6" s="1"/>
  <c r="D60" i="6"/>
  <c r="D68" i="6"/>
  <c r="D75" i="6"/>
  <c r="K80" i="6"/>
  <c r="A5" i="22"/>
  <c r="A6" i="22"/>
  <c r="A7" i="22" s="1"/>
  <c r="A8" i="22" s="1"/>
  <c r="A9" i="22" s="1"/>
  <c r="A10" i="22" s="1"/>
  <c r="A11" i="22" s="1"/>
  <c r="A12" i="22" s="1"/>
  <c r="A13" i="22" s="1"/>
  <c r="C13" i="31"/>
  <c r="C26" i="31" l="1"/>
  <c r="C25" i="31"/>
  <c r="K51" i="6"/>
  <c r="C18" i="31" s="1"/>
  <c r="K81" i="6"/>
  <c r="C22" i="31" s="1"/>
  <c r="C15" i="31"/>
  <c r="C19" i="31"/>
  <c r="K72" i="6"/>
  <c r="K73" i="6" s="1"/>
  <c r="C20" i="31"/>
</calcChain>
</file>

<file path=xl/sharedStrings.xml><?xml version="1.0" encoding="utf-8"?>
<sst xmlns="http://schemas.openxmlformats.org/spreadsheetml/2006/main" count="796" uniqueCount="266">
  <si>
    <t>No.</t>
  </si>
  <si>
    <t>NOMBRE DEL PROPONENTE</t>
  </si>
  <si>
    <t>NIT</t>
  </si>
  <si>
    <t>REPRESENTANTE LEGAL</t>
  </si>
  <si>
    <t>CEDULA</t>
  </si>
  <si>
    <t>INTEGRANTES DEL CONSORCIO O DE LA UNION TEMPORAL</t>
  </si>
  <si>
    <t xml:space="preserve">Telefono </t>
  </si>
  <si>
    <t xml:space="preserve">Direccion </t>
  </si>
  <si>
    <t xml:space="preserve">Email </t>
  </si>
  <si>
    <t xml:space="preserve">Ciudad </t>
  </si>
  <si>
    <t>Integrante 1</t>
  </si>
  <si>
    <t>% Int. 1</t>
  </si>
  <si>
    <t>NIT O CEDULA DE CIUDADANIA</t>
  </si>
  <si>
    <t>Integrante 2</t>
  </si>
  <si>
    <t>% Int. 2</t>
  </si>
  <si>
    <t>INTEGRANTE 3</t>
  </si>
  <si>
    <t>% Int. 3</t>
  </si>
  <si>
    <t>Integrante 3</t>
  </si>
  <si>
    <t>INTEGRANTE 4</t>
  </si>
  <si>
    <t>% Int. 4</t>
  </si>
  <si>
    <t>INTEGRANTE 5</t>
  </si>
  <si>
    <t>TRANSPORTES ESPECIALES ALIADOS SAS</t>
  </si>
  <si>
    <t>900444852-9</t>
  </si>
  <si>
    <t>UT HABITAT SOCIAL</t>
  </si>
  <si>
    <t>TRANSPORTES ESPECIALES EASYVANS SAS</t>
  </si>
  <si>
    <t>MAVETRANS SAS</t>
  </si>
  <si>
    <t>TRANSPORTES ESPECIALES FSG SAS</t>
  </si>
  <si>
    <t>INVERSIONES TRANSTURISMOS SAS</t>
  </si>
  <si>
    <t>TRANSPORTES ESPECIALES NUEVA ERA SAS</t>
  </si>
  <si>
    <t>TRANSPORTES ESPECIALES UNO A LIMITADA</t>
  </si>
  <si>
    <t>TRANSPORTES ESPECIALIZADOS JR SAS</t>
  </si>
  <si>
    <t>TRANSGALAXIA SA</t>
  </si>
  <si>
    <t>GRUPO EMPRESARIAL JHS SAS</t>
  </si>
  <si>
    <t>900205684-3</t>
  </si>
  <si>
    <t>SERVITAC SAS</t>
  </si>
  <si>
    <t>MIL SERVICIOS SAS</t>
  </si>
  <si>
    <t>SETCOLTUR SAS</t>
  </si>
  <si>
    <t>AS TRANSPORTES</t>
  </si>
  <si>
    <t>UNION TEMPORAL TRANSPINTO 2020</t>
  </si>
  <si>
    <t>ORGANIZACIÓN DE TRANSPORTE PINTO SAS</t>
  </si>
  <si>
    <t>COEPRATIVA TRANSPORTADORA DE COLOMBIA COTRACOL</t>
  </si>
  <si>
    <t>ESIVANS SAS</t>
  </si>
  <si>
    <t>INVERSIONES TRANSABANA SAS</t>
  </si>
  <si>
    <t>ESTURISVANS SAS</t>
  </si>
  <si>
    <t>TRANSPORTES CSC S.A.S - EN REORGANIZACIÓN</t>
  </si>
  <si>
    <t>ZIDCAR SAS</t>
  </si>
  <si>
    <t>PLATINO VIP SAS</t>
  </si>
  <si>
    <t>BUSINESS CLASS CO SAS</t>
  </si>
  <si>
    <t>LIDERTUR SA</t>
  </si>
  <si>
    <t xml:space="preserve">  </t>
  </si>
  <si>
    <t>PRESTAR EL SERVICIO DE TRANSPORTE TERRESTRE AUTOMOTOR ESPECIAL, INCLUIDOS TODOS LOS GASTOS INHERENTES AL MISMO</t>
  </si>
  <si>
    <t>SDHT-SASI-001-2020</t>
  </si>
  <si>
    <t>Experiencia a Acreditar</t>
  </si>
  <si>
    <t>Código RUP</t>
  </si>
  <si>
    <t># Contratos</t>
  </si>
  <si>
    <t>Fecha Lím. Fin. Cont.</t>
  </si>
  <si>
    <t>Valor Sumatoria Contratos SMMLV</t>
  </si>
  <si>
    <t>PRESUPUESTO</t>
  </si>
  <si>
    <t>3.2.3.3</t>
  </si>
  <si>
    <t>EN SERVICIO DE TRANSPORTE</t>
  </si>
  <si>
    <t>Max 3</t>
  </si>
  <si>
    <t>Proponente:</t>
  </si>
  <si>
    <t>Propietario o Entidad Contratante</t>
  </si>
  <si>
    <t>Contrato</t>
  </si>
  <si>
    <t>Objeto</t>
  </si>
  <si>
    <t>Objeto del contrato</t>
  </si>
  <si>
    <t>CÓDIGO RUP</t>
  </si>
  <si>
    <t>Fecha Finalización</t>
  </si>
  <si>
    <t>Valor Contrato</t>
  </si>
  <si>
    <t>SMMLV para Cálculo</t>
  </si>
  <si>
    <t>% Part en la UT del contrato.</t>
  </si>
  <si>
    <t>Valor Contrato en SMMLV</t>
  </si>
  <si>
    <t>Observaciones</t>
  </si>
  <si>
    <t>SUBRED INTEGRADA DE SERVICIOSDE SALUD SUR E.S.E</t>
  </si>
  <si>
    <t>SISSS-141-2017</t>
  </si>
  <si>
    <t>N/A</t>
  </si>
  <si>
    <t>UNIVERSIDAD PEDAGOGICA Y TECNOLOGICA DE COLOMBIA</t>
  </si>
  <si>
    <t>70 DE 2016</t>
  </si>
  <si>
    <t>CONTRATAR EL SERVICIO DE TRANSPORTE DE PERSONAL EN CAMIONETAS 4X4 CON DESTINO AL CONVENIO...</t>
  </si>
  <si>
    <t>SECRETARÍA DE SALUD DE CUNDINAMARCA</t>
  </si>
  <si>
    <t>711 DE 2014</t>
  </si>
  <si>
    <t>SERVICIO DE TRANSPORTE ESPECIAL  DE PACIENTES DEL DEPARTAMENTO DE CUNDINAMARCA PARA DAR CUMPLIMIENTO ALOS FALLOS DE TUTELA.</t>
  </si>
  <si>
    <t>SOCIEDAD OPERADORA 72 GRAN_x000D_
HOTEL S.A.S</t>
  </si>
  <si>
    <t>19 de 2014</t>
  </si>
  <si>
    <t xml:space="preserve">EMPRESA NACIONAL_x000D_
PROMOTORA DELDESARROLLO_x000D_
TERRITORIAL </t>
  </si>
  <si>
    <t>CI. COLEXPORTEX S.A.S</t>
  </si>
  <si>
    <t>PROMOTORA DE DESARROLLO TERRITORIAL</t>
  </si>
  <si>
    <t>COLVATEL</t>
  </si>
  <si>
    <t>SGC-088-14</t>
  </si>
  <si>
    <t xml:space="preserve">Prestacion del servicio de transporte de personal, materiales, equipos, herramientas y elementos de seguridad industrial para el desarrollo de las actividades propias de colvatel </t>
  </si>
  <si>
    <t>SECRETARIA DE INTEGRACIÓN SOCIAL</t>
  </si>
  <si>
    <t xml:space="preserve">Prestacion del servicio publico de transporte automotor especial para la secretaria de integracion social </t>
  </si>
  <si>
    <t>FRONTERA ENERGY</t>
  </si>
  <si>
    <t xml:space="preserve">Servicio de transporte especial de personal de sus funcionarios y alquiler de vehiculos en campo quifa cajua </t>
  </si>
  <si>
    <t>CUMPLIMIENTO DE ESPECIFICACIONES TÉCNICAS</t>
  </si>
  <si>
    <t>TDR</t>
  </si>
  <si>
    <t>DOCUMENTO</t>
  </si>
  <si>
    <t xml:space="preserve">SI </t>
  </si>
  <si>
    <t>NO</t>
  </si>
  <si>
    <t xml:space="preserve"> OBSERVACIONES</t>
  </si>
  <si>
    <t>3.2.3.4</t>
  </si>
  <si>
    <t>3.2.3.5</t>
  </si>
  <si>
    <t>3.2.3.6</t>
  </si>
  <si>
    <t>3.2.3.7</t>
  </si>
  <si>
    <t>RESUMEN EVALUACIÓN TÉCNICA</t>
  </si>
  <si>
    <t>EXPERIENCIA ESPECIFICA</t>
  </si>
  <si>
    <t>CUMPLIMIENTO ESPECIFICACIONES TÉCNICAS</t>
  </si>
  <si>
    <t>RESULTADO</t>
  </si>
  <si>
    <t>OBSERVACIONES</t>
  </si>
  <si>
    <t>CUMPLE</t>
  </si>
  <si>
    <t>COMITÉ EVALUADOR DEL COMPONENTE TÉCNICO:</t>
  </si>
  <si>
    <t>KATINA DURAN SALCEDO</t>
  </si>
  <si>
    <t>Contratista – Subdirección Administrativa</t>
  </si>
  <si>
    <t>SERVICIO DE TRANSPORTE ESPECIAL PLACA BLANCA A FIN DE GARANTIZAR LA ATENCIÓN…</t>
  </si>
  <si>
    <t>SECRETARÍA DISTRITAL DE GOBIERNO</t>
  </si>
  <si>
    <t>ALCALDIA MUNICIPAL SOACHA</t>
  </si>
  <si>
    <t>573 de 2017</t>
  </si>
  <si>
    <t>640 de 2016</t>
  </si>
  <si>
    <t>884 de 2016</t>
  </si>
  <si>
    <t>PRESTACIÓN DE SERVICIO DE TRANSPORTE PUBLICO TERRESTRE AUTOMOTOR ESPECIAL</t>
  </si>
  <si>
    <t>PRESTACIÓN DE SERVICIO PUBLICO DE TRANSPORTE TERRESTRE AUTOMOTOR ESPECIAL PARA LAS DIFERENTES…</t>
  </si>
  <si>
    <t>PRESTACIÓN DE SERVICIO DE TRANSPORTE PUBLICO TERRESTRE AUTOMOTOR ESPECIAL PARA LOS PROYECTOS …</t>
  </si>
  <si>
    <t>INVERAMERICA</t>
  </si>
  <si>
    <t>ELECTRIFICADORA DEL META S.A. ESP</t>
  </si>
  <si>
    <t>507-207</t>
  </si>
  <si>
    <t>Contrato la prestacion del servicio publico de transporte terrestre especial de pasajeros y de carga</t>
  </si>
  <si>
    <t>Servicio de transporte del personal dedicado a las actividades propias ELECTRIFICADORA DEL META S.A. ESP</t>
  </si>
  <si>
    <t xml:space="preserve">Prestar servicio de transporte terrestre de personas, junto con sus equipajes, que podran ser los huespedes del contratante o sus colaboradores, para que sea transportado dentro y fuera del perimetro... </t>
  </si>
  <si>
    <t>Prestacion del servicio integral de transporte de pasajeros en las modalidades terrestre, fluvial, maritimo, multimodal, a todo costo para el personal que realizara el censo nacional de población y de vivienda…</t>
  </si>
  <si>
    <t>Prestar el servicio de transporte terrestre automotor especial a nivel nacional simultaneo de personal de la empresa contratante (empleados, clientes, proveedores) y todos los servicios que se requieran ...</t>
  </si>
  <si>
    <t>Prestacion del servicio integral de transporte de pasajeros en las modalidades terrestre, fluvial, maritimo, multimodal a todo costo, para el personal que realizará el Censo Nacional de Población y Vivienda…</t>
  </si>
  <si>
    <t>TELMEX S.A.</t>
  </si>
  <si>
    <t>CT-2015-30</t>
  </si>
  <si>
    <t>CM-2018-0122</t>
  </si>
  <si>
    <t>CM-2018-0123</t>
  </si>
  <si>
    <t>ESSA E.S.P. ELECTRIFICADORA DE SANTANDER</t>
  </si>
  <si>
    <t>SERIVICIO DE TRANSPORTE TERRESTRE</t>
  </si>
  <si>
    <t>TRANSPORTE DE PASAJEROS Y/O EQUIPOS AL CLIENTE</t>
  </si>
  <si>
    <t>TRANSPORTE DE PASAJEROS AL CLIENTE</t>
  </si>
  <si>
    <t>AGROBURSATIL S.A</t>
  </si>
  <si>
    <t>UNIDAD ADMINISTRATIVA ESPECIAL DE GESTION DE RESTITUCION DE TIERRAS DESPOJADAS</t>
  </si>
  <si>
    <t>1487 de 2013</t>
  </si>
  <si>
    <t>Servicio de transporte Terrestre automotor publico especial con conductor, para transportar recurso humano de la entidad, materiales de capacitación población víctima y equipamiento requerido.</t>
  </si>
  <si>
    <t>Contratar los servicios de transporte publico terrestre automotor especial con conductor en las diferentes sedes con las que cuenta la unidad administrativa especial de gestión de restitución de tierras, incluidos todos los costos operacionales...</t>
  </si>
  <si>
    <t>Prestar el servicio de transporte terrestre automotor publico especial con conductor para transportar en el territorio nacional recurso humano de la entidad, materiales de capacitación, población víctima y equipamiento requerido para la realización de jornadas de atención, ...</t>
  </si>
  <si>
    <t>CAFAM</t>
  </si>
  <si>
    <t>SCHENEIDER ELECTRIC DE COLOMBIA S.A.S</t>
  </si>
  <si>
    <t>SERVICIOS DE TRANSPORTE ESPECIAL DE PASAJEROS</t>
  </si>
  <si>
    <t>SERVICIO DE TRANSPORTE DE EMPLEADO</t>
  </si>
  <si>
    <t>Subred integrada de seruicios de salud sm occidente E.S.E</t>
  </si>
  <si>
    <t>HOSPITAL DE ENCATIVA</t>
  </si>
  <si>
    <t>HOSPITAI- DE CHAPINERO</t>
  </si>
  <si>
    <t>052-14</t>
  </si>
  <si>
    <t>CONTRATAR ELSERVICIO DE TRANSPORTE ESPECIAL PARA PASAJEROS PARA EL EJERCICIO DE CUMPLIMIENTO DE LAS FUNCIONES…</t>
  </si>
  <si>
    <t>SO-4906</t>
  </si>
  <si>
    <t>PRESTAR EL SERVICIO PUBLICO DE TRANSPOTRTE TERRESTRE (PLACA BLANCA) PARA EL DESPLAZAMIENTO DE LOS SERVIDORES…</t>
  </si>
  <si>
    <t>SUMINISTRAR AL HOSPITAL DE CHAPINERO  EL SERVICIO DE TRANSPORTE DE PERSONAS, EL CUAL SE PRESTARA CON 22 VEHÍCULOS…</t>
  </si>
  <si>
    <t>200-2014</t>
  </si>
  <si>
    <t>SECRETARIA DISTRITAL DE INTEGRACION SOCIAL</t>
  </si>
  <si>
    <t>PRESTACION DE SERVICIO PUBLICO DE TRANSPORTE TERRESTRE AUTOMOTOR ESPECIAL PARA LA SECRETARIA DISTRITAL DE INTEGRACION SOCIAL.</t>
  </si>
  <si>
    <t>INSTITUTO COLOMBIANO DE BIENESTAR FAMILIAR-ICBF</t>
  </si>
  <si>
    <t>PRESTAR EL SERVICIO DE TRANSPORTE PUBLICO TERRESTRE AUTOMOTOR ESPECIAL PARA EL INSTITUTO COLOMBIANO DE BIENESTAR FAMILIAR A NIVEL NACIONAL PARA LA MACRO REGION 4</t>
  </si>
  <si>
    <t>INSEGCOL</t>
  </si>
  <si>
    <t>SERVICIO DE TRANSPORTE DE PASAJEROS EN MODALIDAD ESPECIAL</t>
  </si>
  <si>
    <t>CONCORPLANET MED</t>
  </si>
  <si>
    <t>MS0000002016-0001</t>
  </si>
  <si>
    <t>Prestacion del serivcio de transporte automotor especial en lamodlidad de alquiler en 40 camionetas doble cabina sin conductor y sin combustible para</t>
  </si>
  <si>
    <t>Instituto de financiamiento, promoción y de desarrollo de Ibagué - INFIBAGUÉ</t>
  </si>
  <si>
    <t>037 del 06 de abril de 2018</t>
  </si>
  <si>
    <t>Prestación del servicio de transporte en vehículos tipocamioneta de servicio público y vehículo tipo volqueta, para la ejecución de actividades del mantenimiento, modernización y expansión del sistema de alumbrado público en el sector urbano y rural del Municipio de Ibagué</t>
  </si>
  <si>
    <t>Instituto Colombiano de Bienestar Familiar - ICBF</t>
  </si>
  <si>
    <t>1667-2015</t>
  </si>
  <si>
    <t>Prestar el servicio de transporte público terrestre automotor especial para el Instituto Colombiano de Bienestar Familiar a nivel nacional para la Macro región tres (3)</t>
  </si>
  <si>
    <t>MUNICIPIO DE MEDELLIN</t>
  </si>
  <si>
    <t>4600069602 DE 2017</t>
  </si>
  <si>
    <t>SERVICIO DE TRANSPORTE TERRESTRE AUTOMOTOR ESPECIAL DE PASAJEROS</t>
  </si>
  <si>
    <t>4600064701 DE 2016</t>
  </si>
  <si>
    <t>MUNICIPIO DE LA JAGUA DE IBIRIO</t>
  </si>
  <si>
    <t>167-2018</t>
  </si>
  <si>
    <t>SERVICIO DE TRANSPORTE PUBLICO ESPECIAL</t>
  </si>
  <si>
    <t>OML SAS</t>
  </si>
  <si>
    <t>1CTE2018</t>
  </si>
  <si>
    <t>PRESTACION DEL SERVICIO DE TRANSPORTE</t>
  </si>
  <si>
    <t>SALUD TOTAL EPS</t>
  </si>
  <si>
    <t>001/Mayo/2015</t>
  </si>
  <si>
    <t>Servicio de transporte especial de pasajeros</t>
  </si>
  <si>
    <t>ASUAGROS SAS</t>
  </si>
  <si>
    <t>Servicio de transporte especial  de pasajeros</t>
  </si>
  <si>
    <t>UT SCE</t>
  </si>
  <si>
    <t>INSTITUTO COLOMBIANO DE BIENESTAR FAMILIAR</t>
  </si>
  <si>
    <t>1668-2015</t>
  </si>
  <si>
    <t>PRESTAR EL SERVICIO PUBLICO TERRESTRE AUTOMOTOR ESPECIALPARA EL INSTITUTO COLOMBIANO DE BIENESTAR FAMILIARA NIVEL NACIONAL PARA LA MACRO REGIO 1</t>
  </si>
  <si>
    <t>ICBF</t>
  </si>
  <si>
    <t>1666-2015</t>
  </si>
  <si>
    <t>PRESTAR EL SERVICIO DE TRANSPORTE PUBLICO TERRESTRE AUTOMOTOR ESPECIAL PARA EL INSTITUTO COLOMBIANO DE BIENESTAR FAMILIAR A NIVEL NACIONAL, PARA LA MACRO REGION 4</t>
  </si>
  <si>
    <t>UNIÓN TEMPORAL SCE</t>
  </si>
  <si>
    <t>PRESTACION DE SERVICIO PUBLICO DE TRANSPORTE TERRESTRE AUTOMOTOR ESPECIAL PARA LA SDIS</t>
  </si>
  <si>
    <t>JARDIN BOTANICO DE BOGOTA</t>
  </si>
  <si>
    <t>943 de 2016</t>
  </si>
  <si>
    <t>TRANSPORTE AUTOMOTOR TERRESTRE ESPECIAL</t>
  </si>
  <si>
    <t>SECRETARIA DISTRITAL DE SEGURIDAD, CONVIVENCIA Y JUSTICIA</t>
  </si>
  <si>
    <t>681 de 2018</t>
  </si>
  <si>
    <t>CAJA DE VIVIENDA POPULAR</t>
  </si>
  <si>
    <t>583 DE 2016</t>
  </si>
  <si>
    <t>Prestar el servicio de transporte públicoterrestre automotor especial para el InstitutoColombiano de Bienestar Familiar a NivelNacional para la Macro Región Tre</t>
  </si>
  <si>
    <t>UNION TEMPORAL NUEVA ALIANZA 2014</t>
  </si>
  <si>
    <t>A-001-17</t>
  </si>
  <si>
    <t>Prestación de suministro de transporte de personal, materiales, equipos, herramientas y elementos de seguridad industrial para el desarrollo de actividades propias en territorio nacional</t>
  </si>
  <si>
    <t>HALLIBURTON LATIN AMERICA SRL</t>
  </si>
  <si>
    <t>Servicio de transporte de personal administrativo.</t>
  </si>
  <si>
    <t>ICBF - INSTITUTO COLOMBIANO DE BIENESTAR FAMILIAR</t>
  </si>
  <si>
    <t>1052-2015</t>
  </si>
  <si>
    <t>Prestar el servicio de transporte público terrestre automotor especial para el instituto Colombiano de Bienestar Familiar a Nivel Nacional, para la MacroRegion No.1</t>
  </si>
  <si>
    <t>SECRETARIA DE EDUCACION DISTRITAL</t>
  </si>
  <si>
    <t>3136-2015</t>
  </si>
  <si>
    <t>Prestar el servicio de transporte escolar, en todas las modalidades del servicio que requiera la secretaria de educación del distrito.</t>
  </si>
  <si>
    <t>X</t>
  </si>
  <si>
    <t>UNIDAD ADMINISTRATIVA ESPECIAL DE ATENCION Y REPARACION INTEGRAL A LAS VICTIMAS -AGROBOLSA</t>
  </si>
  <si>
    <t>Requisitos técnicos:</t>
  </si>
  <si>
    <t>811036515-9</t>
  </si>
  <si>
    <t>NO CUMPLE</t>
  </si>
  <si>
    <t>CONSECUTIVO
RUP</t>
  </si>
  <si>
    <r>
      <t xml:space="preserve">HABILITACIÓN PARAR OPERAR.
</t>
    </r>
    <r>
      <rPr>
        <sz val="10"/>
        <color theme="1"/>
        <rFont val="Calibri Light"/>
        <family val="2"/>
      </rPr>
      <t>Copia de la Resolución de habilitación para la prestación del servicio público de transporte terrestre automotor especial expedida por el Ministerio de Transporte (Decreto 348 de 2015) vigente y la misma debe contemplar el servicio en la modalidad requerida en el presente proceso.</t>
    </r>
  </si>
  <si>
    <r>
      <t xml:space="preserve">CERTIFICADO DE VIGENCIA DE LA HABILITACIÓN DE OPERACIÓN.
</t>
    </r>
    <r>
      <rPr>
        <sz val="10"/>
        <color theme="1"/>
        <rFont val="Calibri Light"/>
        <family val="2"/>
      </rPr>
      <t>El proponente deberá presentar copia de la certificación de vigencia de la Resolución de habilitación para la prestación del servicio público de transporte terrestre automotor especial expedida por el Ministerio de Transporte</t>
    </r>
  </si>
  <si>
    <r>
      <t xml:space="preserve">CERTIFICADO DE CAPACIDAD TRANSPORTADORA
</t>
    </r>
    <r>
      <rPr>
        <sz val="10"/>
        <color theme="1"/>
        <rFont val="Calibri Light"/>
        <family val="2"/>
      </rPr>
      <t xml:space="preserve">Allegar con su propuesta una certificación de habilitación donde figure la capacidad transportadora de la empresa expedida por el Ministerio de Transporte con fecha de expedición no mayor a ciento ochenta (180) días calendarios anteriores a la fecha de cierre del proceso contractual.
En todo caso el oferente deberá acreditar un mínimo de DIEZ POR CIENTO (10%) capacidad transportadora. En caso de uniones temporales o consorcios, Cada uno de los proponentes debe tener dicha capacidad. </t>
    </r>
  </si>
  <si>
    <r>
      <t>PAZ Y SALVO DE SUPERINTENDENCIA DE PUERTOS Y TRANSPORTE</t>
    </r>
    <r>
      <rPr>
        <sz val="10"/>
        <color theme="1"/>
        <rFont val="Calibri Light"/>
        <family val="2"/>
      </rPr>
      <t xml:space="preserve">
El proponente deberá presentar copia del certificado de paz y salvo expedido por la Superintendencia de puertos y transportes, expedido Dentro de los seis (6) meses anteriores a la fecha de cierre del proceso de selección. 
En el documento de paz y salvo debe constar que el interesado se encuentra a paz y salvo por concepto de tasa de vigilancia, contribución especial, multas y sanciones; en caso de haber sido sancionado, debe constar que la firma se encuentra al día en los acuerdos de pago pactados; </t>
    </r>
  </si>
  <si>
    <t>Se valida fecha de terminacion final con la certificacion y RUP. En anexo 8 esta con terminacion en año 2019</t>
  </si>
  <si>
    <t>Una vez verificado el documento aportado se evidencia que no se encuentra a paz y salvo</t>
  </si>
  <si>
    <t>LINEAS PREMIUM SAS</t>
  </si>
  <si>
    <t>900461872-8</t>
  </si>
  <si>
    <t>900627348-4</t>
  </si>
  <si>
    <t>830117701-1</t>
  </si>
  <si>
    <t>830050283-2</t>
  </si>
  <si>
    <t>901056044-3</t>
  </si>
  <si>
    <t>830033581-0</t>
  </si>
  <si>
    <t>805028887-8</t>
  </si>
  <si>
    <t>800210669-1</t>
  </si>
  <si>
    <t>830090037-8</t>
  </si>
  <si>
    <t>808002622-1</t>
  </si>
  <si>
    <t>830102646-7</t>
  </si>
  <si>
    <t>900470772-8</t>
  </si>
  <si>
    <t>901133114-0</t>
  </si>
  <si>
    <t>819005052-7</t>
  </si>
  <si>
    <t>830115149-4</t>
  </si>
  <si>
    <t>900512082-6</t>
  </si>
  <si>
    <t>830038996-6</t>
  </si>
  <si>
    <t>900310208-1</t>
  </si>
  <si>
    <t>800105371-1</t>
  </si>
  <si>
    <t>900823438-9</t>
  </si>
  <si>
    <t>800126471-1</t>
  </si>
  <si>
    <t>HABILITADO TECNICAMENTE</t>
  </si>
  <si>
    <t>El proponente en subsanacion allega certificacion</t>
  </si>
  <si>
    <t>El proponente allego documento con aclaracion del numero de consecutivo en RUP</t>
  </si>
  <si>
    <t>El proponente allega certiticaciones de los contratos para acreditar experiencia. 
Por lo tanto CUMPLE</t>
  </si>
  <si>
    <t>El proponente allego documento con aclaracion del numero de consecutivo en RUP. 
Por lo tanto CUMPLE</t>
  </si>
  <si>
    <t>El proponente en subsanacion presenta soportes  de acuerdos de pago 16251, 43136,77148,77157,7130 y 35312. Con respecto del acuerdo 47262 no presenta documento donde se pueda evidenciar el pago y /o paz ya salvo del mismo. Por lo tanto NO CUMPLE con lo solicitado</t>
  </si>
  <si>
    <t>Una vez verificada la información contenida en la subsanación la SDHT se permite indicar lo siguiente:
De acuerdo con el documento aportado por el proponente en la propuesta inicial que fue emitido por la Superintendencia de Trasporte el día 12 de marzo de 2020, la SDHT procedió a cotejar los compromisos de pago por concepto de “multas” donde esta Entidad rectora certifica que este proponente NO se encuentra a paz y salvo. Por lo anterior, se evidencia que se encuentra resuelto a favor los compromisos 16251, 43136,77148,77157,7130 y 35312 excepto el No. 47262, donde no se encuentra documento que soporte su resolución a favor ni pago del mism o que se encuentre a paz y salvo.
En atención a la solicitud del proponente de habitarse técnicamente, la SDHT determina que no es procedente, toda vez que no cumple con lo requerido en el pliego de condiciones y sus respectivos anexos “El proponente deberá presentar copia del certificado de paz y salvo expedido por la Superintendencia de puertos y transportes, expedido Dentro de los seis (6) meses anteriores a la fecha de cierre del proceso de selección. En el documento de paz y salvo debe constar que el interesado se encuentra a paz y salvo por concepto de tasa de vigilancia, contribución especial, multas y sanciones; en caso de haber sido sancionado, debe constar que la firma se encuentra al día en los acuerdos de pago pactados”
Por lo tanto, el proponente no cumple con lo solicitado y no es habilitado técnicamente.</t>
  </si>
  <si>
    <t xml:space="preserve">El proponente subsana con Resolucion de Habilitacion 927 del 11 de octubre de 2018 de la empresa TRASNPINTO SAS y Resolucion de Habilitacion 0062 del 03 de octubre de 2017 de la empresa COTRACOL. </t>
  </si>
  <si>
    <t>El proponente subsana con Resolucion de Habilitacion 927 del 11 de octubre de 2018 de la empresa TRANSPINTO SAS y Resolucion de Habilitacion 0062 del 03 de octubre de 2017 de la empresa COTRACOL. 
Por lo tanto el proponente CUMPLE con lo solicitado.</t>
  </si>
  <si>
    <t>El proponente subsana con documento de la Superintendencia  de Transportes emitida el dia 19 de Diciembre de 2019 donde certifica se encuentra a Paz y Salvo.</t>
  </si>
  <si>
    <t>El proponente subsana con documento de la Superintendencia  de Transportes emitida el dia 19 de Diciembre de 2019 donde certifica se encuentra a Paz y Salvo.
Por lo tanto el proponente CUMPLE con lo solicitado.</t>
  </si>
  <si>
    <t xml:space="preserve">Una vez analizada la observación y sus justificaciones, la SDHT se permite indicar que no es procedente, toda vez que no en el documento aportado en la propuesta emitido por la Superintendencia de Transportes no se encuentra a paz y salvo; así mismo en dicho documento se evidencian obligaciones en acuerdo de pago, lo que no es suficiente, teniendo en cuenta que lo requerido por la Entidad en el pliego de condiciones y sus respectivos anexos “El proponente deberá presentar copia del certificado de paz y salvo expedido por la Superintendencia de puertos y transportes, expedido Dentro de los seis (6) meses anteriores a la fecha de cierre del proceso de selección. En el documento de paz y salvo debe constar que el interesado se encuentra a paz y salvo por concepto de tasa de vigilancia, contribución especial, multas y sanciones; en caso de haber sido sancionado, debe constar que la firma se encuentra al día en los acuerdos de pago pactados”. Por lo anterior se solicita a los proponentes se encuentren con los compromisos de pago al día (pagados) y ni en la propuesta inicial ni en la subsanación se encuentran soportes que acrediten esta condición. 
Por lo tanto, el proponente no cumple con lo solicitado y no es habilitado técnicamente  </t>
  </si>
  <si>
    <t>Se encuentra contrato reportado en RUP</t>
  </si>
  <si>
    <t>RECHAZADO</t>
  </si>
  <si>
    <t>1. Subsana RUP y se encuentra los cotratos reportados. Para este aspecto CUMPLE
2. Una vez analizada la observación y sus justificaciones, la SDHT se permite indicar que no es procedente, toda vez que documentación aportada en la propuesta y en la subsanación no se evidencia paz y salvo por la Superintendencia de Transportes ni soportes que acrediten estar al día en el pago de compromisos como lo solicita la SDHT en en el pliego de condiciones y sus respectivos anexos “El proponente deberá presentar copia del certificado de paz y salvo expedido por la Superintendencia de puertos y transportes, expedido Dentro de los seis (6) meses anteriores a la fecha de cierre del proceso de selección. En el documento de paz y salvo debe constar que el interesado se encuentra a paz y salvo por concepto de tasa de vigilancia, contribución especial, multas y sanciones; en caso de haber sido sancionado, debe constar que la firma se encuentra al día en los acuerdos de pago pactados”
Por lo tanto, el proponente no cumple con lo solicitado y no es habilitado técnicamente.</t>
  </si>
  <si>
    <t>Una vez analizada la observación y sus justificaciones, en la documentación aportada en la propuesta y en la subsanación no se evidencia paz y salvo por la Superintendencia de Transportes ni soportes que acrediten estar al día en el pago de compromisos como lo solicita la SDHT 
Por lo tanto, el proponente no cumple con lo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</si>
</sst>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_-* #,##0\ &quot;€&quot;_-;\-* #,##0\ &quot;€&quot;_-;_-* &quot;-&quot;\ &quot;€&quot;_-;_-@_-"/>
    <numFmt numFmtId="165" formatCode="_-* #,##0.00\ _€_-;\-* #,##0.00\ _€_-;_-* &quot;-&quot;??\ _€_-;_-@_-"/>
    <numFmt numFmtId="166" formatCode="_(&quot;$&quot;* #,##0.00_);_(&quot;$&quot;* \(#,##0.00\);_(&quot;$&quot;* &quot;-&quot;??_);_(@_)"/>
    <numFmt numFmtId="167" formatCode="_(* #,##0.00_);_(* \(#,##0.00\);_(* &quot;-&quot;??_);_(@_)"/>
    <numFmt numFmtId="168" formatCode="_(&quot;$&quot;\ * #,##0.00_);_(&quot;$&quot;\ * \(#,##0.00\);_(&quot;$&quot;\ * &quot;-&quot;??_);_(@_)"/>
    <numFmt numFmtId="169" formatCode="[$$-240A]\ #,##0.00"/>
    <numFmt numFmtId="170" formatCode="_([$€]* #,##0.00_);_([$€]* \(#,##0.00\);_([$€]* &quot;-&quot;??_);_(@_)"/>
    <numFmt numFmtId="171" formatCode="#,##0.00_ ;\-#,##0.00\ "/>
    <numFmt numFmtId="172" formatCode="_-* #,##0.000\ _€_-;\-* #,##0.000\ _€_-;_-* &quot;-&quot;??\ _€_-;_-@_-"/>
    <numFmt numFmtId="173" formatCode="&quot;$&quot;\ #,##0.00"/>
    <numFmt numFmtId="174" formatCode="_ * #,##0.00_ ;_ * \-#,##0.00_ ;_ * &quot;-&quot;??_ ;_ @_ "/>
    <numFmt numFmtId="175" formatCode="_ * #,##0.00_ ;_ * \-#,##0.00_ ;_ * &quot;-&quot;???_ ;_ @_ "/>
    <numFmt numFmtId="176" formatCode="&quot;$&quot;#,##0"/>
    <numFmt numFmtId="177" formatCode="_-* #,##0\ _p_t_a_-;\-* #,##0\ _p_t_a_-;_-* &quot;-&quot;\ _p_t_a_-;_-@_-"/>
    <numFmt numFmtId="178" formatCode="&quot;$&quot;\ #,##0.00;&quot;$&quot;\ \-#,##0.00"/>
    <numFmt numFmtId="179" formatCode="[$$-240A]#,##0"/>
    <numFmt numFmtId="180" formatCode="_ &quot;$&quot;\ * #,##0_ ;_ &quot;$&quot;\ * \-#,##0_ ;_ &quot;$&quot;\ * &quot;-&quot;??_ ;_ @_ "/>
  </numFmts>
  <fonts count="27" x14ac:knownFonts="1">
    <font>
      <sz val="11"/>
      <color theme="1"/>
      <name val="Calibri"/>
      <family val="2"/>
      <scheme val="minor"/>
    </font>
    <font>
      <sz val="10"/>
      <name val="Arial"/>
      <family val="2"/>
    </font>
    <font>
      <b/>
      <sz val="8"/>
      <name val="Arial Narrow"/>
      <family val="2"/>
    </font>
    <font>
      <sz val="10"/>
      <name val="Tahoma"/>
      <family val="2"/>
    </font>
    <font>
      <sz val="10"/>
      <name val="Arial"/>
      <family val="2"/>
    </font>
    <font>
      <sz val="8"/>
      <name val="Arial Narrow"/>
      <family val="2"/>
    </font>
    <font>
      <sz val="8"/>
      <color indexed="8"/>
      <name val="Arial Narrow"/>
      <family val="2"/>
    </font>
    <font>
      <sz val="11"/>
      <color theme="1"/>
      <name val="Calibri"/>
      <family val="2"/>
      <scheme val="minor"/>
    </font>
    <font>
      <u/>
      <sz val="11"/>
      <color theme="10"/>
      <name val="Calibri"/>
      <family val="2"/>
    </font>
    <font>
      <sz val="8"/>
      <color theme="1"/>
      <name val="Arial Narrow"/>
      <family val="2"/>
    </font>
    <font>
      <sz val="8"/>
      <color rgb="FFFF0000"/>
      <name val="Arial Narrow"/>
      <family val="2"/>
    </font>
    <font>
      <u/>
      <sz val="10"/>
      <color theme="10"/>
      <name val="Calibri"/>
      <family val="2"/>
    </font>
    <font>
      <b/>
      <sz val="12"/>
      <color theme="1"/>
      <name val="Calibri Light"/>
      <family val="2"/>
    </font>
    <font>
      <sz val="12"/>
      <color theme="1"/>
      <name val="Calibri Light"/>
      <family val="2"/>
    </font>
    <font>
      <b/>
      <sz val="12"/>
      <name val="Calibri Light"/>
      <family val="2"/>
    </font>
    <font>
      <sz val="12"/>
      <name val="Calibri Light"/>
      <family val="2"/>
    </font>
    <font>
      <b/>
      <sz val="10"/>
      <name val="Calibri Light"/>
      <family val="2"/>
    </font>
    <font>
      <sz val="10"/>
      <name val="Calibri Light"/>
      <family val="2"/>
    </font>
    <font>
      <sz val="10"/>
      <color theme="1"/>
      <name val="Calibri Light"/>
      <family val="2"/>
    </font>
    <font>
      <sz val="11"/>
      <color theme="1"/>
      <name val="Calibri Light"/>
      <family val="2"/>
    </font>
    <font>
      <b/>
      <sz val="11"/>
      <color theme="1"/>
      <name val="Calibri Light"/>
      <family val="2"/>
    </font>
    <font>
      <sz val="10"/>
      <color indexed="8"/>
      <name val="Calibri Light"/>
      <family val="2"/>
    </font>
    <font>
      <b/>
      <sz val="10"/>
      <color theme="1"/>
      <name val="Calibri Light"/>
      <family val="2"/>
    </font>
    <font>
      <b/>
      <sz val="11"/>
      <name val="Calibri Light"/>
      <family val="2"/>
    </font>
    <font>
      <sz val="11"/>
      <name val="Calibri Light"/>
      <family val="2"/>
    </font>
    <font>
      <sz val="9"/>
      <name val="Calibri Light"/>
      <family val="2"/>
    </font>
    <font>
      <b/>
      <sz val="9"/>
      <name val="Calibri Light"/>
      <family val="2"/>
    </font>
  </fonts>
  <fills count="11">
    <fill>
      <patternFill patternType="none"/>
    </fill>
    <fill>
      <patternFill patternType="gray125"/>
    </fill>
    <fill>
      <patternFill patternType="solid">
        <fgColor indexed="22"/>
      </patternFill>
    </fill>
    <fill>
      <patternFill patternType="solid">
        <fgColor indexed="44"/>
        <bgColor indexed="64"/>
      </patternFill>
    </fill>
    <fill>
      <patternFill patternType="solid">
        <fgColor indexed="47"/>
        <bgColor indexed="64"/>
      </patternFill>
    </fill>
    <fill>
      <patternFill patternType="solid">
        <fgColor theme="0"/>
        <bgColor indexed="64"/>
      </patternFill>
    </fill>
    <fill>
      <patternFill patternType="solid">
        <fgColor rgb="FFFFFFFF"/>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double">
        <color indexed="64"/>
      </right>
      <top style="double">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hair">
        <color indexed="64"/>
      </top>
      <bottom style="hair">
        <color indexed="64"/>
      </bottom>
      <diagonal/>
    </border>
    <border>
      <left style="double">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double">
        <color indexed="64"/>
      </right>
      <top style="hair">
        <color indexed="64"/>
      </top>
      <bottom style="double">
        <color indexed="64"/>
      </bottom>
      <diagonal/>
    </border>
  </borders>
  <cellStyleXfs count="61">
    <xf numFmtId="0" fontId="0"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8" fillId="0" borderId="0" applyNumberFormat="0" applyFill="0" applyBorder="0" applyAlignment="0" applyProtection="0">
      <alignment vertical="top"/>
      <protection locked="0"/>
    </xf>
    <xf numFmtId="165" fontId="7"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4"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172">
    <xf numFmtId="0" fontId="0" fillId="0" borderId="0" xfId="0"/>
    <xf numFmtId="0" fontId="3" fillId="0" borderId="0" xfId="0" applyFont="1" applyBorder="1" applyAlignment="1">
      <alignment horizontal="justify" vertical="center" wrapText="1"/>
    </xf>
    <xf numFmtId="3" fontId="5" fillId="0"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3" fontId="9" fillId="0" borderId="1" xfId="0" applyNumberFormat="1"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6" fillId="0" borderId="1" xfId="0" applyNumberFormat="1" applyFont="1" applyBorder="1" applyAlignment="1" applyProtection="1">
      <alignment horizontal="center" vertical="center" wrapText="1"/>
      <protection locked="0"/>
    </xf>
    <xf numFmtId="3" fontId="6" fillId="5" borderId="1" xfId="0" applyNumberFormat="1" applyFont="1" applyFill="1" applyBorder="1" applyAlignment="1" applyProtection="1">
      <alignment horizontal="center" vertical="center" wrapText="1"/>
      <protection locked="0"/>
    </xf>
    <xf numFmtId="3" fontId="9" fillId="0" borderId="1" xfId="0" applyNumberFormat="1" applyFont="1" applyBorder="1" applyAlignment="1" applyProtection="1">
      <alignment horizontal="center" vertical="center" wrapText="1"/>
      <protection locked="0"/>
    </xf>
    <xf numFmtId="10" fontId="5" fillId="0" borderId="1" xfId="0" applyNumberFormat="1" applyFont="1" applyFill="1" applyBorder="1" applyAlignment="1">
      <alignment horizontal="center" vertical="center" wrapText="1"/>
    </xf>
    <xf numFmtId="0" fontId="9" fillId="0" borderId="1" xfId="0" applyNumberFormat="1" applyFont="1" applyBorder="1" applyAlignment="1" applyProtection="1">
      <alignment horizontal="center" vertical="center" wrapText="1"/>
      <protection locked="0"/>
    </xf>
    <xf numFmtId="0" fontId="5" fillId="0" borderId="1" xfId="0" applyNumberFormat="1"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1" fontId="6" fillId="5" borderId="1" xfId="0" applyNumberFormat="1" applyFont="1" applyFill="1" applyBorder="1" applyAlignment="1" applyProtection="1">
      <alignment horizontal="center" vertical="center" wrapText="1"/>
      <protection locked="0"/>
    </xf>
    <xf numFmtId="3" fontId="6" fillId="0" borderId="1" xfId="0" applyNumberFormat="1" applyFont="1" applyBorder="1" applyAlignment="1" applyProtection="1">
      <alignment horizontal="left" vertical="center" wrapText="1"/>
      <protection locked="0"/>
    </xf>
    <xf numFmtId="0" fontId="9" fillId="0" borderId="1" xfId="0" applyFont="1" applyBorder="1" applyAlignment="1">
      <alignment horizontal="left" vertical="center" wrapText="1"/>
    </xf>
    <xf numFmtId="3" fontId="10" fillId="0" borderId="1" xfId="0" applyNumberFormat="1" applyFont="1" applyBorder="1" applyAlignment="1" applyProtection="1">
      <alignment horizontal="center" vertical="center" wrapText="1"/>
      <protection locked="0"/>
    </xf>
    <xf numFmtId="10" fontId="10" fillId="0" borderId="1" xfId="0" applyNumberFormat="1" applyFont="1" applyFill="1" applyBorder="1" applyAlignment="1">
      <alignment horizontal="center" vertical="center" wrapText="1"/>
    </xf>
    <xf numFmtId="3" fontId="10" fillId="0" borderId="1" xfId="0" applyNumberFormat="1" applyFont="1" applyFill="1" applyBorder="1" applyAlignment="1">
      <alignment horizontal="center" vertical="center" wrapText="1"/>
    </xf>
    <xf numFmtId="0" fontId="10" fillId="0" borderId="1" xfId="0" applyNumberFormat="1" applyFont="1" applyBorder="1" applyAlignment="1" applyProtection="1">
      <alignment horizontal="center" vertical="center" wrapText="1"/>
      <protection locked="0"/>
    </xf>
    <xf numFmtId="0" fontId="10" fillId="0" borderId="1" xfId="0" applyNumberFormat="1" applyFont="1" applyFill="1" applyBorder="1" applyAlignment="1">
      <alignment horizontal="center" vertical="center" wrapText="1"/>
    </xf>
    <xf numFmtId="9"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NumberFormat="1" applyFont="1" applyFill="1" applyBorder="1" applyAlignment="1">
      <alignment horizontal="center" vertical="center" wrapText="1"/>
    </xf>
    <xf numFmtId="1" fontId="11" fillId="5" borderId="1" xfId="10" applyNumberFormat="1" applyFont="1" applyFill="1" applyBorder="1" applyAlignment="1" applyProtection="1">
      <alignment horizontal="center" vertical="center" wrapText="1"/>
      <protection locked="0"/>
    </xf>
    <xf numFmtId="3" fontId="11" fillId="5" borderId="1" xfId="10" applyNumberFormat="1" applyFont="1" applyFill="1" applyBorder="1" applyAlignment="1" applyProtection="1">
      <alignment horizontal="center" vertical="center" wrapText="1"/>
      <protection locked="0"/>
    </xf>
    <xf numFmtId="0" fontId="13" fillId="0" borderId="0" xfId="0" applyFont="1"/>
    <xf numFmtId="0" fontId="14" fillId="3" borderId="2" xfId="28" applyFont="1" applyFill="1" applyBorder="1" applyAlignment="1">
      <alignment horizontal="center" vertical="center" wrapText="1"/>
    </xf>
    <xf numFmtId="0" fontId="14" fillId="3" borderId="1" xfId="28" applyFont="1" applyFill="1" applyBorder="1" applyAlignment="1">
      <alignment horizontal="center" vertical="center" wrapText="1"/>
    </xf>
    <xf numFmtId="0" fontId="15" fillId="0" borderId="0" xfId="28" applyFont="1" applyFill="1" applyAlignment="1">
      <alignment vertical="center" wrapText="1"/>
    </xf>
    <xf numFmtId="0" fontId="15" fillId="0" borderId="1" xfId="0" applyFont="1" applyBorder="1" applyAlignment="1">
      <alignment horizontal="center" vertical="center"/>
    </xf>
    <xf numFmtId="176" fontId="15" fillId="0" borderId="1" xfId="0" applyNumberFormat="1" applyFont="1" applyBorder="1" applyAlignment="1">
      <alignment horizontal="center" vertical="center"/>
    </xf>
    <xf numFmtId="0" fontId="15" fillId="0" borderId="1" xfId="28" applyFont="1" applyFill="1" applyBorder="1" applyAlignment="1">
      <alignment horizontal="center" vertical="center" wrapText="1"/>
    </xf>
    <xf numFmtId="15" fontId="15" fillId="0" borderId="1" xfId="28" applyNumberFormat="1" applyFont="1" applyFill="1" applyBorder="1" applyAlignment="1">
      <alignment horizontal="center" vertical="center" wrapText="1"/>
    </xf>
    <xf numFmtId="165" fontId="15" fillId="0" borderId="1" xfId="11" applyFont="1" applyFill="1" applyBorder="1" applyAlignment="1">
      <alignment horizontal="center" vertical="center" wrapText="1"/>
    </xf>
    <xf numFmtId="0" fontId="15" fillId="0" borderId="0" xfId="28" applyFont="1" applyFill="1" applyAlignment="1">
      <alignment horizontal="left" vertical="center" wrapText="1"/>
    </xf>
    <xf numFmtId="17" fontId="15" fillId="0" borderId="0" xfId="28" applyNumberFormat="1" applyFont="1" applyFill="1" applyAlignment="1">
      <alignment horizontal="center" vertical="center" wrapText="1"/>
    </xf>
    <xf numFmtId="0" fontId="15" fillId="0" borderId="0" xfId="28" applyFont="1" applyFill="1" applyAlignment="1">
      <alignment horizontal="center" vertical="center" wrapText="1"/>
    </xf>
    <xf numFmtId="164" fontId="13" fillId="0" borderId="0" xfId="0" applyNumberFormat="1" applyFont="1"/>
    <xf numFmtId="0" fontId="14" fillId="3" borderId="3" xfId="28" applyFont="1" applyFill="1" applyBorder="1" applyAlignment="1">
      <alignment horizontal="left" vertical="center" wrapText="1"/>
    </xf>
    <xf numFmtId="0" fontId="14" fillId="3" borderId="3" xfId="28" applyFont="1" applyFill="1" applyBorder="1" applyAlignment="1">
      <alignment horizontal="center" vertical="center" wrapText="1"/>
    </xf>
    <xf numFmtId="0" fontId="14" fillId="3" borderId="3" xfId="28" applyFont="1" applyFill="1" applyBorder="1" applyAlignment="1">
      <alignment horizontal="right" vertical="center" wrapText="1"/>
    </xf>
    <xf numFmtId="0" fontId="16" fillId="3" borderId="4" xfId="28" applyFont="1" applyFill="1" applyBorder="1" applyAlignment="1">
      <alignment horizontal="center" vertical="center" wrapText="1"/>
    </xf>
    <xf numFmtId="17" fontId="16" fillId="3" borderId="4" xfId="28" applyNumberFormat="1" applyFont="1" applyFill="1" applyBorder="1" applyAlignment="1">
      <alignment horizontal="center" vertical="center" wrapText="1"/>
    </xf>
    <xf numFmtId="0" fontId="17" fillId="5" borderId="1" xfId="28" applyFont="1" applyFill="1" applyBorder="1" applyAlignment="1">
      <alignment horizontal="center" vertical="center" wrapText="1"/>
    </xf>
    <xf numFmtId="0" fontId="18" fillId="6" borderId="1" xfId="0" applyFont="1" applyFill="1" applyBorder="1" applyAlignment="1">
      <alignment horizontal="justify" vertical="center" wrapText="1"/>
    </xf>
    <xf numFmtId="0" fontId="18" fillId="6" borderId="1" xfId="0" applyFont="1" applyFill="1" applyBorder="1" applyAlignment="1">
      <alignment horizontal="center" vertical="center" wrapText="1"/>
    </xf>
    <xf numFmtId="0" fontId="17" fillId="0" borderId="1" xfId="28" applyFont="1" applyFill="1" applyBorder="1" applyAlignment="1">
      <alignment horizontal="center" vertical="center" wrapText="1"/>
    </xf>
    <xf numFmtId="0" fontId="17" fillId="0" borderId="1" xfId="28" applyFont="1" applyFill="1" applyBorder="1" applyAlignment="1">
      <alignment horizontal="left" vertical="center" wrapText="1"/>
    </xf>
    <xf numFmtId="14" fontId="17" fillId="0" borderId="1" xfId="28" applyNumberFormat="1" applyFont="1" applyFill="1" applyBorder="1" applyAlignment="1">
      <alignment horizontal="center" vertical="center" wrapText="1"/>
    </xf>
    <xf numFmtId="180" fontId="17" fillId="5" borderId="1" xfId="28" applyNumberFormat="1" applyFont="1" applyFill="1" applyBorder="1" applyAlignment="1">
      <alignment horizontal="center" vertical="center" wrapText="1"/>
    </xf>
    <xf numFmtId="9" fontId="17" fillId="0" borderId="5" xfId="28" applyNumberFormat="1" applyFont="1" applyFill="1" applyBorder="1" applyAlignment="1">
      <alignment horizontal="center" vertical="center" wrapText="1"/>
    </xf>
    <xf numFmtId="0" fontId="15" fillId="0" borderId="5" xfId="28" applyFont="1" applyFill="1" applyBorder="1" applyAlignment="1">
      <alignment horizontal="left" vertical="center" wrapText="1"/>
    </xf>
    <xf numFmtId="0" fontId="15" fillId="5" borderId="5" xfId="28" applyFont="1" applyFill="1" applyBorder="1" applyAlignment="1">
      <alignment horizontal="left" vertical="center" wrapText="1"/>
    </xf>
    <xf numFmtId="0" fontId="17" fillId="5" borderId="1" xfId="28" applyFont="1" applyFill="1" applyBorder="1" applyAlignment="1">
      <alignment horizontal="left" vertical="center" wrapText="1"/>
    </xf>
    <xf numFmtId="175" fontId="14" fillId="3" borderId="1" xfId="28" applyNumberFormat="1" applyFont="1" applyFill="1" applyBorder="1" applyAlignment="1">
      <alignment vertical="center" wrapText="1"/>
    </xf>
    <xf numFmtId="175" fontId="14" fillId="3" borderId="1" xfId="28" applyNumberFormat="1" applyFont="1" applyFill="1" applyBorder="1" applyAlignment="1">
      <alignment horizontal="center" vertical="center" wrapText="1"/>
    </xf>
    <xf numFmtId="3" fontId="18" fillId="6" borderId="1" xfId="0" applyNumberFormat="1" applyFont="1" applyFill="1" applyBorder="1" applyAlignment="1">
      <alignment horizontal="center" vertical="center" wrapText="1"/>
    </xf>
    <xf numFmtId="175" fontId="17" fillId="0" borderId="1" xfId="28" applyNumberFormat="1" applyFont="1" applyFill="1" applyBorder="1" applyAlignment="1">
      <alignment horizontal="center" vertical="center" wrapText="1"/>
    </xf>
    <xf numFmtId="0" fontId="18" fillId="6" borderId="1" xfId="0" applyFont="1" applyFill="1" applyBorder="1" applyAlignment="1">
      <alignment horizontal="left" vertical="center" wrapText="1"/>
    </xf>
    <xf numFmtId="0" fontId="17" fillId="0" borderId="0" xfId="28" applyFont="1" applyFill="1" applyAlignment="1">
      <alignment vertical="center" wrapText="1"/>
    </xf>
    <xf numFmtId="0" fontId="17" fillId="0" borderId="0" xfId="28" applyFont="1" applyFill="1" applyAlignment="1">
      <alignment horizontal="left" vertical="center" wrapText="1"/>
    </xf>
    <xf numFmtId="17" fontId="17" fillId="0" borderId="0" xfId="28" applyNumberFormat="1" applyFont="1" applyFill="1" applyAlignment="1">
      <alignment horizontal="center" vertical="center" wrapText="1"/>
    </xf>
    <xf numFmtId="3" fontId="18" fillId="0" borderId="1" xfId="0" applyNumberFormat="1" applyFont="1" applyFill="1" applyBorder="1" applyAlignment="1">
      <alignment horizontal="center" vertical="center" wrapText="1"/>
    </xf>
    <xf numFmtId="0" fontId="17" fillId="0" borderId="5" xfId="28" applyFont="1" applyFill="1" applyBorder="1" applyAlignment="1">
      <alignment horizontal="left" vertical="center" wrapText="1"/>
    </xf>
    <xf numFmtId="0" fontId="17" fillId="0" borderId="1" xfId="28" applyFont="1" applyFill="1" applyBorder="1" applyAlignment="1">
      <alignment horizontal="center" vertical="justify" wrapText="1"/>
    </xf>
    <xf numFmtId="179" fontId="18" fillId="5" borderId="1" xfId="0" applyNumberFormat="1" applyFont="1" applyFill="1" applyBorder="1" applyAlignment="1">
      <alignment horizontal="center" vertical="center" wrapText="1"/>
    </xf>
    <xf numFmtId="0" fontId="17" fillId="5" borderId="1" xfId="28" applyFont="1" applyFill="1" applyBorder="1" applyAlignment="1">
      <alignment horizontal="left" vertical="justify" wrapText="1"/>
    </xf>
    <xf numFmtId="175" fontId="17" fillId="5" borderId="1" xfId="28" applyNumberFormat="1" applyFont="1" applyFill="1" applyBorder="1" applyAlignment="1">
      <alignment horizontal="center" vertical="center" wrapText="1"/>
    </xf>
    <xf numFmtId="9" fontId="17" fillId="0" borderId="1" xfId="28" applyNumberFormat="1" applyFont="1" applyFill="1" applyBorder="1" applyAlignment="1">
      <alignment horizontal="center" vertical="center" wrapText="1"/>
    </xf>
    <xf numFmtId="0" fontId="18" fillId="0" borderId="0" xfId="0" applyFont="1"/>
    <xf numFmtId="0" fontId="18" fillId="5" borderId="1" xfId="0" applyFont="1" applyFill="1" applyBorder="1" applyAlignment="1">
      <alignment horizontal="center" vertical="center" wrapText="1"/>
    </xf>
    <xf numFmtId="0" fontId="15" fillId="0" borderId="4" xfId="28" applyFont="1" applyFill="1" applyBorder="1" applyAlignment="1">
      <alignment horizontal="center" vertical="center" wrapText="1"/>
    </xf>
    <xf numFmtId="0" fontId="19" fillId="0" borderId="0" xfId="0" applyFont="1"/>
    <xf numFmtId="0" fontId="17" fillId="4" borderId="9" xfId="0" applyFont="1" applyFill="1" applyBorder="1" applyAlignment="1">
      <alignment horizontal="center" vertical="center" wrapText="1"/>
    </xf>
    <xf numFmtId="3" fontId="21" fillId="0" borderId="10" xfId="0" applyNumberFormat="1" applyFont="1" applyBorder="1" applyAlignment="1" applyProtection="1">
      <alignment horizontal="center" vertical="center" wrapText="1"/>
      <protection locked="0"/>
    </xf>
    <xf numFmtId="0" fontId="18" fillId="0" borderId="10" xfId="0" applyFont="1" applyBorder="1" applyAlignment="1">
      <alignment horizontal="center" vertical="center" wrapText="1"/>
    </xf>
    <xf numFmtId="0" fontId="18" fillId="5" borderId="11" xfId="0" applyFont="1" applyFill="1" applyBorder="1" applyAlignment="1">
      <alignment vertical="center" wrapText="1"/>
    </xf>
    <xf numFmtId="0" fontId="22" fillId="0" borderId="0" xfId="0" applyFont="1" applyAlignment="1">
      <alignment vertical="center"/>
    </xf>
    <xf numFmtId="0" fontId="20" fillId="0" borderId="0"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Alignment="1">
      <alignment vertical="center"/>
    </xf>
    <xf numFmtId="0" fontId="16" fillId="0" borderId="0" xfId="0" applyFont="1" applyAlignment="1">
      <alignment horizontal="center" vertical="center" wrapText="1"/>
    </xf>
    <xf numFmtId="0" fontId="16" fillId="0" borderId="0" xfId="0" applyFont="1" applyAlignment="1">
      <alignment horizontal="right" vertical="center" wrapText="1"/>
    </xf>
    <xf numFmtId="0" fontId="16" fillId="0" borderId="7"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7" fillId="7" borderId="1" xfId="0" applyFont="1" applyFill="1" applyBorder="1" applyAlignment="1">
      <alignment vertical="center" wrapText="1"/>
    </xf>
    <xf numFmtId="0" fontId="16" fillId="0" borderId="8" xfId="0" applyFont="1" applyFill="1" applyBorder="1" applyAlignment="1">
      <alignment horizontal="center" vertical="center" wrapText="1"/>
    </xf>
    <xf numFmtId="0" fontId="22" fillId="0" borderId="1" xfId="0" applyFont="1" applyBorder="1" applyAlignment="1">
      <alignment horizontal="justify"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9" fillId="0" borderId="0" xfId="0" applyFont="1" applyAlignment="1">
      <alignment vertical="center"/>
    </xf>
    <xf numFmtId="0" fontId="18" fillId="0" borderId="11" xfId="0" applyFont="1" applyBorder="1" applyAlignment="1">
      <alignment vertical="center" wrapText="1"/>
    </xf>
    <xf numFmtId="0" fontId="18" fillId="0" borderId="11" xfId="0" applyFont="1" applyBorder="1" applyAlignment="1">
      <alignment horizontal="left" vertical="center" wrapText="1"/>
    </xf>
    <xf numFmtId="0" fontId="19" fillId="0" borderId="0" xfId="0" applyFont="1" applyBorder="1" applyAlignment="1">
      <alignment vertical="center"/>
    </xf>
    <xf numFmtId="0" fontId="16" fillId="3" borderId="6" xfId="28" applyFont="1" applyFill="1" applyBorder="1" applyAlignment="1">
      <alignment horizontal="center" vertical="center" wrapText="1"/>
    </xf>
    <xf numFmtId="17" fontId="16" fillId="3" borderId="6" xfId="28" applyNumberFormat="1" applyFont="1" applyFill="1" applyBorder="1" applyAlignment="1">
      <alignment horizontal="center" vertical="center" wrapText="1"/>
    </xf>
    <xf numFmtId="3" fontId="21" fillId="0" borderId="23" xfId="0" applyNumberFormat="1" applyFont="1" applyBorder="1" applyAlignment="1" applyProtection="1">
      <alignment horizontal="center" vertical="center" wrapText="1"/>
      <protection locked="0"/>
    </xf>
    <xf numFmtId="0" fontId="18" fillId="0" borderId="10" xfId="0" applyFont="1" applyBorder="1" applyAlignment="1">
      <alignment horizontal="center" vertical="center"/>
    </xf>
    <xf numFmtId="0" fontId="5" fillId="4" borderId="4" xfId="0" applyFont="1" applyFill="1" applyBorder="1" applyAlignment="1">
      <alignment horizontal="center" vertical="center" wrapText="1"/>
    </xf>
    <xf numFmtId="3" fontId="6" fillId="0" borderId="4" xfId="0" applyNumberFormat="1" applyFont="1" applyBorder="1" applyAlignment="1" applyProtection="1">
      <alignment horizontal="left" vertical="center" wrapText="1"/>
      <protection locked="0"/>
    </xf>
    <xf numFmtId="3" fontId="6" fillId="0" borderId="4" xfId="0" applyNumberFormat="1" applyFont="1" applyBorder="1" applyAlignment="1" applyProtection="1">
      <alignment horizontal="center" vertical="center" wrapText="1"/>
      <protection locked="0"/>
    </xf>
    <xf numFmtId="3" fontId="6" fillId="5" borderId="4" xfId="0" applyNumberFormat="1" applyFont="1" applyFill="1" applyBorder="1" applyAlignment="1" applyProtection="1">
      <alignment horizontal="center" vertical="center" wrapText="1"/>
      <protection locked="0"/>
    </xf>
    <xf numFmtId="3" fontId="9" fillId="0" borderId="4" xfId="0" applyNumberFormat="1" applyFont="1" applyBorder="1" applyAlignment="1" applyProtection="1">
      <alignment horizontal="center" vertical="center" wrapText="1"/>
      <protection locked="0"/>
    </xf>
    <xf numFmtId="10" fontId="5" fillId="0" borderId="4" xfId="0" applyNumberFormat="1" applyFont="1" applyFill="1" applyBorder="1" applyAlignment="1">
      <alignment horizontal="center" vertical="center" wrapText="1"/>
    </xf>
    <xf numFmtId="3" fontId="5" fillId="0" borderId="4" xfId="0" applyNumberFormat="1" applyFont="1" applyFill="1" applyBorder="1" applyAlignment="1">
      <alignment horizontal="center" vertical="center" wrapText="1"/>
    </xf>
    <xf numFmtId="0" fontId="9" fillId="0" borderId="4" xfId="0" applyNumberFormat="1" applyFont="1" applyBorder="1" applyAlignment="1" applyProtection="1">
      <alignment horizontal="center" vertical="center" wrapText="1"/>
      <protection locked="0"/>
    </xf>
    <xf numFmtId="9" fontId="5"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24" fillId="0" borderId="5" xfId="28" applyFont="1" applyFill="1" applyBorder="1" applyAlignment="1">
      <alignment horizontal="left" vertical="center" wrapText="1"/>
    </xf>
    <xf numFmtId="0" fontId="24" fillId="0" borderId="1" xfId="0" applyFont="1" applyFill="1" applyBorder="1" applyAlignment="1">
      <alignment horizontal="left" vertical="center" wrapText="1"/>
    </xf>
    <xf numFmtId="0" fontId="17" fillId="0" borderId="1" xfId="0" applyFont="1" applyBorder="1" applyAlignment="1">
      <alignment horizontal="center" vertical="center"/>
    </xf>
    <xf numFmtId="176" fontId="17" fillId="0" borderId="1" xfId="0" applyNumberFormat="1" applyFont="1" applyBorder="1" applyAlignment="1">
      <alignment horizontal="center" vertical="center"/>
    </xf>
    <xf numFmtId="1" fontId="14" fillId="0" borderId="1" xfId="28" applyNumberFormat="1" applyFont="1" applyFill="1" applyBorder="1" applyAlignment="1">
      <alignment horizontal="center" vertical="center" wrapText="1"/>
    </xf>
    <xf numFmtId="0" fontId="23" fillId="3" borderId="1" xfId="28" applyFont="1" applyFill="1" applyBorder="1" applyAlignment="1">
      <alignment horizontal="center" vertical="center" wrapText="1"/>
    </xf>
    <xf numFmtId="17" fontId="23" fillId="3" borderId="1" xfId="28" applyNumberFormat="1" applyFont="1" applyFill="1" applyBorder="1" applyAlignment="1">
      <alignment horizontal="center" vertical="center" wrapText="1"/>
    </xf>
    <xf numFmtId="0" fontId="16" fillId="3" borderId="1" xfId="28" applyFont="1" applyFill="1" applyBorder="1" applyAlignment="1">
      <alignment horizontal="center" vertical="center" wrapText="1"/>
    </xf>
    <xf numFmtId="0" fontId="25" fillId="5" borderId="1" xfId="28" applyFont="1" applyFill="1" applyBorder="1" applyAlignment="1">
      <alignment horizontal="left" vertical="center" wrapText="1"/>
    </xf>
    <xf numFmtId="175" fontId="17" fillId="0" borderId="2" xfId="28"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4" fillId="3" borderId="1" xfId="28" applyFont="1" applyFill="1" applyBorder="1" applyAlignment="1">
      <alignment horizontal="right" vertical="center" wrapText="1"/>
    </xf>
    <xf numFmtId="0" fontId="14" fillId="3" borderId="15" xfId="28" applyFont="1" applyFill="1" applyBorder="1" applyAlignment="1">
      <alignment horizontal="right" vertical="center" wrapText="1"/>
    </xf>
    <xf numFmtId="0" fontId="14" fillId="3" borderId="3" xfId="28" applyFont="1" applyFill="1" applyBorder="1" applyAlignment="1">
      <alignment horizontal="right" vertical="center" wrapText="1"/>
    </xf>
    <xf numFmtId="174" fontId="14" fillId="3" borderId="3" xfId="28" applyNumberFormat="1" applyFont="1" applyFill="1" applyBorder="1" applyAlignment="1">
      <alignment horizontal="center" vertical="center" wrapText="1"/>
    </xf>
    <xf numFmtId="0" fontId="13" fillId="0" borderId="3" xfId="0" applyFont="1" applyBorder="1" applyAlignment="1">
      <alignment horizontal="center" vertical="center" wrapText="1"/>
    </xf>
    <xf numFmtId="0" fontId="12" fillId="5" borderId="0" xfId="0" applyFont="1" applyFill="1" applyAlignment="1">
      <alignment horizontal="center"/>
    </xf>
    <xf numFmtId="0" fontId="12" fillId="8" borderId="0" xfId="0" applyFont="1" applyFill="1" applyAlignment="1">
      <alignment horizontal="center"/>
    </xf>
    <xf numFmtId="0" fontId="16" fillId="3" borderId="20" xfId="28" applyFont="1" applyFill="1" applyBorder="1" applyAlignment="1">
      <alignment horizontal="right" vertical="center" wrapText="1"/>
    </xf>
    <xf numFmtId="0" fontId="16" fillId="3" borderId="21" xfId="28" applyFont="1" applyFill="1" applyBorder="1" applyAlignment="1">
      <alignment horizontal="right" vertical="center" wrapText="1"/>
    </xf>
    <xf numFmtId="0" fontId="16" fillId="3" borderId="22" xfId="28" applyFont="1" applyFill="1" applyBorder="1" applyAlignment="1">
      <alignment horizontal="right" vertical="center" wrapText="1"/>
    </xf>
    <xf numFmtId="0" fontId="14" fillId="3" borderId="1" xfId="28" applyFont="1" applyFill="1" applyBorder="1" applyAlignment="1">
      <alignment horizontal="center" vertical="center" wrapText="1"/>
    </xf>
    <xf numFmtId="180" fontId="15" fillId="0" borderId="1" xfId="28" applyNumberFormat="1" applyFont="1" applyFill="1" applyBorder="1" applyAlignment="1">
      <alignment horizontal="center" vertical="center" wrapText="1"/>
    </xf>
    <xf numFmtId="2" fontId="14" fillId="0" borderId="1" xfId="28" applyNumberFormat="1" applyFont="1" applyFill="1" applyBorder="1" applyAlignment="1">
      <alignment horizontal="center" vertical="center" wrapText="1"/>
    </xf>
    <xf numFmtId="0" fontId="16" fillId="3" borderId="15" xfId="28" applyFont="1" applyFill="1" applyBorder="1" applyAlignment="1">
      <alignment horizontal="right" vertical="center" wrapText="1"/>
    </xf>
    <xf numFmtId="0" fontId="16" fillId="3" borderId="3" xfId="28" applyFont="1" applyFill="1" applyBorder="1" applyAlignment="1">
      <alignment horizontal="right" vertical="center" wrapText="1"/>
    </xf>
    <xf numFmtId="0" fontId="16" fillId="3" borderId="2" xfId="28" applyFont="1" applyFill="1" applyBorder="1" applyAlignment="1">
      <alignment horizontal="right" vertical="center" wrapText="1"/>
    </xf>
    <xf numFmtId="0" fontId="23" fillId="7" borderId="16" xfId="0" applyFont="1" applyFill="1" applyBorder="1" applyAlignment="1">
      <alignment horizontal="center" vertical="center" wrapText="1"/>
    </xf>
    <xf numFmtId="0" fontId="23" fillId="7" borderId="2" xfId="0" applyFont="1" applyFill="1" applyBorder="1" applyAlignment="1">
      <alignment horizontal="center" vertical="center" wrapText="1"/>
    </xf>
    <xf numFmtId="3" fontId="16" fillId="9" borderId="1" xfId="0" applyNumberFormat="1" applyFont="1" applyFill="1" applyBorder="1" applyAlignment="1">
      <alignment horizontal="center" vertical="center" wrapText="1"/>
    </xf>
    <xf numFmtId="0" fontId="16" fillId="9" borderId="1" xfId="0" applyFont="1" applyFill="1" applyBorder="1" applyAlignment="1">
      <alignment horizontal="center" vertical="center" wrapText="1"/>
    </xf>
    <xf numFmtId="2" fontId="14" fillId="0" borderId="0" xfId="28" applyNumberFormat="1" applyFont="1" applyFill="1" applyAlignment="1">
      <alignment horizontal="center" vertical="center" wrapText="1"/>
    </xf>
    <xf numFmtId="2" fontId="14" fillId="0" borderId="0" xfId="28" applyNumberFormat="1" applyFont="1" applyAlignment="1">
      <alignment horizontal="center" vertical="center" wrapText="1"/>
    </xf>
    <xf numFmtId="0" fontId="20" fillId="0" borderId="0" xfId="0" applyFont="1" applyBorder="1" applyAlignment="1">
      <alignment horizontal="center" vertical="center" wrapText="1"/>
    </xf>
    <xf numFmtId="0" fontId="18" fillId="0" borderId="0" xfId="0" applyFont="1" applyAlignment="1">
      <alignment horizontal="center" vertical="center" wrapText="1"/>
    </xf>
    <xf numFmtId="0" fontId="16" fillId="2" borderId="18"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16" fillId="2" borderId="11" xfId="0" applyFont="1" applyFill="1" applyBorder="1" applyAlignment="1">
      <alignment horizontal="center" vertical="center" wrapText="1"/>
    </xf>
    <xf numFmtId="2" fontId="20" fillId="0" borderId="0" xfId="0" applyNumberFormat="1" applyFont="1" applyAlignment="1">
      <alignment horizontal="center" vertical="center"/>
    </xf>
    <xf numFmtId="0" fontId="20" fillId="0" borderId="0" xfId="0" applyFont="1" applyAlignment="1">
      <alignment horizontal="center" vertical="center"/>
    </xf>
    <xf numFmtId="2" fontId="20" fillId="0" borderId="0" xfId="0" applyNumberFormat="1" applyFont="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center"/>
    </xf>
    <xf numFmtId="0" fontId="16" fillId="2" borderId="17"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8" fillId="10" borderId="10" xfId="0" applyFont="1" applyFill="1" applyBorder="1" applyAlignment="1">
      <alignment horizontal="center" vertical="center" wrapText="1"/>
    </xf>
    <xf numFmtId="0" fontId="26" fillId="2" borderId="18"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19" fillId="0" borderId="11" xfId="0" applyFont="1" applyBorder="1" applyAlignment="1">
      <alignment vertical="center"/>
    </xf>
    <xf numFmtId="0" fontId="18" fillId="0" borderId="11" xfId="0" applyFont="1" applyBorder="1" applyAlignment="1">
      <alignment horizontal="justify" vertical="center" wrapText="1"/>
    </xf>
    <xf numFmtId="0" fontId="17" fillId="4" borderId="24" xfId="0" applyFont="1" applyFill="1" applyBorder="1" applyAlignment="1">
      <alignment horizontal="center" vertical="center" wrapText="1"/>
    </xf>
    <xf numFmtId="3" fontId="21" fillId="0" borderId="25" xfId="0" applyNumberFormat="1" applyFont="1" applyBorder="1" applyAlignment="1" applyProtection="1">
      <alignment horizontal="center" vertical="center" wrapText="1"/>
      <protection locked="0"/>
    </xf>
    <xf numFmtId="0" fontId="18" fillId="0" borderId="26" xfId="0" applyFont="1" applyBorder="1" applyAlignment="1">
      <alignment horizontal="center" vertical="center"/>
    </xf>
    <xf numFmtId="3" fontId="21" fillId="0" borderId="26" xfId="0" applyNumberFormat="1" applyFont="1" applyBorder="1" applyAlignment="1" applyProtection="1">
      <alignment horizontal="center" vertical="center" wrapText="1"/>
      <protection locked="0"/>
    </xf>
    <xf numFmtId="0" fontId="18" fillId="10" borderId="26" xfId="0" applyFont="1" applyFill="1" applyBorder="1" applyAlignment="1">
      <alignment horizontal="center" vertical="center" wrapText="1"/>
    </xf>
    <xf numFmtId="0" fontId="18" fillId="0" borderId="27" xfId="0" applyFont="1" applyBorder="1" applyAlignment="1">
      <alignment horizontal="justify" vertical="center" wrapText="1"/>
    </xf>
  </cellXfs>
  <cellStyles count="61">
    <cellStyle name="Euro" xfId="1" xr:uid="{00000000-0005-0000-0000-000000000000}"/>
    <cellStyle name="Euro 2" xfId="2" xr:uid="{00000000-0005-0000-0000-000001000000}"/>
    <cellStyle name="Euro 2 2" xfId="3" xr:uid="{00000000-0005-0000-0000-000002000000}"/>
    <cellStyle name="Euro 2 3" xfId="4" xr:uid="{00000000-0005-0000-0000-000003000000}"/>
    <cellStyle name="Euro 2 4" xfId="5" xr:uid="{00000000-0005-0000-0000-000004000000}"/>
    <cellStyle name="Euro 3" xfId="6" xr:uid="{00000000-0005-0000-0000-000005000000}"/>
    <cellStyle name="Euro 4" xfId="7" xr:uid="{00000000-0005-0000-0000-000006000000}"/>
    <cellStyle name="Euro 5" xfId="8" xr:uid="{00000000-0005-0000-0000-000007000000}"/>
    <cellStyle name="Euro 6" xfId="9" xr:uid="{00000000-0005-0000-0000-000008000000}"/>
    <cellStyle name="Hipervínculo" xfId="10" builtinId="8"/>
    <cellStyle name="Millares" xfId="11" builtinId="3"/>
    <cellStyle name="Millares [0] 2" xfId="12" xr:uid="{00000000-0005-0000-0000-00000B000000}"/>
    <cellStyle name="Millares [0] 3" xfId="13" xr:uid="{00000000-0005-0000-0000-00000C000000}"/>
    <cellStyle name="Millares 2" xfId="14" xr:uid="{00000000-0005-0000-0000-00000D000000}"/>
    <cellStyle name="Millares 2 2" xfId="15" xr:uid="{00000000-0005-0000-0000-00000E000000}"/>
    <cellStyle name="Millares 2 3" xfId="16" xr:uid="{00000000-0005-0000-0000-00000F000000}"/>
    <cellStyle name="Millares 2 4" xfId="17" xr:uid="{00000000-0005-0000-0000-000010000000}"/>
    <cellStyle name="Millares 3" xfId="18" xr:uid="{00000000-0005-0000-0000-000011000000}"/>
    <cellStyle name="Millares 4" xfId="19" xr:uid="{00000000-0005-0000-0000-000012000000}"/>
    <cellStyle name="Millares 4 2" xfId="55" xr:uid="{684A50B7-683F-42D2-BBE0-6C26AD393D7B}"/>
    <cellStyle name="Millares 4 3" xfId="49" xr:uid="{4335264B-26A4-4956-A259-DFCEB6680B59}"/>
    <cellStyle name="Moneda 2" xfId="20" xr:uid="{00000000-0005-0000-0000-000013000000}"/>
    <cellStyle name="Moneda 2 2" xfId="21" xr:uid="{00000000-0005-0000-0000-000014000000}"/>
    <cellStyle name="Moneda 2 2 2" xfId="57" xr:uid="{7BA2FE44-193E-47C8-B8B2-E23AA5C61F0C}"/>
    <cellStyle name="Moneda 2 2 3" xfId="51" xr:uid="{1032ABE3-8811-4DBE-984A-836FB5A867F6}"/>
    <cellStyle name="Moneda 2 3" xfId="22" xr:uid="{00000000-0005-0000-0000-000015000000}"/>
    <cellStyle name="Moneda 2 3 2" xfId="58" xr:uid="{478CBD48-0AE8-462B-8E65-DFF3AD9FD3A6}"/>
    <cellStyle name="Moneda 2 3 3" xfId="52" xr:uid="{2826E540-2A80-41AC-BCFE-F0BBDA9B1439}"/>
    <cellStyle name="Moneda 2 4" xfId="23" xr:uid="{00000000-0005-0000-0000-000016000000}"/>
    <cellStyle name="Moneda 2 4 2" xfId="59" xr:uid="{CBE48439-7396-4272-943A-BB1754AC7546}"/>
    <cellStyle name="Moneda 2 4 3" xfId="53" xr:uid="{7DA973D2-B298-4CDD-B5DF-458CBA55AD4C}"/>
    <cellStyle name="Moneda 2 5" xfId="56" xr:uid="{6CAB9CAA-A652-4EB9-BDC0-C7B513C8704B}"/>
    <cellStyle name="Moneda 2 6" xfId="50" xr:uid="{CED57EBD-7FD4-4E35-A608-EA5FF8FC9D67}"/>
    <cellStyle name="Moneda 3" xfId="24" xr:uid="{00000000-0005-0000-0000-000017000000}"/>
    <cellStyle name="Moneda 3 2" xfId="25" xr:uid="{00000000-0005-0000-0000-000018000000}"/>
    <cellStyle name="Moneda 4" xfId="26" xr:uid="{00000000-0005-0000-0000-000019000000}"/>
    <cellStyle name="Moneda 5" xfId="27" xr:uid="{00000000-0005-0000-0000-00001A000000}"/>
    <cellStyle name="Normal" xfId="0" builtinId="0"/>
    <cellStyle name="Normal 2" xfId="28" xr:uid="{00000000-0005-0000-0000-00001C000000}"/>
    <cellStyle name="Normal 2 2" xfId="29" xr:uid="{00000000-0005-0000-0000-00001D000000}"/>
    <cellStyle name="Normal 2 3" xfId="30" xr:uid="{00000000-0005-0000-0000-00001E000000}"/>
    <cellStyle name="Normal 2 4" xfId="31" xr:uid="{00000000-0005-0000-0000-00001F000000}"/>
    <cellStyle name="Normal 3" xfId="32" xr:uid="{00000000-0005-0000-0000-000020000000}"/>
    <cellStyle name="Normal 3 2" xfId="33" xr:uid="{00000000-0005-0000-0000-000021000000}"/>
    <cellStyle name="Normal 3 3" xfId="34" xr:uid="{00000000-0005-0000-0000-000022000000}"/>
    <cellStyle name="Normal 3 4" xfId="35" xr:uid="{00000000-0005-0000-0000-000023000000}"/>
    <cellStyle name="Normal 4" xfId="36" xr:uid="{00000000-0005-0000-0000-000024000000}"/>
    <cellStyle name="Normal 4 2" xfId="37" xr:uid="{00000000-0005-0000-0000-000025000000}"/>
    <cellStyle name="Normal 4 3" xfId="38" xr:uid="{00000000-0005-0000-0000-000026000000}"/>
    <cellStyle name="Normal 4 4" xfId="39" xr:uid="{00000000-0005-0000-0000-000027000000}"/>
    <cellStyle name="Normal 5" xfId="40" xr:uid="{00000000-0005-0000-0000-000028000000}"/>
    <cellStyle name="Normal 6" xfId="41" xr:uid="{00000000-0005-0000-0000-000029000000}"/>
    <cellStyle name="Normal 7" xfId="42" xr:uid="{00000000-0005-0000-0000-00002A000000}"/>
    <cellStyle name="Normal 7 2" xfId="60" xr:uid="{AFD92027-3281-4740-90B9-BE01048549F3}"/>
    <cellStyle name="Normal 7 3" xfId="54" xr:uid="{A9CD156B-71ED-4C7E-A1F6-6A9A1CFFB607}"/>
    <cellStyle name="Normal 8" xfId="43" xr:uid="{00000000-0005-0000-0000-00002B000000}"/>
    <cellStyle name="Porcentual 2" xfId="44" xr:uid="{00000000-0005-0000-0000-00002C000000}"/>
    <cellStyle name="Porcentual 2 2" xfId="45" xr:uid="{00000000-0005-0000-0000-00002D000000}"/>
    <cellStyle name="Porcentual 2 3" xfId="46" xr:uid="{00000000-0005-0000-0000-00002E000000}"/>
    <cellStyle name="Porcentual 2 4" xfId="47" xr:uid="{00000000-0005-0000-0000-00002F000000}"/>
    <cellStyle name="Porcentual 3" xfId="48" xr:uid="{00000000-0005-0000-0000-000030000000}"/>
  </cellStyles>
  <dxfs count="68">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600075</xdr:colOff>
      <xdr:row>0</xdr:row>
      <xdr:rowOff>57150</xdr:rowOff>
    </xdr:from>
    <xdr:to>
      <xdr:col>4</xdr:col>
      <xdr:colOff>336550</xdr:colOff>
      <xdr:row>4</xdr:row>
      <xdr:rowOff>114300</xdr:rowOff>
    </xdr:to>
    <xdr:pic>
      <xdr:nvPicPr>
        <xdr:cNvPr id="1289" name="3 Imagen">
          <a:extLst>
            <a:ext uri="{FF2B5EF4-FFF2-40B4-BE49-F238E27FC236}">
              <a16:creationId xmlns:a16="http://schemas.microsoft.com/office/drawing/2014/main" id="{9F793752-7FFA-427A-A966-DBBC365B33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62575" y="57150"/>
          <a:ext cx="8477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7"/>
  <sheetViews>
    <sheetView topLeftCell="A10" zoomScale="110" zoomScaleNormal="110" workbookViewId="0">
      <selection activeCell="B22" sqref="B22"/>
    </sheetView>
  </sheetViews>
  <sheetFormatPr baseColWidth="10" defaultColWidth="9.140625" defaultRowHeight="15" x14ac:dyDescent="0.25"/>
  <cols>
    <col min="1" max="1" width="7.5703125" customWidth="1"/>
    <col min="2" max="2" width="47.85546875" customWidth="1"/>
    <col min="3" max="3" width="11.42578125" customWidth="1"/>
    <col min="4" max="4" width="37.85546875" hidden="1" customWidth="1"/>
    <col min="5" max="5" width="11.42578125" hidden="1" customWidth="1"/>
    <col min="6" max="6" width="24.7109375" bestFit="1" customWidth="1"/>
    <col min="7" max="7" width="11.42578125" customWidth="1"/>
    <col min="8" max="8" width="17.28515625" customWidth="1"/>
    <col min="9" max="9" width="20.85546875" customWidth="1"/>
    <col min="10" max="10" width="8.140625" customWidth="1"/>
    <col min="11" max="11" width="11.42578125" customWidth="1"/>
    <col min="12" max="15" width="11.42578125" hidden="1" customWidth="1"/>
    <col min="16" max="16" width="29.85546875" hidden="1" customWidth="1"/>
    <col min="17" max="17" width="11.85546875" hidden="1" customWidth="1"/>
    <col min="18" max="18" width="5.5703125" hidden="1" customWidth="1"/>
    <col min="19" max="24" width="11.42578125" hidden="1" customWidth="1"/>
    <col min="25" max="25" width="29.85546875" hidden="1" customWidth="1"/>
    <col min="26" max="26" width="11.42578125" hidden="1" customWidth="1"/>
    <col min="27" max="27" width="25.7109375" hidden="1" customWidth="1"/>
    <col min="28" max="28" width="32.5703125" hidden="1" customWidth="1"/>
    <col min="29" max="29" width="15.28515625" hidden="1" customWidth="1"/>
    <col min="30" max="256" width="11.42578125" customWidth="1"/>
  </cols>
  <sheetData>
    <row r="1" spans="1:30" s="1" customFormat="1" ht="21.75" customHeight="1" x14ac:dyDescent="0.25">
      <c r="A1" s="122" t="s">
        <v>0</v>
      </c>
      <c r="B1" s="122" t="s">
        <v>1</v>
      </c>
      <c r="C1" s="122" t="s">
        <v>2</v>
      </c>
      <c r="D1" s="122" t="s">
        <v>3</v>
      </c>
      <c r="E1" s="122" t="s">
        <v>4</v>
      </c>
      <c r="F1" s="122" t="s">
        <v>5</v>
      </c>
      <c r="G1" s="122"/>
      <c r="H1" s="122"/>
      <c r="I1" s="122"/>
      <c r="J1" s="122"/>
      <c r="K1" s="122"/>
      <c r="L1" s="122"/>
      <c r="M1" s="122"/>
      <c r="N1" s="122"/>
      <c r="O1" s="122"/>
      <c r="P1" s="122"/>
      <c r="Q1" s="122"/>
      <c r="R1" s="122"/>
      <c r="S1" s="122"/>
      <c r="T1" s="122"/>
      <c r="U1" s="122"/>
      <c r="V1" s="122"/>
      <c r="W1" s="122"/>
      <c r="X1" s="122"/>
      <c r="Y1" s="122"/>
      <c r="Z1" s="123" t="s">
        <v>6</v>
      </c>
      <c r="AA1" s="123" t="s">
        <v>7</v>
      </c>
      <c r="AB1" s="123" t="s">
        <v>8</v>
      </c>
      <c r="AC1" s="123" t="s">
        <v>9</v>
      </c>
    </row>
    <row r="2" spans="1:30" s="1" customFormat="1" ht="12.75" customHeight="1" x14ac:dyDescent="0.25">
      <c r="A2" s="122"/>
      <c r="B2" s="122"/>
      <c r="C2" s="122"/>
      <c r="D2" s="122"/>
      <c r="E2" s="122"/>
      <c r="F2" s="122" t="s">
        <v>10</v>
      </c>
      <c r="G2" s="122" t="s">
        <v>11</v>
      </c>
      <c r="H2" s="122" t="s">
        <v>12</v>
      </c>
      <c r="I2" s="122" t="s">
        <v>13</v>
      </c>
      <c r="J2" s="122" t="s">
        <v>14</v>
      </c>
      <c r="K2" s="122" t="s">
        <v>12</v>
      </c>
      <c r="L2" s="122" t="s">
        <v>15</v>
      </c>
      <c r="M2" s="122" t="s">
        <v>16</v>
      </c>
      <c r="N2" s="122"/>
      <c r="O2" s="122"/>
      <c r="P2" s="122" t="s">
        <v>12</v>
      </c>
      <c r="Q2" s="122" t="s">
        <v>17</v>
      </c>
      <c r="R2" s="122" t="s">
        <v>16</v>
      </c>
      <c r="S2" s="122" t="s">
        <v>12</v>
      </c>
      <c r="T2" s="122" t="s">
        <v>15</v>
      </c>
      <c r="U2" s="122" t="s">
        <v>16</v>
      </c>
      <c r="V2" s="122"/>
      <c r="W2" s="122"/>
      <c r="X2" s="122"/>
      <c r="Y2" s="122" t="s">
        <v>12</v>
      </c>
      <c r="Z2" s="124"/>
      <c r="AA2" s="124"/>
      <c r="AB2" s="124"/>
      <c r="AC2" s="124"/>
    </row>
    <row r="3" spans="1:30" s="1" customFormat="1" ht="12.75" customHeight="1" x14ac:dyDescent="0.25">
      <c r="A3" s="122"/>
      <c r="B3" s="122"/>
      <c r="C3" s="122"/>
      <c r="D3" s="122"/>
      <c r="E3" s="122"/>
      <c r="F3" s="122"/>
      <c r="G3" s="122"/>
      <c r="H3" s="122"/>
      <c r="I3" s="122"/>
      <c r="J3" s="122"/>
      <c r="K3" s="122"/>
      <c r="L3" s="122"/>
      <c r="M3" s="122"/>
      <c r="N3" s="122" t="s">
        <v>18</v>
      </c>
      <c r="O3" s="122" t="s">
        <v>19</v>
      </c>
      <c r="P3" s="122"/>
      <c r="Q3" s="122"/>
      <c r="R3" s="122"/>
      <c r="S3" s="122"/>
      <c r="T3" s="122"/>
      <c r="U3" s="122"/>
      <c r="V3" s="122" t="s">
        <v>18</v>
      </c>
      <c r="W3" s="122" t="s">
        <v>19</v>
      </c>
      <c r="X3" s="122" t="s">
        <v>20</v>
      </c>
      <c r="Y3" s="122"/>
      <c r="Z3" s="125"/>
      <c r="AA3" s="125"/>
      <c r="AB3" s="125"/>
      <c r="AC3" s="125"/>
    </row>
    <row r="4" spans="1:30" s="1" customFormat="1" ht="12.75" x14ac:dyDescent="0.25">
      <c r="A4" s="102">
        <v>1</v>
      </c>
      <c r="B4" s="103" t="s">
        <v>21</v>
      </c>
      <c r="C4" s="104" t="s">
        <v>22</v>
      </c>
      <c r="D4" s="105"/>
      <c r="E4" s="105"/>
      <c r="F4" s="106"/>
      <c r="G4" s="107"/>
      <c r="H4" s="108"/>
      <c r="I4" s="109"/>
      <c r="J4" s="107"/>
      <c r="K4" s="108"/>
      <c r="L4" s="106"/>
      <c r="M4" s="110"/>
      <c r="N4" s="111"/>
      <c r="O4" s="110"/>
      <c r="P4" s="110"/>
      <c r="Q4" s="109"/>
      <c r="R4" s="107"/>
      <c r="S4" s="108"/>
      <c r="T4" s="106"/>
      <c r="U4" s="110"/>
      <c r="V4" s="111"/>
      <c r="W4" s="110"/>
      <c r="X4" s="111"/>
      <c r="Y4" s="110"/>
      <c r="Z4" s="14"/>
      <c r="AA4" s="8"/>
      <c r="AB4" s="27"/>
      <c r="AC4" s="14"/>
    </row>
    <row r="5" spans="1:30" s="1" customFormat="1" ht="25.5" x14ac:dyDescent="0.25">
      <c r="A5" s="5">
        <f>+A4+1</f>
        <v>2</v>
      </c>
      <c r="B5" s="15" t="s">
        <v>23</v>
      </c>
      <c r="C5" s="7"/>
      <c r="D5" s="8"/>
      <c r="E5" s="8"/>
      <c r="F5" s="15" t="s">
        <v>24</v>
      </c>
      <c r="G5" s="10">
        <v>0.3</v>
      </c>
      <c r="H5" s="7">
        <v>900935998</v>
      </c>
      <c r="I5" s="11" t="s">
        <v>228</v>
      </c>
      <c r="J5" s="10">
        <v>0.7</v>
      </c>
      <c r="K5" s="2" t="s">
        <v>229</v>
      </c>
      <c r="L5" s="9"/>
      <c r="M5" s="13"/>
      <c r="N5" s="6"/>
      <c r="O5" s="13"/>
      <c r="P5" s="13"/>
      <c r="Q5" s="11"/>
      <c r="R5" s="10"/>
      <c r="S5" s="2"/>
      <c r="T5" s="9"/>
      <c r="U5" s="13"/>
      <c r="V5" s="6"/>
      <c r="W5" s="13"/>
      <c r="X5" s="6"/>
      <c r="Y5" s="13"/>
      <c r="Z5" s="14"/>
      <c r="AA5" s="8"/>
      <c r="AB5" s="27"/>
      <c r="AC5" s="14"/>
    </row>
    <row r="6" spans="1:30" s="1" customFormat="1" ht="12.75" x14ac:dyDescent="0.25">
      <c r="A6" s="5">
        <f t="shared" ref="A6:A13" si="0">+A5+1</f>
        <v>3</v>
      </c>
      <c r="B6" s="15" t="s">
        <v>25</v>
      </c>
      <c r="C6" s="7" t="s">
        <v>230</v>
      </c>
      <c r="D6" s="8"/>
      <c r="E6" s="8"/>
      <c r="F6" s="9"/>
      <c r="G6" s="10"/>
      <c r="H6" s="2"/>
      <c r="I6" s="11"/>
      <c r="J6" s="10"/>
      <c r="K6" s="12"/>
      <c r="L6" s="9"/>
      <c r="M6" s="13"/>
      <c r="N6" s="6"/>
      <c r="O6" s="13"/>
      <c r="P6" s="13"/>
      <c r="Q6" s="11"/>
      <c r="R6" s="10"/>
      <c r="S6" s="12"/>
      <c r="T6" s="9"/>
      <c r="U6" s="13"/>
      <c r="V6" s="6"/>
      <c r="W6" s="13"/>
      <c r="X6" s="6"/>
      <c r="Y6" s="13"/>
      <c r="Z6" s="14"/>
      <c r="AA6" s="8"/>
      <c r="AB6" s="27"/>
      <c r="AC6" s="14"/>
    </row>
    <row r="7" spans="1:30" s="1" customFormat="1" ht="17.25" customHeight="1" x14ac:dyDescent="0.25">
      <c r="A7" s="5">
        <f>+A6+1</f>
        <v>4</v>
      </c>
      <c r="B7" s="15" t="s">
        <v>26</v>
      </c>
      <c r="C7" s="7" t="s">
        <v>231</v>
      </c>
      <c r="D7" s="8"/>
      <c r="E7" s="8"/>
      <c r="F7" s="9"/>
      <c r="G7" s="10"/>
      <c r="H7" s="3"/>
      <c r="I7" s="11"/>
      <c r="J7" s="10"/>
      <c r="K7" s="25"/>
      <c r="L7" s="17"/>
      <c r="M7" s="22"/>
      <c r="N7" s="23"/>
      <c r="O7" s="22"/>
      <c r="P7" s="22"/>
      <c r="Q7" s="20"/>
      <c r="R7" s="18"/>
      <c r="S7" s="21"/>
      <c r="T7" s="9"/>
      <c r="U7" s="13"/>
      <c r="V7" s="6"/>
      <c r="W7" s="13"/>
      <c r="X7" s="6"/>
      <c r="Y7" s="13"/>
      <c r="Z7" s="14"/>
      <c r="AA7" s="8"/>
      <c r="AB7" s="27"/>
      <c r="AC7" s="14"/>
    </row>
    <row r="8" spans="1:30" s="1" customFormat="1" ht="12.75" x14ac:dyDescent="0.25">
      <c r="A8" s="5">
        <f t="shared" si="0"/>
        <v>5</v>
      </c>
      <c r="B8" s="15" t="s">
        <v>27</v>
      </c>
      <c r="C8" s="7" t="s">
        <v>232</v>
      </c>
      <c r="D8" s="8"/>
      <c r="E8" s="8"/>
      <c r="F8" s="17"/>
      <c r="G8" s="18"/>
      <c r="H8" s="19"/>
      <c r="I8" s="20"/>
      <c r="J8" s="18"/>
      <c r="K8" s="21"/>
      <c r="L8" s="17"/>
      <c r="M8" s="22"/>
      <c r="N8" s="23"/>
      <c r="O8" s="22"/>
      <c r="P8" s="22"/>
      <c r="Q8" s="20"/>
      <c r="R8" s="18"/>
      <c r="S8" s="21"/>
      <c r="T8" s="9"/>
      <c r="U8" s="13"/>
      <c r="V8" s="6"/>
      <c r="W8" s="13"/>
      <c r="X8" s="6"/>
      <c r="Y8" s="13"/>
      <c r="Z8" s="14"/>
      <c r="AA8" s="8"/>
      <c r="AB8" s="27"/>
      <c r="AC8" s="14"/>
    </row>
    <row r="9" spans="1:30" s="1" customFormat="1" ht="12.75" x14ac:dyDescent="0.25">
      <c r="A9" s="5">
        <f t="shared" si="0"/>
        <v>6</v>
      </c>
      <c r="B9" s="15" t="s">
        <v>28</v>
      </c>
      <c r="C9" s="7" t="s">
        <v>233</v>
      </c>
      <c r="D9" s="8"/>
      <c r="E9" s="8"/>
      <c r="F9" s="17"/>
      <c r="G9" s="18"/>
      <c r="H9" s="19"/>
      <c r="I9" s="20"/>
      <c r="J9" s="18"/>
      <c r="K9" s="21"/>
      <c r="L9" s="17"/>
      <c r="M9" s="22"/>
      <c r="N9" s="23"/>
      <c r="O9" s="22"/>
      <c r="P9" s="22"/>
      <c r="Q9" s="20"/>
      <c r="R9" s="18"/>
      <c r="S9" s="21"/>
      <c r="T9" s="9"/>
      <c r="U9" s="13"/>
      <c r="V9" s="6"/>
      <c r="W9" s="13"/>
      <c r="X9" s="6"/>
      <c r="Y9" s="13"/>
      <c r="Z9" s="14"/>
      <c r="AA9" s="8"/>
      <c r="AB9" s="27"/>
      <c r="AC9" s="8"/>
    </row>
    <row r="10" spans="1:30" s="1" customFormat="1" ht="12.75" x14ac:dyDescent="0.25">
      <c r="A10" s="5">
        <f t="shared" si="0"/>
        <v>7</v>
      </c>
      <c r="B10" s="16" t="s">
        <v>29</v>
      </c>
      <c r="C10" s="7" t="s">
        <v>235</v>
      </c>
      <c r="D10" s="3"/>
      <c r="E10" s="4"/>
      <c r="F10" s="24"/>
      <c r="G10" s="18"/>
      <c r="H10" s="24"/>
      <c r="I10" s="20"/>
      <c r="J10" s="18"/>
      <c r="K10" s="21"/>
      <c r="L10" s="17"/>
      <c r="M10" s="22"/>
      <c r="N10" s="23"/>
      <c r="O10" s="22"/>
      <c r="P10" s="22"/>
      <c r="Q10" s="20"/>
      <c r="R10" s="18"/>
      <c r="S10" s="21"/>
      <c r="T10" s="9"/>
      <c r="U10" s="13"/>
      <c r="V10" s="6"/>
      <c r="W10" s="13"/>
      <c r="X10" s="6"/>
      <c r="Y10" s="13"/>
      <c r="Z10" s="14"/>
      <c r="AA10" s="14"/>
      <c r="AB10" s="26"/>
      <c r="AC10" s="14"/>
    </row>
    <row r="11" spans="1:30" s="1" customFormat="1" ht="12.75" x14ac:dyDescent="0.25">
      <c r="A11" s="5">
        <f t="shared" si="0"/>
        <v>8</v>
      </c>
      <c r="B11" s="16" t="s">
        <v>30</v>
      </c>
      <c r="C11" s="7" t="s">
        <v>234</v>
      </c>
      <c r="D11" s="3"/>
      <c r="E11" s="4"/>
      <c r="F11" s="24"/>
      <c r="G11" s="18"/>
      <c r="H11" s="24"/>
      <c r="I11" s="20"/>
      <c r="J11" s="18"/>
      <c r="K11" s="21"/>
      <c r="L11" s="17"/>
      <c r="M11" s="22"/>
      <c r="N11" s="23"/>
      <c r="O11" s="22"/>
      <c r="P11" s="22"/>
      <c r="Q11" s="20"/>
      <c r="R11" s="18"/>
      <c r="S11" s="21"/>
      <c r="T11" s="9"/>
      <c r="U11" s="13"/>
      <c r="V11" s="6"/>
      <c r="W11" s="13"/>
      <c r="X11" s="6"/>
      <c r="Y11" s="13"/>
      <c r="Z11" s="14"/>
      <c r="AA11" s="14"/>
      <c r="AB11" s="26"/>
      <c r="AC11" s="14"/>
    </row>
    <row r="12" spans="1:30" s="1" customFormat="1" ht="12.75" x14ac:dyDescent="0.25">
      <c r="A12" s="5">
        <f t="shared" si="0"/>
        <v>9</v>
      </c>
      <c r="B12" s="16" t="s">
        <v>31</v>
      </c>
      <c r="C12" s="7" t="s">
        <v>236</v>
      </c>
      <c r="D12" s="3"/>
      <c r="E12" s="4"/>
      <c r="F12" s="3"/>
      <c r="G12" s="10"/>
      <c r="H12" s="3"/>
      <c r="I12" s="11"/>
      <c r="J12" s="10"/>
      <c r="K12" s="25"/>
      <c r="L12" s="17"/>
      <c r="M12" s="22"/>
      <c r="N12" s="23"/>
      <c r="O12" s="22"/>
      <c r="P12" s="22"/>
      <c r="Q12" s="20"/>
      <c r="R12" s="18"/>
      <c r="S12" s="21"/>
      <c r="T12" s="9"/>
      <c r="U12" s="13"/>
      <c r="V12" s="6"/>
      <c r="W12" s="13"/>
      <c r="X12" s="6"/>
      <c r="Y12" s="13"/>
      <c r="Z12" s="14"/>
      <c r="AA12" s="14"/>
      <c r="AB12" s="26"/>
      <c r="AC12" s="14"/>
    </row>
    <row r="13" spans="1:30" s="1" customFormat="1" ht="12.75" x14ac:dyDescent="0.25">
      <c r="A13" s="5">
        <f t="shared" si="0"/>
        <v>10</v>
      </c>
      <c r="B13" s="15" t="s">
        <v>32</v>
      </c>
      <c r="C13" s="7" t="s">
        <v>33</v>
      </c>
      <c r="D13" s="3"/>
      <c r="E13" s="8"/>
      <c r="F13" s="24"/>
      <c r="G13" s="18"/>
      <c r="H13" s="24"/>
      <c r="I13" s="20"/>
      <c r="J13" s="18"/>
      <c r="K13" s="21"/>
      <c r="L13" s="17"/>
      <c r="M13" s="22"/>
      <c r="N13" s="23"/>
      <c r="O13" s="22"/>
      <c r="P13" s="22"/>
      <c r="Q13" s="20"/>
      <c r="R13" s="18"/>
      <c r="S13" s="21"/>
      <c r="T13" s="9"/>
      <c r="U13" s="13"/>
      <c r="V13" s="6"/>
      <c r="W13" s="13"/>
      <c r="X13" s="6"/>
      <c r="Y13" s="13"/>
      <c r="Z13" s="14"/>
      <c r="AA13" s="14"/>
      <c r="AB13" s="26"/>
      <c r="AC13" s="14"/>
    </row>
    <row r="14" spans="1:30" x14ac:dyDescent="0.25">
      <c r="A14" s="5">
        <v>11</v>
      </c>
      <c r="B14" s="15" t="s">
        <v>34</v>
      </c>
      <c r="C14" s="7" t="s">
        <v>237</v>
      </c>
      <c r="D14" s="8"/>
      <c r="E14" s="8"/>
      <c r="F14" s="15"/>
      <c r="G14" s="10"/>
      <c r="H14" s="7"/>
      <c r="I14" s="11"/>
      <c r="J14" s="10"/>
      <c r="K14" s="2"/>
      <c r="L14" s="9"/>
      <c r="M14" s="13"/>
      <c r="N14" s="6"/>
      <c r="O14" s="13"/>
      <c r="P14" s="13"/>
      <c r="Q14" s="11"/>
      <c r="R14" s="10"/>
      <c r="S14" s="2"/>
      <c r="T14" s="9"/>
      <c r="U14" s="13"/>
      <c r="V14" s="6"/>
      <c r="W14" s="13"/>
      <c r="X14" s="6"/>
      <c r="Y14" s="13"/>
      <c r="Z14" s="14"/>
      <c r="AA14" s="8"/>
      <c r="AB14" s="27"/>
      <c r="AC14" s="14"/>
      <c r="AD14" s="1"/>
    </row>
    <row r="15" spans="1:30" x14ac:dyDescent="0.25">
      <c r="A15" s="5">
        <v>12</v>
      </c>
      <c r="B15" s="15" t="s">
        <v>35</v>
      </c>
      <c r="C15" s="7" t="s">
        <v>238</v>
      </c>
      <c r="D15" s="8"/>
      <c r="E15" s="8"/>
      <c r="F15" s="9"/>
      <c r="G15" s="10"/>
      <c r="H15" s="2"/>
      <c r="I15" s="11"/>
      <c r="J15" s="10"/>
      <c r="K15" s="12"/>
      <c r="L15" s="9"/>
      <c r="M15" s="13"/>
      <c r="N15" s="6"/>
      <c r="O15" s="13"/>
      <c r="P15" s="13"/>
      <c r="Q15" s="11"/>
      <c r="R15" s="10"/>
      <c r="S15" s="12"/>
      <c r="T15" s="9"/>
      <c r="U15" s="13"/>
      <c r="V15" s="6"/>
      <c r="W15" s="13"/>
      <c r="X15" s="6"/>
      <c r="Y15" s="13"/>
      <c r="Z15" s="14"/>
      <c r="AA15" s="8"/>
      <c r="AB15" s="27"/>
      <c r="AC15" s="14"/>
      <c r="AD15" s="1"/>
    </row>
    <row r="16" spans="1:30" x14ac:dyDescent="0.25">
      <c r="A16" s="5">
        <v>13</v>
      </c>
      <c r="B16" s="15" t="s">
        <v>36</v>
      </c>
      <c r="C16" s="7" t="s">
        <v>243</v>
      </c>
      <c r="D16" s="8"/>
      <c r="E16" s="8"/>
      <c r="F16" s="9"/>
      <c r="G16" s="10"/>
      <c r="H16" s="3"/>
      <c r="I16" s="11"/>
      <c r="J16" s="10"/>
      <c r="K16" s="25"/>
      <c r="L16" s="17"/>
      <c r="M16" s="22"/>
      <c r="N16" s="23"/>
      <c r="O16" s="22"/>
      <c r="P16" s="22"/>
      <c r="Q16" s="20"/>
      <c r="R16" s="18"/>
      <c r="S16" s="21"/>
      <c r="T16" s="9"/>
      <c r="U16" s="13"/>
      <c r="V16" s="6"/>
      <c r="W16" s="13"/>
      <c r="X16" s="6"/>
      <c r="Y16" s="13"/>
      <c r="Z16" s="14"/>
      <c r="AA16" s="8"/>
      <c r="AB16" s="27"/>
      <c r="AC16" s="14"/>
      <c r="AD16" s="1"/>
    </row>
    <row r="17" spans="1:30" x14ac:dyDescent="0.25">
      <c r="A17" s="5">
        <f t="shared" ref="A17:A23" si="1">+A16+1</f>
        <v>14</v>
      </c>
      <c r="B17" s="15" t="s">
        <v>37</v>
      </c>
      <c r="C17" s="7" t="s">
        <v>219</v>
      </c>
      <c r="D17" s="8"/>
      <c r="E17" s="8"/>
      <c r="F17" s="17"/>
      <c r="G17" s="18"/>
      <c r="H17" s="19"/>
      <c r="I17" s="20"/>
      <c r="J17" s="18"/>
      <c r="K17" s="21"/>
      <c r="L17" s="17"/>
      <c r="M17" s="22"/>
      <c r="N17" s="23"/>
      <c r="O17" s="22"/>
      <c r="P17" s="22"/>
      <c r="Q17" s="20"/>
      <c r="R17" s="18"/>
      <c r="S17" s="21"/>
      <c r="T17" s="9"/>
      <c r="U17" s="13"/>
      <c r="V17" s="6"/>
      <c r="W17" s="13"/>
      <c r="X17" s="6"/>
      <c r="Y17" s="13"/>
      <c r="Z17" s="14"/>
      <c r="AA17" s="8"/>
      <c r="AB17" s="27"/>
      <c r="AC17" s="14"/>
      <c r="AD17" s="1"/>
    </row>
    <row r="18" spans="1:30" ht="38.25" x14ac:dyDescent="0.25">
      <c r="A18" s="5">
        <f t="shared" si="1"/>
        <v>15</v>
      </c>
      <c r="B18" s="15" t="s">
        <v>38</v>
      </c>
      <c r="C18" s="7"/>
      <c r="D18" s="8"/>
      <c r="E18" s="8"/>
      <c r="F18" s="16" t="s">
        <v>39</v>
      </c>
      <c r="G18" s="10">
        <v>0.7</v>
      </c>
      <c r="H18" s="7" t="s">
        <v>241</v>
      </c>
      <c r="I18" s="16" t="s">
        <v>40</v>
      </c>
      <c r="J18" s="10">
        <v>0.3</v>
      </c>
      <c r="K18" s="2" t="s">
        <v>242</v>
      </c>
      <c r="L18" s="17"/>
      <c r="M18" s="22"/>
      <c r="N18" s="23"/>
      <c r="O18" s="22"/>
      <c r="P18" s="22"/>
      <c r="Q18" s="20"/>
      <c r="R18" s="18"/>
      <c r="S18" s="21"/>
      <c r="T18" s="9"/>
      <c r="U18" s="13"/>
      <c r="V18" s="6"/>
      <c r="W18" s="13"/>
      <c r="X18" s="6"/>
      <c r="Y18" s="13"/>
      <c r="Z18" s="14"/>
      <c r="AA18" s="8"/>
      <c r="AB18" s="27"/>
      <c r="AC18" s="8"/>
      <c r="AD18" s="1"/>
    </row>
    <row r="19" spans="1:30" x14ac:dyDescent="0.25">
      <c r="A19" s="5">
        <f t="shared" si="1"/>
        <v>16</v>
      </c>
      <c r="B19" s="16" t="s">
        <v>41</v>
      </c>
      <c r="C19" s="3" t="s">
        <v>239</v>
      </c>
      <c r="D19" s="3"/>
      <c r="E19" s="4"/>
      <c r="F19" s="24"/>
      <c r="G19" s="18"/>
      <c r="H19" s="24"/>
      <c r="I19" s="20"/>
      <c r="J19" s="18"/>
      <c r="K19" s="21"/>
      <c r="L19" s="17"/>
      <c r="M19" s="22"/>
      <c r="N19" s="23"/>
      <c r="O19" s="22"/>
      <c r="P19" s="22"/>
      <c r="Q19" s="20"/>
      <c r="R19" s="18"/>
      <c r="S19" s="21"/>
      <c r="T19" s="9"/>
      <c r="U19" s="13"/>
      <c r="V19" s="6"/>
      <c r="W19" s="13"/>
      <c r="X19" s="6"/>
      <c r="Y19" s="13"/>
      <c r="Z19" s="14"/>
      <c r="AA19" s="14"/>
      <c r="AB19" s="26"/>
      <c r="AC19" s="14"/>
      <c r="AD19" s="1"/>
    </row>
    <row r="20" spans="1:30" x14ac:dyDescent="0.25">
      <c r="A20" s="5">
        <f t="shared" si="1"/>
        <v>17</v>
      </c>
      <c r="B20" s="16" t="s">
        <v>42</v>
      </c>
      <c r="C20" s="3" t="s">
        <v>244</v>
      </c>
      <c r="D20" s="3"/>
      <c r="E20" s="4"/>
      <c r="F20" s="24"/>
      <c r="G20" s="18"/>
      <c r="H20" s="24"/>
      <c r="I20" s="20"/>
      <c r="J20" s="18"/>
      <c r="K20" s="21"/>
      <c r="L20" s="17"/>
      <c r="M20" s="22"/>
      <c r="N20" s="23"/>
      <c r="O20" s="22"/>
      <c r="P20" s="22"/>
      <c r="Q20" s="20"/>
      <c r="R20" s="18"/>
      <c r="S20" s="21"/>
      <c r="T20" s="9"/>
      <c r="U20" s="13"/>
      <c r="V20" s="6"/>
      <c r="W20" s="13"/>
      <c r="X20" s="6"/>
      <c r="Y20" s="13"/>
      <c r="Z20" s="14"/>
      <c r="AA20" s="14"/>
      <c r="AB20" s="26"/>
      <c r="AC20" s="14"/>
      <c r="AD20" s="1"/>
    </row>
    <row r="21" spans="1:30" x14ac:dyDescent="0.25">
      <c r="A21" s="5">
        <f t="shared" si="1"/>
        <v>18</v>
      </c>
      <c r="B21" s="16" t="s">
        <v>43</v>
      </c>
      <c r="C21" s="3" t="s">
        <v>245</v>
      </c>
      <c r="D21" s="3"/>
      <c r="E21" s="4"/>
      <c r="F21" s="3"/>
      <c r="G21" s="10"/>
      <c r="H21" s="3"/>
      <c r="I21" s="11"/>
      <c r="J21" s="10"/>
      <c r="K21" s="25"/>
      <c r="L21" s="17"/>
      <c r="M21" s="22"/>
      <c r="N21" s="23"/>
      <c r="O21" s="22"/>
      <c r="P21" s="22"/>
      <c r="Q21" s="20"/>
      <c r="R21" s="18"/>
      <c r="S21" s="21"/>
      <c r="T21" s="9"/>
      <c r="U21" s="13"/>
      <c r="V21" s="6"/>
      <c r="W21" s="13"/>
      <c r="X21" s="6"/>
      <c r="Y21" s="13"/>
      <c r="Z21" s="14"/>
      <c r="AA21" s="14"/>
      <c r="AB21" s="26"/>
      <c r="AC21" s="14"/>
      <c r="AD21" s="1"/>
    </row>
    <row r="22" spans="1:30" x14ac:dyDescent="0.25">
      <c r="A22" s="5">
        <f t="shared" si="1"/>
        <v>19</v>
      </c>
      <c r="B22" s="15" t="s">
        <v>44</v>
      </c>
      <c r="C22" s="7" t="s">
        <v>240</v>
      </c>
      <c r="D22" s="3"/>
      <c r="E22" s="8"/>
      <c r="F22" s="24"/>
      <c r="G22" s="18"/>
      <c r="H22" s="24"/>
      <c r="I22" s="20"/>
      <c r="J22" s="18"/>
      <c r="K22" s="21"/>
      <c r="L22" s="17"/>
      <c r="M22" s="22"/>
      <c r="N22" s="23"/>
      <c r="O22" s="22"/>
      <c r="P22" s="22"/>
      <c r="Q22" s="20"/>
      <c r="R22" s="18"/>
      <c r="S22" s="21"/>
      <c r="T22" s="9"/>
      <c r="U22" s="13"/>
      <c r="V22" s="6"/>
      <c r="W22" s="13"/>
      <c r="X22" s="6"/>
      <c r="Y22" s="13"/>
      <c r="Z22" s="14"/>
      <c r="AA22" s="14"/>
      <c r="AB22" s="26"/>
      <c r="AC22" s="14"/>
      <c r="AD22" s="1"/>
    </row>
    <row r="23" spans="1:30" x14ac:dyDescent="0.25">
      <c r="A23" s="5">
        <f t="shared" si="1"/>
        <v>20</v>
      </c>
      <c r="B23" s="15" t="s">
        <v>45</v>
      </c>
      <c r="C23" s="7" t="s">
        <v>246</v>
      </c>
      <c r="D23" s="3"/>
      <c r="E23" s="8"/>
      <c r="F23" s="24"/>
      <c r="G23" s="18"/>
      <c r="H23" s="24"/>
      <c r="I23" s="20"/>
      <c r="J23" s="18"/>
      <c r="K23" s="21"/>
      <c r="L23" s="17"/>
      <c r="M23" s="22"/>
      <c r="N23" s="23"/>
      <c r="O23" s="22"/>
      <c r="P23" s="22"/>
      <c r="Q23" s="20"/>
      <c r="R23" s="18"/>
      <c r="S23" s="21"/>
      <c r="T23" s="9"/>
      <c r="U23" s="13"/>
      <c r="V23" s="6"/>
      <c r="W23" s="13"/>
      <c r="X23" s="6"/>
      <c r="Y23" s="13"/>
      <c r="Z23" s="14"/>
      <c r="AA23" s="14"/>
      <c r="AB23" s="26"/>
      <c r="AC23" s="14"/>
    </row>
    <row r="24" spans="1:30" x14ac:dyDescent="0.25">
      <c r="A24" s="5">
        <v>21</v>
      </c>
      <c r="B24" s="15" t="s">
        <v>46</v>
      </c>
      <c r="C24" s="7" t="s">
        <v>247</v>
      </c>
      <c r="D24" s="3"/>
      <c r="E24" s="8"/>
      <c r="F24" s="24"/>
      <c r="G24" s="18"/>
      <c r="H24" s="24"/>
      <c r="I24" s="20"/>
      <c r="J24" s="18"/>
      <c r="K24" s="21"/>
      <c r="L24" s="17"/>
      <c r="M24" s="22"/>
      <c r="N24" s="23"/>
      <c r="O24" s="22"/>
      <c r="P24" s="22"/>
      <c r="Q24" s="20"/>
      <c r="R24" s="18"/>
      <c r="S24" s="21"/>
      <c r="T24" s="9"/>
      <c r="U24" s="13"/>
      <c r="V24" s="6"/>
      <c r="W24" s="13"/>
      <c r="X24" s="6"/>
      <c r="Y24" s="13"/>
      <c r="Z24" s="14"/>
      <c r="AA24" s="14"/>
      <c r="AB24" s="26"/>
      <c r="AC24" s="14"/>
    </row>
    <row r="25" spans="1:30" x14ac:dyDescent="0.25">
      <c r="A25" s="5">
        <f t="shared" ref="A25:A26" si="2">+A24+1</f>
        <v>22</v>
      </c>
      <c r="B25" s="15" t="s">
        <v>47</v>
      </c>
      <c r="C25" s="7" t="s">
        <v>248</v>
      </c>
      <c r="D25" s="3"/>
      <c r="E25" s="8"/>
      <c r="F25" s="24"/>
      <c r="G25" s="18"/>
      <c r="H25" s="24"/>
      <c r="I25" s="20"/>
      <c r="J25" s="18"/>
      <c r="K25" s="21"/>
      <c r="L25" s="17"/>
      <c r="M25" s="22"/>
      <c r="N25" s="23"/>
      <c r="O25" s="22"/>
      <c r="P25" s="22"/>
      <c r="Q25" s="20"/>
      <c r="R25" s="18"/>
      <c r="S25" s="21"/>
      <c r="T25" s="9"/>
      <c r="U25" s="13"/>
      <c r="V25" s="6"/>
      <c r="W25" s="13"/>
      <c r="X25" s="6"/>
      <c r="Y25" s="13"/>
      <c r="Z25" s="14"/>
      <c r="AA25" s="14"/>
      <c r="AB25" s="26"/>
      <c r="AC25" s="14"/>
    </row>
    <row r="26" spans="1:30" x14ac:dyDescent="0.25">
      <c r="A26" s="5">
        <f t="shared" si="2"/>
        <v>23</v>
      </c>
      <c r="B26" s="15" t="s">
        <v>48</v>
      </c>
      <c r="C26" s="7" t="s">
        <v>249</v>
      </c>
      <c r="D26" s="3"/>
      <c r="E26" s="8"/>
      <c r="F26" s="24"/>
      <c r="G26" s="18"/>
      <c r="H26" s="24"/>
      <c r="I26" s="20"/>
      <c r="J26" s="18"/>
      <c r="K26" s="21"/>
      <c r="L26" s="17"/>
      <c r="M26" s="22"/>
      <c r="N26" s="23"/>
      <c r="O26" s="22"/>
      <c r="P26" s="22"/>
      <c r="Q26" s="20"/>
      <c r="R26" s="18"/>
      <c r="S26" s="21"/>
      <c r="T26" s="9"/>
      <c r="U26" s="13"/>
      <c r="V26" s="6"/>
      <c r="W26" s="13"/>
      <c r="X26" s="6"/>
      <c r="Y26" s="13"/>
      <c r="Z26" s="14"/>
      <c r="AA26" s="14"/>
      <c r="AB26" s="26"/>
      <c r="AC26" s="14"/>
    </row>
    <row r="27" spans="1:30" x14ac:dyDescent="0.25">
      <c r="B27" t="s">
        <v>49</v>
      </c>
    </row>
  </sheetData>
  <mergeCells count="30">
    <mergeCell ref="AC1:AC3"/>
    <mergeCell ref="Z1:Z3"/>
    <mergeCell ref="Y2:Y3"/>
    <mergeCell ref="F1:Y1"/>
    <mergeCell ref="F2:F3"/>
    <mergeCell ref="U2:U3"/>
    <mergeCell ref="V2:V3"/>
    <mergeCell ref="R2:R3"/>
    <mergeCell ref="H2:H3"/>
    <mergeCell ref="AB1:AB3"/>
    <mergeCell ref="S2:S3"/>
    <mergeCell ref="T2:T3"/>
    <mergeCell ref="I2:I3"/>
    <mergeCell ref="O2:O3"/>
    <mergeCell ref="X2:X3"/>
    <mergeCell ref="AA1:AA3"/>
    <mergeCell ref="A1:A3"/>
    <mergeCell ref="B1:B3"/>
    <mergeCell ref="C1:C3"/>
    <mergeCell ref="D1:D3"/>
    <mergeCell ref="W2:W3"/>
    <mergeCell ref="E1:E3"/>
    <mergeCell ref="K2:K3"/>
    <mergeCell ref="M2:M3"/>
    <mergeCell ref="G2:G3"/>
    <mergeCell ref="P2:P3"/>
    <mergeCell ref="L2:L3"/>
    <mergeCell ref="J2:J3"/>
    <mergeCell ref="N2:N3"/>
    <mergeCell ref="Q2:Q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170"/>
  <sheetViews>
    <sheetView view="pageBreakPreview" topLeftCell="B1" zoomScale="70" zoomScaleNormal="77" zoomScaleSheetLayoutView="70" zoomScalePageLayoutView="30" workbookViewId="0">
      <pane ySplit="6" topLeftCell="A161" activePane="bottomLeft" state="frozen"/>
      <selection pane="bottomLeft" activeCell="L173" sqref="L173"/>
    </sheetView>
  </sheetViews>
  <sheetFormatPr baseColWidth="10" defaultColWidth="11.42578125" defaultRowHeight="15.75" x14ac:dyDescent="0.25"/>
  <cols>
    <col min="1" max="1" width="13.28515625" style="28" customWidth="1"/>
    <col min="2" max="2" width="42.5703125" style="28" customWidth="1"/>
    <col min="3" max="3" width="18" style="28" customWidth="1"/>
    <col min="4" max="4" width="49.85546875" style="28" hidden="1" customWidth="1"/>
    <col min="5" max="5" width="61.42578125" style="28" customWidth="1"/>
    <col min="6" max="6" width="13.7109375" style="28" customWidth="1"/>
    <col min="7" max="7" width="17.7109375" style="28" customWidth="1"/>
    <col min="8" max="8" width="18.140625" style="28" customWidth="1"/>
    <col min="9" max="9" width="17.5703125" style="28" customWidth="1"/>
    <col min="10" max="10" width="13.140625" style="28" customWidth="1"/>
    <col min="11" max="11" width="17.140625" style="28" customWidth="1"/>
    <col min="12" max="12" width="41.28515625" style="28" customWidth="1"/>
    <col min="13" max="13" width="30" style="28" customWidth="1"/>
    <col min="14" max="16" width="11.42578125" style="28"/>
    <col min="17" max="17" width="11.5703125" style="28" bestFit="1" customWidth="1"/>
    <col min="18" max="18" width="12.28515625" style="28" bestFit="1" customWidth="1"/>
    <col min="19" max="16384" width="11.42578125" style="28"/>
  </cols>
  <sheetData>
    <row r="1" spans="1:18" x14ac:dyDescent="0.25">
      <c r="A1" s="131" t="s">
        <v>50</v>
      </c>
      <c r="B1" s="131"/>
      <c r="C1" s="131"/>
      <c r="D1" s="131"/>
      <c r="E1" s="131"/>
      <c r="F1" s="131"/>
      <c r="G1" s="131"/>
      <c r="H1" s="131"/>
      <c r="I1" s="131"/>
      <c r="J1" s="131"/>
      <c r="K1" s="131"/>
      <c r="L1" s="131"/>
    </row>
    <row r="2" spans="1:18" ht="10.5" customHeight="1" x14ac:dyDescent="0.25"/>
    <row r="3" spans="1:18" x14ac:dyDescent="0.25">
      <c r="A3" s="132" t="s">
        <v>51</v>
      </c>
      <c r="B3" s="132"/>
      <c r="C3" s="132"/>
      <c r="D3" s="132"/>
      <c r="E3" s="132"/>
      <c r="F3" s="132"/>
      <c r="G3" s="132"/>
      <c r="H3" s="132"/>
      <c r="I3" s="132"/>
      <c r="J3" s="132"/>
      <c r="K3" s="132"/>
      <c r="L3" s="132"/>
    </row>
    <row r="4" spans="1:18" ht="10.5" customHeight="1" x14ac:dyDescent="0.25">
      <c r="Q4" s="28">
        <v>2010</v>
      </c>
      <c r="R4" s="28">
        <v>515000</v>
      </c>
    </row>
    <row r="5" spans="1:18" ht="61.5" customHeight="1" x14ac:dyDescent="0.25">
      <c r="A5" s="136" t="s">
        <v>52</v>
      </c>
      <c r="B5" s="136"/>
      <c r="C5" s="136"/>
      <c r="D5" s="136"/>
      <c r="E5" s="136"/>
      <c r="F5" s="117" t="s">
        <v>53</v>
      </c>
      <c r="G5" s="118" t="s">
        <v>54</v>
      </c>
      <c r="H5" s="118" t="s">
        <v>55</v>
      </c>
      <c r="I5" s="119" t="s">
        <v>56</v>
      </c>
      <c r="J5" s="136" t="s">
        <v>57</v>
      </c>
      <c r="K5" s="136"/>
      <c r="Q5" s="32">
        <v>2009</v>
      </c>
      <c r="R5" s="33">
        <v>496900</v>
      </c>
    </row>
    <row r="6" spans="1:18" ht="26.25" customHeight="1" x14ac:dyDescent="0.25">
      <c r="A6" s="34" t="s">
        <v>58</v>
      </c>
      <c r="B6" s="138" t="s">
        <v>59</v>
      </c>
      <c r="C6" s="138"/>
      <c r="D6" s="138"/>
      <c r="E6" s="138"/>
      <c r="F6" s="116">
        <v>78111800</v>
      </c>
      <c r="G6" s="34" t="s">
        <v>60</v>
      </c>
      <c r="H6" s="35"/>
      <c r="I6" s="36">
        <f>J6/877803</f>
        <v>774.02218948898553</v>
      </c>
      <c r="J6" s="137">
        <v>679439000</v>
      </c>
      <c r="K6" s="137"/>
      <c r="Q6" s="32">
        <v>2008</v>
      </c>
      <c r="R6" s="33">
        <v>461500</v>
      </c>
    </row>
    <row r="7" spans="1:18" x14ac:dyDescent="0.25">
      <c r="A7" s="31"/>
      <c r="B7" s="37"/>
      <c r="C7" s="37"/>
      <c r="D7" s="37"/>
      <c r="E7" s="37"/>
      <c r="F7" s="37"/>
      <c r="G7" s="38"/>
      <c r="H7" s="39"/>
      <c r="I7" s="31"/>
      <c r="J7" s="31"/>
      <c r="K7" s="31"/>
      <c r="L7" s="31"/>
      <c r="M7" s="40"/>
      <c r="Q7" s="32">
        <v>2006</v>
      </c>
      <c r="R7" s="33">
        <v>408000</v>
      </c>
    </row>
    <row r="8" spans="1:18" ht="21" customHeight="1" x14ac:dyDescent="0.25">
      <c r="A8" s="127" t="s">
        <v>61</v>
      </c>
      <c r="B8" s="128"/>
      <c r="C8" s="41">
        <v>1</v>
      </c>
      <c r="D8" s="129" t="str">
        <f>+Directorio!B4</f>
        <v>TRANSPORTES ESPECIALES ALIADOS SAS</v>
      </c>
      <c r="E8" s="129"/>
      <c r="F8" s="129"/>
      <c r="G8" s="130"/>
      <c r="H8" s="42"/>
      <c r="I8" s="42"/>
      <c r="J8" s="42"/>
      <c r="K8" s="43" t="s">
        <v>0</v>
      </c>
      <c r="L8" s="29">
        <v>1</v>
      </c>
      <c r="Q8" s="32">
        <v>2005</v>
      </c>
      <c r="R8" s="33">
        <v>381500</v>
      </c>
    </row>
    <row r="9" spans="1:18" s="72" customFormat="1" ht="48.75" customHeight="1" x14ac:dyDescent="0.2">
      <c r="A9" s="44" t="s">
        <v>221</v>
      </c>
      <c r="B9" s="44" t="s">
        <v>62</v>
      </c>
      <c r="C9" s="44" t="s">
        <v>63</v>
      </c>
      <c r="D9" s="44" t="s">
        <v>64</v>
      </c>
      <c r="E9" s="44" t="s">
        <v>65</v>
      </c>
      <c r="F9" s="44" t="s">
        <v>66</v>
      </c>
      <c r="G9" s="45" t="s">
        <v>67</v>
      </c>
      <c r="H9" s="44" t="s">
        <v>68</v>
      </c>
      <c r="I9" s="44" t="s">
        <v>69</v>
      </c>
      <c r="J9" s="44" t="s">
        <v>70</v>
      </c>
      <c r="K9" s="44" t="s">
        <v>71</v>
      </c>
      <c r="L9" s="44" t="s">
        <v>72</v>
      </c>
      <c r="Q9" s="114">
        <v>2004</v>
      </c>
      <c r="R9" s="115">
        <v>358000</v>
      </c>
    </row>
    <row r="10" spans="1:18" ht="37.5" customHeight="1" x14ac:dyDescent="0.25">
      <c r="A10" s="46"/>
      <c r="B10" s="47" t="s">
        <v>73</v>
      </c>
      <c r="C10" s="48" t="s">
        <v>74</v>
      </c>
      <c r="D10" s="49"/>
      <c r="E10" s="50" t="s">
        <v>113</v>
      </c>
      <c r="F10" s="49">
        <v>78111800</v>
      </c>
      <c r="G10" s="51">
        <v>43119</v>
      </c>
      <c r="H10" s="52">
        <v>1742375000</v>
      </c>
      <c r="I10" s="121">
        <v>781242</v>
      </c>
      <c r="J10" s="53">
        <v>1</v>
      </c>
      <c r="K10" s="121">
        <f>H10/I10</f>
        <v>2230.2628378914601</v>
      </c>
      <c r="L10" s="54"/>
      <c r="Q10" s="32">
        <v>2003</v>
      </c>
      <c r="R10" s="33">
        <v>332000</v>
      </c>
    </row>
    <row r="11" spans="1:18" ht="33.75" customHeight="1" x14ac:dyDescent="0.25">
      <c r="A11" s="49"/>
      <c r="B11" s="47" t="s">
        <v>76</v>
      </c>
      <c r="C11" s="48" t="s">
        <v>77</v>
      </c>
      <c r="D11" s="49"/>
      <c r="E11" s="50" t="s">
        <v>78</v>
      </c>
      <c r="F11" s="49">
        <v>78111800</v>
      </c>
      <c r="G11" s="51">
        <v>42970</v>
      </c>
      <c r="H11" s="52">
        <v>2283933500</v>
      </c>
      <c r="I11" s="121">
        <v>737717</v>
      </c>
      <c r="J11" s="53">
        <v>1</v>
      </c>
      <c r="K11" s="121">
        <f t="shared" ref="K11:K12" si="0">H11/I11</f>
        <v>3095.9480396954386</v>
      </c>
      <c r="L11" s="55"/>
      <c r="Q11" s="32"/>
      <c r="R11" s="33"/>
    </row>
    <row r="12" spans="1:18" ht="49.5" customHeight="1" x14ac:dyDescent="0.25">
      <c r="A12" s="49"/>
      <c r="B12" s="56" t="s">
        <v>79</v>
      </c>
      <c r="C12" s="46" t="s">
        <v>80</v>
      </c>
      <c r="D12" s="49"/>
      <c r="E12" s="50" t="s">
        <v>81</v>
      </c>
      <c r="F12" s="49">
        <v>78111800</v>
      </c>
      <c r="G12" s="51">
        <v>42354</v>
      </c>
      <c r="H12" s="52">
        <v>1890000000</v>
      </c>
      <c r="I12" s="60">
        <v>644350</v>
      </c>
      <c r="J12" s="53">
        <v>1</v>
      </c>
      <c r="K12" s="121">
        <f t="shared" si="0"/>
        <v>2933.1884845192831</v>
      </c>
      <c r="L12" s="54"/>
      <c r="Q12" s="32"/>
      <c r="R12" s="33"/>
    </row>
    <row r="13" spans="1:18" x14ac:dyDescent="0.25">
      <c r="A13" s="133"/>
      <c r="B13" s="134"/>
      <c r="C13" s="134"/>
      <c r="D13" s="134"/>
      <c r="E13" s="134"/>
      <c r="F13" s="134"/>
      <c r="G13" s="134"/>
      <c r="H13" s="134"/>
      <c r="I13" s="134"/>
      <c r="J13" s="135"/>
      <c r="K13" s="57">
        <f>SUM(K10:K12)</f>
        <v>8259.3993621061818</v>
      </c>
      <c r="L13" s="30"/>
      <c r="Q13" s="32">
        <v>1998</v>
      </c>
      <c r="R13" s="33">
        <v>203826</v>
      </c>
    </row>
    <row r="14" spans="1:18" ht="15.75" customHeight="1" x14ac:dyDescent="0.25">
      <c r="K14" s="58" t="str">
        <f>IF(AND(K13&gt;=I6),"CUMPLE ", "NO CUMPLE ")</f>
        <v xml:space="preserve">CUMPLE </v>
      </c>
    </row>
    <row r="15" spans="1:18" ht="3.75" customHeight="1" x14ac:dyDescent="0.25"/>
    <row r="16" spans="1:18" ht="21.75" customHeight="1" x14ac:dyDescent="0.25">
      <c r="A16" s="127" t="s">
        <v>61</v>
      </c>
      <c r="B16" s="128"/>
      <c r="C16" s="41">
        <v>2</v>
      </c>
      <c r="D16" s="129" t="str">
        <f>Directorio!B5</f>
        <v>UT HABITAT SOCIAL</v>
      </c>
      <c r="E16" s="129"/>
      <c r="F16" s="129"/>
      <c r="G16" s="129"/>
      <c r="H16" s="42"/>
      <c r="I16" s="42"/>
      <c r="J16" s="42"/>
      <c r="K16" s="43"/>
      <c r="L16" s="29"/>
    </row>
    <row r="17" spans="1:12" s="72" customFormat="1" ht="45" customHeight="1" x14ac:dyDescent="0.2">
      <c r="A17" s="44" t="s">
        <v>221</v>
      </c>
      <c r="B17" s="98" t="s">
        <v>62</v>
      </c>
      <c r="C17" s="98" t="s">
        <v>63</v>
      </c>
      <c r="D17" s="98" t="s">
        <v>64</v>
      </c>
      <c r="E17" s="98" t="s">
        <v>65</v>
      </c>
      <c r="F17" s="44" t="s">
        <v>66</v>
      </c>
      <c r="G17" s="99" t="s">
        <v>67</v>
      </c>
      <c r="H17" s="98" t="s">
        <v>68</v>
      </c>
      <c r="I17" s="44" t="s">
        <v>69</v>
      </c>
      <c r="J17" s="44" t="s">
        <v>70</v>
      </c>
      <c r="K17" s="44" t="s">
        <v>71</v>
      </c>
      <c r="L17" s="44" t="s">
        <v>72</v>
      </c>
    </row>
    <row r="18" spans="1:12" ht="55.5" customHeight="1" x14ac:dyDescent="0.25">
      <c r="A18" s="46">
        <v>2</v>
      </c>
      <c r="B18" s="47" t="s">
        <v>82</v>
      </c>
      <c r="C18" s="49" t="s">
        <v>83</v>
      </c>
      <c r="D18" s="49"/>
      <c r="E18" s="50" t="s">
        <v>127</v>
      </c>
      <c r="F18" s="49">
        <v>78111800</v>
      </c>
      <c r="G18" s="51">
        <v>43465</v>
      </c>
      <c r="H18" s="59">
        <v>3812082349</v>
      </c>
      <c r="I18" s="121">
        <v>781242</v>
      </c>
      <c r="J18" s="53" t="s">
        <v>75</v>
      </c>
      <c r="K18" s="60">
        <f>+H18/I18</f>
        <v>4879.5153729574195</v>
      </c>
      <c r="L18" s="55" t="s">
        <v>251</v>
      </c>
    </row>
    <row r="19" spans="1:12" ht="51" customHeight="1" x14ac:dyDescent="0.25">
      <c r="A19" s="49">
        <v>6</v>
      </c>
      <c r="B19" s="61" t="s">
        <v>84</v>
      </c>
      <c r="C19" s="49">
        <v>2180888</v>
      </c>
      <c r="D19" s="49"/>
      <c r="E19" s="50" t="s">
        <v>128</v>
      </c>
      <c r="F19" s="49">
        <v>78111800</v>
      </c>
      <c r="G19" s="51">
        <v>43409</v>
      </c>
      <c r="H19" s="59">
        <v>4837963624</v>
      </c>
      <c r="I19" s="121">
        <v>781242</v>
      </c>
      <c r="J19" s="53">
        <v>0.28000000000000003</v>
      </c>
      <c r="K19" s="60">
        <f>+(H19/I19)*J19</f>
        <v>1733.9439184273249</v>
      </c>
      <c r="L19" s="55" t="s">
        <v>251</v>
      </c>
    </row>
    <row r="20" spans="1:12" ht="53.25" customHeight="1" x14ac:dyDescent="0.25">
      <c r="A20" s="49">
        <v>8</v>
      </c>
      <c r="B20" s="47" t="s">
        <v>85</v>
      </c>
      <c r="C20" s="49">
        <v>8</v>
      </c>
      <c r="D20" s="46"/>
      <c r="E20" s="56" t="s">
        <v>129</v>
      </c>
      <c r="F20" s="49">
        <v>78111800</v>
      </c>
      <c r="G20" s="51">
        <v>43465</v>
      </c>
      <c r="H20" s="59">
        <v>253903650</v>
      </c>
      <c r="I20" s="121">
        <v>781242</v>
      </c>
      <c r="J20" s="53" t="s">
        <v>75</v>
      </c>
      <c r="K20" s="60">
        <f t="shared" ref="K19:K20" si="1">+H20/I20</f>
        <v>325</v>
      </c>
      <c r="L20" s="55" t="s">
        <v>251</v>
      </c>
    </row>
    <row r="21" spans="1:12" x14ac:dyDescent="0.25">
      <c r="A21" s="139"/>
      <c r="B21" s="140"/>
      <c r="C21" s="140"/>
      <c r="D21" s="140"/>
      <c r="E21" s="140"/>
      <c r="F21" s="140"/>
      <c r="G21" s="140"/>
      <c r="H21" s="140"/>
      <c r="I21" s="140"/>
      <c r="J21" s="141"/>
      <c r="K21" s="57">
        <f>SUM(K18:K20)</f>
        <v>6938.4592913847446</v>
      </c>
      <c r="L21" s="30"/>
    </row>
    <row r="22" spans="1:12" x14ac:dyDescent="0.25">
      <c r="A22" s="62"/>
      <c r="B22" s="63"/>
      <c r="C22" s="63"/>
      <c r="D22" s="63"/>
      <c r="E22" s="63"/>
      <c r="F22" s="63"/>
      <c r="G22" s="64"/>
      <c r="H22" s="62"/>
      <c r="I22" s="62"/>
      <c r="J22" s="62"/>
      <c r="K22" s="58" t="str">
        <f>IF(AND(K21&gt;=I6),"CUMPLE ", "NO CUMPLE ")</f>
        <v xml:space="preserve">CUMPLE </v>
      </c>
      <c r="L22" s="31"/>
    </row>
    <row r="23" spans="1:12" x14ac:dyDescent="0.25">
      <c r="A23" s="31"/>
      <c r="B23" s="37"/>
      <c r="C23" s="37"/>
      <c r="D23" s="37"/>
      <c r="E23" s="37"/>
      <c r="F23" s="37"/>
      <c r="G23" s="38"/>
      <c r="H23" s="39"/>
      <c r="I23" s="31"/>
      <c r="J23" s="31"/>
      <c r="K23" s="31"/>
      <c r="L23" s="31"/>
    </row>
    <row r="24" spans="1:12" ht="28.5" customHeight="1" x14ac:dyDescent="0.25">
      <c r="A24" s="127" t="s">
        <v>61</v>
      </c>
      <c r="B24" s="128"/>
      <c r="C24" s="41">
        <v>3</v>
      </c>
      <c r="D24" s="129" t="str">
        <f>+Directorio!B6</f>
        <v>MAVETRANS SAS</v>
      </c>
      <c r="E24" s="129"/>
      <c r="F24" s="129"/>
      <c r="G24" s="130"/>
      <c r="H24" s="42"/>
      <c r="I24" s="42"/>
      <c r="J24" s="42"/>
      <c r="K24" s="43"/>
      <c r="L24" s="29"/>
    </row>
    <row r="25" spans="1:12" s="72" customFormat="1" ht="38.25" x14ac:dyDescent="0.2">
      <c r="A25" s="44" t="s">
        <v>221</v>
      </c>
      <c r="B25" s="98" t="s">
        <v>62</v>
      </c>
      <c r="C25" s="98" t="s">
        <v>63</v>
      </c>
      <c r="D25" s="98" t="s">
        <v>64</v>
      </c>
      <c r="E25" s="98" t="s">
        <v>65</v>
      </c>
      <c r="F25" s="44" t="s">
        <v>66</v>
      </c>
      <c r="G25" s="99" t="s">
        <v>67</v>
      </c>
      <c r="H25" s="98" t="s">
        <v>68</v>
      </c>
      <c r="I25" s="44" t="s">
        <v>69</v>
      </c>
      <c r="J25" s="44" t="s">
        <v>70</v>
      </c>
      <c r="K25" s="44" t="s">
        <v>71</v>
      </c>
      <c r="L25" s="44" t="s">
        <v>72</v>
      </c>
    </row>
    <row r="26" spans="1:12" ht="108.75" customHeight="1" x14ac:dyDescent="0.25">
      <c r="A26" s="34">
        <v>38</v>
      </c>
      <c r="B26" s="47" t="s">
        <v>86</v>
      </c>
      <c r="C26" s="48">
        <v>2180888</v>
      </c>
      <c r="D26" s="49"/>
      <c r="E26" s="50" t="s">
        <v>130</v>
      </c>
      <c r="F26" s="49">
        <v>78111800</v>
      </c>
      <c r="G26" s="51">
        <v>43409</v>
      </c>
      <c r="H26" s="65">
        <v>4837963624</v>
      </c>
      <c r="I26" s="65">
        <v>781242</v>
      </c>
      <c r="J26" s="53">
        <v>0.28000000000000003</v>
      </c>
      <c r="K26" s="65">
        <f>+(H26/I26)*J26</f>
        <v>1733.9439184273249</v>
      </c>
      <c r="L26" s="112" t="s">
        <v>252</v>
      </c>
    </row>
    <row r="27" spans="1:12" x14ac:dyDescent="0.25">
      <c r="A27" s="126"/>
      <c r="B27" s="126"/>
      <c r="C27" s="126"/>
      <c r="D27" s="126"/>
      <c r="E27" s="126"/>
      <c r="F27" s="126"/>
      <c r="G27" s="126"/>
      <c r="H27" s="126"/>
      <c r="I27" s="126"/>
      <c r="J27" s="126"/>
      <c r="K27" s="57">
        <f>SUM(K26:K26)</f>
        <v>1733.9439184273249</v>
      </c>
      <c r="L27" s="30"/>
    </row>
    <row r="28" spans="1:12" x14ac:dyDescent="0.25">
      <c r="A28" s="31"/>
      <c r="B28" s="37"/>
      <c r="C28" s="37"/>
      <c r="D28" s="37"/>
      <c r="E28" s="37"/>
      <c r="F28" s="37"/>
      <c r="G28" s="38"/>
      <c r="H28" s="31"/>
      <c r="I28" s="31"/>
      <c r="J28" s="31"/>
      <c r="K28" s="58" t="str">
        <f>IF(AND(K27&gt;=I6),"CUMPLE ", "NO CUMPLE ")</f>
        <v xml:space="preserve">CUMPLE </v>
      </c>
      <c r="L28" s="31"/>
    </row>
    <row r="30" spans="1:12" ht="30.75" customHeight="1" x14ac:dyDescent="0.25">
      <c r="A30" s="127" t="s">
        <v>61</v>
      </c>
      <c r="B30" s="128"/>
      <c r="C30" s="41">
        <v>4</v>
      </c>
      <c r="D30" s="129" t="str">
        <f>+Directorio!B7</f>
        <v>TRANSPORTES ESPECIALES FSG SAS</v>
      </c>
      <c r="E30" s="129"/>
      <c r="F30" s="129"/>
      <c r="G30" s="130"/>
      <c r="H30" s="42"/>
      <c r="I30" s="42"/>
      <c r="J30" s="42"/>
      <c r="K30" s="43"/>
      <c r="L30" s="29"/>
    </row>
    <row r="31" spans="1:12" s="72" customFormat="1" ht="55.5" customHeight="1" x14ac:dyDescent="0.2">
      <c r="A31" s="44" t="s">
        <v>221</v>
      </c>
      <c r="B31" s="98" t="s">
        <v>62</v>
      </c>
      <c r="C31" s="98" t="s">
        <v>63</v>
      </c>
      <c r="D31" s="98" t="s">
        <v>64</v>
      </c>
      <c r="E31" s="98" t="s">
        <v>65</v>
      </c>
      <c r="F31" s="44" t="s">
        <v>66</v>
      </c>
      <c r="G31" s="99" t="s">
        <v>67</v>
      </c>
      <c r="H31" s="98" t="s">
        <v>68</v>
      </c>
      <c r="I31" s="44" t="s">
        <v>69</v>
      </c>
      <c r="J31" s="44" t="s">
        <v>70</v>
      </c>
      <c r="K31" s="44" t="s">
        <v>71</v>
      </c>
      <c r="L31" s="44" t="s">
        <v>72</v>
      </c>
    </row>
    <row r="32" spans="1:12" ht="36" customHeight="1" x14ac:dyDescent="0.25">
      <c r="A32" s="49">
        <v>102</v>
      </c>
      <c r="B32" s="50" t="s">
        <v>114</v>
      </c>
      <c r="C32" s="49" t="s">
        <v>116</v>
      </c>
      <c r="D32" s="50"/>
      <c r="E32" s="50" t="s">
        <v>119</v>
      </c>
      <c r="F32" s="49">
        <v>78111800</v>
      </c>
      <c r="G32" s="51">
        <v>43327</v>
      </c>
      <c r="H32" s="68">
        <v>846164000</v>
      </c>
      <c r="I32" s="68">
        <v>781242</v>
      </c>
      <c r="J32" s="50" t="s">
        <v>75</v>
      </c>
      <c r="K32" s="60">
        <f>+H32/I32</f>
        <v>1083.1010109543522</v>
      </c>
      <c r="L32" s="54"/>
    </row>
    <row r="33" spans="1:12" ht="34.5" customHeight="1" x14ac:dyDescent="0.25">
      <c r="A33" s="49">
        <v>82</v>
      </c>
      <c r="B33" s="50" t="s">
        <v>115</v>
      </c>
      <c r="C33" s="49" t="s">
        <v>117</v>
      </c>
      <c r="D33" s="50"/>
      <c r="E33" s="50" t="s">
        <v>120</v>
      </c>
      <c r="F33" s="49">
        <v>78111800</v>
      </c>
      <c r="G33" s="51">
        <v>42855</v>
      </c>
      <c r="H33" s="68">
        <v>1300897164</v>
      </c>
      <c r="I33" s="68">
        <v>737717</v>
      </c>
      <c r="J33" s="50" t="s">
        <v>75</v>
      </c>
      <c r="K33" s="60">
        <f t="shared" ref="K33:K34" si="2">+H33/I33</f>
        <v>1763.4094971377913</v>
      </c>
      <c r="L33" s="54"/>
    </row>
    <row r="34" spans="1:12" ht="40.5" customHeight="1" x14ac:dyDescent="0.25">
      <c r="A34" s="49">
        <v>78</v>
      </c>
      <c r="B34" s="50" t="s">
        <v>114</v>
      </c>
      <c r="C34" s="49" t="s">
        <v>118</v>
      </c>
      <c r="D34" s="50"/>
      <c r="E34" s="50" t="s">
        <v>121</v>
      </c>
      <c r="F34" s="49">
        <v>78111800</v>
      </c>
      <c r="G34" s="51">
        <v>42947</v>
      </c>
      <c r="H34" s="68">
        <v>666715000</v>
      </c>
      <c r="I34" s="68">
        <v>737717</v>
      </c>
      <c r="J34" s="50" t="s">
        <v>75</v>
      </c>
      <c r="K34" s="60">
        <f t="shared" si="2"/>
        <v>903.75442073315378</v>
      </c>
      <c r="L34" s="54"/>
    </row>
    <row r="35" spans="1:12" x14ac:dyDescent="0.25">
      <c r="A35" s="31"/>
      <c r="B35" s="37"/>
      <c r="C35" s="37"/>
      <c r="D35" s="37"/>
      <c r="E35" s="37"/>
      <c r="F35" s="37"/>
      <c r="G35" s="38"/>
      <c r="H35" s="31"/>
      <c r="I35" s="31"/>
      <c r="J35" s="31"/>
      <c r="K35" s="58">
        <f>SUM(K32:K34)</f>
        <v>3750.2649288252974</v>
      </c>
      <c r="L35" s="31"/>
    </row>
    <row r="36" spans="1:12" x14ac:dyDescent="0.25">
      <c r="A36" s="31"/>
      <c r="B36" s="37"/>
      <c r="C36" s="37"/>
      <c r="D36" s="37"/>
      <c r="E36" s="37"/>
      <c r="F36" s="37"/>
      <c r="G36" s="38"/>
      <c r="H36" s="31"/>
      <c r="I36" s="31"/>
      <c r="J36" s="31"/>
      <c r="K36" s="58" t="str">
        <f>IF(AND(K35&gt;=I6),"CUMPLE ", "NO CUMPLE ")</f>
        <v xml:space="preserve">CUMPLE </v>
      </c>
      <c r="L36" s="31"/>
    </row>
    <row r="37" spans="1:12" ht="11.25" customHeight="1" x14ac:dyDescent="0.25">
      <c r="A37" s="31"/>
      <c r="B37" s="37"/>
      <c r="C37" s="37"/>
      <c r="D37" s="37"/>
      <c r="E37" s="37"/>
      <c r="F37" s="37"/>
      <c r="G37" s="38"/>
      <c r="H37" s="31"/>
      <c r="I37" s="31"/>
      <c r="J37" s="31"/>
      <c r="K37" s="31"/>
      <c r="L37" s="31"/>
    </row>
    <row r="38" spans="1:12" ht="32.25" customHeight="1" x14ac:dyDescent="0.25">
      <c r="A38" s="127" t="s">
        <v>61</v>
      </c>
      <c r="B38" s="128"/>
      <c r="C38" s="41">
        <v>5</v>
      </c>
      <c r="D38" s="129" t="str">
        <f>+Directorio!B8</f>
        <v>INVERSIONES TRANSTURISMOS SAS</v>
      </c>
      <c r="E38" s="129"/>
      <c r="F38" s="129"/>
      <c r="G38" s="130"/>
      <c r="H38" s="42"/>
      <c r="I38" s="42"/>
      <c r="J38" s="42"/>
      <c r="K38" s="43"/>
      <c r="L38" s="29"/>
    </row>
    <row r="39" spans="1:12" s="72" customFormat="1" ht="38.25" x14ac:dyDescent="0.2">
      <c r="A39" s="44" t="s">
        <v>221</v>
      </c>
      <c r="B39" s="98" t="s">
        <v>62</v>
      </c>
      <c r="C39" s="98" t="s">
        <v>63</v>
      </c>
      <c r="D39" s="98" t="s">
        <v>64</v>
      </c>
      <c r="E39" s="98" t="s">
        <v>65</v>
      </c>
      <c r="F39" s="44" t="s">
        <v>66</v>
      </c>
      <c r="G39" s="99" t="s">
        <v>67</v>
      </c>
      <c r="H39" s="98" t="s">
        <v>68</v>
      </c>
      <c r="I39" s="44" t="s">
        <v>69</v>
      </c>
      <c r="J39" s="44" t="s">
        <v>70</v>
      </c>
      <c r="K39" s="44" t="s">
        <v>71</v>
      </c>
      <c r="L39" s="44" t="s">
        <v>72</v>
      </c>
    </row>
    <row r="40" spans="1:12" s="72" customFormat="1" ht="38.25" x14ac:dyDescent="0.2">
      <c r="A40" s="49">
        <v>55</v>
      </c>
      <c r="B40" s="50" t="s">
        <v>87</v>
      </c>
      <c r="C40" s="46" t="s">
        <v>88</v>
      </c>
      <c r="D40" s="46"/>
      <c r="E40" s="69" t="s">
        <v>89</v>
      </c>
      <c r="F40" s="49">
        <v>78111800</v>
      </c>
      <c r="G40" s="51">
        <v>43465</v>
      </c>
      <c r="H40" s="68">
        <v>85425036854</v>
      </c>
      <c r="I40" s="70">
        <v>781242</v>
      </c>
      <c r="J40" s="71">
        <v>0.3</v>
      </c>
      <c r="K40" s="60">
        <f>(H40/I40)*J40</f>
        <v>32803.550060288617</v>
      </c>
      <c r="L40" s="66"/>
    </row>
    <row r="41" spans="1:12" s="72" customFormat="1" ht="25.5" x14ac:dyDescent="0.2">
      <c r="A41" s="49">
        <v>32</v>
      </c>
      <c r="B41" s="50" t="s">
        <v>90</v>
      </c>
      <c r="C41" s="73">
        <v>7095</v>
      </c>
      <c r="D41" s="46"/>
      <c r="E41" s="56" t="s">
        <v>91</v>
      </c>
      <c r="F41" s="49">
        <v>78111800</v>
      </c>
      <c r="G41" s="51">
        <v>42221</v>
      </c>
      <c r="H41" s="68">
        <v>3984489831</v>
      </c>
      <c r="I41" s="70">
        <v>644350</v>
      </c>
      <c r="J41" s="71">
        <v>0.24</v>
      </c>
      <c r="K41" s="60">
        <f t="shared" ref="K41:K42" si="3">(H41/I41)*J41</f>
        <v>1484.0964684410646</v>
      </c>
      <c r="L41" s="66"/>
    </row>
    <row r="42" spans="1:12" s="72" customFormat="1" ht="25.5" x14ac:dyDescent="0.2">
      <c r="A42" s="49">
        <v>53</v>
      </c>
      <c r="B42" s="56" t="s">
        <v>92</v>
      </c>
      <c r="C42" s="46">
        <v>5500002785</v>
      </c>
      <c r="D42" s="49"/>
      <c r="E42" s="56" t="s">
        <v>93</v>
      </c>
      <c r="F42" s="49">
        <v>78111800</v>
      </c>
      <c r="G42" s="51">
        <v>43373</v>
      </c>
      <c r="H42" s="68">
        <v>40378029841</v>
      </c>
      <c r="I42" s="70">
        <v>781242</v>
      </c>
      <c r="J42" s="53">
        <v>1</v>
      </c>
      <c r="K42" s="60">
        <f t="shared" si="3"/>
        <v>51684.407444812234</v>
      </c>
      <c r="L42" s="66"/>
    </row>
    <row r="43" spans="1:12" x14ac:dyDescent="0.25">
      <c r="A43" s="126"/>
      <c r="B43" s="126"/>
      <c r="C43" s="126"/>
      <c r="D43" s="126"/>
      <c r="E43" s="126"/>
      <c r="F43" s="126"/>
      <c r="G43" s="126"/>
      <c r="H43" s="126"/>
      <c r="I43" s="126"/>
      <c r="J43" s="126"/>
      <c r="K43" s="57">
        <f>SUM(K40:K42)</f>
        <v>85972.053973541915</v>
      </c>
      <c r="L43" s="30"/>
    </row>
    <row r="44" spans="1:12" x14ac:dyDescent="0.25">
      <c r="A44" s="31"/>
      <c r="B44" s="37"/>
      <c r="C44" s="37"/>
      <c r="D44" s="37"/>
      <c r="E44" s="37"/>
      <c r="F44" s="37"/>
      <c r="G44" s="38"/>
      <c r="H44" s="31"/>
      <c r="I44" s="31"/>
      <c r="J44" s="31"/>
      <c r="K44" s="58" t="str">
        <f>IF(AND(K43&gt;=I6),"CUMPLE ", "NO CUMPLE ")</f>
        <v xml:space="preserve">CUMPLE </v>
      </c>
      <c r="L44" s="31"/>
    </row>
    <row r="45" spans="1:12" ht="8.25" customHeight="1" x14ac:dyDescent="0.25"/>
    <row r="46" spans="1:12" ht="27.75" customHeight="1" x14ac:dyDescent="0.25">
      <c r="A46" s="127" t="s">
        <v>61</v>
      </c>
      <c r="B46" s="128"/>
      <c r="C46" s="41">
        <v>6</v>
      </c>
      <c r="D46" s="129" t="str">
        <f>+Directorio!B9</f>
        <v>TRANSPORTES ESPECIALES NUEVA ERA SAS</v>
      </c>
      <c r="E46" s="129"/>
      <c r="F46" s="129"/>
      <c r="G46" s="130"/>
      <c r="H46" s="42"/>
      <c r="I46" s="42"/>
      <c r="J46" s="42"/>
      <c r="K46" s="43"/>
      <c r="L46" s="29"/>
    </row>
    <row r="47" spans="1:12" s="72" customFormat="1" ht="38.25" x14ac:dyDescent="0.2">
      <c r="A47" s="44" t="s">
        <v>221</v>
      </c>
      <c r="B47" s="98" t="s">
        <v>62</v>
      </c>
      <c r="C47" s="98" t="s">
        <v>63</v>
      </c>
      <c r="D47" s="98" t="s">
        <v>64</v>
      </c>
      <c r="E47" s="98" t="s">
        <v>65</v>
      </c>
      <c r="F47" s="44" t="s">
        <v>66</v>
      </c>
      <c r="G47" s="99" t="s">
        <v>67</v>
      </c>
      <c r="H47" s="98" t="s">
        <v>68</v>
      </c>
      <c r="I47" s="44" t="s">
        <v>69</v>
      </c>
      <c r="J47" s="44" t="s">
        <v>70</v>
      </c>
      <c r="K47" s="44" t="s">
        <v>71</v>
      </c>
      <c r="L47" s="44" t="s">
        <v>72</v>
      </c>
    </row>
    <row r="48" spans="1:12" ht="25.5" x14ac:dyDescent="0.25">
      <c r="A48" s="49">
        <v>3</v>
      </c>
      <c r="B48" s="47" t="s">
        <v>122</v>
      </c>
      <c r="C48" s="48" t="s">
        <v>124</v>
      </c>
      <c r="D48" s="46"/>
      <c r="E48" s="56" t="s">
        <v>125</v>
      </c>
      <c r="F48" s="49">
        <v>78111800</v>
      </c>
      <c r="G48" s="51">
        <v>43100</v>
      </c>
      <c r="H48" s="68">
        <v>514380000</v>
      </c>
      <c r="I48" s="70">
        <v>737717</v>
      </c>
      <c r="J48" s="71">
        <v>1</v>
      </c>
      <c r="K48" s="60">
        <f>+(H48/I48)*J48</f>
        <v>697.25924710966399</v>
      </c>
      <c r="L48" s="54"/>
    </row>
    <row r="49" spans="1:12" ht="25.5" x14ac:dyDescent="0.25">
      <c r="A49" s="49">
        <v>8</v>
      </c>
      <c r="B49" s="47" t="s">
        <v>123</v>
      </c>
      <c r="C49" s="48">
        <v>4500005841</v>
      </c>
      <c r="D49" s="46"/>
      <c r="E49" s="56" t="s">
        <v>126</v>
      </c>
      <c r="F49" s="49">
        <v>78111800</v>
      </c>
      <c r="G49" s="51">
        <v>43434</v>
      </c>
      <c r="H49" s="68">
        <v>704923300</v>
      </c>
      <c r="I49" s="70">
        <v>781242</v>
      </c>
      <c r="J49" s="71">
        <v>0.5</v>
      </c>
      <c r="K49" s="60">
        <f>+(H49/I49)*J49</f>
        <v>451.15553183264598</v>
      </c>
      <c r="L49" s="54"/>
    </row>
    <row r="50" spans="1:12" x14ac:dyDescent="0.25">
      <c r="A50" s="126"/>
      <c r="B50" s="126"/>
      <c r="C50" s="126"/>
      <c r="D50" s="126"/>
      <c r="E50" s="126"/>
      <c r="F50" s="126"/>
      <c r="G50" s="126"/>
      <c r="H50" s="126"/>
      <c r="I50" s="126"/>
      <c r="J50" s="126"/>
      <c r="K50" s="57">
        <f>SUM(K48:K49)</f>
        <v>1148.41477894231</v>
      </c>
      <c r="L50" s="30"/>
    </row>
    <row r="51" spans="1:12" x14ac:dyDescent="0.25">
      <c r="A51" s="31"/>
      <c r="B51" s="37"/>
      <c r="C51" s="37"/>
      <c r="D51" s="37"/>
      <c r="E51" s="37"/>
      <c r="F51" s="37"/>
      <c r="G51" s="38"/>
      <c r="H51" s="31"/>
      <c r="I51" s="31"/>
      <c r="J51" s="31"/>
      <c r="K51" s="58" t="str">
        <f>IF(AND(K50&gt;=I6),"CUMPLE ", "NO CUMPLE ")</f>
        <v xml:space="preserve">CUMPLE </v>
      </c>
      <c r="L51" s="31"/>
    </row>
    <row r="52" spans="1:12" ht="7.5" customHeight="1" x14ac:dyDescent="0.25"/>
    <row r="53" spans="1:12" ht="27" customHeight="1" x14ac:dyDescent="0.25">
      <c r="A53" s="127" t="s">
        <v>61</v>
      </c>
      <c r="B53" s="128"/>
      <c r="C53" s="41">
        <v>7</v>
      </c>
      <c r="D53" s="129" t="str">
        <f>+Directorio!B10</f>
        <v>TRANSPORTES ESPECIALES UNO A LIMITADA</v>
      </c>
      <c r="E53" s="129"/>
      <c r="F53" s="129"/>
      <c r="G53" s="130"/>
      <c r="H53" s="42"/>
      <c r="I53" s="42"/>
      <c r="J53" s="42"/>
      <c r="K53" s="43"/>
      <c r="L53" s="29"/>
    </row>
    <row r="54" spans="1:12" s="72" customFormat="1" ht="38.25" x14ac:dyDescent="0.2">
      <c r="A54" s="44" t="s">
        <v>221</v>
      </c>
      <c r="B54" s="98" t="s">
        <v>62</v>
      </c>
      <c r="C54" s="98" t="s">
        <v>63</v>
      </c>
      <c r="D54" s="98" t="s">
        <v>64</v>
      </c>
      <c r="E54" s="98" t="s">
        <v>65</v>
      </c>
      <c r="F54" s="44" t="s">
        <v>66</v>
      </c>
      <c r="G54" s="99" t="s">
        <v>67</v>
      </c>
      <c r="H54" s="98" t="s">
        <v>68</v>
      </c>
      <c r="I54" s="44" t="s">
        <v>69</v>
      </c>
      <c r="J54" s="44" t="s">
        <v>70</v>
      </c>
      <c r="K54" s="44" t="s">
        <v>71</v>
      </c>
      <c r="L54" s="44" t="s">
        <v>72</v>
      </c>
    </row>
    <row r="55" spans="1:12" ht="28.5" customHeight="1" x14ac:dyDescent="0.25">
      <c r="A55" s="34">
        <v>26</v>
      </c>
      <c r="B55" s="47" t="s">
        <v>135</v>
      </c>
      <c r="C55" s="48" t="s">
        <v>132</v>
      </c>
      <c r="D55" s="46"/>
      <c r="E55" s="56" t="s">
        <v>136</v>
      </c>
      <c r="F55" s="49">
        <v>78111800</v>
      </c>
      <c r="G55" s="51">
        <v>43097</v>
      </c>
      <c r="H55" s="68">
        <v>3357692361</v>
      </c>
      <c r="I55" s="70">
        <v>737717</v>
      </c>
      <c r="J55" s="71">
        <v>1</v>
      </c>
      <c r="K55" s="60">
        <f>+(H55/I55)*J55</f>
        <v>4551.4639909341931</v>
      </c>
      <c r="L55" s="54"/>
    </row>
    <row r="56" spans="1:12" ht="28.5" customHeight="1" x14ac:dyDescent="0.25">
      <c r="A56" s="34">
        <v>24</v>
      </c>
      <c r="B56" s="47" t="s">
        <v>131</v>
      </c>
      <c r="C56" s="48" t="s">
        <v>133</v>
      </c>
      <c r="D56" s="46"/>
      <c r="E56" s="56" t="s">
        <v>137</v>
      </c>
      <c r="F56" s="49">
        <v>78111800</v>
      </c>
      <c r="G56" s="51">
        <v>43159</v>
      </c>
      <c r="H56" s="68">
        <v>1705896857</v>
      </c>
      <c r="I56" s="70">
        <v>781242</v>
      </c>
      <c r="J56" s="71">
        <v>1</v>
      </c>
      <c r="K56" s="60">
        <f t="shared" ref="K56:K57" si="4">+(H56/I56)*J56</f>
        <v>2183.5703367202482</v>
      </c>
      <c r="L56" s="54"/>
    </row>
    <row r="57" spans="1:12" ht="24.75" customHeight="1" x14ac:dyDescent="0.25">
      <c r="A57" s="34">
        <v>25</v>
      </c>
      <c r="B57" s="47" t="s">
        <v>131</v>
      </c>
      <c r="C57" s="48" t="s">
        <v>134</v>
      </c>
      <c r="D57" s="46"/>
      <c r="E57" s="56" t="s">
        <v>138</v>
      </c>
      <c r="F57" s="49">
        <v>78111800</v>
      </c>
      <c r="G57" s="51">
        <v>43131</v>
      </c>
      <c r="H57" s="68">
        <v>862169036</v>
      </c>
      <c r="I57" s="70">
        <v>781242</v>
      </c>
      <c r="J57" s="71">
        <v>1</v>
      </c>
      <c r="K57" s="60">
        <f t="shared" si="4"/>
        <v>1103.5876668177082</v>
      </c>
      <c r="L57" s="54"/>
    </row>
    <row r="58" spans="1:12" x14ac:dyDescent="0.25">
      <c r="A58" s="126"/>
      <c r="B58" s="126"/>
      <c r="C58" s="126"/>
      <c r="D58" s="126"/>
      <c r="E58" s="126"/>
      <c r="F58" s="126"/>
      <c r="G58" s="126"/>
      <c r="H58" s="126"/>
      <c r="I58" s="126"/>
      <c r="J58" s="126"/>
      <c r="K58" s="57">
        <f>SUM(K55:K57)</f>
        <v>7838.6219944721488</v>
      </c>
      <c r="L58" s="30"/>
    </row>
    <row r="59" spans="1:12" x14ac:dyDescent="0.25">
      <c r="A59" s="31"/>
      <c r="B59" s="37"/>
      <c r="C59" s="37"/>
      <c r="D59" s="37"/>
      <c r="E59" s="37"/>
      <c r="F59" s="37"/>
      <c r="G59" s="38"/>
      <c r="H59" s="31"/>
      <c r="I59" s="31"/>
      <c r="J59" s="31"/>
      <c r="K59" s="58" t="str">
        <f>IF(AND(K58&gt;=I6),"CUMPLE ", "NO CUMPLE ")</f>
        <v xml:space="preserve">CUMPLE </v>
      </c>
      <c r="L59" s="31"/>
    </row>
    <row r="60" spans="1:12" ht="25.5" customHeight="1" x14ac:dyDescent="0.25">
      <c r="A60" s="127" t="s">
        <v>61</v>
      </c>
      <c r="B60" s="128"/>
      <c r="C60" s="41">
        <v>8</v>
      </c>
      <c r="D60" s="129" t="str">
        <f>+Directorio!B11</f>
        <v>TRANSPORTES ESPECIALIZADOS JR SAS</v>
      </c>
      <c r="E60" s="129"/>
      <c r="F60" s="129"/>
      <c r="G60" s="130"/>
      <c r="H60" s="42"/>
      <c r="I60" s="42"/>
      <c r="J60" s="42"/>
      <c r="K60" s="43"/>
      <c r="L60" s="29"/>
    </row>
    <row r="61" spans="1:12" s="72" customFormat="1" ht="38.25" x14ac:dyDescent="0.2">
      <c r="A61" s="44" t="s">
        <v>221</v>
      </c>
      <c r="B61" s="98" t="s">
        <v>62</v>
      </c>
      <c r="C61" s="98" t="s">
        <v>63</v>
      </c>
      <c r="D61" s="98" t="s">
        <v>64</v>
      </c>
      <c r="E61" s="98" t="s">
        <v>65</v>
      </c>
      <c r="F61" s="44" t="s">
        <v>66</v>
      </c>
      <c r="G61" s="99" t="s">
        <v>67</v>
      </c>
      <c r="H61" s="98" t="s">
        <v>68</v>
      </c>
      <c r="I61" s="44" t="s">
        <v>69</v>
      </c>
      <c r="J61" s="44" t="s">
        <v>70</v>
      </c>
      <c r="K61" s="44" t="s">
        <v>71</v>
      </c>
      <c r="L61" s="44" t="s">
        <v>72</v>
      </c>
    </row>
    <row r="62" spans="1:12" ht="36" x14ac:dyDescent="0.25">
      <c r="A62" s="34">
        <v>13</v>
      </c>
      <c r="B62" s="47" t="s">
        <v>139</v>
      </c>
      <c r="C62" s="48">
        <v>20063618</v>
      </c>
      <c r="D62" s="46"/>
      <c r="E62" s="120" t="s">
        <v>142</v>
      </c>
      <c r="F62" s="67">
        <v>78111800</v>
      </c>
      <c r="G62" s="51">
        <v>41971</v>
      </c>
      <c r="H62" s="68">
        <v>3017121621</v>
      </c>
      <c r="I62" s="70">
        <v>616000</v>
      </c>
      <c r="J62" s="71">
        <v>1</v>
      </c>
      <c r="K62" s="60">
        <f>+(H62/I62)*J62</f>
        <v>4897.9247094155844</v>
      </c>
      <c r="L62" s="54"/>
    </row>
    <row r="63" spans="1:12" ht="48" x14ac:dyDescent="0.25">
      <c r="A63" s="34">
        <v>15</v>
      </c>
      <c r="B63" s="47" t="s">
        <v>140</v>
      </c>
      <c r="C63" s="48" t="s">
        <v>141</v>
      </c>
      <c r="D63" s="46"/>
      <c r="E63" s="120" t="s">
        <v>143</v>
      </c>
      <c r="F63" s="67">
        <v>78111800</v>
      </c>
      <c r="G63" s="51">
        <v>41999</v>
      </c>
      <c r="H63" s="68">
        <v>3838635063</v>
      </c>
      <c r="I63" s="70">
        <v>616000</v>
      </c>
      <c r="J63" s="71">
        <v>1</v>
      </c>
      <c r="K63" s="60">
        <f>+(H63/I63)*J63</f>
        <v>6231.5504269480516</v>
      </c>
      <c r="L63" s="54"/>
    </row>
    <row r="64" spans="1:12" ht="48" x14ac:dyDescent="0.25">
      <c r="A64" s="34">
        <v>37</v>
      </c>
      <c r="B64" s="47" t="s">
        <v>217</v>
      </c>
      <c r="C64" s="48">
        <v>25481010</v>
      </c>
      <c r="D64" s="74"/>
      <c r="E64" s="120" t="s">
        <v>144</v>
      </c>
      <c r="F64" s="67">
        <v>78111800</v>
      </c>
      <c r="G64" s="51">
        <v>42735</v>
      </c>
      <c r="H64" s="68">
        <v>2905824463</v>
      </c>
      <c r="I64" s="70">
        <v>689455</v>
      </c>
      <c r="J64" s="71">
        <v>1</v>
      </c>
      <c r="K64" s="60">
        <f>+(H64/I64)*J64</f>
        <v>4214.6687789630942</v>
      </c>
      <c r="L64" s="54"/>
    </row>
    <row r="65" spans="1:12" x14ac:dyDescent="0.25">
      <c r="A65" s="126"/>
      <c r="B65" s="126"/>
      <c r="C65" s="126"/>
      <c r="D65" s="126"/>
      <c r="E65" s="126"/>
      <c r="F65" s="126"/>
      <c r="G65" s="126"/>
      <c r="H65" s="126"/>
      <c r="I65" s="126"/>
      <c r="J65" s="126"/>
      <c r="K65" s="57">
        <f>SUM(K62:K64)</f>
        <v>15344.143915326729</v>
      </c>
      <c r="L65" s="30"/>
    </row>
    <row r="66" spans="1:12" x14ac:dyDescent="0.25">
      <c r="A66" s="31"/>
      <c r="B66" s="37"/>
      <c r="C66" s="37"/>
      <c r="D66" s="37"/>
      <c r="E66" s="37"/>
      <c r="F66" s="37"/>
      <c r="G66" s="38"/>
      <c r="H66" s="31"/>
      <c r="I66" s="31"/>
      <c r="J66" s="31"/>
      <c r="K66" s="58" t="str">
        <f>IF(AND(K65&gt;=I6),"CUMPLE ", "NO CUMPLE ")</f>
        <v xml:space="preserve">CUMPLE </v>
      </c>
      <c r="L66" s="31"/>
    </row>
    <row r="67" spans="1:12" ht="6" customHeight="1" x14ac:dyDescent="0.25">
      <c r="A67" s="31"/>
      <c r="B67" s="37"/>
      <c r="C67" s="37"/>
      <c r="D67" s="37"/>
      <c r="E67" s="37"/>
      <c r="F67" s="37"/>
      <c r="G67" s="38"/>
      <c r="H67" s="31"/>
      <c r="I67" s="31"/>
      <c r="J67" s="31"/>
      <c r="K67" s="31"/>
      <c r="L67" s="31"/>
    </row>
    <row r="68" spans="1:12" ht="39.75" customHeight="1" x14ac:dyDescent="0.25">
      <c r="A68" s="127" t="s">
        <v>61</v>
      </c>
      <c r="B68" s="128"/>
      <c r="C68" s="41">
        <v>9</v>
      </c>
      <c r="D68" s="129" t="str">
        <f>+Directorio!B12</f>
        <v>TRANSGALAXIA SA</v>
      </c>
      <c r="E68" s="129"/>
      <c r="F68" s="129"/>
      <c r="G68" s="130"/>
      <c r="H68" s="42"/>
      <c r="I68" s="42"/>
      <c r="J68" s="42"/>
      <c r="K68" s="43"/>
      <c r="L68" s="29"/>
    </row>
    <row r="69" spans="1:12" s="72" customFormat="1" ht="38.25" x14ac:dyDescent="0.2">
      <c r="A69" s="44" t="s">
        <v>221</v>
      </c>
      <c r="B69" s="98" t="s">
        <v>62</v>
      </c>
      <c r="C69" s="98" t="s">
        <v>63</v>
      </c>
      <c r="D69" s="98" t="s">
        <v>64</v>
      </c>
      <c r="E69" s="98" t="s">
        <v>65</v>
      </c>
      <c r="F69" s="44" t="s">
        <v>66</v>
      </c>
      <c r="G69" s="99" t="s">
        <v>67</v>
      </c>
      <c r="H69" s="98" t="s">
        <v>68</v>
      </c>
      <c r="I69" s="44" t="s">
        <v>69</v>
      </c>
      <c r="J69" s="44" t="s">
        <v>70</v>
      </c>
      <c r="K69" s="44" t="s">
        <v>71</v>
      </c>
      <c r="L69" s="44" t="s">
        <v>72</v>
      </c>
    </row>
    <row r="70" spans="1:12" ht="18.75" customHeight="1" x14ac:dyDescent="0.25">
      <c r="A70" s="34"/>
      <c r="B70" s="47" t="s">
        <v>145</v>
      </c>
      <c r="C70" s="48">
        <v>20180113</v>
      </c>
      <c r="D70" s="46"/>
      <c r="E70" s="56" t="s">
        <v>147</v>
      </c>
      <c r="F70" s="49">
        <v>78111800</v>
      </c>
      <c r="G70" s="51">
        <v>43535</v>
      </c>
      <c r="H70" s="68">
        <v>900000000</v>
      </c>
      <c r="I70" s="70">
        <v>828116</v>
      </c>
      <c r="J70" s="71">
        <v>1</v>
      </c>
      <c r="K70" s="60">
        <f>+(H70/I70)*J70</f>
        <v>1086.8042641369084</v>
      </c>
      <c r="L70" s="54"/>
    </row>
    <row r="71" spans="1:12" ht="22.5" customHeight="1" x14ac:dyDescent="0.25">
      <c r="A71" s="34"/>
      <c r="B71" s="47" t="s">
        <v>146</v>
      </c>
      <c r="C71" s="48">
        <v>68</v>
      </c>
      <c r="D71" s="46"/>
      <c r="E71" s="56" t="s">
        <v>148</v>
      </c>
      <c r="F71" s="49">
        <v>78111800</v>
      </c>
      <c r="G71" s="51">
        <v>43465</v>
      </c>
      <c r="H71" s="68">
        <v>500000000</v>
      </c>
      <c r="I71" s="70">
        <v>781242</v>
      </c>
      <c r="J71" s="71">
        <v>1</v>
      </c>
      <c r="K71" s="60">
        <f>+(H71/I71)*J71</f>
        <v>640.00655366710953</v>
      </c>
      <c r="L71" s="54"/>
    </row>
    <row r="72" spans="1:12" x14ac:dyDescent="0.25">
      <c r="A72" s="126"/>
      <c r="B72" s="126"/>
      <c r="C72" s="126"/>
      <c r="D72" s="126"/>
      <c r="E72" s="126"/>
      <c r="F72" s="126"/>
      <c r="G72" s="126"/>
      <c r="H72" s="126"/>
      <c r="I72" s="126"/>
      <c r="J72" s="126"/>
      <c r="K72" s="57">
        <f>SUM(K70:K71)</f>
        <v>1726.8108178040179</v>
      </c>
      <c r="L72" s="30"/>
    </row>
    <row r="73" spans="1:12" x14ac:dyDescent="0.25">
      <c r="A73" s="31"/>
      <c r="B73" s="37"/>
      <c r="C73" s="37"/>
      <c r="D73" s="37"/>
      <c r="E73" s="37"/>
      <c r="F73" s="37"/>
      <c r="G73" s="38"/>
      <c r="H73" s="31"/>
      <c r="I73" s="31"/>
      <c r="J73" s="31"/>
      <c r="K73" s="58" t="str">
        <f>IF(AND(K72&gt;=I6),"CUMPLE ", "NO CUMPLE ")</f>
        <v xml:space="preserve">CUMPLE </v>
      </c>
      <c r="L73" s="31"/>
    </row>
    <row r="74" spans="1:12" ht="8.25" customHeight="1" x14ac:dyDescent="0.25"/>
    <row r="75" spans="1:12" ht="27" customHeight="1" x14ac:dyDescent="0.25">
      <c r="A75" s="127" t="s">
        <v>61</v>
      </c>
      <c r="B75" s="128"/>
      <c r="C75" s="41">
        <v>10</v>
      </c>
      <c r="D75" s="129" t="str">
        <f>+Directorio!B13</f>
        <v>GRUPO EMPRESARIAL JHS SAS</v>
      </c>
      <c r="E75" s="129"/>
      <c r="F75" s="129"/>
      <c r="G75" s="130"/>
      <c r="H75" s="42"/>
      <c r="I75" s="42"/>
      <c r="J75" s="42"/>
      <c r="K75" s="43"/>
      <c r="L75" s="29"/>
    </row>
    <row r="76" spans="1:12" s="72" customFormat="1" ht="42" customHeight="1" x14ac:dyDescent="0.2">
      <c r="A76" s="44" t="s">
        <v>221</v>
      </c>
      <c r="B76" s="98" t="s">
        <v>62</v>
      </c>
      <c r="C76" s="98" t="s">
        <v>63</v>
      </c>
      <c r="D76" s="98" t="s">
        <v>64</v>
      </c>
      <c r="E76" s="98" t="s">
        <v>65</v>
      </c>
      <c r="F76" s="44" t="s">
        <v>66</v>
      </c>
      <c r="G76" s="99" t="s">
        <v>67</v>
      </c>
      <c r="H76" s="98" t="s">
        <v>68</v>
      </c>
      <c r="I76" s="44" t="s">
        <v>69</v>
      </c>
      <c r="J76" s="44" t="s">
        <v>70</v>
      </c>
      <c r="K76" s="44" t="s">
        <v>71</v>
      </c>
      <c r="L76" s="44" t="s">
        <v>72</v>
      </c>
    </row>
    <row r="77" spans="1:12" ht="45" customHeight="1" x14ac:dyDescent="0.25">
      <c r="A77" s="34">
        <v>12</v>
      </c>
      <c r="B77" s="47" t="s">
        <v>149</v>
      </c>
      <c r="C77" s="48" t="s">
        <v>154</v>
      </c>
      <c r="D77" s="46"/>
      <c r="E77" s="56" t="s">
        <v>153</v>
      </c>
      <c r="F77" s="49">
        <v>78111800</v>
      </c>
      <c r="G77" s="51">
        <v>43244</v>
      </c>
      <c r="H77" s="68">
        <v>1479480000</v>
      </c>
      <c r="I77" s="70">
        <v>781242</v>
      </c>
      <c r="J77" s="71">
        <v>1</v>
      </c>
      <c r="K77" s="60">
        <f>+(H77/I77)*J77</f>
        <v>1893.7537920388304</v>
      </c>
      <c r="L77" s="112" t="s">
        <v>226</v>
      </c>
    </row>
    <row r="78" spans="1:12" ht="42" customHeight="1" x14ac:dyDescent="0.25">
      <c r="A78" s="34">
        <v>2</v>
      </c>
      <c r="B78" s="47" t="s">
        <v>150</v>
      </c>
      <c r="C78" s="48" t="s">
        <v>152</v>
      </c>
      <c r="D78" s="46"/>
      <c r="E78" s="56" t="s">
        <v>155</v>
      </c>
      <c r="F78" s="49">
        <v>78111800</v>
      </c>
      <c r="G78" s="51">
        <v>42253</v>
      </c>
      <c r="H78" s="68">
        <v>301659167</v>
      </c>
      <c r="I78" s="70">
        <v>644350</v>
      </c>
      <c r="J78" s="71">
        <v>1</v>
      </c>
      <c r="K78" s="60">
        <f t="shared" ref="K78:K79" si="5">+(H78/I78)*J78</f>
        <v>468.16042057887796</v>
      </c>
      <c r="L78" s="54"/>
    </row>
    <row r="79" spans="1:12" ht="39" customHeight="1" x14ac:dyDescent="0.25">
      <c r="A79" s="34">
        <v>3</v>
      </c>
      <c r="B79" s="47" t="s">
        <v>151</v>
      </c>
      <c r="C79" s="48" t="s">
        <v>157</v>
      </c>
      <c r="D79" s="46"/>
      <c r="E79" s="56" t="s">
        <v>156</v>
      </c>
      <c r="F79" s="49">
        <v>78111800</v>
      </c>
      <c r="G79" s="51">
        <v>42220</v>
      </c>
      <c r="H79" s="68">
        <v>705832987</v>
      </c>
      <c r="I79" s="70">
        <v>644350</v>
      </c>
      <c r="J79" s="71">
        <v>1</v>
      </c>
      <c r="K79" s="60">
        <f t="shared" si="5"/>
        <v>1095.4186187630946</v>
      </c>
      <c r="L79" s="54"/>
    </row>
    <row r="80" spans="1:12" x14ac:dyDescent="0.25">
      <c r="A80" s="126"/>
      <c r="B80" s="126"/>
      <c r="C80" s="126"/>
      <c r="D80" s="126"/>
      <c r="E80" s="126"/>
      <c r="F80" s="126"/>
      <c r="G80" s="126"/>
      <c r="H80" s="126"/>
      <c r="I80" s="126"/>
      <c r="J80" s="126"/>
      <c r="K80" s="57">
        <f>SUM(K77:K79)</f>
        <v>3457.3328313808033</v>
      </c>
      <c r="L80" s="30"/>
    </row>
    <row r="81" spans="1:12" x14ac:dyDescent="0.25">
      <c r="A81" s="31"/>
      <c r="B81" s="37"/>
      <c r="C81" s="37"/>
      <c r="D81" s="37"/>
      <c r="E81" s="37"/>
      <c r="F81" s="37"/>
      <c r="G81" s="38"/>
      <c r="H81" s="31"/>
      <c r="I81" s="31"/>
      <c r="J81" s="31"/>
      <c r="K81" s="58" t="str">
        <f>IF(AND(K80&gt;=I6),"CUMPLE ", "NO CUMPLE ")</f>
        <v xml:space="preserve">CUMPLE </v>
      </c>
      <c r="L81" s="31"/>
    </row>
    <row r="83" spans="1:12" ht="32.25" customHeight="1" x14ac:dyDescent="0.25">
      <c r="A83" s="127" t="s">
        <v>61</v>
      </c>
      <c r="B83" s="128"/>
      <c r="C83" s="41">
        <v>11</v>
      </c>
      <c r="D83" s="129" t="str">
        <f>+Directorio!B14</f>
        <v>SERVITAC SAS</v>
      </c>
      <c r="E83" s="129"/>
      <c r="F83" s="129"/>
      <c r="G83" s="130"/>
      <c r="H83" s="42"/>
      <c r="I83" s="42"/>
      <c r="J83" s="42"/>
      <c r="K83" s="43"/>
      <c r="L83" s="29"/>
    </row>
    <row r="84" spans="1:12" s="72" customFormat="1" ht="38.25" x14ac:dyDescent="0.2">
      <c r="A84" s="44" t="s">
        <v>221</v>
      </c>
      <c r="B84" s="98" t="s">
        <v>62</v>
      </c>
      <c r="C84" s="98" t="s">
        <v>63</v>
      </c>
      <c r="D84" s="98" t="s">
        <v>64</v>
      </c>
      <c r="E84" s="98" t="s">
        <v>65</v>
      </c>
      <c r="F84" s="44" t="s">
        <v>66</v>
      </c>
      <c r="G84" s="99" t="s">
        <v>67</v>
      </c>
      <c r="H84" s="98" t="s">
        <v>68</v>
      </c>
      <c r="I84" s="44" t="s">
        <v>69</v>
      </c>
      <c r="J84" s="44" t="s">
        <v>70</v>
      </c>
      <c r="K84" s="44" t="s">
        <v>71</v>
      </c>
      <c r="L84" s="44" t="s">
        <v>72</v>
      </c>
    </row>
    <row r="85" spans="1:12" ht="39.75" customHeight="1" x14ac:dyDescent="0.25">
      <c r="A85" s="34">
        <v>33</v>
      </c>
      <c r="B85" s="47" t="s">
        <v>158</v>
      </c>
      <c r="C85" s="48">
        <v>8197</v>
      </c>
      <c r="D85" s="46"/>
      <c r="E85" s="120" t="s">
        <v>159</v>
      </c>
      <c r="F85" s="49">
        <v>78111800</v>
      </c>
      <c r="G85" s="51">
        <v>42925</v>
      </c>
      <c r="H85" s="68">
        <v>4324606133</v>
      </c>
      <c r="I85" s="70">
        <v>737717</v>
      </c>
      <c r="J85" s="71">
        <v>0.33</v>
      </c>
      <c r="K85" s="60">
        <v>1934.5087938735317</v>
      </c>
      <c r="L85" s="54"/>
    </row>
    <row r="86" spans="1:12" ht="45.75" customHeight="1" x14ac:dyDescent="0.25">
      <c r="A86" s="34">
        <v>49</v>
      </c>
      <c r="B86" s="47" t="s">
        <v>160</v>
      </c>
      <c r="C86" s="48">
        <v>1666</v>
      </c>
      <c r="D86" s="46"/>
      <c r="E86" s="120" t="s">
        <v>161</v>
      </c>
      <c r="F86" s="49">
        <v>78111800</v>
      </c>
      <c r="G86" s="51">
        <v>43573</v>
      </c>
      <c r="H86" s="68">
        <v>18242557606</v>
      </c>
      <c r="I86" s="70">
        <v>828616</v>
      </c>
      <c r="J86" s="71">
        <v>0.25</v>
      </c>
      <c r="K86" s="60">
        <v>5503.923894180175</v>
      </c>
      <c r="L86" s="54"/>
    </row>
    <row r="87" spans="1:12" x14ac:dyDescent="0.25">
      <c r="A87" s="126"/>
      <c r="B87" s="126"/>
      <c r="C87" s="126"/>
      <c r="D87" s="126"/>
      <c r="E87" s="126"/>
      <c r="F87" s="126"/>
      <c r="G87" s="126"/>
      <c r="H87" s="126"/>
      <c r="I87" s="126"/>
      <c r="J87" s="126"/>
      <c r="K87" s="57">
        <f>SUM(K85:K86)</f>
        <v>7438.4326880537064</v>
      </c>
      <c r="L87" s="30"/>
    </row>
    <row r="88" spans="1:12" x14ac:dyDescent="0.25">
      <c r="A88" s="31"/>
      <c r="B88" s="37"/>
      <c r="C88" s="37"/>
      <c r="D88" s="37"/>
      <c r="E88" s="37"/>
      <c r="F88" s="37"/>
      <c r="G88" s="38"/>
      <c r="H88" s="31"/>
      <c r="I88" s="31"/>
      <c r="J88" s="31"/>
      <c r="K88" s="58" t="str">
        <f>IF(AND(K87&gt;=I6),"CUMPLE ", "NO CUMPLE ")</f>
        <v xml:space="preserve">CUMPLE </v>
      </c>
      <c r="L88" s="31"/>
    </row>
    <row r="89" spans="1:12" ht="10.5" customHeight="1" x14ac:dyDescent="0.25"/>
    <row r="90" spans="1:12" ht="32.25" customHeight="1" x14ac:dyDescent="0.25">
      <c r="A90" s="127" t="s">
        <v>61</v>
      </c>
      <c r="B90" s="128"/>
      <c r="C90" s="41">
        <v>12</v>
      </c>
      <c r="D90" s="129" t="str">
        <f>+Directorio!B15</f>
        <v>MIL SERVICIOS SAS</v>
      </c>
      <c r="E90" s="129"/>
      <c r="F90" s="129"/>
      <c r="G90" s="130"/>
      <c r="H90" s="42"/>
      <c r="I90" s="42"/>
      <c r="J90" s="42"/>
      <c r="K90" s="43"/>
      <c r="L90" s="29"/>
    </row>
    <row r="91" spans="1:12" s="72" customFormat="1" ht="38.25" x14ac:dyDescent="0.2">
      <c r="A91" s="44" t="s">
        <v>221</v>
      </c>
      <c r="B91" s="98" t="s">
        <v>62</v>
      </c>
      <c r="C91" s="98" t="s">
        <v>63</v>
      </c>
      <c r="D91" s="98" t="s">
        <v>64</v>
      </c>
      <c r="E91" s="98" t="s">
        <v>65</v>
      </c>
      <c r="F91" s="44" t="s">
        <v>66</v>
      </c>
      <c r="G91" s="99" t="s">
        <v>67</v>
      </c>
      <c r="H91" s="98" t="s">
        <v>68</v>
      </c>
      <c r="I91" s="44" t="s">
        <v>69</v>
      </c>
      <c r="J91" s="44" t="s">
        <v>70</v>
      </c>
      <c r="K91" s="44" t="s">
        <v>71</v>
      </c>
      <c r="L91" s="44" t="s">
        <v>72</v>
      </c>
    </row>
    <row r="92" spans="1:12" ht="23.25" customHeight="1" x14ac:dyDescent="0.25">
      <c r="A92" s="49">
        <v>2</v>
      </c>
      <c r="B92" s="47" t="s">
        <v>162</v>
      </c>
      <c r="C92" s="48">
        <v>3</v>
      </c>
      <c r="D92" s="46"/>
      <c r="E92" s="120" t="s">
        <v>163</v>
      </c>
      <c r="F92" s="49">
        <v>78111800</v>
      </c>
      <c r="G92" s="51">
        <v>42004</v>
      </c>
      <c r="H92" s="68">
        <v>315225680</v>
      </c>
      <c r="I92" s="70">
        <v>616000</v>
      </c>
      <c r="J92" s="71" t="s">
        <v>75</v>
      </c>
      <c r="K92" s="60">
        <v>511.73</v>
      </c>
      <c r="L92" s="54"/>
    </row>
    <row r="93" spans="1:12" ht="33.75" customHeight="1" x14ac:dyDescent="0.25">
      <c r="A93" s="49">
        <v>8</v>
      </c>
      <c r="B93" s="47" t="s">
        <v>164</v>
      </c>
      <c r="C93" s="48" t="s">
        <v>165</v>
      </c>
      <c r="D93" s="46"/>
      <c r="E93" s="120" t="s">
        <v>166</v>
      </c>
      <c r="F93" s="49">
        <v>78111800</v>
      </c>
      <c r="G93" s="51">
        <v>43100</v>
      </c>
      <c r="H93" s="68">
        <v>647902620</v>
      </c>
      <c r="I93" s="70">
        <v>737717</v>
      </c>
      <c r="J93" s="71" t="s">
        <v>75</v>
      </c>
      <c r="K93" s="60">
        <v>878.25361215750752</v>
      </c>
      <c r="L93" s="54"/>
    </row>
    <row r="94" spans="1:12" x14ac:dyDescent="0.25">
      <c r="A94" s="126"/>
      <c r="B94" s="126"/>
      <c r="C94" s="126"/>
      <c r="D94" s="126"/>
      <c r="E94" s="126"/>
      <c r="F94" s="126"/>
      <c r="G94" s="126"/>
      <c r="H94" s="126"/>
      <c r="I94" s="126"/>
      <c r="J94" s="126"/>
      <c r="K94" s="57">
        <f>SUM(K92:K93)</f>
        <v>1389.9836121575077</v>
      </c>
      <c r="L94" s="30"/>
    </row>
    <row r="95" spans="1:12" x14ac:dyDescent="0.25">
      <c r="A95" s="31"/>
      <c r="B95" s="37"/>
      <c r="C95" s="37"/>
      <c r="D95" s="37"/>
      <c r="E95" s="37"/>
      <c r="F95" s="37"/>
      <c r="G95" s="38"/>
      <c r="H95" s="31"/>
      <c r="I95" s="31"/>
      <c r="J95" s="31"/>
      <c r="K95" s="58" t="str">
        <f>IF(AND(K94&gt;=I6),"CUMPLE ", "NO CUMPLE ")</f>
        <v xml:space="preserve">CUMPLE </v>
      </c>
      <c r="L95" s="31"/>
    </row>
    <row r="96" spans="1:12" ht="10.5" customHeight="1" x14ac:dyDescent="0.25"/>
    <row r="97" spans="1:12" ht="28.5" customHeight="1" x14ac:dyDescent="0.25">
      <c r="A97" s="127" t="s">
        <v>61</v>
      </c>
      <c r="B97" s="128"/>
      <c r="C97" s="41">
        <v>13</v>
      </c>
      <c r="D97" s="129" t="str">
        <f>+Directorio!B16</f>
        <v>SETCOLTUR SAS</v>
      </c>
      <c r="E97" s="129"/>
      <c r="F97" s="129"/>
      <c r="G97" s="130"/>
      <c r="H97" s="42"/>
      <c r="I97" s="42"/>
      <c r="J97" s="42"/>
      <c r="K97" s="43"/>
      <c r="L97" s="29"/>
    </row>
    <row r="98" spans="1:12" s="72" customFormat="1" ht="38.25" x14ac:dyDescent="0.2">
      <c r="A98" s="44" t="s">
        <v>221</v>
      </c>
      <c r="B98" s="98" t="s">
        <v>62</v>
      </c>
      <c r="C98" s="98" t="s">
        <v>63</v>
      </c>
      <c r="D98" s="98" t="s">
        <v>64</v>
      </c>
      <c r="E98" s="98" t="s">
        <v>65</v>
      </c>
      <c r="F98" s="44" t="s">
        <v>66</v>
      </c>
      <c r="G98" s="99" t="s">
        <v>67</v>
      </c>
      <c r="H98" s="98" t="s">
        <v>68</v>
      </c>
      <c r="I98" s="44" t="s">
        <v>69</v>
      </c>
      <c r="J98" s="44" t="s">
        <v>70</v>
      </c>
      <c r="K98" s="44" t="s">
        <v>71</v>
      </c>
      <c r="L98" s="44" t="s">
        <v>72</v>
      </c>
    </row>
    <row r="99" spans="1:12" ht="51.75" customHeight="1" x14ac:dyDescent="0.25">
      <c r="A99" s="49">
        <v>38</v>
      </c>
      <c r="B99" s="47" t="s">
        <v>167</v>
      </c>
      <c r="C99" s="48" t="s">
        <v>168</v>
      </c>
      <c r="D99" s="46"/>
      <c r="E99" s="120" t="s">
        <v>169</v>
      </c>
      <c r="F99" s="67">
        <v>78111800</v>
      </c>
      <c r="G99" s="51">
        <v>43590</v>
      </c>
      <c r="H99" s="68">
        <v>960882354</v>
      </c>
      <c r="I99" s="70">
        <v>828116</v>
      </c>
      <c r="J99" s="71" t="s">
        <v>75</v>
      </c>
      <c r="K99" s="60">
        <v>1160.3233774012338</v>
      </c>
      <c r="L99" s="54"/>
    </row>
    <row r="100" spans="1:12" ht="39" customHeight="1" x14ac:dyDescent="0.25">
      <c r="A100" s="49">
        <v>39</v>
      </c>
      <c r="B100" s="47" t="s">
        <v>170</v>
      </c>
      <c r="C100" s="48" t="s">
        <v>171</v>
      </c>
      <c r="D100" s="46"/>
      <c r="E100" s="120" t="s">
        <v>172</v>
      </c>
      <c r="F100" s="67">
        <v>78111800</v>
      </c>
      <c r="G100" s="51">
        <v>43642</v>
      </c>
      <c r="H100" s="68">
        <v>23084733953</v>
      </c>
      <c r="I100" s="70">
        <v>828116</v>
      </c>
      <c r="J100" s="71">
        <v>0.5</v>
      </c>
      <c r="K100" s="60">
        <v>13938.10405365915</v>
      </c>
      <c r="L100" s="54"/>
    </row>
    <row r="101" spans="1:12" x14ac:dyDescent="0.25">
      <c r="A101" s="126"/>
      <c r="B101" s="126"/>
      <c r="C101" s="126"/>
      <c r="D101" s="126"/>
      <c r="E101" s="126"/>
      <c r="F101" s="126"/>
      <c r="G101" s="126"/>
      <c r="H101" s="126"/>
      <c r="I101" s="126"/>
      <c r="J101" s="126"/>
      <c r="K101" s="57">
        <f>SUM(K99:K100)</f>
        <v>15098.427431060383</v>
      </c>
      <c r="L101" s="30"/>
    </row>
    <row r="102" spans="1:12" x14ac:dyDescent="0.25">
      <c r="A102" s="31"/>
      <c r="B102" s="37"/>
      <c r="C102" s="37"/>
      <c r="D102" s="37"/>
      <c r="E102" s="37"/>
      <c r="F102" s="37"/>
      <c r="G102" s="38"/>
      <c r="H102" s="31"/>
      <c r="I102" s="31"/>
      <c r="J102" s="31"/>
      <c r="K102" s="58" t="str">
        <f>IF(AND(K101&gt;=I6),"CUMPLE ", "NO CUMPLE ")</f>
        <v xml:space="preserve">CUMPLE </v>
      </c>
      <c r="L102" s="31"/>
    </row>
    <row r="103" spans="1:12" ht="6" customHeight="1" x14ac:dyDescent="0.25"/>
    <row r="104" spans="1:12" ht="27" customHeight="1" x14ac:dyDescent="0.25">
      <c r="A104" s="127" t="s">
        <v>61</v>
      </c>
      <c r="B104" s="128"/>
      <c r="C104" s="41">
        <v>14</v>
      </c>
      <c r="D104" s="129" t="str">
        <f>+Directorio!B17</f>
        <v>AS TRANSPORTES</v>
      </c>
      <c r="E104" s="129"/>
      <c r="F104" s="129"/>
      <c r="G104" s="130"/>
      <c r="H104" s="42"/>
      <c r="I104" s="42"/>
      <c r="J104" s="42"/>
      <c r="K104" s="43"/>
      <c r="L104" s="29"/>
    </row>
    <row r="105" spans="1:12" s="72" customFormat="1" ht="38.25" x14ac:dyDescent="0.2">
      <c r="A105" s="44" t="s">
        <v>221</v>
      </c>
      <c r="B105" s="98" t="s">
        <v>62</v>
      </c>
      <c r="C105" s="98" t="s">
        <v>63</v>
      </c>
      <c r="D105" s="98" t="s">
        <v>64</v>
      </c>
      <c r="E105" s="98" t="s">
        <v>65</v>
      </c>
      <c r="F105" s="44" t="s">
        <v>66</v>
      </c>
      <c r="G105" s="99" t="s">
        <v>67</v>
      </c>
      <c r="H105" s="98" t="s">
        <v>68</v>
      </c>
      <c r="I105" s="44" t="s">
        <v>69</v>
      </c>
      <c r="J105" s="44" t="s">
        <v>70</v>
      </c>
      <c r="K105" s="44" t="s">
        <v>71</v>
      </c>
      <c r="L105" s="44" t="s">
        <v>72</v>
      </c>
    </row>
    <row r="106" spans="1:12" ht="30" customHeight="1" x14ac:dyDescent="0.25">
      <c r="A106" s="49">
        <v>56</v>
      </c>
      <c r="B106" s="47" t="s">
        <v>173</v>
      </c>
      <c r="C106" s="48" t="s">
        <v>174</v>
      </c>
      <c r="D106" s="46"/>
      <c r="E106" s="120" t="s">
        <v>175</v>
      </c>
      <c r="F106" s="49">
        <v>78111800</v>
      </c>
      <c r="G106" s="51">
        <v>43159</v>
      </c>
      <c r="H106" s="68">
        <v>17078580636</v>
      </c>
      <c r="I106" s="70">
        <v>781242</v>
      </c>
      <c r="J106" s="71">
        <v>0.18</v>
      </c>
      <c r="K106" s="60">
        <v>3934.9452723739887</v>
      </c>
      <c r="L106" s="54"/>
    </row>
    <row r="107" spans="1:12" ht="31.5" customHeight="1" x14ac:dyDescent="0.25">
      <c r="A107" s="49">
        <v>55</v>
      </c>
      <c r="B107" s="47" t="s">
        <v>173</v>
      </c>
      <c r="C107" s="48" t="s">
        <v>176</v>
      </c>
      <c r="D107" s="46"/>
      <c r="E107" s="120" t="s">
        <v>175</v>
      </c>
      <c r="F107" s="49">
        <v>78111800</v>
      </c>
      <c r="G107" s="51">
        <v>42809</v>
      </c>
      <c r="H107" s="68">
        <v>12668123299</v>
      </c>
      <c r="I107" s="70">
        <v>737717</v>
      </c>
      <c r="J107" s="71">
        <v>0.3</v>
      </c>
      <c r="K107" s="60">
        <v>5151.6191028538042</v>
      </c>
      <c r="L107" s="54"/>
    </row>
    <row r="108" spans="1:12" x14ac:dyDescent="0.25">
      <c r="A108" s="126"/>
      <c r="B108" s="126"/>
      <c r="C108" s="126"/>
      <c r="D108" s="126"/>
      <c r="E108" s="126"/>
      <c r="F108" s="126"/>
      <c r="G108" s="126"/>
      <c r="H108" s="126"/>
      <c r="I108" s="126"/>
      <c r="J108" s="126"/>
      <c r="K108" s="57">
        <f>SUM(K106:K107)</f>
        <v>9086.5643752277938</v>
      </c>
      <c r="L108" s="30"/>
    </row>
    <row r="109" spans="1:12" x14ac:dyDescent="0.25">
      <c r="A109" s="31"/>
      <c r="B109" s="37"/>
      <c r="C109" s="37"/>
      <c r="D109" s="37"/>
      <c r="E109" s="37"/>
      <c r="F109" s="37"/>
      <c r="G109" s="38"/>
      <c r="H109" s="31"/>
      <c r="I109" s="31"/>
      <c r="J109" s="31"/>
      <c r="K109" s="58" t="str">
        <f>IF(AND(K108&gt;=I6),"CUMPLE ", "NO CUMPLE ")</f>
        <v xml:space="preserve">CUMPLE </v>
      </c>
      <c r="L109" s="31"/>
    </row>
    <row r="110" spans="1:12" ht="8.25" customHeight="1" x14ac:dyDescent="0.25"/>
    <row r="111" spans="1:12" ht="28.5" customHeight="1" x14ac:dyDescent="0.25">
      <c r="A111" s="127" t="s">
        <v>61</v>
      </c>
      <c r="B111" s="128"/>
      <c r="C111" s="41">
        <v>15</v>
      </c>
      <c r="D111" s="129" t="str">
        <f>+Directorio!B18</f>
        <v>UNION TEMPORAL TRANSPINTO 2020</v>
      </c>
      <c r="E111" s="129"/>
      <c r="F111" s="129"/>
      <c r="G111" s="130"/>
      <c r="H111" s="42"/>
      <c r="I111" s="42"/>
      <c r="J111" s="42"/>
      <c r="K111" s="43"/>
      <c r="L111" s="29"/>
    </row>
    <row r="112" spans="1:12" s="72" customFormat="1" ht="38.25" x14ac:dyDescent="0.2">
      <c r="A112" s="44" t="s">
        <v>221</v>
      </c>
      <c r="B112" s="98" t="s">
        <v>62</v>
      </c>
      <c r="C112" s="98" t="s">
        <v>63</v>
      </c>
      <c r="D112" s="98" t="s">
        <v>64</v>
      </c>
      <c r="E112" s="98" t="s">
        <v>65</v>
      </c>
      <c r="F112" s="44" t="s">
        <v>66</v>
      </c>
      <c r="G112" s="99" t="s">
        <v>67</v>
      </c>
      <c r="H112" s="98" t="s">
        <v>68</v>
      </c>
      <c r="I112" s="44" t="s">
        <v>69</v>
      </c>
      <c r="J112" s="44" t="s">
        <v>70</v>
      </c>
      <c r="K112" s="44" t="s">
        <v>71</v>
      </c>
      <c r="L112" s="44" t="s">
        <v>72</v>
      </c>
    </row>
    <row r="113" spans="1:12" ht="22.5" customHeight="1" x14ac:dyDescent="0.25">
      <c r="A113" s="49">
        <v>77</v>
      </c>
      <c r="B113" s="47" t="s">
        <v>177</v>
      </c>
      <c r="C113" s="48" t="s">
        <v>178</v>
      </c>
      <c r="D113" s="46"/>
      <c r="E113" s="56" t="s">
        <v>179</v>
      </c>
      <c r="F113" s="49">
        <v>78111800</v>
      </c>
      <c r="G113" s="51">
        <v>43465</v>
      </c>
      <c r="H113" s="68">
        <v>701250000</v>
      </c>
      <c r="I113" s="70">
        <v>781242</v>
      </c>
      <c r="J113" s="71" t="s">
        <v>75</v>
      </c>
      <c r="K113" s="60">
        <v>897.60919151812118</v>
      </c>
      <c r="L113" s="54"/>
    </row>
    <row r="114" spans="1:12" ht="22.5" customHeight="1" x14ac:dyDescent="0.25">
      <c r="A114" s="49">
        <v>2</v>
      </c>
      <c r="B114" s="47" t="s">
        <v>180</v>
      </c>
      <c r="C114" s="48" t="s">
        <v>181</v>
      </c>
      <c r="D114" s="46"/>
      <c r="E114" s="56" t="s">
        <v>182</v>
      </c>
      <c r="F114" s="49">
        <v>78111800</v>
      </c>
      <c r="G114" s="51">
        <v>43528</v>
      </c>
      <c r="H114" s="68">
        <v>240000000</v>
      </c>
      <c r="I114" s="70">
        <v>828116</v>
      </c>
      <c r="J114" s="71" t="s">
        <v>75</v>
      </c>
      <c r="K114" s="60">
        <v>289.81447043650888</v>
      </c>
      <c r="L114" s="54"/>
    </row>
    <row r="115" spans="1:12" x14ac:dyDescent="0.25">
      <c r="A115" s="126"/>
      <c r="B115" s="126"/>
      <c r="C115" s="126"/>
      <c r="D115" s="126"/>
      <c r="E115" s="126"/>
      <c r="F115" s="126"/>
      <c r="G115" s="126"/>
      <c r="H115" s="126"/>
      <c r="I115" s="126"/>
      <c r="J115" s="126"/>
      <c r="K115" s="57">
        <f>SUM(K113:K114)</f>
        <v>1187.42366195463</v>
      </c>
      <c r="L115" s="30"/>
    </row>
    <row r="116" spans="1:12" x14ac:dyDescent="0.25">
      <c r="A116" s="31"/>
      <c r="B116" s="37"/>
      <c r="C116" s="37"/>
      <c r="D116" s="37"/>
      <c r="E116" s="37"/>
      <c r="F116" s="37"/>
      <c r="G116" s="38"/>
      <c r="H116" s="31"/>
      <c r="I116" s="31"/>
      <c r="J116" s="31"/>
      <c r="K116" s="58" t="str">
        <f>IF(AND(K115&gt;=I6),"CUMPLE ", "NO CUMPLE ")</f>
        <v xml:space="preserve">CUMPLE </v>
      </c>
      <c r="L116" s="31"/>
    </row>
    <row r="117" spans="1:12" ht="10.5" customHeight="1" x14ac:dyDescent="0.25"/>
    <row r="118" spans="1:12" ht="27" customHeight="1" x14ac:dyDescent="0.25">
      <c r="A118" s="127" t="s">
        <v>61</v>
      </c>
      <c r="B118" s="128"/>
      <c r="C118" s="41">
        <v>16</v>
      </c>
      <c r="D118" s="129" t="str">
        <f>+Directorio!B19</f>
        <v>ESIVANS SAS</v>
      </c>
      <c r="E118" s="129"/>
      <c r="F118" s="129"/>
      <c r="G118" s="130"/>
      <c r="H118" s="42"/>
      <c r="I118" s="42"/>
      <c r="J118" s="42"/>
      <c r="K118" s="43"/>
      <c r="L118" s="29"/>
    </row>
    <row r="119" spans="1:12" s="72" customFormat="1" ht="38.25" x14ac:dyDescent="0.2">
      <c r="A119" s="44" t="s">
        <v>221</v>
      </c>
      <c r="B119" s="98" t="s">
        <v>62</v>
      </c>
      <c r="C119" s="98" t="s">
        <v>63</v>
      </c>
      <c r="D119" s="98" t="s">
        <v>64</v>
      </c>
      <c r="E119" s="98" t="s">
        <v>65</v>
      </c>
      <c r="F119" s="44" t="s">
        <v>66</v>
      </c>
      <c r="G119" s="99" t="s">
        <v>67</v>
      </c>
      <c r="H119" s="98" t="s">
        <v>68</v>
      </c>
      <c r="I119" s="44" t="s">
        <v>69</v>
      </c>
      <c r="J119" s="44" t="s">
        <v>70</v>
      </c>
      <c r="K119" s="44" t="s">
        <v>71</v>
      </c>
      <c r="L119" s="44" t="s">
        <v>72</v>
      </c>
    </row>
    <row r="120" spans="1:12" ht="26.25" customHeight="1" x14ac:dyDescent="0.25">
      <c r="A120" s="34">
        <v>18</v>
      </c>
      <c r="B120" s="47" t="s">
        <v>183</v>
      </c>
      <c r="C120" s="48" t="s">
        <v>184</v>
      </c>
      <c r="D120" s="46"/>
      <c r="E120" s="56" t="s">
        <v>185</v>
      </c>
      <c r="F120" s="49">
        <v>78111800</v>
      </c>
      <c r="G120" s="51">
        <v>43100</v>
      </c>
      <c r="H120" s="68">
        <v>8281054294</v>
      </c>
      <c r="I120" s="70">
        <v>737717</v>
      </c>
      <c r="J120" s="71" t="s">
        <v>75</v>
      </c>
      <c r="K120" s="60">
        <v>11225.245309515709</v>
      </c>
      <c r="L120" s="54"/>
    </row>
    <row r="121" spans="1:12" x14ac:dyDescent="0.25">
      <c r="A121" s="126"/>
      <c r="B121" s="126"/>
      <c r="C121" s="126"/>
      <c r="D121" s="126"/>
      <c r="E121" s="126"/>
      <c r="F121" s="126"/>
      <c r="G121" s="126"/>
      <c r="H121" s="126"/>
      <c r="I121" s="126"/>
      <c r="J121" s="126"/>
      <c r="K121" s="57">
        <f>SUM(K120:K120)</f>
        <v>11225.245309515709</v>
      </c>
      <c r="L121" s="30"/>
    </row>
    <row r="122" spans="1:12" x14ac:dyDescent="0.25">
      <c r="A122" s="31"/>
      <c r="B122" s="37"/>
      <c r="C122" s="37"/>
      <c r="D122" s="37"/>
      <c r="E122" s="37"/>
      <c r="F122" s="37"/>
      <c r="G122" s="38"/>
      <c r="H122" s="31"/>
      <c r="I122" s="31"/>
      <c r="J122" s="31"/>
      <c r="K122" s="58" t="str">
        <f>IF(AND(K121&gt;=I6),"CUMPLE ", "NO CUMPLE ")</f>
        <v xml:space="preserve">CUMPLE </v>
      </c>
      <c r="L122" s="31"/>
    </row>
    <row r="123" spans="1:12" ht="8.25" customHeight="1" x14ac:dyDescent="0.25"/>
    <row r="124" spans="1:12" ht="26.25" customHeight="1" x14ac:dyDescent="0.25">
      <c r="A124" s="127" t="s">
        <v>61</v>
      </c>
      <c r="B124" s="128"/>
      <c r="C124" s="41">
        <v>17</v>
      </c>
      <c r="D124" s="129" t="str">
        <f>+Directorio!B20</f>
        <v>INVERSIONES TRANSABANA SAS</v>
      </c>
      <c r="E124" s="129"/>
      <c r="F124" s="129"/>
      <c r="G124" s="130"/>
      <c r="H124" s="42"/>
      <c r="I124" s="42"/>
      <c r="J124" s="42"/>
      <c r="K124" s="43"/>
      <c r="L124" s="29"/>
    </row>
    <row r="125" spans="1:12" s="72" customFormat="1" ht="38.25" x14ac:dyDescent="0.2">
      <c r="A125" s="44" t="s">
        <v>221</v>
      </c>
      <c r="B125" s="98" t="s">
        <v>62</v>
      </c>
      <c r="C125" s="98" t="s">
        <v>63</v>
      </c>
      <c r="D125" s="98" t="s">
        <v>64</v>
      </c>
      <c r="E125" s="98" t="s">
        <v>65</v>
      </c>
      <c r="F125" s="44" t="s">
        <v>66</v>
      </c>
      <c r="G125" s="99" t="s">
        <v>67</v>
      </c>
      <c r="H125" s="98" t="s">
        <v>68</v>
      </c>
      <c r="I125" s="44" t="s">
        <v>69</v>
      </c>
      <c r="J125" s="44" t="s">
        <v>70</v>
      </c>
      <c r="K125" s="44" t="s">
        <v>71</v>
      </c>
      <c r="L125" s="44" t="s">
        <v>72</v>
      </c>
    </row>
    <row r="126" spans="1:12" ht="17.25" customHeight="1" x14ac:dyDescent="0.25">
      <c r="A126" s="49">
        <v>1</v>
      </c>
      <c r="B126" s="47" t="s">
        <v>186</v>
      </c>
      <c r="C126" s="48">
        <v>714</v>
      </c>
      <c r="D126" s="46"/>
      <c r="E126" s="56" t="s">
        <v>187</v>
      </c>
      <c r="F126" s="49">
        <v>78111800</v>
      </c>
      <c r="G126" s="51">
        <v>43099</v>
      </c>
      <c r="H126" s="68">
        <v>620360980</v>
      </c>
      <c r="I126" s="70">
        <v>737717</v>
      </c>
      <c r="J126" s="71" t="s">
        <v>75</v>
      </c>
      <c r="K126" s="60">
        <v>840.92000048799196</v>
      </c>
      <c r="L126" s="54"/>
    </row>
    <row r="127" spans="1:12" ht="18" customHeight="1" x14ac:dyDescent="0.25">
      <c r="A127" s="49">
        <v>3</v>
      </c>
      <c r="B127" s="47" t="s">
        <v>188</v>
      </c>
      <c r="C127" s="48">
        <v>17</v>
      </c>
      <c r="D127" s="46"/>
      <c r="E127" s="56" t="s">
        <v>187</v>
      </c>
      <c r="F127" s="49">
        <v>78111800</v>
      </c>
      <c r="G127" s="51">
        <v>42916</v>
      </c>
      <c r="H127" s="68">
        <v>487000000</v>
      </c>
      <c r="I127" s="70">
        <v>737717</v>
      </c>
      <c r="J127" s="71" t="s">
        <v>75</v>
      </c>
      <c r="K127" s="60">
        <v>660.14474385163953</v>
      </c>
      <c r="L127" s="54"/>
    </row>
    <row r="128" spans="1:12" x14ac:dyDescent="0.25">
      <c r="A128" s="126"/>
      <c r="B128" s="126"/>
      <c r="C128" s="126"/>
      <c r="D128" s="126"/>
      <c r="E128" s="126"/>
      <c r="F128" s="126"/>
      <c r="G128" s="126"/>
      <c r="H128" s="126"/>
      <c r="I128" s="126"/>
      <c r="J128" s="126"/>
      <c r="K128" s="57">
        <f>SUM(K126:K127)</f>
        <v>1501.0647443396315</v>
      </c>
      <c r="L128" s="30"/>
    </row>
    <row r="129" spans="1:12" x14ac:dyDescent="0.25">
      <c r="A129" s="31"/>
      <c r="B129" s="37"/>
      <c r="C129" s="37"/>
      <c r="D129" s="37"/>
      <c r="E129" s="37"/>
      <c r="F129" s="37"/>
      <c r="G129" s="38"/>
      <c r="H129" s="31"/>
      <c r="I129" s="31"/>
      <c r="J129" s="31"/>
      <c r="K129" s="58" t="str">
        <f>IF(AND(K128&gt;=I6),"CUMPLE ", "NO CUMPLE ")</f>
        <v xml:space="preserve">CUMPLE </v>
      </c>
      <c r="L129" s="31"/>
    </row>
    <row r="130" spans="1:12" ht="11.25" customHeight="1" x14ac:dyDescent="0.25"/>
    <row r="131" spans="1:12" ht="27.75" customHeight="1" x14ac:dyDescent="0.25">
      <c r="A131" s="127" t="s">
        <v>61</v>
      </c>
      <c r="B131" s="128"/>
      <c r="C131" s="41">
        <v>18</v>
      </c>
      <c r="D131" s="129" t="str">
        <f>+Directorio!B21</f>
        <v>ESTURISVANS SAS</v>
      </c>
      <c r="E131" s="129"/>
      <c r="F131" s="129"/>
      <c r="G131" s="130"/>
      <c r="H131" s="42"/>
      <c r="I131" s="42"/>
      <c r="J131" s="42"/>
      <c r="K131" s="43"/>
      <c r="L131" s="29"/>
    </row>
    <row r="132" spans="1:12" s="72" customFormat="1" ht="38.25" x14ac:dyDescent="0.2">
      <c r="A132" s="44" t="s">
        <v>221</v>
      </c>
      <c r="B132" s="98" t="s">
        <v>62</v>
      </c>
      <c r="C132" s="98" t="s">
        <v>63</v>
      </c>
      <c r="D132" s="98" t="s">
        <v>64</v>
      </c>
      <c r="E132" s="98" t="s">
        <v>65</v>
      </c>
      <c r="F132" s="44" t="s">
        <v>66</v>
      </c>
      <c r="G132" s="99" t="s">
        <v>67</v>
      </c>
      <c r="H132" s="98" t="s">
        <v>68</v>
      </c>
      <c r="I132" s="44" t="s">
        <v>69</v>
      </c>
      <c r="J132" s="44" t="s">
        <v>70</v>
      </c>
      <c r="K132" s="44" t="s">
        <v>71</v>
      </c>
      <c r="L132" s="44" t="s">
        <v>72</v>
      </c>
    </row>
    <row r="133" spans="1:12" ht="45.75" customHeight="1" x14ac:dyDescent="0.25">
      <c r="A133" s="49">
        <v>56</v>
      </c>
      <c r="B133" s="47" t="s">
        <v>189</v>
      </c>
      <c r="C133" s="48" t="s">
        <v>190</v>
      </c>
      <c r="D133" s="46"/>
      <c r="E133" s="56" t="s">
        <v>191</v>
      </c>
      <c r="F133" s="49">
        <v>78111800</v>
      </c>
      <c r="G133" s="51">
        <v>43830</v>
      </c>
      <c r="H133" s="68">
        <v>30334796796</v>
      </c>
      <c r="I133" s="70">
        <v>828116</v>
      </c>
      <c r="J133" s="71">
        <v>0.33</v>
      </c>
      <c r="K133" s="60">
        <v>12088.26172019379</v>
      </c>
      <c r="L133" s="54"/>
    </row>
    <row r="134" spans="1:12" x14ac:dyDescent="0.25">
      <c r="A134" s="126"/>
      <c r="B134" s="126"/>
      <c r="C134" s="126"/>
      <c r="D134" s="126"/>
      <c r="E134" s="126"/>
      <c r="F134" s="126"/>
      <c r="G134" s="126"/>
      <c r="H134" s="126"/>
      <c r="I134" s="126"/>
      <c r="J134" s="126"/>
      <c r="K134" s="57">
        <f>SUM(K133:K133)</f>
        <v>12088.26172019379</v>
      </c>
      <c r="L134" s="30"/>
    </row>
    <row r="135" spans="1:12" x14ac:dyDescent="0.25">
      <c r="A135" s="31"/>
      <c r="B135" s="37"/>
      <c r="C135" s="37"/>
      <c r="D135" s="37"/>
      <c r="E135" s="37"/>
      <c r="F135" s="37"/>
      <c r="G135" s="38"/>
      <c r="H135" s="31"/>
      <c r="I135" s="31"/>
      <c r="J135" s="31"/>
      <c r="K135" s="58" t="str">
        <f>IF(AND(K134&gt;=I6),"CUMPLE ", "NO CUMPLE ")</f>
        <v xml:space="preserve">CUMPLE </v>
      </c>
      <c r="L135" s="31"/>
    </row>
    <row r="136" spans="1:12" ht="10.5" customHeight="1" x14ac:dyDescent="0.25"/>
    <row r="137" spans="1:12" ht="30" customHeight="1" x14ac:dyDescent="0.25">
      <c r="A137" s="127" t="s">
        <v>61</v>
      </c>
      <c r="B137" s="128"/>
      <c r="C137" s="41">
        <v>19</v>
      </c>
      <c r="D137" s="129" t="str">
        <f>+Directorio!B22</f>
        <v>TRANSPORTES CSC S.A.S - EN REORGANIZACIÓN</v>
      </c>
      <c r="E137" s="129"/>
      <c r="F137" s="129"/>
      <c r="G137" s="130"/>
      <c r="H137" s="42"/>
      <c r="I137" s="42"/>
      <c r="J137" s="42"/>
      <c r="K137" s="43"/>
      <c r="L137" s="29"/>
    </row>
    <row r="138" spans="1:12" s="72" customFormat="1" ht="38.25" x14ac:dyDescent="0.2">
      <c r="A138" s="44" t="s">
        <v>221</v>
      </c>
      <c r="B138" s="98" t="s">
        <v>62</v>
      </c>
      <c r="C138" s="98" t="s">
        <v>63</v>
      </c>
      <c r="D138" s="98" t="s">
        <v>64</v>
      </c>
      <c r="E138" s="98" t="s">
        <v>65</v>
      </c>
      <c r="F138" s="44" t="s">
        <v>66</v>
      </c>
      <c r="G138" s="99" t="s">
        <v>67</v>
      </c>
      <c r="H138" s="98" t="s">
        <v>68</v>
      </c>
      <c r="I138" s="44" t="s">
        <v>69</v>
      </c>
      <c r="J138" s="44" t="s">
        <v>70</v>
      </c>
      <c r="K138" s="44" t="s">
        <v>71</v>
      </c>
      <c r="L138" s="44" t="s">
        <v>72</v>
      </c>
    </row>
    <row r="139" spans="1:12" ht="57.75" customHeight="1" x14ac:dyDescent="0.25">
      <c r="A139" s="34">
        <v>28</v>
      </c>
      <c r="B139" s="47" t="s">
        <v>192</v>
      </c>
      <c r="C139" s="48" t="s">
        <v>193</v>
      </c>
      <c r="D139" s="46"/>
      <c r="E139" s="56" t="s">
        <v>194</v>
      </c>
      <c r="F139" s="49">
        <v>78111800</v>
      </c>
      <c r="G139" s="51">
        <v>43281</v>
      </c>
      <c r="H139" s="68">
        <v>18238977177</v>
      </c>
      <c r="I139" s="70">
        <v>781242</v>
      </c>
      <c r="J139" s="71">
        <v>0.25</v>
      </c>
      <c r="K139" s="60">
        <v>5836.532462732418</v>
      </c>
      <c r="L139" s="54"/>
    </row>
    <row r="140" spans="1:12" ht="33.75" customHeight="1" x14ac:dyDescent="0.25">
      <c r="A140" s="34">
        <v>23</v>
      </c>
      <c r="B140" s="47" t="s">
        <v>195</v>
      </c>
      <c r="C140" s="48">
        <v>8197</v>
      </c>
      <c r="D140" s="46"/>
      <c r="E140" s="56" t="s">
        <v>196</v>
      </c>
      <c r="F140" s="49">
        <v>78111800</v>
      </c>
      <c r="G140" s="51">
        <v>42925</v>
      </c>
      <c r="H140" s="68">
        <v>4324606133</v>
      </c>
      <c r="I140" s="70">
        <v>737717</v>
      </c>
      <c r="J140" s="71">
        <v>0.33</v>
      </c>
      <c r="K140" s="60">
        <v>1934.5087938735317</v>
      </c>
      <c r="L140" s="54"/>
    </row>
    <row r="141" spans="1:12" x14ac:dyDescent="0.25">
      <c r="A141" s="126"/>
      <c r="B141" s="126"/>
      <c r="C141" s="126"/>
      <c r="D141" s="126"/>
      <c r="E141" s="126"/>
      <c r="F141" s="126"/>
      <c r="G141" s="126"/>
      <c r="H141" s="126"/>
      <c r="I141" s="126"/>
      <c r="J141" s="126"/>
      <c r="K141" s="57">
        <f>SUM(K139:K140)</f>
        <v>7771.0412566059495</v>
      </c>
      <c r="L141" s="30"/>
    </row>
    <row r="142" spans="1:12" x14ac:dyDescent="0.25">
      <c r="A142" s="31"/>
      <c r="B142" s="37"/>
      <c r="C142" s="37"/>
      <c r="D142" s="37"/>
      <c r="E142" s="37"/>
      <c r="F142" s="37"/>
      <c r="G142" s="38"/>
      <c r="H142" s="31"/>
      <c r="I142" s="31"/>
      <c r="J142" s="31"/>
      <c r="K142" s="58" t="str">
        <f>IF(AND(K141&gt;=I6),"CUMPLE ", "NO CUMPLE ")</f>
        <v xml:space="preserve">CUMPLE </v>
      </c>
      <c r="L142" s="31"/>
    </row>
    <row r="143" spans="1:12" ht="12" customHeight="1" x14ac:dyDescent="0.25"/>
    <row r="144" spans="1:12" ht="33.75" customHeight="1" x14ac:dyDescent="0.25">
      <c r="A144" s="127" t="s">
        <v>61</v>
      </c>
      <c r="B144" s="128"/>
      <c r="C144" s="41">
        <v>20</v>
      </c>
      <c r="D144" s="129" t="str">
        <f>+Directorio!B23</f>
        <v>ZIDCAR SAS</v>
      </c>
      <c r="E144" s="129"/>
      <c r="F144" s="129"/>
      <c r="G144" s="130"/>
      <c r="H144" s="42"/>
      <c r="I144" s="42"/>
      <c r="J144" s="42"/>
      <c r="K144" s="43"/>
      <c r="L144" s="29"/>
    </row>
    <row r="145" spans="1:12" s="83" customFormat="1" ht="38.25" x14ac:dyDescent="0.25">
      <c r="A145" s="44" t="s">
        <v>221</v>
      </c>
      <c r="B145" s="98" t="s">
        <v>62</v>
      </c>
      <c r="C145" s="98" t="s">
        <v>63</v>
      </c>
      <c r="D145" s="98" t="s">
        <v>64</v>
      </c>
      <c r="E145" s="98" t="s">
        <v>65</v>
      </c>
      <c r="F145" s="44" t="s">
        <v>66</v>
      </c>
      <c r="G145" s="99" t="s">
        <v>67</v>
      </c>
      <c r="H145" s="98" t="s">
        <v>68</v>
      </c>
      <c r="I145" s="44" t="s">
        <v>69</v>
      </c>
      <c r="J145" s="44" t="s">
        <v>70</v>
      </c>
      <c r="K145" s="44" t="s">
        <v>71</v>
      </c>
      <c r="L145" s="44" t="s">
        <v>72</v>
      </c>
    </row>
    <row r="146" spans="1:12" ht="26.25" customHeight="1" x14ac:dyDescent="0.25">
      <c r="A146" s="49">
        <v>23</v>
      </c>
      <c r="B146" s="47" t="s">
        <v>197</v>
      </c>
      <c r="C146" s="48" t="s">
        <v>198</v>
      </c>
      <c r="D146" s="46"/>
      <c r="E146" s="56" t="s">
        <v>199</v>
      </c>
      <c r="F146" s="49">
        <v>78111800</v>
      </c>
      <c r="G146" s="51">
        <v>42868</v>
      </c>
      <c r="H146" s="68">
        <v>979641721</v>
      </c>
      <c r="I146" s="70">
        <v>737717</v>
      </c>
      <c r="J146" s="71" t="s">
        <v>75</v>
      </c>
      <c r="K146" s="60">
        <v>1327.9370286979968</v>
      </c>
      <c r="L146" s="54"/>
    </row>
    <row r="147" spans="1:12" ht="28.5" customHeight="1" x14ac:dyDescent="0.25">
      <c r="A147" s="49">
        <v>14</v>
      </c>
      <c r="B147" s="47" t="s">
        <v>200</v>
      </c>
      <c r="C147" s="48" t="s">
        <v>201</v>
      </c>
      <c r="D147" s="46"/>
      <c r="E147" s="56" t="s">
        <v>199</v>
      </c>
      <c r="F147" s="49">
        <v>78111800</v>
      </c>
      <c r="G147" s="51">
        <v>43539</v>
      </c>
      <c r="H147" s="68">
        <v>395009897</v>
      </c>
      <c r="I147" s="70">
        <v>828116</v>
      </c>
      <c r="J147" s="71" t="s">
        <v>75</v>
      </c>
      <c r="K147" s="60">
        <v>476.99826715097885</v>
      </c>
      <c r="L147" s="54"/>
    </row>
    <row r="148" spans="1:12" ht="22.5" customHeight="1" x14ac:dyDescent="0.25">
      <c r="A148" s="49">
        <v>29</v>
      </c>
      <c r="B148" s="47" t="s">
        <v>202</v>
      </c>
      <c r="C148" s="48" t="s">
        <v>203</v>
      </c>
      <c r="D148" s="46"/>
      <c r="E148" s="56" t="s">
        <v>199</v>
      </c>
      <c r="F148" s="49">
        <v>78111800</v>
      </c>
      <c r="G148" s="51">
        <v>42901</v>
      </c>
      <c r="H148" s="68">
        <v>621236604</v>
      </c>
      <c r="I148" s="70">
        <v>737717</v>
      </c>
      <c r="J148" s="71" t="s">
        <v>75</v>
      </c>
      <c r="K148" s="60">
        <v>842.10693802637059</v>
      </c>
      <c r="L148" s="54"/>
    </row>
    <row r="149" spans="1:12" x14ac:dyDescent="0.25">
      <c r="A149" s="126"/>
      <c r="B149" s="126"/>
      <c r="C149" s="126"/>
      <c r="D149" s="126"/>
      <c r="E149" s="126"/>
      <c r="F149" s="126"/>
      <c r="G149" s="126"/>
      <c r="H149" s="126"/>
      <c r="I149" s="126"/>
      <c r="J149" s="126"/>
      <c r="K149" s="57">
        <f>SUM(K146:K148)</f>
        <v>2647.042233875346</v>
      </c>
      <c r="L149" s="30"/>
    </row>
    <row r="150" spans="1:12" x14ac:dyDescent="0.25">
      <c r="A150" s="31"/>
      <c r="B150" s="37"/>
      <c r="C150" s="37"/>
      <c r="D150" s="37"/>
      <c r="E150" s="37"/>
      <c r="F150" s="37"/>
      <c r="G150" s="38"/>
      <c r="H150" s="31"/>
      <c r="I150" s="31"/>
      <c r="J150" s="31"/>
      <c r="K150" s="58" t="str">
        <f>IF(AND(K149&gt;=I6),"CUMPLE ", "NO CUMPLE ")</f>
        <v xml:space="preserve">CUMPLE </v>
      </c>
      <c r="L150" s="31"/>
    </row>
    <row r="152" spans="1:12" ht="35.25" customHeight="1" x14ac:dyDescent="0.25">
      <c r="A152" s="127" t="s">
        <v>61</v>
      </c>
      <c r="B152" s="128"/>
      <c r="C152" s="41">
        <v>21</v>
      </c>
      <c r="D152" s="129" t="str">
        <f>+Directorio!B24</f>
        <v>PLATINO VIP SAS</v>
      </c>
      <c r="E152" s="129"/>
      <c r="F152" s="129"/>
      <c r="G152" s="130"/>
      <c r="H152" s="42"/>
      <c r="I152" s="42"/>
      <c r="J152" s="42"/>
      <c r="K152" s="43"/>
      <c r="L152" s="29"/>
    </row>
    <row r="153" spans="1:12" s="72" customFormat="1" ht="38.25" x14ac:dyDescent="0.2">
      <c r="A153" s="44" t="s">
        <v>221</v>
      </c>
      <c r="B153" s="98" t="s">
        <v>62</v>
      </c>
      <c r="C153" s="98" t="s">
        <v>63</v>
      </c>
      <c r="D153" s="98" t="s">
        <v>64</v>
      </c>
      <c r="E153" s="98" t="s">
        <v>65</v>
      </c>
      <c r="F153" s="44" t="s">
        <v>66</v>
      </c>
      <c r="G153" s="99" t="s">
        <v>67</v>
      </c>
      <c r="H153" s="98" t="s">
        <v>68</v>
      </c>
      <c r="I153" s="44" t="s">
        <v>69</v>
      </c>
      <c r="J153" s="44" t="s">
        <v>70</v>
      </c>
      <c r="K153" s="44" t="s">
        <v>71</v>
      </c>
      <c r="L153" s="44" t="s">
        <v>72</v>
      </c>
    </row>
    <row r="154" spans="1:12" ht="45.75" customHeight="1" x14ac:dyDescent="0.25">
      <c r="A154" s="49">
        <v>35</v>
      </c>
      <c r="B154" s="47" t="s">
        <v>189</v>
      </c>
      <c r="C154" s="48" t="s">
        <v>171</v>
      </c>
      <c r="D154" s="46"/>
      <c r="E154" s="56" t="s">
        <v>204</v>
      </c>
      <c r="F154" s="49">
        <v>78111800</v>
      </c>
      <c r="G154" s="51">
        <v>43642</v>
      </c>
      <c r="H154" s="68">
        <v>23084733953</v>
      </c>
      <c r="I154" s="70">
        <v>828116</v>
      </c>
      <c r="J154" s="71">
        <v>0.5</v>
      </c>
      <c r="K154" s="60">
        <v>13938.10405365915</v>
      </c>
      <c r="L154" s="54"/>
    </row>
    <row r="155" spans="1:12" x14ac:dyDescent="0.25">
      <c r="A155" s="126"/>
      <c r="B155" s="126"/>
      <c r="C155" s="126"/>
      <c r="D155" s="126"/>
      <c r="E155" s="126"/>
      <c r="F155" s="126"/>
      <c r="G155" s="126"/>
      <c r="H155" s="126"/>
      <c r="I155" s="126"/>
      <c r="J155" s="126"/>
      <c r="K155" s="57">
        <f>SUM(K154:K154)</f>
        <v>13938.10405365915</v>
      </c>
      <c r="L155" s="30"/>
    </row>
    <row r="156" spans="1:12" x14ac:dyDescent="0.25">
      <c r="A156" s="31"/>
      <c r="B156" s="37"/>
      <c r="C156" s="37"/>
      <c r="D156" s="37"/>
      <c r="E156" s="37"/>
      <c r="F156" s="37"/>
      <c r="G156" s="38"/>
      <c r="H156" s="31"/>
      <c r="I156" s="31"/>
      <c r="J156" s="31"/>
      <c r="K156" s="58" t="str">
        <f>IF(AND(K155&gt;=I6),"CUMPLE ", "NO CUMPLE ")</f>
        <v xml:space="preserve">CUMPLE </v>
      </c>
      <c r="L156" s="31"/>
    </row>
    <row r="158" spans="1:12" ht="30" customHeight="1" x14ac:dyDescent="0.25">
      <c r="A158" s="127" t="s">
        <v>61</v>
      </c>
      <c r="B158" s="128"/>
      <c r="C158" s="41">
        <v>22</v>
      </c>
      <c r="D158" s="129" t="str">
        <f>+Directorio!B25</f>
        <v>BUSINESS CLASS CO SAS</v>
      </c>
      <c r="E158" s="129"/>
      <c r="F158" s="129"/>
      <c r="G158" s="130"/>
      <c r="H158" s="42"/>
      <c r="I158" s="42"/>
      <c r="J158" s="42"/>
      <c r="K158" s="43"/>
      <c r="L158" s="29"/>
    </row>
    <row r="159" spans="1:12" s="72" customFormat="1" ht="38.25" x14ac:dyDescent="0.2">
      <c r="A159" s="44" t="s">
        <v>221</v>
      </c>
      <c r="B159" s="98" t="s">
        <v>62</v>
      </c>
      <c r="C159" s="98" t="s">
        <v>63</v>
      </c>
      <c r="D159" s="98" t="s">
        <v>64</v>
      </c>
      <c r="E159" s="98" t="s">
        <v>65</v>
      </c>
      <c r="F159" s="44" t="s">
        <v>66</v>
      </c>
      <c r="G159" s="99" t="s">
        <v>67</v>
      </c>
      <c r="H159" s="98" t="s">
        <v>68</v>
      </c>
      <c r="I159" s="44" t="s">
        <v>69</v>
      </c>
      <c r="J159" s="44" t="s">
        <v>70</v>
      </c>
      <c r="K159" s="44" t="s">
        <v>71</v>
      </c>
      <c r="L159" s="44" t="s">
        <v>72</v>
      </c>
    </row>
    <row r="160" spans="1:12" ht="45.75" customHeight="1" x14ac:dyDescent="0.25">
      <c r="A160" s="49">
        <v>1</v>
      </c>
      <c r="B160" s="47" t="s">
        <v>205</v>
      </c>
      <c r="C160" s="48" t="s">
        <v>206</v>
      </c>
      <c r="D160" s="46"/>
      <c r="E160" s="56" t="s">
        <v>207</v>
      </c>
      <c r="F160" s="67">
        <v>78111800</v>
      </c>
      <c r="G160" s="51">
        <v>43159</v>
      </c>
      <c r="H160" s="68">
        <v>3600453200</v>
      </c>
      <c r="I160" s="70">
        <v>781242</v>
      </c>
      <c r="J160" s="71" t="s">
        <v>75</v>
      </c>
      <c r="K160" s="60">
        <v>4608.6272883434331</v>
      </c>
      <c r="L160" s="54"/>
    </row>
    <row r="161" spans="1:12" x14ac:dyDescent="0.25">
      <c r="A161" s="126" t="s">
        <v>61</v>
      </c>
      <c r="B161" s="126"/>
      <c r="C161" s="126"/>
      <c r="D161" s="126"/>
      <c r="E161" s="126"/>
      <c r="F161" s="126"/>
      <c r="G161" s="126"/>
      <c r="H161" s="126"/>
      <c r="I161" s="126"/>
      <c r="J161" s="126"/>
      <c r="K161" s="57">
        <f>SUM(K160:K160)</f>
        <v>4608.6272883434331</v>
      </c>
      <c r="L161" s="30"/>
    </row>
    <row r="162" spans="1:12" x14ac:dyDescent="0.25">
      <c r="A162" s="31"/>
      <c r="B162" s="37"/>
      <c r="C162" s="37"/>
      <c r="D162" s="37"/>
      <c r="E162" s="37"/>
      <c r="F162" s="37"/>
      <c r="G162" s="38"/>
      <c r="H162" s="31"/>
      <c r="I162" s="31"/>
      <c r="J162" s="31"/>
      <c r="K162" s="58" t="str">
        <f>IF(AND(K161&gt;=I6),"CUMPLE ", "NO CUMPLE ")</f>
        <v xml:space="preserve">CUMPLE </v>
      </c>
      <c r="L162" s="31"/>
    </row>
    <row r="163" spans="1:12" ht="10.5" customHeight="1" x14ac:dyDescent="0.25"/>
    <row r="164" spans="1:12" x14ac:dyDescent="0.25">
      <c r="A164" s="127" t="s">
        <v>61</v>
      </c>
      <c r="B164" s="128"/>
      <c r="C164" s="41">
        <v>23</v>
      </c>
      <c r="D164" s="129" t="str">
        <f>+Directorio!B26</f>
        <v>LIDERTUR SA</v>
      </c>
      <c r="E164" s="129"/>
      <c r="F164" s="129"/>
      <c r="G164" s="130"/>
      <c r="H164" s="42"/>
      <c r="I164" s="42"/>
      <c r="J164" s="42"/>
      <c r="K164" s="43"/>
      <c r="L164" s="29"/>
    </row>
    <row r="165" spans="1:12" s="72" customFormat="1" ht="38.25" x14ac:dyDescent="0.2">
      <c r="A165" s="44" t="s">
        <v>221</v>
      </c>
      <c r="B165" s="98" t="s">
        <v>62</v>
      </c>
      <c r="C165" s="98" t="s">
        <v>63</v>
      </c>
      <c r="D165" s="98" t="s">
        <v>64</v>
      </c>
      <c r="E165" s="98" t="s">
        <v>65</v>
      </c>
      <c r="F165" s="44" t="s">
        <v>66</v>
      </c>
      <c r="G165" s="99" t="s">
        <v>67</v>
      </c>
      <c r="H165" s="98" t="s">
        <v>68</v>
      </c>
      <c r="I165" s="44" t="s">
        <v>69</v>
      </c>
      <c r="J165" s="44" t="s">
        <v>70</v>
      </c>
      <c r="K165" s="44" t="s">
        <v>71</v>
      </c>
      <c r="L165" s="44" t="s">
        <v>72</v>
      </c>
    </row>
    <row r="166" spans="1:12" ht="28.5" customHeight="1" x14ac:dyDescent="0.25">
      <c r="A166" s="49">
        <v>101</v>
      </c>
      <c r="B166" s="47" t="s">
        <v>208</v>
      </c>
      <c r="C166" s="48">
        <v>9600060935</v>
      </c>
      <c r="D166" s="46"/>
      <c r="E166" s="56" t="s">
        <v>209</v>
      </c>
      <c r="F166" s="67"/>
      <c r="G166" s="51">
        <v>42185</v>
      </c>
      <c r="H166" s="68">
        <v>6697451032</v>
      </c>
      <c r="I166" s="70">
        <v>644350</v>
      </c>
      <c r="J166" s="71" t="s">
        <v>75</v>
      </c>
      <c r="K166" s="60">
        <v>10394.1197051292</v>
      </c>
      <c r="L166" s="112" t="s">
        <v>262</v>
      </c>
    </row>
    <row r="167" spans="1:12" ht="42" customHeight="1" x14ac:dyDescent="0.25">
      <c r="A167" s="49"/>
      <c r="B167" s="47" t="s">
        <v>210</v>
      </c>
      <c r="C167" s="48" t="s">
        <v>211</v>
      </c>
      <c r="D167" s="46"/>
      <c r="E167" s="56" t="s">
        <v>212</v>
      </c>
      <c r="F167" s="67"/>
      <c r="G167" s="51">
        <v>42366</v>
      </c>
      <c r="H167" s="68">
        <v>4151633579</v>
      </c>
      <c r="I167" s="70">
        <v>644350</v>
      </c>
      <c r="J167" s="71">
        <v>0.34</v>
      </c>
      <c r="K167" s="60">
        <f>+(H167/I167)*J167</f>
        <v>2190.6656581981842</v>
      </c>
      <c r="L167" s="112" t="s">
        <v>262</v>
      </c>
    </row>
    <row r="168" spans="1:12" ht="40.5" customHeight="1" x14ac:dyDescent="0.25">
      <c r="A168" s="49"/>
      <c r="B168" s="47" t="s">
        <v>213</v>
      </c>
      <c r="C168" s="48" t="s">
        <v>214</v>
      </c>
      <c r="D168" s="46"/>
      <c r="E168" s="56" t="s">
        <v>215</v>
      </c>
      <c r="F168" s="67"/>
      <c r="G168" s="51">
        <v>42467</v>
      </c>
      <c r="H168" s="68">
        <v>8763288902</v>
      </c>
      <c r="I168" s="70">
        <v>689455</v>
      </c>
      <c r="J168" s="71">
        <v>0.4</v>
      </c>
      <c r="K168" s="60">
        <f>+(H168/I168)*J168</f>
        <v>5084.1832473475433</v>
      </c>
      <c r="L168" s="112" t="s">
        <v>262</v>
      </c>
    </row>
    <row r="169" spans="1:12" x14ac:dyDescent="0.25">
      <c r="A169" s="126"/>
      <c r="B169" s="126"/>
      <c r="C169" s="126"/>
      <c r="D169" s="126"/>
      <c r="E169" s="126"/>
      <c r="F169" s="126"/>
      <c r="G169" s="126"/>
      <c r="H169" s="126"/>
      <c r="I169" s="126"/>
      <c r="J169" s="126"/>
      <c r="K169" s="57">
        <f>SUM(K166:K168)</f>
        <v>17668.968610674929</v>
      </c>
      <c r="L169" s="30"/>
    </row>
    <row r="170" spans="1:12" x14ac:dyDescent="0.25">
      <c r="A170" s="31"/>
      <c r="B170" s="37"/>
      <c r="C170" s="37"/>
      <c r="D170" s="37"/>
      <c r="E170" s="37"/>
      <c r="F170" s="37"/>
      <c r="G170" s="38"/>
      <c r="H170" s="31"/>
      <c r="I170" s="31"/>
      <c r="J170" s="31"/>
      <c r="K170" s="58" t="str">
        <f>IF(AND(K169&gt;=I6),"CUMPLE ", "NO CUMPLE ")</f>
        <v xml:space="preserve">CUMPLE </v>
      </c>
      <c r="L170" s="31"/>
    </row>
  </sheetData>
  <dataConsolidate>
    <dataRefs count="1">
      <dataRef ref="C86:C90" sheet="Exp. Proponente"/>
    </dataRefs>
  </dataConsolidate>
  <mergeCells count="74">
    <mergeCell ref="A161:J161"/>
    <mergeCell ref="A164:B164"/>
    <mergeCell ref="D164:G164"/>
    <mergeCell ref="A169:J169"/>
    <mergeCell ref="A149:J149"/>
    <mergeCell ref="A152:B152"/>
    <mergeCell ref="D152:G152"/>
    <mergeCell ref="A155:J155"/>
    <mergeCell ref="A158:B158"/>
    <mergeCell ref="D158:G158"/>
    <mergeCell ref="A134:J134"/>
    <mergeCell ref="A137:B137"/>
    <mergeCell ref="D137:G137"/>
    <mergeCell ref="A141:J141"/>
    <mergeCell ref="A144:B144"/>
    <mergeCell ref="D144:G144"/>
    <mergeCell ref="A121:J121"/>
    <mergeCell ref="A124:B124"/>
    <mergeCell ref="D124:G124"/>
    <mergeCell ref="A128:J128"/>
    <mergeCell ref="A131:B131"/>
    <mergeCell ref="D131:G131"/>
    <mergeCell ref="A108:J108"/>
    <mergeCell ref="A111:B111"/>
    <mergeCell ref="D111:G111"/>
    <mergeCell ref="A115:J115"/>
    <mergeCell ref="A118:B118"/>
    <mergeCell ref="D118:G118"/>
    <mergeCell ref="A94:J94"/>
    <mergeCell ref="A97:B97"/>
    <mergeCell ref="D97:G97"/>
    <mergeCell ref="A101:J101"/>
    <mergeCell ref="A104:B104"/>
    <mergeCell ref="D104:G104"/>
    <mergeCell ref="A83:B83"/>
    <mergeCell ref="D83:G83"/>
    <mergeCell ref="A87:J87"/>
    <mergeCell ref="A90:B90"/>
    <mergeCell ref="D90:G90"/>
    <mergeCell ref="A50:J50"/>
    <mergeCell ref="B6:E6"/>
    <mergeCell ref="A30:B30"/>
    <mergeCell ref="D30:G30"/>
    <mergeCell ref="A21:J21"/>
    <mergeCell ref="A24:B24"/>
    <mergeCell ref="A38:B38"/>
    <mergeCell ref="D38:G38"/>
    <mergeCell ref="A43:J43"/>
    <mergeCell ref="A46:B46"/>
    <mergeCell ref="D46:G46"/>
    <mergeCell ref="A1:L1"/>
    <mergeCell ref="A3:L3"/>
    <mergeCell ref="A27:J27"/>
    <mergeCell ref="A16:B16"/>
    <mergeCell ref="D16:G16"/>
    <mergeCell ref="A13:J13"/>
    <mergeCell ref="A8:B8"/>
    <mergeCell ref="D8:G8"/>
    <mergeCell ref="A5:E5"/>
    <mergeCell ref="D24:G24"/>
    <mergeCell ref="J5:K5"/>
    <mergeCell ref="J6:K6"/>
    <mergeCell ref="A80:J80"/>
    <mergeCell ref="A53:B53"/>
    <mergeCell ref="D53:G53"/>
    <mergeCell ref="A58:J58"/>
    <mergeCell ref="A60:B60"/>
    <mergeCell ref="D60:G60"/>
    <mergeCell ref="A65:J65"/>
    <mergeCell ref="A68:B68"/>
    <mergeCell ref="D68:G68"/>
    <mergeCell ref="A72:J72"/>
    <mergeCell ref="A75:B75"/>
    <mergeCell ref="D75:G75"/>
  </mergeCells>
  <conditionalFormatting sqref="J6">
    <cfRule type="cellIs" priority="273" stopIfTrue="1" operator="greaterThan">
      <formula>0</formula>
    </cfRule>
    <cfRule type="cellIs" dxfId="67" priority="274" stopIfTrue="1" operator="equal">
      <formula>0</formula>
    </cfRule>
  </conditionalFormatting>
  <conditionalFormatting sqref="I10 H12:I12">
    <cfRule type="cellIs" priority="141" stopIfTrue="1" operator="greaterThan">
      <formula>0</formula>
    </cfRule>
    <cfRule type="cellIs" dxfId="66" priority="142" stopIfTrue="1" operator="equal">
      <formula>0</formula>
    </cfRule>
  </conditionalFormatting>
  <conditionalFormatting sqref="I11">
    <cfRule type="cellIs" priority="139" stopIfTrue="1" operator="greaterThan">
      <formula>0</formula>
    </cfRule>
    <cfRule type="cellIs" dxfId="65" priority="140" stopIfTrue="1" operator="equal">
      <formula>0</formula>
    </cfRule>
  </conditionalFormatting>
  <conditionalFormatting sqref="H10:H11">
    <cfRule type="cellIs" priority="137" stopIfTrue="1" operator="greaterThan">
      <formula>0</formula>
    </cfRule>
    <cfRule type="cellIs" dxfId="64" priority="138" stopIfTrue="1" operator="equal">
      <formula>0</formula>
    </cfRule>
  </conditionalFormatting>
  <conditionalFormatting sqref="I40:I41">
    <cfRule type="cellIs" priority="127" stopIfTrue="1" operator="greaterThan">
      <formula>0</formula>
    </cfRule>
    <cfRule type="cellIs" dxfId="63" priority="128" stopIfTrue="1" operator="equal">
      <formula>0</formula>
    </cfRule>
  </conditionalFormatting>
  <conditionalFormatting sqref="I20">
    <cfRule type="cellIs" priority="47" stopIfTrue="1" operator="greaterThan">
      <formula>0</formula>
    </cfRule>
    <cfRule type="cellIs" dxfId="62" priority="48" stopIfTrue="1" operator="equal">
      <formula>0</formula>
    </cfRule>
  </conditionalFormatting>
  <conditionalFormatting sqref="K10:K12">
    <cfRule type="cellIs" priority="55" stopIfTrue="1" operator="greaterThan">
      <formula>0</formula>
    </cfRule>
    <cfRule type="cellIs" dxfId="61" priority="56" stopIfTrue="1" operator="equal">
      <formula>0</formula>
    </cfRule>
  </conditionalFormatting>
  <conditionalFormatting sqref="I18">
    <cfRule type="cellIs" priority="51" stopIfTrue="1" operator="greaterThan">
      <formula>0</formula>
    </cfRule>
    <cfRule type="cellIs" dxfId="60" priority="52" stopIfTrue="1" operator="equal">
      <formula>0</formula>
    </cfRule>
  </conditionalFormatting>
  <conditionalFormatting sqref="I19">
    <cfRule type="cellIs" priority="49" stopIfTrue="1" operator="greaterThan">
      <formula>0</formula>
    </cfRule>
    <cfRule type="cellIs" dxfId="59" priority="50" stopIfTrue="1" operator="equal">
      <formula>0</formula>
    </cfRule>
  </conditionalFormatting>
  <conditionalFormatting sqref="I42">
    <cfRule type="cellIs" priority="45" stopIfTrue="1" operator="greaterThan">
      <formula>0</formula>
    </cfRule>
    <cfRule type="cellIs" dxfId="58" priority="46" stopIfTrue="1" operator="equal">
      <formula>0</formula>
    </cfRule>
  </conditionalFormatting>
  <conditionalFormatting sqref="I48:I49">
    <cfRule type="cellIs" priority="43" stopIfTrue="1" operator="greaterThan">
      <formula>0</formula>
    </cfRule>
    <cfRule type="cellIs" dxfId="57" priority="44" stopIfTrue="1" operator="equal">
      <formula>0</formula>
    </cfRule>
  </conditionalFormatting>
  <conditionalFormatting sqref="I55:I56">
    <cfRule type="cellIs" priority="39" stopIfTrue="1" operator="greaterThan">
      <formula>0</formula>
    </cfRule>
    <cfRule type="cellIs" dxfId="56" priority="40" stopIfTrue="1" operator="equal">
      <formula>0</formula>
    </cfRule>
  </conditionalFormatting>
  <conditionalFormatting sqref="I57">
    <cfRule type="cellIs" priority="35" stopIfTrue="1" operator="greaterThan">
      <formula>0</formula>
    </cfRule>
    <cfRule type="cellIs" dxfId="55" priority="36" stopIfTrue="1" operator="equal">
      <formula>0</formula>
    </cfRule>
  </conditionalFormatting>
  <conditionalFormatting sqref="I62:I63">
    <cfRule type="cellIs" priority="33" stopIfTrue="1" operator="greaterThan">
      <formula>0</formula>
    </cfRule>
    <cfRule type="cellIs" dxfId="54" priority="34" stopIfTrue="1" operator="equal">
      <formula>0</formula>
    </cfRule>
  </conditionalFormatting>
  <conditionalFormatting sqref="I64">
    <cfRule type="cellIs" priority="31" stopIfTrue="1" operator="greaterThan">
      <formula>0</formula>
    </cfRule>
    <cfRule type="cellIs" dxfId="53" priority="32" stopIfTrue="1" operator="equal">
      <formula>0</formula>
    </cfRule>
  </conditionalFormatting>
  <conditionalFormatting sqref="I70:I71">
    <cfRule type="cellIs" priority="29" stopIfTrue="1" operator="greaterThan">
      <formula>0</formula>
    </cfRule>
    <cfRule type="cellIs" dxfId="52" priority="30" stopIfTrue="1" operator="equal">
      <formula>0</formula>
    </cfRule>
  </conditionalFormatting>
  <conditionalFormatting sqref="I77:I79">
    <cfRule type="cellIs" priority="27" stopIfTrue="1" operator="greaterThan">
      <formula>0</formula>
    </cfRule>
    <cfRule type="cellIs" dxfId="51" priority="28" stopIfTrue="1" operator="equal">
      <formula>0</formula>
    </cfRule>
  </conditionalFormatting>
  <conditionalFormatting sqref="I85:I86">
    <cfRule type="cellIs" priority="25" stopIfTrue="1" operator="greaterThan">
      <formula>0</formula>
    </cfRule>
    <cfRule type="cellIs" dxfId="50" priority="26" stopIfTrue="1" operator="equal">
      <formula>0</formula>
    </cfRule>
  </conditionalFormatting>
  <conditionalFormatting sqref="I92:I93">
    <cfRule type="cellIs" priority="23" stopIfTrue="1" operator="greaterThan">
      <formula>0</formula>
    </cfRule>
    <cfRule type="cellIs" dxfId="49" priority="24" stopIfTrue="1" operator="equal">
      <formula>0</formula>
    </cfRule>
  </conditionalFormatting>
  <conditionalFormatting sqref="I99:I100">
    <cfRule type="cellIs" priority="21" stopIfTrue="1" operator="greaterThan">
      <formula>0</formula>
    </cfRule>
    <cfRule type="cellIs" dxfId="48" priority="22" stopIfTrue="1" operator="equal">
      <formula>0</formula>
    </cfRule>
  </conditionalFormatting>
  <conditionalFormatting sqref="I106:I107">
    <cfRule type="cellIs" priority="19" stopIfTrue="1" operator="greaterThan">
      <formula>0</formula>
    </cfRule>
    <cfRule type="cellIs" dxfId="47" priority="20" stopIfTrue="1" operator="equal">
      <formula>0</formula>
    </cfRule>
  </conditionalFormatting>
  <conditionalFormatting sqref="I113:I114">
    <cfRule type="cellIs" priority="17" stopIfTrue="1" operator="greaterThan">
      <formula>0</formula>
    </cfRule>
    <cfRule type="cellIs" dxfId="46" priority="18" stopIfTrue="1" operator="equal">
      <formula>0</formula>
    </cfRule>
  </conditionalFormatting>
  <conditionalFormatting sqref="I120">
    <cfRule type="cellIs" priority="15" stopIfTrue="1" operator="greaterThan">
      <formula>0</formula>
    </cfRule>
    <cfRule type="cellIs" dxfId="45" priority="16" stopIfTrue="1" operator="equal">
      <formula>0</formula>
    </cfRule>
  </conditionalFormatting>
  <conditionalFormatting sqref="I126:I127">
    <cfRule type="cellIs" priority="13" stopIfTrue="1" operator="greaterThan">
      <formula>0</formula>
    </cfRule>
    <cfRule type="cellIs" dxfId="44" priority="14" stopIfTrue="1" operator="equal">
      <formula>0</formula>
    </cfRule>
  </conditionalFormatting>
  <conditionalFormatting sqref="I133">
    <cfRule type="cellIs" priority="11" stopIfTrue="1" operator="greaterThan">
      <formula>0</formula>
    </cfRule>
    <cfRule type="cellIs" dxfId="43" priority="12" stopIfTrue="1" operator="equal">
      <formula>0</formula>
    </cfRule>
  </conditionalFormatting>
  <conditionalFormatting sqref="I139:I140">
    <cfRule type="cellIs" priority="9" stopIfTrue="1" operator="greaterThan">
      <formula>0</formula>
    </cfRule>
    <cfRule type="cellIs" dxfId="42" priority="10" stopIfTrue="1" operator="equal">
      <formula>0</formula>
    </cfRule>
  </conditionalFormatting>
  <conditionalFormatting sqref="I146:I148">
    <cfRule type="cellIs" priority="7" stopIfTrue="1" operator="greaterThan">
      <formula>0</formula>
    </cfRule>
    <cfRule type="cellIs" dxfId="41" priority="8" stopIfTrue="1" operator="equal">
      <formula>0</formula>
    </cfRule>
  </conditionalFormatting>
  <conditionalFormatting sqref="I154">
    <cfRule type="cellIs" priority="5" stopIfTrue="1" operator="greaterThan">
      <formula>0</formula>
    </cfRule>
    <cfRule type="cellIs" dxfId="40" priority="6" stopIfTrue="1" operator="equal">
      <formula>0</formula>
    </cfRule>
  </conditionalFormatting>
  <conditionalFormatting sqref="I160">
    <cfRule type="cellIs" priority="3" stopIfTrue="1" operator="greaterThan">
      <formula>0</formula>
    </cfRule>
    <cfRule type="cellIs" dxfId="39" priority="4" stopIfTrue="1" operator="equal">
      <formula>0</formula>
    </cfRule>
  </conditionalFormatting>
  <conditionalFormatting sqref="I166:I168">
    <cfRule type="cellIs" priority="1" stopIfTrue="1" operator="greaterThan">
      <formula>0</formula>
    </cfRule>
    <cfRule type="cellIs" dxfId="38" priority="2" stopIfTrue="1" operator="equal">
      <formula>0</formula>
    </cfRule>
  </conditionalFormatting>
  <pageMargins left="0.70866141732283472" right="0.70866141732283472" top="0.74803149606299213" bottom="0.74803149606299213" header="0.31496062992125984" footer="0.31496062992125984"/>
  <pageSetup scale="44" fitToHeight="0" orientation="landscape" r:id="rId1"/>
  <headerFooter>
    <oddFooter>&amp;R&amp;P de &amp;N</oddFooter>
  </headerFooter>
  <rowBreaks count="3" manualBreakCount="3">
    <brk id="36" max="11" man="1"/>
    <brk id="81" max="11" man="1"/>
    <brk id="129"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S10"/>
  <sheetViews>
    <sheetView view="pageBreakPreview" zoomScale="70" zoomScaleNormal="90" zoomScaleSheetLayoutView="70" zoomScalePageLayoutView="60" workbookViewId="0">
      <pane xSplit="2" ySplit="4" topLeftCell="BE10" activePane="bottomRight" state="frozen"/>
      <selection pane="topRight" activeCell="C1" sqref="C1"/>
      <selection pane="bottomLeft" activeCell="A3" sqref="A3"/>
      <selection pane="bottomRight" activeCell="BU10" sqref="BU10"/>
    </sheetView>
  </sheetViews>
  <sheetFormatPr baseColWidth="10" defaultColWidth="11.42578125" defaultRowHeight="12.75" x14ac:dyDescent="0.25"/>
  <cols>
    <col min="1" max="1" width="10.7109375" style="83" customWidth="1"/>
    <col min="2" max="2" width="73.5703125" style="83" customWidth="1"/>
    <col min="3" max="4" width="5.5703125" style="83" customWidth="1"/>
    <col min="5" max="5" width="17.7109375" style="83" customWidth="1"/>
    <col min="6" max="6" width="4.85546875" style="83" customWidth="1"/>
    <col min="7" max="7" width="5.5703125" style="83" customWidth="1"/>
    <col min="8" max="8" width="17.7109375" style="83" customWidth="1"/>
    <col min="9" max="9" width="4.85546875" style="83" customWidth="1"/>
    <col min="10" max="10" width="5.5703125" style="83" customWidth="1"/>
    <col min="11" max="11" width="17.7109375" style="83" customWidth="1"/>
    <col min="12" max="12" width="5.140625" style="83" customWidth="1"/>
    <col min="13" max="13" width="5.28515625" style="83" customWidth="1"/>
    <col min="14" max="14" width="17.7109375" style="83" customWidth="1"/>
    <col min="15" max="15" width="6" style="83" customWidth="1"/>
    <col min="16" max="16" width="5.28515625" style="83" customWidth="1"/>
    <col min="17" max="17" width="17.7109375" style="83" customWidth="1"/>
    <col min="18" max="18" width="5.28515625" style="83" customWidth="1"/>
    <col min="19" max="19" width="5.7109375" style="83" customWidth="1"/>
    <col min="20" max="20" width="17.7109375" style="83" customWidth="1"/>
    <col min="21" max="21" width="4.28515625" style="83" customWidth="1"/>
    <col min="22" max="22" width="4.5703125" style="83" customWidth="1"/>
    <col min="23" max="23" width="17.7109375" style="83" customWidth="1"/>
    <col min="24" max="24" width="5.42578125" style="83" customWidth="1"/>
    <col min="25" max="25" width="5" style="83" customWidth="1"/>
    <col min="26" max="26" width="16.5703125" style="83" customWidth="1"/>
    <col min="27" max="27" width="5" style="83" customWidth="1"/>
    <col min="28" max="28" width="5.42578125" style="83" customWidth="1"/>
    <col min="29" max="29" width="17.7109375" style="83" customWidth="1"/>
    <col min="30" max="30" width="5.28515625" style="83" customWidth="1"/>
    <col min="31" max="31" width="5.5703125" style="83" customWidth="1"/>
    <col min="32" max="32" width="17.7109375" style="83" customWidth="1"/>
    <col min="33" max="33" width="5.28515625" style="83" customWidth="1"/>
    <col min="34" max="34" width="5.42578125" style="83" customWidth="1"/>
    <col min="35" max="35" width="16" style="83" customWidth="1"/>
    <col min="36" max="36" width="5.28515625" style="83" customWidth="1"/>
    <col min="37" max="37" width="5.42578125" style="83" customWidth="1"/>
    <col min="38" max="38" width="16" style="83" customWidth="1"/>
    <col min="39" max="39" width="5.28515625" style="83" customWidth="1"/>
    <col min="40" max="40" width="4.7109375" style="83" customWidth="1"/>
    <col min="41" max="41" width="17.42578125" style="83" customWidth="1"/>
    <col min="42" max="42" width="5.28515625" style="83" customWidth="1"/>
    <col min="43" max="43" width="5.140625" style="83" customWidth="1"/>
    <col min="44" max="44" width="16" style="83" customWidth="1"/>
    <col min="45" max="45" width="5.28515625" style="83" customWidth="1"/>
    <col min="46" max="46" width="4.7109375" style="83" customWidth="1"/>
    <col min="47" max="47" width="20.85546875" style="83" customWidth="1"/>
    <col min="48" max="48" width="5.28515625" style="83" customWidth="1"/>
    <col min="49" max="49" width="4.7109375" style="83" customWidth="1"/>
    <col min="50" max="50" width="16" style="83" customWidth="1"/>
    <col min="51" max="51" width="5.28515625" style="83" customWidth="1"/>
    <col min="52" max="52" width="4.7109375" style="83" customWidth="1"/>
    <col min="53" max="53" width="16" style="83" customWidth="1"/>
    <col min="54" max="54" width="5.28515625" style="83" customWidth="1"/>
    <col min="55" max="55" width="4.7109375" style="83" customWidth="1"/>
    <col min="56" max="56" width="16" style="83" customWidth="1"/>
    <col min="57" max="57" width="5.28515625" style="83" customWidth="1"/>
    <col min="58" max="58" width="4.7109375" style="83" customWidth="1"/>
    <col min="59" max="59" width="16" style="83" customWidth="1"/>
    <col min="60" max="60" width="5.28515625" style="83" customWidth="1"/>
    <col min="61" max="61" width="4.7109375" style="83" customWidth="1"/>
    <col min="62" max="62" width="16" style="83" customWidth="1"/>
    <col min="63" max="63" width="5.28515625" style="83" customWidth="1"/>
    <col min="64" max="64" width="4.7109375" style="83" customWidth="1"/>
    <col min="65" max="65" width="16" style="83" customWidth="1"/>
    <col min="66" max="66" width="5.28515625" style="83" customWidth="1"/>
    <col min="67" max="67" width="4.7109375" style="83" customWidth="1"/>
    <col min="68" max="68" width="16" style="83" customWidth="1"/>
    <col min="69" max="69" width="5.28515625" style="83" customWidth="1"/>
    <col min="70" max="70" width="4.7109375" style="83" customWidth="1"/>
    <col min="71" max="71" width="19.42578125" style="83" customWidth="1"/>
    <col min="72" max="16384" width="11.42578125" style="83"/>
  </cols>
  <sheetData>
    <row r="1" spans="1:71" ht="39.75" customHeight="1" x14ac:dyDescent="0.25">
      <c r="A1" s="146" t="str">
        <f>+'Exp. Proponente'!A1:L1</f>
        <v>PRESTAR EL SERVICIO DE TRANSPORTE TERRESTRE AUTOMOTOR ESPECIAL, INCLUIDOS TODOS LOS GASTOS INHERENTES AL MISMO</v>
      </c>
      <c r="B1" s="146"/>
      <c r="C1" s="146"/>
      <c r="D1" s="146"/>
      <c r="E1" s="146"/>
      <c r="F1" s="146"/>
      <c r="G1" s="146"/>
      <c r="H1" s="146"/>
      <c r="I1" s="146"/>
      <c r="J1" s="146"/>
      <c r="K1" s="146"/>
      <c r="L1" s="146"/>
      <c r="M1" s="146"/>
      <c r="N1" s="146"/>
      <c r="O1" s="146"/>
      <c r="P1" s="146"/>
      <c r="Q1" s="146"/>
      <c r="R1" s="146"/>
      <c r="S1" s="146"/>
      <c r="T1" s="146"/>
    </row>
    <row r="2" spans="1:71" ht="29.25" customHeight="1" x14ac:dyDescent="0.25">
      <c r="A2" s="146" t="str">
        <f>+'Exp. Proponente'!A3:L3</f>
        <v>SDHT-SASI-001-2020</v>
      </c>
      <c r="B2" s="146"/>
      <c r="C2" s="146"/>
      <c r="D2" s="146"/>
      <c r="E2" s="146"/>
      <c r="F2" s="146"/>
      <c r="G2" s="146"/>
      <c r="H2" s="146"/>
      <c r="I2" s="146"/>
      <c r="J2" s="146"/>
      <c r="K2" s="146"/>
      <c r="L2" s="146"/>
      <c r="M2" s="146"/>
      <c r="N2" s="146"/>
      <c r="O2" s="146"/>
      <c r="P2" s="146"/>
      <c r="Q2" s="146"/>
      <c r="R2" s="146"/>
      <c r="S2" s="146"/>
      <c r="T2" s="146"/>
    </row>
    <row r="3" spans="1:71" ht="30" customHeight="1" x14ac:dyDescent="0.25">
      <c r="A3" s="147" t="s">
        <v>94</v>
      </c>
      <c r="B3" s="147"/>
      <c r="C3" s="147"/>
      <c r="D3" s="147"/>
      <c r="E3" s="147"/>
      <c r="F3" s="147"/>
      <c r="G3" s="147"/>
      <c r="H3" s="147"/>
      <c r="I3" s="147"/>
      <c r="J3" s="147"/>
      <c r="K3" s="147"/>
      <c r="L3" s="147"/>
      <c r="M3" s="147"/>
      <c r="N3" s="147"/>
      <c r="O3" s="147"/>
      <c r="P3" s="147"/>
      <c r="Q3" s="147"/>
      <c r="R3" s="147"/>
      <c r="S3" s="147"/>
      <c r="T3" s="147"/>
    </row>
    <row r="4" spans="1:71" ht="45" customHeight="1" x14ac:dyDescent="0.25">
      <c r="A4" s="84"/>
      <c r="B4" s="85" t="s">
        <v>61</v>
      </c>
      <c r="C4" s="144" t="str">
        <f>+Directorio!B4</f>
        <v>TRANSPORTES ESPECIALES ALIADOS SAS</v>
      </c>
      <c r="D4" s="145"/>
      <c r="E4" s="145"/>
      <c r="F4" s="144" t="str">
        <f>Directorio!B5</f>
        <v>UT HABITAT SOCIAL</v>
      </c>
      <c r="G4" s="145"/>
      <c r="H4" s="145"/>
      <c r="I4" s="144" t="str">
        <f>+Directorio!B6</f>
        <v>MAVETRANS SAS</v>
      </c>
      <c r="J4" s="145"/>
      <c r="K4" s="145"/>
      <c r="L4" s="144" t="str">
        <f>Directorio!B7</f>
        <v>TRANSPORTES ESPECIALES FSG SAS</v>
      </c>
      <c r="M4" s="145"/>
      <c r="N4" s="145"/>
      <c r="O4" s="144" t="str">
        <f>+Directorio!B8</f>
        <v>INVERSIONES TRANSTURISMOS SAS</v>
      </c>
      <c r="P4" s="145"/>
      <c r="Q4" s="145"/>
      <c r="R4" s="144" t="str">
        <f>Directorio!B9</f>
        <v>TRANSPORTES ESPECIALES NUEVA ERA SAS</v>
      </c>
      <c r="S4" s="145"/>
      <c r="T4" s="145"/>
      <c r="U4" s="144" t="str">
        <f>+Directorio!B10</f>
        <v>TRANSPORTES ESPECIALES UNO A LIMITADA</v>
      </c>
      <c r="V4" s="145"/>
      <c r="W4" s="145"/>
      <c r="X4" s="144" t="str">
        <f>Directorio!B11</f>
        <v>TRANSPORTES ESPECIALIZADOS JR SAS</v>
      </c>
      <c r="Y4" s="145"/>
      <c r="Z4" s="145"/>
      <c r="AA4" s="144" t="str">
        <f>+Directorio!B12</f>
        <v>TRANSGALAXIA SA</v>
      </c>
      <c r="AB4" s="145"/>
      <c r="AC4" s="145"/>
      <c r="AD4" s="144" t="str">
        <f>Directorio!B13</f>
        <v>GRUPO EMPRESARIAL JHS SAS</v>
      </c>
      <c r="AE4" s="145"/>
      <c r="AF4" s="145"/>
      <c r="AG4" s="144" t="str">
        <f>+Directorio!B14</f>
        <v>SERVITAC SAS</v>
      </c>
      <c r="AH4" s="145"/>
      <c r="AI4" s="145"/>
      <c r="AJ4" s="144" t="str">
        <f>Directorio!B15</f>
        <v>MIL SERVICIOS SAS</v>
      </c>
      <c r="AK4" s="145"/>
      <c r="AL4" s="145"/>
      <c r="AM4" s="144" t="str">
        <f>+Directorio!B16</f>
        <v>SETCOLTUR SAS</v>
      </c>
      <c r="AN4" s="145"/>
      <c r="AO4" s="145"/>
      <c r="AP4" s="144" t="str">
        <f>Directorio!B17</f>
        <v>AS TRANSPORTES</v>
      </c>
      <c r="AQ4" s="145"/>
      <c r="AR4" s="145"/>
      <c r="AS4" s="144" t="str">
        <f>+Directorio!B18</f>
        <v>UNION TEMPORAL TRANSPINTO 2020</v>
      </c>
      <c r="AT4" s="145"/>
      <c r="AU4" s="145"/>
      <c r="AV4" s="144" t="str">
        <f>Directorio!B19</f>
        <v>ESIVANS SAS</v>
      </c>
      <c r="AW4" s="145"/>
      <c r="AX4" s="145"/>
      <c r="AY4" s="144" t="str">
        <f>+Directorio!B20</f>
        <v>INVERSIONES TRANSABANA SAS</v>
      </c>
      <c r="AZ4" s="145"/>
      <c r="BA4" s="145"/>
      <c r="BB4" s="144" t="str">
        <f>Directorio!B21</f>
        <v>ESTURISVANS SAS</v>
      </c>
      <c r="BC4" s="145"/>
      <c r="BD4" s="145"/>
      <c r="BE4" s="144" t="str">
        <f>+Directorio!B22</f>
        <v>TRANSPORTES CSC S.A.S - EN REORGANIZACIÓN</v>
      </c>
      <c r="BF4" s="145"/>
      <c r="BG4" s="145"/>
      <c r="BH4" s="144" t="str">
        <f>Directorio!B23</f>
        <v>ZIDCAR SAS</v>
      </c>
      <c r="BI4" s="145"/>
      <c r="BJ4" s="145"/>
      <c r="BK4" s="144" t="str">
        <f>+Directorio!B24</f>
        <v>PLATINO VIP SAS</v>
      </c>
      <c r="BL4" s="145"/>
      <c r="BM4" s="145"/>
      <c r="BN4" s="144" t="str">
        <f>+Directorio!B25</f>
        <v>BUSINESS CLASS CO SAS</v>
      </c>
      <c r="BO4" s="145"/>
      <c r="BP4" s="145"/>
      <c r="BQ4" s="144" t="str">
        <f>+Directorio!B26</f>
        <v>LIDERTUR SA</v>
      </c>
      <c r="BR4" s="145"/>
      <c r="BS4" s="145"/>
    </row>
    <row r="5" spans="1:71" ht="41.25" customHeight="1" x14ac:dyDescent="0.25">
      <c r="A5" s="86" t="s">
        <v>95</v>
      </c>
      <c r="B5" s="87" t="s">
        <v>96</v>
      </c>
      <c r="C5" s="88" t="s">
        <v>97</v>
      </c>
      <c r="D5" s="88" t="s">
        <v>98</v>
      </c>
      <c r="E5" s="88" t="s">
        <v>99</v>
      </c>
      <c r="F5" s="88" t="s">
        <v>97</v>
      </c>
      <c r="G5" s="88" t="s">
        <v>98</v>
      </c>
      <c r="H5" s="88" t="s">
        <v>99</v>
      </c>
      <c r="I5" s="88" t="s">
        <v>97</v>
      </c>
      <c r="J5" s="88" t="s">
        <v>98</v>
      </c>
      <c r="K5" s="88" t="s">
        <v>99</v>
      </c>
      <c r="L5" s="88" t="s">
        <v>97</v>
      </c>
      <c r="M5" s="88" t="s">
        <v>98</v>
      </c>
      <c r="N5" s="88" t="s">
        <v>99</v>
      </c>
      <c r="O5" s="88" t="s">
        <v>97</v>
      </c>
      <c r="P5" s="88" t="s">
        <v>98</v>
      </c>
      <c r="Q5" s="88" t="s">
        <v>99</v>
      </c>
      <c r="R5" s="88" t="s">
        <v>97</v>
      </c>
      <c r="S5" s="88" t="s">
        <v>98</v>
      </c>
      <c r="T5" s="88" t="s">
        <v>99</v>
      </c>
      <c r="U5" s="88" t="s">
        <v>97</v>
      </c>
      <c r="V5" s="88" t="s">
        <v>98</v>
      </c>
      <c r="W5" s="88" t="s">
        <v>99</v>
      </c>
      <c r="X5" s="88" t="s">
        <v>97</v>
      </c>
      <c r="Y5" s="88" t="s">
        <v>98</v>
      </c>
      <c r="Z5" s="88" t="s">
        <v>99</v>
      </c>
      <c r="AA5" s="88" t="s">
        <v>97</v>
      </c>
      <c r="AB5" s="88" t="s">
        <v>98</v>
      </c>
      <c r="AC5" s="88" t="s">
        <v>99</v>
      </c>
      <c r="AD5" s="88" t="s">
        <v>97</v>
      </c>
      <c r="AE5" s="88" t="s">
        <v>98</v>
      </c>
      <c r="AF5" s="88" t="s">
        <v>99</v>
      </c>
      <c r="AG5" s="88" t="s">
        <v>97</v>
      </c>
      <c r="AH5" s="88" t="s">
        <v>98</v>
      </c>
      <c r="AI5" s="88" t="s">
        <v>99</v>
      </c>
      <c r="AJ5" s="88" t="s">
        <v>97</v>
      </c>
      <c r="AK5" s="88" t="s">
        <v>98</v>
      </c>
      <c r="AL5" s="88" t="s">
        <v>99</v>
      </c>
      <c r="AM5" s="88" t="s">
        <v>97</v>
      </c>
      <c r="AN5" s="88" t="s">
        <v>98</v>
      </c>
      <c r="AO5" s="88" t="s">
        <v>99</v>
      </c>
      <c r="AP5" s="88" t="s">
        <v>97</v>
      </c>
      <c r="AQ5" s="88" t="s">
        <v>98</v>
      </c>
      <c r="AR5" s="88" t="s">
        <v>99</v>
      </c>
      <c r="AS5" s="88" t="s">
        <v>97</v>
      </c>
      <c r="AT5" s="88" t="s">
        <v>98</v>
      </c>
      <c r="AU5" s="88" t="s">
        <v>99</v>
      </c>
      <c r="AV5" s="88" t="s">
        <v>97</v>
      </c>
      <c r="AW5" s="88" t="s">
        <v>98</v>
      </c>
      <c r="AX5" s="88" t="s">
        <v>99</v>
      </c>
      <c r="AY5" s="88" t="s">
        <v>97</v>
      </c>
      <c r="AZ5" s="88" t="s">
        <v>98</v>
      </c>
      <c r="BA5" s="88" t="s">
        <v>99</v>
      </c>
      <c r="BB5" s="88" t="s">
        <v>97</v>
      </c>
      <c r="BC5" s="88" t="s">
        <v>98</v>
      </c>
      <c r="BD5" s="88" t="s">
        <v>99</v>
      </c>
      <c r="BE5" s="88" t="s">
        <v>97</v>
      </c>
      <c r="BF5" s="88" t="s">
        <v>98</v>
      </c>
      <c r="BG5" s="88" t="s">
        <v>99</v>
      </c>
      <c r="BH5" s="88" t="s">
        <v>97</v>
      </c>
      <c r="BI5" s="88" t="s">
        <v>98</v>
      </c>
      <c r="BJ5" s="88" t="s">
        <v>99</v>
      </c>
      <c r="BK5" s="88" t="s">
        <v>97</v>
      </c>
      <c r="BL5" s="88" t="s">
        <v>98</v>
      </c>
      <c r="BM5" s="88" t="s">
        <v>99</v>
      </c>
      <c r="BN5" s="88" t="s">
        <v>97</v>
      </c>
      <c r="BO5" s="88" t="s">
        <v>98</v>
      </c>
      <c r="BP5" s="88" t="s">
        <v>99</v>
      </c>
      <c r="BQ5" s="88" t="s">
        <v>97</v>
      </c>
      <c r="BR5" s="88" t="s">
        <v>98</v>
      </c>
      <c r="BS5" s="88" t="s">
        <v>99</v>
      </c>
    </row>
    <row r="6" spans="1:71" ht="40.5" customHeight="1" x14ac:dyDescent="0.25">
      <c r="A6" s="142" t="s">
        <v>218</v>
      </c>
      <c r="B6" s="143"/>
      <c r="C6" s="89"/>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row>
    <row r="7" spans="1:71" ht="184.5" customHeight="1" x14ac:dyDescent="0.25">
      <c r="A7" s="90" t="s">
        <v>100</v>
      </c>
      <c r="B7" s="91" t="s">
        <v>222</v>
      </c>
      <c r="C7" s="92" t="s">
        <v>216</v>
      </c>
      <c r="D7" s="92"/>
      <c r="E7" s="93"/>
      <c r="F7" s="92" t="s">
        <v>216</v>
      </c>
      <c r="G7" s="92"/>
      <c r="H7" s="93"/>
      <c r="I7" s="92" t="s">
        <v>216</v>
      </c>
      <c r="J7" s="92"/>
      <c r="K7" s="93"/>
      <c r="L7" s="92" t="s">
        <v>216</v>
      </c>
      <c r="M7" s="92"/>
      <c r="N7" s="93"/>
      <c r="O7" s="92" t="s">
        <v>216</v>
      </c>
      <c r="P7" s="92"/>
      <c r="Q7" s="93"/>
      <c r="R7" s="92" t="s">
        <v>216</v>
      </c>
      <c r="S7" s="92"/>
      <c r="T7" s="93"/>
      <c r="U7" s="92" t="s">
        <v>216</v>
      </c>
      <c r="V7" s="92"/>
      <c r="W7" s="93"/>
      <c r="X7" s="92" t="s">
        <v>216</v>
      </c>
      <c r="Y7" s="92"/>
      <c r="Z7" s="93"/>
      <c r="AA7" s="92" t="s">
        <v>216</v>
      </c>
      <c r="AB7" s="92"/>
      <c r="AC7" s="93"/>
      <c r="AD7" s="92" t="s">
        <v>216</v>
      </c>
      <c r="AE7" s="92"/>
      <c r="AF7" s="93"/>
      <c r="AG7" s="92" t="s">
        <v>216</v>
      </c>
      <c r="AH7" s="92"/>
      <c r="AI7" s="93"/>
      <c r="AJ7" s="92" t="s">
        <v>216</v>
      </c>
      <c r="AK7" s="92"/>
      <c r="AL7" s="93"/>
      <c r="AM7" s="92" t="s">
        <v>216</v>
      </c>
      <c r="AN7" s="92"/>
      <c r="AO7" s="93"/>
      <c r="AP7" s="92" t="s">
        <v>216</v>
      </c>
      <c r="AQ7" s="92"/>
      <c r="AR7" s="93"/>
      <c r="AS7" s="92" t="s">
        <v>216</v>
      </c>
      <c r="AT7" s="92"/>
      <c r="AU7" s="113" t="s">
        <v>257</v>
      </c>
      <c r="AV7" s="92" t="s">
        <v>216</v>
      </c>
      <c r="AW7" s="92"/>
      <c r="AX7" s="93"/>
      <c r="AY7" s="92" t="s">
        <v>216</v>
      </c>
      <c r="AZ7" s="92"/>
      <c r="BA7" s="93"/>
      <c r="BB7" s="92" t="s">
        <v>216</v>
      </c>
      <c r="BC7" s="92"/>
      <c r="BD7" s="93"/>
      <c r="BE7" s="92" t="s">
        <v>216</v>
      </c>
      <c r="BF7" s="92"/>
      <c r="BG7" s="93"/>
      <c r="BH7" s="92" t="s">
        <v>216</v>
      </c>
      <c r="BI7" s="92"/>
      <c r="BJ7" s="93"/>
      <c r="BK7" s="92" t="s">
        <v>216</v>
      </c>
      <c r="BL7" s="92"/>
      <c r="BM7" s="93"/>
      <c r="BN7" s="92" t="s">
        <v>216</v>
      </c>
      <c r="BO7" s="92"/>
      <c r="BP7" s="93"/>
      <c r="BQ7" s="92" t="s">
        <v>216</v>
      </c>
      <c r="BR7" s="92"/>
      <c r="BS7" s="93"/>
    </row>
    <row r="8" spans="1:71" ht="99.75" customHeight="1" x14ac:dyDescent="0.25">
      <c r="A8" s="90" t="s">
        <v>101</v>
      </c>
      <c r="B8" s="91" t="s">
        <v>223</v>
      </c>
      <c r="C8" s="92" t="s">
        <v>216</v>
      </c>
      <c r="D8" s="92"/>
      <c r="E8" s="93"/>
      <c r="F8" s="92" t="s">
        <v>216</v>
      </c>
      <c r="G8" s="92"/>
      <c r="H8" s="93"/>
      <c r="I8" s="92" t="s">
        <v>216</v>
      </c>
      <c r="J8" s="92"/>
      <c r="K8" s="93"/>
      <c r="L8" s="92" t="s">
        <v>216</v>
      </c>
      <c r="M8" s="92"/>
      <c r="N8" s="93"/>
      <c r="O8" s="92" t="s">
        <v>216</v>
      </c>
      <c r="P8" s="92"/>
      <c r="Q8" s="93"/>
      <c r="R8" s="92" t="s">
        <v>216</v>
      </c>
      <c r="S8" s="92"/>
      <c r="T8" s="93"/>
      <c r="U8" s="92" t="s">
        <v>216</v>
      </c>
      <c r="V8" s="92"/>
      <c r="W8" s="93"/>
      <c r="X8" s="92" t="s">
        <v>216</v>
      </c>
      <c r="Y8" s="92"/>
      <c r="Z8" s="93"/>
      <c r="AA8" s="92" t="s">
        <v>216</v>
      </c>
      <c r="AB8" s="92"/>
      <c r="AC8" s="93"/>
      <c r="AD8" s="92" t="s">
        <v>216</v>
      </c>
      <c r="AE8" s="92"/>
      <c r="AF8" s="93"/>
      <c r="AG8" s="92" t="s">
        <v>216</v>
      </c>
      <c r="AH8" s="92"/>
      <c r="AI8" s="93"/>
      <c r="AJ8" s="92" t="s">
        <v>216</v>
      </c>
      <c r="AK8" s="92"/>
      <c r="AL8" s="93"/>
      <c r="AM8" s="92" t="s">
        <v>216</v>
      </c>
      <c r="AN8" s="92"/>
      <c r="AO8" s="93"/>
      <c r="AP8" s="92" t="s">
        <v>216</v>
      </c>
      <c r="AQ8" s="92"/>
      <c r="AR8" s="93"/>
      <c r="AS8" s="92" t="s">
        <v>216</v>
      </c>
      <c r="AT8" s="92"/>
      <c r="AU8" s="93"/>
      <c r="AV8" s="92" t="s">
        <v>216</v>
      </c>
      <c r="AW8" s="92"/>
      <c r="AX8" s="93"/>
      <c r="AY8" s="92" t="s">
        <v>216</v>
      </c>
      <c r="AZ8" s="92"/>
      <c r="BA8" s="93"/>
      <c r="BB8" s="92" t="s">
        <v>216</v>
      </c>
      <c r="BC8" s="92"/>
      <c r="BD8" s="93"/>
      <c r="BE8" s="92" t="s">
        <v>216</v>
      </c>
      <c r="BF8" s="92"/>
      <c r="BG8" s="93"/>
      <c r="BH8" s="92" t="s">
        <v>216</v>
      </c>
      <c r="BI8" s="92"/>
      <c r="BJ8" s="93"/>
      <c r="BK8" s="92" t="s">
        <v>216</v>
      </c>
      <c r="BL8" s="92"/>
      <c r="BM8" s="93"/>
      <c r="BN8" s="92" t="s">
        <v>216</v>
      </c>
      <c r="BO8" s="92"/>
      <c r="BP8" s="93"/>
      <c r="BQ8" s="92" t="s">
        <v>216</v>
      </c>
      <c r="BR8" s="92"/>
      <c r="BS8" s="93"/>
    </row>
    <row r="9" spans="1:71" ht="147" customHeight="1" x14ac:dyDescent="0.25">
      <c r="A9" s="90" t="s">
        <v>102</v>
      </c>
      <c r="B9" s="91" t="s">
        <v>224</v>
      </c>
      <c r="C9" s="92" t="s">
        <v>216</v>
      </c>
      <c r="D9" s="92"/>
      <c r="E9" s="93"/>
      <c r="F9" s="92" t="s">
        <v>216</v>
      </c>
      <c r="G9" s="92"/>
      <c r="H9" s="93"/>
      <c r="I9" s="92" t="s">
        <v>216</v>
      </c>
      <c r="J9" s="92"/>
      <c r="K9" s="93"/>
      <c r="L9" s="92" t="s">
        <v>216</v>
      </c>
      <c r="M9" s="92"/>
      <c r="N9" s="93"/>
      <c r="O9" s="92" t="s">
        <v>216</v>
      </c>
      <c r="P9" s="92"/>
      <c r="Q9" s="93"/>
      <c r="R9" s="92" t="s">
        <v>216</v>
      </c>
      <c r="S9" s="92"/>
      <c r="T9" s="93"/>
      <c r="U9" s="92" t="s">
        <v>216</v>
      </c>
      <c r="V9" s="92"/>
      <c r="W9" s="93"/>
      <c r="X9" s="92" t="s">
        <v>216</v>
      </c>
      <c r="Y9" s="92"/>
      <c r="Z9" s="93"/>
      <c r="AA9" s="92" t="s">
        <v>216</v>
      </c>
      <c r="AB9" s="92"/>
      <c r="AC9" s="93"/>
      <c r="AD9" s="92" t="s">
        <v>216</v>
      </c>
      <c r="AE9" s="92"/>
      <c r="AF9" s="93"/>
      <c r="AG9" s="92" t="s">
        <v>216</v>
      </c>
      <c r="AH9" s="92"/>
      <c r="AI9" s="93"/>
      <c r="AJ9" s="92" t="s">
        <v>216</v>
      </c>
      <c r="AK9" s="92"/>
      <c r="AL9" s="93"/>
      <c r="AM9" s="92" t="s">
        <v>216</v>
      </c>
      <c r="AN9" s="92"/>
      <c r="AO9" s="93"/>
      <c r="AP9" s="92" t="s">
        <v>216</v>
      </c>
      <c r="AQ9" s="92"/>
      <c r="AR9" s="93"/>
      <c r="AS9" s="92" t="s">
        <v>216</v>
      </c>
      <c r="AT9" s="92"/>
      <c r="AU9" s="93"/>
      <c r="AV9" s="92" t="s">
        <v>216</v>
      </c>
      <c r="AW9" s="92"/>
      <c r="AX9" s="93"/>
      <c r="AY9" s="92" t="s">
        <v>216</v>
      </c>
      <c r="AZ9" s="92"/>
      <c r="BA9" s="93"/>
      <c r="BB9" s="92" t="s">
        <v>216</v>
      </c>
      <c r="BC9" s="92"/>
      <c r="BD9" s="93"/>
      <c r="BE9" s="92" t="s">
        <v>216</v>
      </c>
      <c r="BF9" s="92"/>
      <c r="BG9" s="93"/>
      <c r="BH9" s="92" t="s">
        <v>216</v>
      </c>
      <c r="BI9" s="92"/>
      <c r="BJ9" s="93"/>
      <c r="BK9" s="92" t="s">
        <v>216</v>
      </c>
      <c r="BL9" s="92"/>
      <c r="BM9" s="93"/>
      <c r="BN9" s="92" t="s">
        <v>216</v>
      </c>
      <c r="BO9" s="92"/>
      <c r="BP9" s="93"/>
      <c r="BQ9" s="92" t="s">
        <v>216</v>
      </c>
      <c r="BR9" s="92"/>
      <c r="BS9" s="93"/>
    </row>
    <row r="10" spans="1:71" ht="345.75" customHeight="1" x14ac:dyDescent="0.25">
      <c r="A10" s="90" t="s">
        <v>103</v>
      </c>
      <c r="B10" s="91" t="s">
        <v>225</v>
      </c>
      <c r="C10" s="92" t="s">
        <v>216</v>
      </c>
      <c r="D10" s="92"/>
      <c r="E10" s="93"/>
      <c r="F10" s="92" t="s">
        <v>216</v>
      </c>
      <c r="G10" s="92"/>
      <c r="H10" s="93"/>
      <c r="I10" s="92" t="s">
        <v>216</v>
      </c>
      <c r="J10" s="92"/>
      <c r="K10" s="93"/>
      <c r="L10" s="92" t="s">
        <v>216</v>
      </c>
      <c r="M10" s="92"/>
      <c r="N10" s="93"/>
      <c r="O10" s="92" t="s">
        <v>216</v>
      </c>
      <c r="P10" s="92"/>
      <c r="Q10" s="93"/>
      <c r="R10" s="92" t="s">
        <v>216</v>
      </c>
      <c r="S10" s="92"/>
      <c r="T10" s="93"/>
      <c r="U10" s="92" t="s">
        <v>216</v>
      </c>
      <c r="V10" s="92"/>
      <c r="W10" s="93"/>
      <c r="X10" s="92" t="s">
        <v>216</v>
      </c>
      <c r="Y10" s="92"/>
      <c r="Z10" s="93"/>
      <c r="AA10" s="92" t="s">
        <v>216</v>
      </c>
      <c r="AB10" s="92"/>
      <c r="AC10" s="93"/>
      <c r="AD10" s="92" t="s">
        <v>216</v>
      </c>
      <c r="AE10" s="92"/>
      <c r="AF10" s="93"/>
      <c r="AG10" s="92" t="s">
        <v>216</v>
      </c>
      <c r="AH10" s="92"/>
      <c r="AI10" s="93"/>
      <c r="AJ10" s="92" t="s">
        <v>216</v>
      </c>
      <c r="AK10" s="92"/>
      <c r="AL10" s="93"/>
      <c r="AM10" s="92"/>
      <c r="AN10" s="92" t="s">
        <v>216</v>
      </c>
      <c r="AO10" s="113" t="s">
        <v>255</v>
      </c>
      <c r="AP10" s="92" t="s">
        <v>216</v>
      </c>
      <c r="AQ10" s="92"/>
      <c r="AR10" s="93"/>
      <c r="AS10" s="92" t="s">
        <v>216</v>
      </c>
      <c r="AT10" s="92"/>
      <c r="AU10" s="113"/>
      <c r="AV10" s="92" t="s">
        <v>216</v>
      </c>
      <c r="AW10" s="92"/>
      <c r="AX10" s="93"/>
      <c r="AY10" s="92"/>
      <c r="AZ10" s="92" t="s">
        <v>216</v>
      </c>
      <c r="BA10" s="113" t="s">
        <v>259</v>
      </c>
      <c r="BB10" s="92" t="s">
        <v>216</v>
      </c>
      <c r="BC10" s="92"/>
      <c r="BD10" s="93"/>
      <c r="BE10" s="92"/>
      <c r="BF10" s="92" t="s">
        <v>216</v>
      </c>
      <c r="BG10" s="113" t="s">
        <v>227</v>
      </c>
      <c r="BH10" s="92" t="s">
        <v>216</v>
      </c>
      <c r="BI10" s="92"/>
      <c r="BJ10" s="93"/>
      <c r="BK10" s="92" t="s">
        <v>216</v>
      </c>
      <c r="BL10" s="92"/>
      <c r="BM10" s="93"/>
      <c r="BN10" s="92" t="s">
        <v>216</v>
      </c>
      <c r="BO10" s="92"/>
      <c r="BP10" s="93"/>
      <c r="BQ10" s="92"/>
      <c r="BR10" s="92" t="s">
        <v>216</v>
      </c>
      <c r="BS10" s="113" t="s">
        <v>265</v>
      </c>
    </row>
  </sheetData>
  <mergeCells count="27">
    <mergeCell ref="BK4:BM4"/>
    <mergeCell ref="BN4:BP4"/>
    <mergeCell ref="BQ4:BS4"/>
    <mergeCell ref="AV4:AX4"/>
    <mergeCell ref="AY4:BA4"/>
    <mergeCell ref="BB4:BD4"/>
    <mergeCell ref="BE4:BG4"/>
    <mergeCell ref="BH4:BJ4"/>
    <mergeCell ref="AG4:AI4"/>
    <mergeCell ref="AJ4:AL4"/>
    <mergeCell ref="AM4:AO4"/>
    <mergeCell ref="AP4:AR4"/>
    <mergeCell ref="AS4:AU4"/>
    <mergeCell ref="X4:Z4"/>
    <mergeCell ref="AA4:AC4"/>
    <mergeCell ref="AD4:AF4"/>
    <mergeCell ref="U4:W4"/>
    <mergeCell ref="L4:N4"/>
    <mergeCell ref="O4:Q4"/>
    <mergeCell ref="R4:T4"/>
    <mergeCell ref="A6:B6"/>
    <mergeCell ref="I4:K4"/>
    <mergeCell ref="F4:H4"/>
    <mergeCell ref="C4:E4"/>
    <mergeCell ref="A1:T1"/>
    <mergeCell ref="A2:T2"/>
    <mergeCell ref="A3:T3"/>
  </mergeCells>
  <conditionalFormatting sqref="C5 F5 I5">
    <cfRule type="cellIs" dxfId="37" priority="652" stopIfTrue="1" operator="equal">
      <formula>"X"</formula>
    </cfRule>
  </conditionalFormatting>
  <conditionalFormatting sqref="F7:G10 C7:D10 J7:J10">
    <cfRule type="cellIs" dxfId="36" priority="93" stopIfTrue="1" operator="equal">
      <formula>"X"</formula>
    </cfRule>
  </conditionalFormatting>
  <conditionalFormatting sqref="I7:I10">
    <cfRule type="cellIs" dxfId="35" priority="91" stopIfTrue="1" operator="equal">
      <formula>"X"</formula>
    </cfRule>
  </conditionalFormatting>
  <conditionalFormatting sqref="L7:L10">
    <cfRule type="cellIs" dxfId="34" priority="89" stopIfTrue="1" operator="equal">
      <formula>"X"</formula>
    </cfRule>
  </conditionalFormatting>
  <conditionalFormatting sqref="O7:O10">
    <cfRule type="cellIs" dxfId="33" priority="87" stopIfTrue="1" operator="equal">
      <formula>"X"</formula>
    </cfRule>
  </conditionalFormatting>
  <conditionalFormatting sqref="R7:R10">
    <cfRule type="cellIs" dxfId="32" priority="85" stopIfTrue="1" operator="equal">
      <formula>"X"</formula>
    </cfRule>
  </conditionalFormatting>
  <conditionalFormatting sqref="U7:U10">
    <cfRule type="cellIs" dxfId="31" priority="83" stopIfTrue="1" operator="equal">
      <formula>"X"</formula>
    </cfRule>
  </conditionalFormatting>
  <conditionalFormatting sqref="X7:X10">
    <cfRule type="cellIs" dxfId="30" priority="81" stopIfTrue="1" operator="equal">
      <formula>"X"</formula>
    </cfRule>
  </conditionalFormatting>
  <conditionalFormatting sqref="AA7:AA10">
    <cfRule type="cellIs" dxfId="29" priority="79" stopIfTrue="1" operator="equal">
      <formula>"X"</formula>
    </cfRule>
  </conditionalFormatting>
  <conditionalFormatting sqref="AD7:AD10">
    <cfRule type="cellIs" dxfId="28" priority="77" stopIfTrue="1" operator="equal">
      <formula>"X"</formula>
    </cfRule>
  </conditionalFormatting>
  <conditionalFormatting sqref="AE7:AE10">
    <cfRule type="cellIs" dxfId="27" priority="75" stopIfTrue="1" operator="equal">
      <formula>"X"</formula>
    </cfRule>
  </conditionalFormatting>
  <conditionalFormatting sqref="AG7:AG10">
    <cfRule type="cellIs" dxfId="26" priority="71" stopIfTrue="1" operator="equal">
      <formula>"X"</formula>
    </cfRule>
  </conditionalFormatting>
  <conditionalFormatting sqref="AH7:AH10">
    <cfRule type="cellIs" dxfId="25" priority="69" stopIfTrue="1" operator="equal">
      <formula>"X"</formula>
    </cfRule>
  </conditionalFormatting>
  <conditionalFormatting sqref="AJ7:AJ10">
    <cfRule type="cellIs" dxfId="24" priority="67" stopIfTrue="1" operator="equal">
      <formula>"X"</formula>
    </cfRule>
  </conditionalFormatting>
  <conditionalFormatting sqref="AK7:AK10">
    <cfRule type="cellIs" dxfId="23" priority="65" stopIfTrue="1" operator="equal">
      <formula>"X"</formula>
    </cfRule>
  </conditionalFormatting>
  <conditionalFormatting sqref="AM7:AM10">
    <cfRule type="cellIs" dxfId="22" priority="63" stopIfTrue="1" operator="equal">
      <formula>"X"</formula>
    </cfRule>
  </conditionalFormatting>
  <conditionalFormatting sqref="AN7:AN10">
    <cfRule type="cellIs" dxfId="21" priority="61" stopIfTrue="1" operator="equal">
      <formula>"X"</formula>
    </cfRule>
  </conditionalFormatting>
  <conditionalFormatting sqref="AQ7:AQ10">
    <cfRule type="cellIs" dxfId="20" priority="53" stopIfTrue="1" operator="equal">
      <formula>"X"</formula>
    </cfRule>
  </conditionalFormatting>
  <conditionalFormatting sqref="AT7:AT10">
    <cfRule type="cellIs" dxfId="19" priority="49" stopIfTrue="1" operator="equal">
      <formula>"X"</formula>
    </cfRule>
  </conditionalFormatting>
  <conditionalFormatting sqref="AW7:AW10">
    <cfRule type="cellIs" dxfId="18" priority="45" stopIfTrue="1" operator="equal">
      <formula>"X"</formula>
    </cfRule>
  </conditionalFormatting>
  <conditionalFormatting sqref="AZ7:AZ10">
    <cfRule type="cellIs" dxfId="17" priority="41" stopIfTrue="1" operator="equal">
      <formula>"X"</formula>
    </cfRule>
  </conditionalFormatting>
  <conditionalFormatting sqref="BI7:BI10">
    <cfRule type="cellIs" dxfId="16" priority="29" stopIfTrue="1" operator="equal">
      <formula>"X"</formula>
    </cfRule>
  </conditionalFormatting>
  <conditionalFormatting sqref="BL7:BL10">
    <cfRule type="cellIs" dxfId="15" priority="25" stopIfTrue="1" operator="equal">
      <formula>"X"</formula>
    </cfRule>
  </conditionalFormatting>
  <conditionalFormatting sqref="BO7:BO10">
    <cfRule type="cellIs" dxfId="14" priority="21" stopIfTrue="1" operator="equal">
      <formula>"X"</formula>
    </cfRule>
  </conditionalFormatting>
  <conditionalFormatting sqref="P7:P10">
    <cfRule type="cellIs" dxfId="13" priority="15" stopIfTrue="1" operator="equal">
      <formula>"X"</formula>
    </cfRule>
  </conditionalFormatting>
  <conditionalFormatting sqref="AP7:AP10">
    <cfRule type="cellIs" dxfId="12" priority="13" stopIfTrue="1" operator="equal">
      <formula>"X"</formula>
    </cfRule>
  </conditionalFormatting>
  <conditionalFormatting sqref="AS7:AS10">
    <cfRule type="cellIs" dxfId="11" priority="12" stopIfTrue="1" operator="equal">
      <formula>"X"</formula>
    </cfRule>
  </conditionalFormatting>
  <conditionalFormatting sqref="AV7:AV10">
    <cfRule type="cellIs" dxfId="10" priority="11" stopIfTrue="1" operator="equal">
      <formula>"X"</formula>
    </cfRule>
  </conditionalFormatting>
  <conditionalFormatting sqref="AY7:AY10">
    <cfRule type="cellIs" dxfId="9" priority="10" stopIfTrue="1" operator="equal">
      <formula>"X"</formula>
    </cfRule>
  </conditionalFormatting>
  <conditionalFormatting sqref="BC7:BC10">
    <cfRule type="cellIs" dxfId="8" priority="9" stopIfTrue="1" operator="equal">
      <formula>"X"</formula>
    </cfRule>
  </conditionalFormatting>
  <conditionalFormatting sqref="BB7:BB10">
    <cfRule type="cellIs" dxfId="7" priority="8" stopIfTrue="1" operator="equal">
      <formula>"X"</formula>
    </cfRule>
  </conditionalFormatting>
  <conditionalFormatting sqref="BH7:BH10">
    <cfRule type="cellIs" dxfId="6" priority="7" stopIfTrue="1" operator="equal">
      <formula>"X"</formula>
    </cfRule>
  </conditionalFormatting>
  <conditionalFormatting sqref="BK7:BK10">
    <cfRule type="cellIs" dxfId="5" priority="6" stopIfTrue="1" operator="equal">
      <formula>"X"</formula>
    </cfRule>
  </conditionalFormatting>
  <conditionalFormatting sqref="BN7:BN10">
    <cfRule type="cellIs" dxfId="4" priority="5" stopIfTrue="1" operator="equal">
      <formula>"X"</formula>
    </cfRule>
  </conditionalFormatting>
  <conditionalFormatting sqref="BF7:BF10">
    <cfRule type="cellIs" dxfId="3" priority="4" stopIfTrue="1" operator="equal">
      <formula>"X"</formula>
    </cfRule>
  </conditionalFormatting>
  <conditionalFormatting sqref="BE7:BE10">
    <cfRule type="cellIs" dxfId="2" priority="3" stopIfTrue="1" operator="equal">
      <formula>"X"</formula>
    </cfRule>
  </conditionalFormatting>
  <conditionalFormatting sqref="BR7:BR10">
    <cfRule type="cellIs" dxfId="1" priority="2" stopIfTrue="1" operator="equal">
      <formula>"X"</formula>
    </cfRule>
  </conditionalFormatting>
  <conditionalFormatting sqref="BQ7:BQ10">
    <cfRule type="cellIs" dxfId="0" priority="1" stopIfTrue="1" operator="equal">
      <formula>"X"</formula>
    </cfRule>
  </conditionalFormatting>
  <printOptions horizontalCentered="1" verticalCentered="1"/>
  <pageMargins left="0.70866141732283472" right="0.70866141732283472" top="0.74803149606299213" bottom="0.74803149606299213" header="0.31496062992125984" footer="0.31496062992125984"/>
  <pageSetup scale="47" fitToHeight="0" orientation="landscape" r:id="rId1"/>
  <headerFooter>
    <oddFooter>&amp;R&amp;P de &amp;N</oddFooter>
  </headerFooter>
  <colBreaks count="2" manualBreakCount="2">
    <brk id="20" max="9" man="1"/>
    <brk id="47" max="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5:F40"/>
  <sheetViews>
    <sheetView tabSelected="1" view="pageBreakPreview" topLeftCell="C4" zoomScale="90" zoomScaleNormal="100" zoomScaleSheetLayoutView="90" workbookViewId="0">
      <selection activeCell="F37" sqref="F37"/>
    </sheetView>
  </sheetViews>
  <sheetFormatPr baseColWidth="10" defaultColWidth="9.140625" defaultRowHeight="15" x14ac:dyDescent="0.25"/>
  <cols>
    <col min="1" max="1" width="7.5703125" style="75" customWidth="1"/>
    <col min="2" max="2" width="39.28515625" style="75" bestFit="1" customWidth="1"/>
    <col min="3" max="3" width="23.5703125" style="75" customWidth="1"/>
    <col min="4" max="4" width="16.7109375" style="75" customWidth="1"/>
    <col min="5" max="5" width="23.28515625" style="75" customWidth="1"/>
    <col min="6" max="6" width="107.5703125" style="94" customWidth="1"/>
    <col min="7" max="256" width="11.42578125" style="75" customWidth="1"/>
    <col min="257" max="16384" width="9.140625" style="75"/>
  </cols>
  <sheetData>
    <row r="5" spans="1:6" ht="10.5" customHeight="1" x14ac:dyDescent="0.25"/>
    <row r="6" spans="1:6" x14ac:dyDescent="0.25">
      <c r="A6" s="158" t="s">
        <v>104</v>
      </c>
      <c r="B6" s="158"/>
      <c r="C6" s="158"/>
      <c r="D6" s="158"/>
      <c r="E6" s="158"/>
      <c r="F6" s="158"/>
    </row>
    <row r="7" spans="1:6" x14ac:dyDescent="0.25">
      <c r="A7" s="154" t="str">
        <f>+'Req. Tecnicos'!A2:K2</f>
        <v>SDHT-SASI-001-2020</v>
      </c>
      <c r="B7" s="155"/>
      <c r="C7" s="155"/>
      <c r="D7" s="155"/>
      <c r="E7" s="155"/>
      <c r="F7" s="155"/>
    </row>
    <row r="8" spans="1:6" x14ac:dyDescent="0.25">
      <c r="A8" s="156" t="str">
        <f>+'Req. Tecnicos'!A1:K1</f>
        <v>PRESTAR EL SERVICIO DE TRANSPORTE TERRESTRE AUTOMOTOR ESPECIAL, INCLUIDOS TODOS LOS GASTOS INHERENTES AL MISMO</v>
      </c>
      <c r="B8" s="157"/>
      <c r="C8" s="157"/>
      <c r="D8" s="157"/>
      <c r="E8" s="157"/>
      <c r="F8" s="157"/>
    </row>
    <row r="9" spans="1:6" ht="8.25" customHeight="1" thickBot="1" x14ac:dyDescent="0.3"/>
    <row r="10" spans="1:6" ht="15.75" thickTop="1" x14ac:dyDescent="0.25">
      <c r="A10" s="159" t="s">
        <v>0</v>
      </c>
      <c r="B10" s="150" t="s">
        <v>1</v>
      </c>
      <c r="C10" s="150" t="s">
        <v>105</v>
      </c>
      <c r="D10" s="162" t="s">
        <v>106</v>
      </c>
      <c r="E10" s="150" t="s">
        <v>107</v>
      </c>
      <c r="F10" s="152" t="s">
        <v>108</v>
      </c>
    </row>
    <row r="11" spans="1:6" x14ac:dyDescent="0.25">
      <c r="A11" s="160"/>
      <c r="B11" s="151"/>
      <c r="C11" s="151"/>
      <c r="D11" s="163"/>
      <c r="E11" s="151"/>
      <c r="F11" s="153"/>
    </row>
    <row r="12" spans="1:6" ht="1.5" customHeight="1" x14ac:dyDescent="0.25">
      <c r="A12" s="160"/>
      <c r="B12" s="151"/>
      <c r="C12" s="151"/>
      <c r="D12" s="163"/>
      <c r="E12" s="151"/>
      <c r="F12" s="153"/>
    </row>
    <row r="13" spans="1:6" ht="20.25" customHeight="1" x14ac:dyDescent="0.25">
      <c r="A13" s="76">
        <v>1</v>
      </c>
      <c r="B13" s="77" t="str">
        <f>+Directorio!B4</f>
        <v>TRANSPORTES ESPECIALES ALIADOS SAS</v>
      </c>
      <c r="C13" s="77" t="str">
        <f>'Exp. Proponente'!K14</f>
        <v xml:space="preserve">CUMPLE </v>
      </c>
      <c r="D13" s="77" t="s">
        <v>109</v>
      </c>
      <c r="E13" s="78" t="s">
        <v>250</v>
      </c>
      <c r="F13" s="95"/>
    </row>
    <row r="14" spans="1:6" ht="24" customHeight="1" x14ac:dyDescent="0.25">
      <c r="A14" s="76">
        <v>2</v>
      </c>
      <c r="B14" s="77" t="str">
        <f>+Directorio!B5</f>
        <v>UT HABITAT SOCIAL</v>
      </c>
      <c r="C14" s="77" t="str">
        <f>+'Exp. Proponente'!K22</f>
        <v xml:space="preserve">CUMPLE </v>
      </c>
      <c r="D14" s="77" t="s">
        <v>109</v>
      </c>
      <c r="E14" s="78" t="s">
        <v>250</v>
      </c>
      <c r="F14" s="79" t="s">
        <v>253</v>
      </c>
    </row>
    <row r="15" spans="1:6" ht="25.5" customHeight="1" x14ac:dyDescent="0.25">
      <c r="A15" s="76">
        <v>3</v>
      </c>
      <c r="B15" s="77" t="str">
        <f>+Directorio!B6</f>
        <v>MAVETRANS SAS</v>
      </c>
      <c r="C15" s="77" t="str">
        <f>+'Exp. Proponente'!K28</f>
        <v xml:space="preserve">CUMPLE </v>
      </c>
      <c r="D15" s="77" t="s">
        <v>109</v>
      </c>
      <c r="E15" s="78" t="s">
        <v>250</v>
      </c>
      <c r="F15" s="95" t="s">
        <v>254</v>
      </c>
    </row>
    <row r="16" spans="1:6" x14ac:dyDescent="0.25">
      <c r="A16" s="76">
        <v>4</v>
      </c>
      <c r="B16" s="77" t="str">
        <f>+Directorio!B7</f>
        <v>TRANSPORTES ESPECIALES FSG SAS</v>
      </c>
      <c r="C16" s="77" t="str">
        <f>+'Exp. Proponente'!K36</f>
        <v xml:space="preserve">CUMPLE </v>
      </c>
      <c r="D16" s="77" t="s">
        <v>109</v>
      </c>
      <c r="E16" s="78" t="s">
        <v>250</v>
      </c>
      <c r="F16" s="95"/>
    </row>
    <row r="17" spans="1:6" x14ac:dyDescent="0.25">
      <c r="A17" s="76">
        <v>5</v>
      </c>
      <c r="B17" s="77" t="str">
        <f>+Directorio!B8</f>
        <v>INVERSIONES TRANSTURISMOS SAS</v>
      </c>
      <c r="C17" s="77" t="str">
        <f>+'Exp. Proponente'!K44</f>
        <v xml:space="preserve">CUMPLE </v>
      </c>
      <c r="D17" s="77" t="s">
        <v>109</v>
      </c>
      <c r="E17" s="78" t="s">
        <v>250</v>
      </c>
      <c r="F17" s="95"/>
    </row>
    <row r="18" spans="1:6" x14ac:dyDescent="0.25">
      <c r="A18" s="76">
        <v>6</v>
      </c>
      <c r="B18" s="77" t="str">
        <f>+Directorio!B9</f>
        <v>TRANSPORTES ESPECIALES NUEVA ERA SAS</v>
      </c>
      <c r="C18" s="77" t="str">
        <f>+'Exp. Proponente'!K51</f>
        <v xml:space="preserve">CUMPLE </v>
      </c>
      <c r="D18" s="77" t="s">
        <v>109</v>
      </c>
      <c r="E18" s="78" t="s">
        <v>250</v>
      </c>
      <c r="F18" s="95"/>
    </row>
    <row r="19" spans="1:6" x14ac:dyDescent="0.25">
      <c r="A19" s="76">
        <v>7</v>
      </c>
      <c r="B19" s="77" t="str">
        <f>+Directorio!B10</f>
        <v>TRANSPORTES ESPECIALES UNO A LIMITADA</v>
      </c>
      <c r="C19" s="77" t="str">
        <f>+'Exp. Proponente'!K59</f>
        <v xml:space="preserve">CUMPLE </v>
      </c>
      <c r="D19" s="77" t="s">
        <v>109</v>
      </c>
      <c r="E19" s="78" t="s">
        <v>250</v>
      </c>
      <c r="F19" s="95"/>
    </row>
    <row r="20" spans="1:6" x14ac:dyDescent="0.25">
      <c r="A20" s="76">
        <v>8</v>
      </c>
      <c r="B20" s="77" t="str">
        <f>+Directorio!B11</f>
        <v>TRANSPORTES ESPECIALIZADOS JR SAS</v>
      </c>
      <c r="C20" s="77" t="str">
        <f>+'Exp. Proponente'!K66</f>
        <v xml:space="preserve">CUMPLE </v>
      </c>
      <c r="D20" s="77" t="s">
        <v>109</v>
      </c>
      <c r="E20" s="78" t="s">
        <v>250</v>
      </c>
      <c r="F20" s="95"/>
    </row>
    <row r="21" spans="1:6" x14ac:dyDescent="0.25">
      <c r="A21" s="76">
        <v>9</v>
      </c>
      <c r="B21" s="77" t="str">
        <f>+Directorio!B12</f>
        <v>TRANSGALAXIA SA</v>
      </c>
      <c r="C21" s="77" t="s">
        <v>109</v>
      </c>
      <c r="D21" s="77" t="s">
        <v>109</v>
      </c>
      <c r="E21" s="78" t="s">
        <v>250</v>
      </c>
      <c r="F21" s="96"/>
    </row>
    <row r="22" spans="1:6" x14ac:dyDescent="0.25">
      <c r="A22" s="76">
        <v>10</v>
      </c>
      <c r="B22" s="100" t="str">
        <f>+Directorio!B13</f>
        <v>GRUPO EMPRESARIAL JHS SAS</v>
      </c>
      <c r="C22" s="77" t="str">
        <f>+'Exp. Proponente'!K81</f>
        <v xml:space="preserve">CUMPLE </v>
      </c>
      <c r="D22" s="77" t="s">
        <v>109</v>
      </c>
      <c r="E22" s="78" t="s">
        <v>250</v>
      </c>
      <c r="F22" s="95"/>
    </row>
    <row r="23" spans="1:6" x14ac:dyDescent="0.25">
      <c r="A23" s="76">
        <v>11</v>
      </c>
      <c r="B23" s="100" t="str">
        <f>+Directorio!B14</f>
        <v>SERVITAC SAS</v>
      </c>
      <c r="C23" s="101" t="str">
        <f>+'Exp. Proponente'!K88</f>
        <v xml:space="preserve">CUMPLE </v>
      </c>
      <c r="D23" s="77" t="s">
        <v>109</v>
      </c>
      <c r="E23" s="78" t="s">
        <v>250</v>
      </c>
      <c r="F23" s="164"/>
    </row>
    <row r="24" spans="1:6" x14ac:dyDescent="0.25">
      <c r="A24" s="76">
        <v>12</v>
      </c>
      <c r="B24" s="100" t="str">
        <f>+Directorio!B15</f>
        <v>MIL SERVICIOS SAS</v>
      </c>
      <c r="C24" s="101" t="str">
        <f>+'Exp. Proponente'!K95</f>
        <v xml:space="preserve">CUMPLE </v>
      </c>
      <c r="D24" s="77" t="s">
        <v>109</v>
      </c>
      <c r="E24" s="78" t="s">
        <v>250</v>
      </c>
      <c r="F24" s="164"/>
    </row>
    <row r="25" spans="1:6" ht="170.25" customHeight="1" x14ac:dyDescent="0.25">
      <c r="A25" s="76">
        <v>13</v>
      </c>
      <c r="B25" s="100" t="str">
        <f>+Directorio!B16</f>
        <v>SETCOLTUR SAS</v>
      </c>
      <c r="C25" s="101" t="str">
        <f>+'Exp. Proponente'!K102</f>
        <v xml:space="preserve">CUMPLE </v>
      </c>
      <c r="D25" s="77" t="s">
        <v>220</v>
      </c>
      <c r="E25" s="161" t="s">
        <v>263</v>
      </c>
      <c r="F25" s="165" t="s">
        <v>256</v>
      </c>
    </row>
    <row r="26" spans="1:6" x14ac:dyDescent="0.25">
      <c r="A26" s="76">
        <v>14</v>
      </c>
      <c r="B26" s="100" t="str">
        <f>+Directorio!B17</f>
        <v>AS TRANSPORTES</v>
      </c>
      <c r="C26" s="101" t="str">
        <f>+'Exp. Proponente'!K102</f>
        <v xml:space="preserve">CUMPLE </v>
      </c>
      <c r="D26" s="77" t="s">
        <v>109</v>
      </c>
      <c r="E26" s="78" t="s">
        <v>250</v>
      </c>
      <c r="F26" s="164"/>
    </row>
    <row r="27" spans="1:6" ht="38.25" customHeight="1" x14ac:dyDescent="0.25">
      <c r="A27" s="76">
        <v>15</v>
      </c>
      <c r="B27" s="100" t="str">
        <f>+Directorio!B18</f>
        <v>UNION TEMPORAL TRANSPINTO 2020</v>
      </c>
      <c r="C27" s="101" t="str">
        <f>+'Exp. Proponente'!K116</f>
        <v xml:space="preserve">CUMPLE </v>
      </c>
      <c r="D27" s="77" t="s">
        <v>109</v>
      </c>
      <c r="E27" s="78" t="s">
        <v>250</v>
      </c>
      <c r="F27" s="165" t="s">
        <v>258</v>
      </c>
    </row>
    <row r="28" spans="1:6" x14ac:dyDescent="0.25">
      <c r="A28" s="76">
        <v>16</v>
      </c>
      <c r="B28" s="100" t="str">
        <f>+Directorio!B19</f>
        <v>ESIVANS SAS</v>
      </c>
      <c r="C28" s="101" t="str">
        <f>+'Exp. Proponente'!K122</f>
        <v xml:space="preserve">CUMPLE </v>
      </c>
      <c r="D28" s="77" t="s">
        <v>109</v>
      </c>
      <c r="E28" s="78" t="s">
        <v>250</v>
      </c>
      <c r="F28" s="164"/>
    </row>
    <row r="29" spans="1:6" ht="39" customHeight="1" x14ac:dyDescent="0.25">
      <c r="A29" s="76">
        <v>17</v>
      </c>
      <c r="B29" s="100" t="str">
        <f>+Directorio!B20</f>
        <v>INVERSIONES TRANSABANA SAS</v>
      </c>
      <c r="C29" s="101" t="str">
        <f>+'Exp. Proponente'!K129</f>
        <v xml:space="preserve">CUMPLE </v>
      </c>
      <c r="D29" s="77" t="s">
        <v>109</v>
      </c>
      <c r="E29" s="78" t="s">
        <v>250</v>
      </c>
      <c r="F29" s="165" t="s">
        <v>260</v>
      </c>
    </row>
    <row r="30" spans="1:6" x14ac:dyDescent="0.25">
      <c r="A30" s="76">
        <v>18</v>
      </c>
      <c r="B30" s="100" t="str">
        <f>+Directorio!B21</f>
        <v>ESTURISVANS SAS</v>
      </c>
      <c r="C30" s="101" t="str">
        <f>+'Exp. Proponente'!K135</f>
        <v xml:space="preserve">CUMPLE </v>
      </c>
      <c r="D30" s="77" t="s">
        <v>109</v>
      </c>
      <c r="E30" s="78" t="s">
        <v>250</v>
      </c>
      <c r="F30" s="164"/>
    </row>
    <row r="31" spans="1:6" ht="132.75" customHeight="1" x14ac:dyDescent="0.25">
      <c r="A31" s="76">
        <v>19</v>
      </c>
      <c r="B31" s="100" t="str">
        <f>+Directorio!B22</f>
        <v>TRANSPORTES CSC S.A.S - EN REORGANIZACIÓN</v>
      </c>
      <c r="C31" s="101" t="str">
        <f>+'Exp. Proponente'!K142</f>
        <v xml:space="preserve">CUMPLE </v>
      </c>
      <c r="D31" s="77" t="s">
        <v>220</v>
      </c>
      <c r="E31" s="161" t="s">
        <v>263</v>
      </c>
      <c r="F31" s="165" t="s">
        <v>261</v>
      </c>
    </row>
    <row r="32" spans="1:6" x14ac:dyDescent="0.25">
      <c r="A32" s="76">
        <v>20</v>
      </c>
      <c r="B32" s="100" t="str">
        <f>+Directorio!B23</f>
        <v>ZIDCAR SAS</v>
      </c>
      <c r="C32" s="101" t="str">
        <f>+'Exp. Proponente'!K150</f>
        <v xml:space="preserve">CUMPLE </v>
      </c>
      <c r="D32" s="77" t="s">
        <v>109</v>
      </c>
      <c r="E32" s="78" t="s">
        <v>250</v>
      </c>
      <c r="F32" s="164"/>
    </row>
    <row r="33" spans="1:6" x14ac:dyDescent="0.25">
      <c r="A33" s="76">
        <v>21</v>
      </c>
      <c r="B33" s="100" t="str">
        <f>+Directorio!B24</f>
        <v>PLATINO VIP SAS</v>
      </c>
      <c r="C33" s="101" t="str">
        <f>+'Exp. Proponente'!K156</f>
        <v xml:space="preserve">CUMPLE </v>
      </c>
      <c r="D33" s="77" t="s">
        <v>109</v>
      </c>
      <c r="E33" s="78" t="s">
        <v>250</v>
      </c>
      <c r="F33" s="164"/>
    </row>
    <row r="34" spans="1:6" x14ac:dyDescent="0.25">
      <c r="A34" s="76">
        <v>22</v>
      </c>
      <c r="B34" s="100" t="str">
        <f>+Directorio!B25</f>
        <v>BUSINESS CLASS CO SAS</v>
      </c>
      <c r="C34" s="101" t="str">
        <f>+'Exp. Proponente'!K162</f>
        <v xml:space="preserve">CUMPLE </v>
      </c>
      <c r="D34" s="77" t="s">
        <v>109</v>
      </c>
      <c r="E34" s="78" t="s">
        <v>250</v>
      </c>
      <c r="F34" s="164"/>
    </row>
    <row r="35" spans="1:6" ht="136.5" customHeight="1" thickBot="1" x14ac:dyDescent="0.3">
      <c r="A35" s="166">
        <v>23</v>
      </c>
      <c r="B35" s="167" t="str">
        <f>+Directorio!B26</f>
        <v>LIDERTUR SA</v>
      </c>
      <c r="C35" s="168" t="str">
        <f>+'Exp. Proponente'!K170</f>
        <v xml:space="preserve">CUMPLE </v>
      </c>
      <c r="D35" s="169" t="s">
        <v>220</v>
      </c>
      <c r="E35" s="170" t="s">
        <v>263</v>
      </c>
      <c r="F35" s="171" t="s">
        <v>264</v>
      </c>
    </row>
    <row r="36" spans="1:6" ht="13.5" customHeight="1" thickTop="1" x14ac:dyDescent="0.25">
      <c r="A36" s="80" t="s">
        <v>110</v>
      </c>
    </row>
    <row r="37" spans="1:6" ht="13.5" customHeight="1" x14ac:dyDescent="0.25">
      <c r="A37" s="80"/>
    </row>
    <row r="38" spans="1:6" x14ac:dyDescent="0.25">
      <c r="F38" s="97"/>
    </row>
    <row r="39" spans="1:6" ht="16.5" customHeight="1" x14ac:dyDescent="0.25">
      <c r="A39" s="148" t="s">
        <v>111</v>
      </c>
      <c r="B39" s="148"/>
      <c r="C39" s="148"/>
      <c r="D39" s="148"/>
      <c r="E39" s="148"/>
      <c r="F39" s="81"/>
    </row>
    <row r="40" spans="1:6" ht="16.5" customHeight="1" x14ac:dyDescent="0.25">
      <c r="A40" s="149" t="s">
        <v>112</v>
      </c>
      <c r="B40" s="149"/>
      <c r="C40" s="149"/>
      <c r="D40" s="149"/>
      <c r="E40" s="149"/>
      <c r="F40" s="82"/>
    </row>
  </sheetData>
  <mergeCells count="11">
    <mergeCell ref="A6:F6"/>
    <mergeCell ref="A10:A12"/>
    <mergeCell ref="B10:B12"/>
    <mergeCell ref="C10:C12"/>
    <mergeCell ref="D10:D12"/>
    <mergeCell ref="A39:E39"/>
    <mergeCell ref="A40:E40"/>
    <mergeCell ref="E10:E12"/>
    <mergeCell ref="F10:F12"/>
    <mergeCell ref="A7:F7"/>
    <mergeCell ref="A8:F8"/>
  </mergeCells>
  <printOptions horizontalCentered="1"/>
  <pageMargins left="0.11811023622047245" right="0.11811023622047245" top="0.74803149606299213" bottom="0.74803149606299213" header="0.31496062992125984" footer="0.31496062992125984"/>
  <pageSetup scale="4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Directorio</vt:lpstr>
      <vt:lpstr>Exp. Proponente</vt:lpstr>
      <vt:lpstr>Req. Tecnicos</vt:lpstr>
      <vt:lpstr>Resumen Evaluacion</vt:lpstr>
      <vt:lpstr>'Exp. Proponente'!Área_de_impresión</vt:lpstr>
      <vt:lpstr>'Req. Tecnicos'!Área_de_impresión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gmartine</dc:creator>
  <cp:keywords/>
  <dc:description/>
  <cp:lastModifiedBy>Juan Jose Carranza Celis</cp:lastModifiedBy>
  <cp:revision/>
  <cp:lastPrinted>2020-04-06T04:20:28Z</cp:lastPrinted>
  <dcterms:created xsi:type="dcterms:W3CDTF">2009-05-15T20:50:42Z</dcterms:created>
  <dcterms:modified xsi:type="dcterms:W3CDTF">2020-04-06T04:24:35Z</dcterms:modified>
  <cp:category/>
  <cp:contentStatus/>
</cp:coreProperties>
</file>