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uarios\anderson.castaneda\Desktop\CONTRACTUAL\2024\Procesos\Biometricos y CCTV\"/>
    </mc:Choice>
  </mc:AlternateContent>
  <bookViews>
    <workbookView xWindow="0" yWindow="0" windowWidth="28800" windowHeight="12300"/>
  </bookViews>
  <sheets>
    <sheet name="BIOMETRICO" sheetId="1" r:id="rId1"/>
    <sheet name="CCTV" sheetId="2" r:id="rId2"/>
    <sheet name="TOTAL PROMEDIO DE MERCADO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6" i="1" l="1"/>
  <c r="O7" i="1"/>
  <c r="O8" i="1"/>
  <c r="O9" i="1"/>
  <c r="O10" i="1"/>
  <c r="O11" i="1"/>
  <c r="O12" i="1"/>
  <c r="O13" i="1"/>
  <c r="O14" i="1"/>
  <c r="O15" i="1"/>
  <c r="O16" i="1"/>
  <c r="O17" i="1"/>
  <c r="O5" i="1"/>
  <c r="L5" i="1"/>
  <c r="K18" i="1"/>
  <c r="O15" i="2"/>
  <c r="L5" i="2"/>
  <c r="L6" i="1" l="1"/>
  <c r="L7" i="1"/>
  <c r="L8" i="1"/>
  <c r="L9" i="1"/>
  <c r="L10" i="1"/>
  <c r="L11" i="1"/>
  <c r="L12" i="1"/>
  <c r="L13" i="1"/>
  <c r="L14" i="1"/>
  <c r="L15" i="1"/>
  <c r="L16" i="1"/>
  <c r="L17" i="1"/>
  <c r="L6" i="2"/>
  <c r="L7" i="2"/>
  <c r="L8" i="2"/>
  <c r="L9" i="2"/>
  <c r="L10" i="2"/>
  <c r="L11" i="2"/>
  <c r="L12" i="2"/>
  <c r="L13" i="2"/>
  <c r="L14" i="2"/>
  <c r="G5" i="2" l="1"/>
  <c r="G6" i="2"/>
  <c r="G7" i="2"/>
  <c r="G8" i="2"/>
  <c r="G9" i="2"/>
  <c r="G10" i="2"/>
  <c r="G11" i="2"/>
  <c r="G12" i="2"/>
  <c r="G13" i="2"/>
  <c r="G14" i="2"/>
  <c r="G15" i="2"/>
  <c r="M11" i="1"/>
  <c r="N11" i="1" s="1"/>
  <c r="K11" i="1"/>
  <c r="G6" i="1" l="1"/>
  <c r="G7" i="1"/>
  <c r="G8" i="1"/>
  <c r="G9" i="1"/>
  <c r="G10" i="1"/>
  <c r="G11" i="1"/>
  <c r="G12" i="1"/>
  <c r="G13" i="1"/>
  <c r="G14" i="1"/>
  <c r="G15" i="1"/>
  <c r="G16" i="1"/>
  <c r="G17" i="1"/>
  <c r="G5" i="1"/>
  <c r="K6" i="1"/>
  <c r="K7" i="1"/>
  <c r="K8" i="1"/>
  <c r="K9" i="1"/>
  <c r="K10" i="1"/>
  <c r="K12" i="1"/>
  <c r="K13" i="1"/>
  <c r="K14" i="1"/>
  <c r="K15" i="1"/>
  <c r="K16" i="1"/>
  <c r="K17" i="1"/>
  <c r="K5" i="1"/>
  <c r="I5" i="2" l="1"/>
  <c r="H5" i="2"/>
  <c r="K6" i="2"/>
  <c r="K15" i="2" s="1"/>
  <c r="K7" i="2"/>
  <c r="K8" i="2"/>
  <c r="K9" i="2"/>
  <c r="K10" i="2"/>
  <c r="K11" i="2"/>
  <c r="K12" i="2"/>
  <c r="K13" i="2"/>
  <c r="K14" i="2"/>
  <c r="K5" i="2"/>
  <c r="H17" i="1"/>
  <c r="I17" i="1" s="1"/>
  <c r="M17" i="1"/>
  <c r="N17" i="1" s="1"/>
  <c r="H16" i="1"/>
  <c r="I16" i="1" s="1"/>
  <c r="D17" i="1"/>
  <c r="E17" i="1" s="1"/>
  <c r="D16" i="1"/>
  <c r="E16" i="1" s="1"/>
  <c r="D15" i="1"/>
  <c r="E15" i="1" s="1"/>
  <c r="D14" i="1"/>
  <c r="E14" i="1" s="1"/>
  <c r="D13" i="1"/>
  <c r="E13" i="1" s="1"/>
  <c r="D12" i="1"/>
  <c r="E12" i="1" s="1"/>
  <c r="D11" i="1"/>
  <c r="E11" i="1" s="1"/>
  <c r="D10" i="1"/>
  <c r="E10" i="1" s="1"/>
  <c r="D9" i="1"/>
  <c r="E9" i="1" s="1"/>
  <c r="D8" i="1"/>
  <c r="E8" i="1" s="1"/>
  <c r="D7" i="1"/>
  <c r="E7" i="1" s="1"/>
  <c r="D6" i="1"/>
  <c r="E6" i="1" s="1"/>
  <c r="D5" i="1"/>
  <c r="E5" i="1" s="1"/>
  <c r="H6" i="1"/>
  <c r="I6" i="1" s="1"/>
  <c r="H7" i="1"/>
  <c r="I7" i="1"/>
  <c r="H8" i="1"/>
  <c r="I8" i="1" s="1"/>
  <c r="H9" i="1"/>
  <c r="I9" i="1" s="1"/>
  <c r="H10" i="1"/>
  <c r="I10" i="1" s="1"/>
  <c r="H11" i="1"/>
  <c r="I11" i="1"/>
  <c r="H12" i="1"/>
  <c r="I12" i="1" s="1"/>
  <c r="H13" i="1"/>
  <c r="I13" i="1" s="1"/>
  <c r="H14" i="1"/>
  <c r="I14" i="1" s="1"/>
  <c r="H15" i="1"/>
  <c r="I15" i="1" s="1"/>
  <c r="H5" i="1"/>
  <c r="I5" i="1" s="1"/>
  <c r="H12" i="2"/>
  <c r="I12" i="2" s="1"/>
  <c r="H13" i="2"/>
  <c r="I13" i="2"/>
  <c r="H14" i="2"/>
  <c r="I14" i="2" s="1"/>
  <c r="M6" i="2"/>
  <c r="M7" i="2"/>
  <c r="M8" i="2"/>
  <c r="N8" i="2" s="1"/>
  <c r="O8" i="2" s="1"/>
  <c r="M9" i="2"/>
  <c r="N9" i="2" s="1"/>
  <c r="O9" i="2" s="1"/>
  <c r="M10" i="2"/>
  <c r="M11" i="2"/>
  <c r="M12" i="2"/>
  <c r="M13" i="2"/>
  <c r="N13" i="2" s="1"/>
  <c r="O13" i="2" s="1"/>
  <c r="M14" i="2"/>
  <c r="M5" i="2"/>
  <c r="N5" i="2" s="1"/>
  <c r="O5" i="2" s="1"/>
  <c r="N14" i="2"/>
  <c r="O14" i="2" s="1"/>
  <c r="N12" i="2"/>
  <c r="O12" i="2" s="1"/>
  <c r="N10" i="2"/>
  <c r="O10" i="2" s="1"/>
  <c r="D5" i="2"/>
  <c r="E14" i="2"/>
  <c r="D14" i="2"/>
  <c r="D13" i="2"/>
  <c r="E13" i="2" s="1"/>
  <c r="E12" i="2"/>
  <c r="D12" i="2"/>
  <c r="D11" i="2"/>
  <c r="E11" i="2" s="1"/>
  <c r="D10" i="2"/>
  <c r="E10" i="2" s="1"/>
  <c r="D9" i="2"/>
  <c r="E9" i="2" s="1"/>
  <c r="D8" i="2"/>
  <c r="E8" i="2" s="1"/>
  <c r="D7" i="2"/>
  <c r="E7" i="2" s="1"/>
  <c r="D6" i="2"/>
  <c r="E6" i="2" s="1"/>
  <c r="E5" i="2"/>
  <c r="H6" i="2"/>
  <c r="I6" i="2" s="1"/>
  <c r="H7" i="2"/>
  <c r="I7" i="2" s="1"/>
  <c r="H8" i="2"/>
  <c r="I8" i="2" s="1"/>
  <c r="H9" i="2"/>
  <c r="I9" i="2" s="1"/>
  <c r="H10" i="2"/>
  <c r="I10" i="2" s="1"/>
  <c r="H11" i="2"/>
  <c r="I11" i="2"/>
  <c r="M9" i="1" l="1"/>
  <c r="N9" i="1" s="1"/>
  <c r="M10" i="1"/>
  <c r="N10" i="1" s="1"/>
  <c r="G18" i="1"/>
  <c r="M5" i="1"/>
  <c r="M13" i="1"/>
  <c r="N13" i="1" s="1"/>
  <c r="N6" i="2"/>
  <c r="O6" i="2" s="1"/>
  <c r="N11" i="2"/>
  <c r="O11" i="2" s="1"/>
  <c r="N7" i="2"/>
  <c r="O7" i="2" s="1"/>
  <c r="B3" i="3" l="1"/>
  <c r="N5" i="1"/>
  <c r="M12" i="1"/>
  <c r="N12" i="1" s="1"/>
  <c r="M16" i="1"/>
  <c r="N16" i="1" s="1"/>
  <c r="M7" i="1"/>
  <c r="N7" i="1" s="1"/>
  <c r="M6" i="1"/>
  <c r="N6" i="1"/>
  <c r="O18" i="1" s="1"/>
  <c r="M8" i="1"/>
  <c r="N8" i="1" s="1"/>
  <c r="M14" i="1"/>
  <c r="N14" i="1" s="1"/>
  <c r="M15" i="1"/>
  <c r="N15" i="1" s="1"/>
  <c r="B2" i="3" l="1"/>
  <c r="B4" i="3" s="1"/>
</calcChain>
</file>

<file path=xl/sharedStrings.xml><?xml version="1.0" encoding="utf-8"?>
<sst xmlns="http://schemas.openxmlformats.org/spreadsheetml/2006/main" count="89" uniqueCount="53">
  <si>
    <t>https://mitiendacoval.com/CONDUIT-Electrico-y-Telefonico-r1544/curva-90-x-1-2-pulgada-conduit?srsltid=AfmBOoprhJ6x03sJnQu2b1oRp5TnnaZGDWXowgSX8NmZErOCcOan5lvhFQs</t>
  </si>
  <si>
    <t>IVA</t>
  </si>
  <si>
    <t>VALOR UNITARIO SIN IVA</t>
  </si>
  <si>
    <t>VALOR UNITARIO CON IVA</t>
  </si>
  <si>
    <t>VALOR TOTAL</t>
  </si>
  <si>
    <t>CANTIDAD</t>
  </si>
  <si>
    <t>CONSULTAS EXTERNAS</t>
  </si>
  <si>
    <t>FUENTES DE INFORMACIÓN</t>
  </si>
  <si>
    <t>PROMEDIO DE MERCADO</t>
  </si>
  <si>
    <t>COTIZACIÓN GRUPO OMEGA TECHNOLOGY</t>
  </si>
  <si>
    <t>ITEM</t>
  </si>
  <si>
    <t>DESCRIPCIÓN</t>
  </si>
  <si>
    <t>NVR 8CH POE IP 8MP 1BAHIA/6TB 80MPSH265+ HDMI 4K METAL HIKVISION DS-7608NI-Q1/8P HIKVISION</t>
  </si>
  <si>
    <t>CAMARA IP 4MP TURRET H265+ DWDR D/NF2.8mm IR30m IP67
SEMIMETAL HIKVISION DS-2CD1343G0-I (2.8mm)(C) HIKVISION</t>
  </si>
  <si>
    <t>DISCO DURO SATA DE 6TB, WESTER DIGITAL PURPURA, ALTO DESEMPEÑO,
3 AÑOS DE GARANTIA DDS6TBWDPURPLE</t>
  </si>
  <si>
    <t>CABLE UTP PARA INTERIOR CATEGORIA 6A 100% COBRE CERTIFICADO X
METRO. MARCA POWEST REFERENCIA UTP6AINTPOWEST .
CUTPXM100%C6A</t>
  </si>
  <si>
    <t>TUBO PVC SEMI PESADO DE 1/2". TPVCSP12</t>
  </si>
  <si>
    <t>TERMINAL PVC 1/2" . TPVC</t>
  </si>
  <si>
    <t>CURVA PVC 1/2". CPVCSP12</t>
  </si>
  <si>
    <t>ACCESORIOS VARIOS . ACCESORIOS-VARIOS</t>
  </si>
  <si>
    <t>INSTALACION CCTV. PUNTO DE CAMARAS. INSTALACION CCTV</t>
  </si>
  <si>
    <t>CONFIGURACION, PROGRAMACION Y VINCULACION EN LA RED DE NVR.
INCLUYE CAPACITACION SOBRE EL MANEJO DEL SISTEMA.
CONFIGURACIONNVR</t>
  </si>
  <si>
    <t>ESTUDIO DE MERCADO</t>
  </si>
  <si>
    <t>ADQUISICIÓN, INSTALACIÓN Y PUESTA EN FUNCIONAMIENTO DE SISTEMA DE SEGURIDAD ELECTRÓNICA COMPUESTO POR CIRCUITO CERRADO DE TELEVISIÓN (CCTV) Y CONTROL DE ACCESO BIOMÉTRICO PARA LA SALA NEIVA Y FLORENCIA</t>
  </si>
  <si>
    <t>TOTALES</t>
  </si>
  <si>
    <t xml:space="preserve">https://www.assvirt.co/MCO-863480578-nvr-8-canales-poe-ip-8mp-4k-compresion-h265hikvision-_JM?variation=174238030939 </t>
  </si>
  <si>
    <t xml:space="preserve">https://mundotecnologicodecolombia.com/producto/camara-ip-tipo-domo-4mp-1-3%E2%80%B3-cmos-h-265-ir-30m-lente-28mm-ip67-wdr-fuente-ds2cd2143g0i28/?srsltid=AfmBOorkHpV1uUdmDxkgGgQBfiWqgnwfrZsG9tU76T7Jfr25Ldt2gh4hrok&amp;v=42983b05e2f2 </t>
  </si>
  <si>
    <t xml:space="preserve">https://pcmartcolombia.com/producto/wd-purpura-6tb-sata-3-5-wd64purz-disco-duro-videovigilancia/?utm_source=WooCommerce%20Product%20Catalog%20Feed&amp;utm_medium=Catalog&amp;utm_campaign=xml&amp;utm_content=Google%20Merchant&amp;utm_term=Catalogo%20de%20productos </t>
  </si>
  <si>
    <t xml:space="preserve">https://tecnonacho.com/producto/cable-utp-cat-6a-100-cobre-gigabit-red-alta-velocidad-100m/?srsltid=AfmBOoqufQjEIIRsNQS3pQ9zkJxvW9bWCyF7AGi8iHQTgEHXb0QXg1N9r38 </t>
  </si>
  <si>
    <t xml:space="preserve">https://ferretodo.com.co/ferretienda/tubo-pvc-1-2/?srsltid=AfmBOop0jMzhxekkqsjQVElIRaKxDhBnGyGP6CWyKVySUOFQcYinCoi7T4g </t>
  </si>
  <si>
    <t xml:space="preserve">https://chp.com.co/product/adaptador-terminal-de-1-2/ </t>
  </si>
  <si>
    <t xml:space="preserve">https://mitiendacoval.com/CONDUIT-Electrico-y-Telefonico-r1544/curva-90-x-1-2-pulgada-conduit?srsltid=AfmBOoprhJ6x03sJnQu2b1oRp5TnnaZGDWXowgSX8NmZErOCcOan5lvhFQs </t>
  </si>
  <si>
    <t>TERMINAL DE RECONOCIMIENTO FACIAL ULTRA RÁPIDO HASTA A 1.5 MTS, ANTI-SPOOFING, WIFI, IP65, 3000 ROSTROS, 3,000 TARJETAS M1,3,000 HUELLAS,3,000 QR, 150, EVEN CONTR CCESO IEMPO ASISTE . DS-K1T341CMFW</t>
  </si>
  <si>
    <t>ELECTROIMAN 1 PUERTA 288KGELECTROIMAN 1 PUERTA 288KG DS-K4H258S HIKVISION</t>
  </si>
  <si>
    <t>MONTAJE EN "U" PARA INSTALACIÓN DE CHAPA MAGNÉTICA EN PUERTA DE CRISTAL DS-K4H258-U HIKVISION</t>
  </si>
  <si>
    <t>BRAZO HIDRAULICO PARA PUERTA DE 80KG.. BHPP80K</t>
  </si>
  <si>
    <t>CABLE UTP PARA INTERIOR CATEGORIA 6A 100% COBRE CERTIFICADO X METRO. MARCA POWEST REFERENCIA UTP6AINTPOWEST . CUTPXM100%C6A</t>
  </si>
  <si>
    <t>TUBO METALICO EMT DE 1/2". TMEMT12</t>
  </si>
  <si>
    <t>CURVA METALICA EMT DE 1/2". CMEMT12</t>
  </si>
  <si>
    <t>ADAPTADOR METALICO EMT DE 1/2". AMEMT12</t>
  </si>
  <si>
    <t>INSTALACION Y CONFIGURACIÓN DE CONTROL BIOMETRICO.. IYCCB</t>
  </si>
  <si>
    <t xml:space="preserve">https://aymsecurity.com.co/hikvision/control-de-acceso/DS-K1T341CMFW </t>
  </si>
  <si>
    <t xml:space="preserve">https://servisistemas.com.co/equipos-para-control-de-acceso/electroiman-hikvision-600-lbs-certificado-ce-uso-en-interior-indicador-led-magnetismo-anti-residual-ds-k4h258s </t>
  </si>
  <si>
    <t xml:space="preserve">https://www.falabella.com.co/falabella-co/product/129449914/SOPORTE-EN-U-PARA-ELCTROMAG-280-KG-ZKTECO/129449918 </t>
  </si>
  <si>
    <t xml:space="preserve">https://www.mercadolibre.com.co/cierrapuerta-o-brazo-hidraulico-hasta-80-kg-marca-yale-2234/p/MCO27579552#searchVariation=MCO27579552&amp;position=1&amp;search_layout=stack&amp;type=product&amp;tracking_id=1ee19fe5-fc93-4400-9ec6-7061771820df </t>
  </si>
  <si>
    <t xml:space="preserve">https://tecnonacho.com/producto/cable-utp-cat-6a-100-cobre-gigabit-red-alta-velocidad-100m/?srsltid=AfmBOopVK349ur6u4aYUBFFmzZYOFbmDF2d_QmLvLRoi-H8wxCDRetxyOQg </t>
  </si>
  <si>
    <t xml:space="preserve">https://ferretodo.com.co/ferretienda/tubo-emt-1-2-colmena/?srsltid=AfmBOooNr9RwYMF8ytr4omFfCtv5PhkrH_NlKfEfzOgsnyoJDPzt0bFs1vQ </t>
  </si>
  <si>
    <t xml:space="preserve">https://www.metropoliscenter.com.co/p/curva-emt-1~2/ </t>
  </si>
  <si>
    <t xml:space="preserve">https://www.alphasumifer.com/producto/terminal-conector-adaptador-emt-de-1-2-x-2-unidades/?utm_source=Google%20Shopping&amp;utm_campaign=Feed%20Alpha%20Merchant&amp;utm_medium=cpc&amp;utm_term=969 </t>
  </si>
  <si>
    <t xml:space="preserve">https://ferretodo.com.co/ferretienda/tubo-pvc-1-2/?srsltid=AfmBOop8G05kT1eJ1zREMLDwfA_nFZTKtBE1M3b9EXTaDGQ4FH3hktTS_1Y </t>
  </si>
  <si>
    <t>VALOR TOTAL PROMEDIO</t>
  </si>
  <si>
    <t>EQUIPO BIOMETRICOS</t>
  </si>
  <si>
    <t>CCTV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</si>
</sst>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\ * #,##0.00_-;\-&quot;$&quot;\ * #,##0.0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3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44" fontId="0" fillId="0" borderId="1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 wrapText="1"/>
    </xf>
    <xf numFmtId="44" fontId="2" fillId="0" borderId="1" xfId="0" applyNumberFormat="1" applyFont="1" applyBorder="1" applyAlignment="1">
      <alignment horizontal="center" vertical="center"/>
    </xf>
    <xf numFmtId="44" fontId="2" fillId="0" borderId="1" xfId="0" applyNumberFormat="1" applyFont="1" applyBorder="1" applyAlignment="1">
      <alignment horizontal="center" vertical="center" wrapText="1"/>
    </xf>
    <xf numFmtId="44" fontId="6" fillId="0" borderId="1" xfId="0" applyNumberFormat="1" applyFont="1" applyBorder="1"/>
    <xf numFmtId="44" fontId="6" fillId="11" borderId="1" xfId="0" applyNumberFormat="1" applyFont="1" applyFill="1" applyBorder="1"/>
    <xf numFmtId="0" fontId="5" fillId="0" borderId="1" xfId="0" applyFont="1" applyBorder="1" applyAlignment="1">
      <alignment horizontal="center" vertical="center" wrapText="1"/>
    </xf>
    <xf numFmtId="0" fontId="3" fillId="0" borderId="1" xfId="2" applyBorder="1" applyAlignment="1">
      <alignment horizontal="center" vertical="center" wrapText="1"/>
    </xf>
    <xf numFmtId="44" fontId="0" fillId="0" borderId="1" xfId="1" applyFont="1" applyBorder="1" applyAlignment="1">
      <alignment horizontal="center" vertical="center" wrapText="1"/>
    </xf>
    <xf numFmtId="44" fontId="2" fillId="0" borderId="1" xfId="1" applyFont="1" applyBorder="1" applyAlignment="1">
      <alignment horizontal="center" vertical="center"/>
    </xf>
    <xf numFmtId="0" fontId="3" fillId="0" borderId="1" xfId="2" applyBorder="1" applyAlignment="1">
      <alignment wrapText="1"/>
    </xf>
    <xf numFmtId="0" fontId="6" fillId="0" borderId="1" xfId="0" applyFont="1" applyBorder="1"/>
    <xf numFmtId="0" fontId="6" fillId="6" borderId="1" xfId="0" applyFont="1" applyFill="1" applyBorder="1"/>
    <xf numFmtId="0" fontId="6" fillId="8" borderId="1" xfId="0" applyFont="1" applyFill="1" applyBorder="1"/>
    <xf numFmtId="0" fontId="6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4" fillId="10" borderId="3" xfId="0" applyFont="1" applyFill="1" applyBorder="1" applyAlignment="1">
      <alignment horizontal="center" vertical="center"/>
    </xf>
    <xf numFmtId="0" fontId="4" fillId="10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wrapText="1"/>
    </xf>
    <xf numFmtId="0" fontId="4" fillId="4" borderId="2" xfId="0" applyFont="1" applyFill="1" applyBorder="1" applyAlignment="1">
      <alignment horizontal="center" wrapText="1"/>
    </xf>
    <xf numFmtId="0" fontId="4" fillId="7" borderId="2" xfId="0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metropoliscenter.com.co/p/curva-emt-1~2/" TargetMode="External"/><Relationship Id="rId3" Type="http://schemas.openxmlformats.org/officeDocument/2006/relationships/hyperlink" Target="https://servisistemas.com.co/equipos-para-control-de-acceso/electroiman-hikvision-600-lbs-certificado-ce-uso-en-interior-indicador-led-magnetismo-anti-residual-ds-k4h258s" TargetMode="External"/><Relationship Id="rId7" Type="http://schemas.openxmlformats.org/officeDocument/2006/relationships/hyperlink" Target="https://ferretodo.com.co/ferretienda/tubo-emt-1-2-colmena/?srsltid=AfmBOooNr9RwYMF8ytr4omFfCtv5PhkrH_NlKfEfzOgsnyoJDPzt0bFs1vQ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s://aymsecurity.com.co/hikvision/control-de-acceso/DS-K1T341CMFW" TargetMode="External"/><Relationship Id="rId1" Type="http://schemas.openxmlformats.org/officeDocument/2006/relationships/hyperlink" Target="https://mitiendacoval.com/CONDUIT-Electrico-y-Telefonico-r1544/curva-90-x-1-2-pulgada-conduit?srsltid=AfmBOoprhJ6x03sJnQu2b1oRp5TnnaZGDWXowgSX8NmZErOCcOan5lvhFQs" TargetMode="External"/><Relationship Id="rId6" Type="http://schemas.openxmlformats.org/officeDocument/2006/relationships/hyperlink" Target="https://tecnonacho.com/producto/cable-utp-cat-6a-100-cobre-gigabit-red-alta-velocidad-100m/?srsltid=AfmBOopVK349ur6u4aYUBFFmzZYOFbmDF2d_QmLvLRoi-H8wxCDRetxyOQg" TargetMode="External"/><Relationship Id="rId11" Type="http://schemas.openxmlformats.org/officeDocument/2006/relationships/hyperlink" Target="https://chp.com.co/product/adaptador-terminal-de-1-2/" TargetMode="External"/><Relationship Id="rId5" Type="http://schemas.openxmlformats.org/officeDocument/2006/relationships/hyperlink" Target="https://www.mercadolibre.com.co/cierrapuerta-o-brazo-hidraulico-hasta-80-kg-marca-yale-2234/p/MCO27579552" TargetMode="External"/><Relationship Id="rId10" Type="http://schemas.openxmlformats.org/officeDocument/2006/relationships/hyperlink" Target="https://ferretodo.com.co/ferretienda/tubo-pvc-1-2/?srsltid=AfmBOop8G05kT1eJ1zREMLDwfA_nFZTKtBE1M3b9EXTaDGQ4FH3hktTS_1Y" TargetMode="External"/><Relationship Id="rId4" Type="http://schemas.openxmlformats.org/officeDocument/2006/relationships/hyperlink" Target="https://www.falabella.com.co/falabella-co/product/129449914/SOPORTE-EN-U-PARA-ELCTROMAG-280-KG-ZKTECO/129449918" TargetMode="External"/><Relationship Id="rId9" Type="http://schemas.openxmlformats.org/officeDocument/2006/relationships/hyperlink" Target="https://www.alphasumifer.com/producto/terminal-conector-adaptador-emt-de-1-2-x-2-unidades/?utm_source=Google%20Shopping&amp;utm_campaign=Feed%20Alpha%20Merchant&amp;utm_medium=cpc&amp;utm_term=969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.bin"/><Relationship Id="rId3" Type="http://schemas.openxmlformats.org/officeDocument/2006/relationships/hyperlink" Target="https://pcmartcolombia.com/producto/wd-purpura-6tb-sata-3-5-wd64purz-disco-duro-videovigilancia/?utm_source=WooCommerce%20Product%20Catalog%20Feed&amp;utm_medium=Catalog&amp;utm_campaign=xml&amp;utm_content=Google%20Merchant&amp;utm_term=Catalogo%20de%20productos" TargetMode="External"/><Relationship Id="rId7" Type="http://schemas.openxmlformats.org/officeDocument/2006/relationships/hyperlink" Target="https://mitiendacoval.com/CONDUIT-Electrico-y-Telefonico-r1544/curva-90-x-1-2-pulgada-conduit?srsltid=AfmBOoprhJ6x03sJnQu2b1oRp5TnnaZGDWXowgSX8NmZErOCcOan5lvhFQs" TargetMode="External"/><Relationship Id="rId2" Type="http://schemas.openxmlformats.org/officeDocument/2006/relationships/hyperlink" Target="https://mundotecnologicodecolombia.com/producto/camara-ip-tipo-domo-4mp-1-3%E2%80%B3-cmos-h-265-ir-30m-lente-28mm-ip67-wdr-fuente-ds2cd2143g0i28/?srsltid=AfmBOorkHpV1uUdmDxkgGgQBfiWqgnwfrZsG9tU76T7Jfr25Ldt2gh4hrok&amp;v=42983b05e2f2" TargetMode="External"/><Relationship Id="rId1" Type="http://schemas.openxmlformats.org/officeDocument/2006/relationships/hyperlink" Target="https://www.assvirt.co/MCO-863480578-nvr-8-canales-poe-ip-8mp-4k-compresion-h265hikvision-_JM?variation=174238030939" TargetMode="External"/><Relationship Id="rId6" Type="http://schemas.openxmlformats.org/officeDocument/2006/relationships/hyperlink" Target="https://chp.com.co/product/adaptador-terminal-de-1-2/" TargetMode="External"/><Relationship Id="rId5" Type="http://schemas.openxmlformats.org/officeDocument/2006/relationships/hyperlink" Target="https://ferretodo.com.co/ferretienda/tubo-pvc-1-2/?srsltid=AfmBOop0jMzhxekkqsjQVElIRaKxDhBnGyGP6CWyKVySUOFQcYinCoi7T4g" TargetMode="External"/><Relationship Id="rId4" Type="http://schemas.openxmlformats.org/officeDocument/2006/relationships/hyperlink" Target="https://tecnonacho.com/producto/cable-utp-cat-6a-100-cobre-gigabit-red-alta-velocidad-100m/?srsltid=AfmBOoqufQjEIIRsNQS3pQ9zkJxvW9bWCyF7AGi8iHQTgEHXb0QXg1N9r3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P18"/>
  <sheetViews>
    <sheetView tabSelected="1" topLeftCell="C2" workbookViewId="0">
      <selection activeCell="N12" sqref="N12"/>
    </sheetView>
  </sheetViews>
  <sheetFormatPr baseColWidth="10" defaultRowHeight="15" x14ac:dyDescent="0.25"/>
  <cols>
    <col min="2" max="2" width="59.42578125" customWidth="1"/>
    <col min="4" max="4" width="22.140625" customWidth="1"/>
    <col min="5" max="5" width="18" style="1" customWidth="1"/>
    <col min="6" max="6" width="20.28515625" customWidth="1"/>
    <col min="7" max="7" width="23.7109375" bestFit="1" customWidth="1"/>
    <col min="8" max="8" width="18.5703125" customWidth="1"/>
    <col min="9" max="9" width="13" bestFit="1" customWidth="1"/>
    <col min="10" max="10" width="17.5703125" style="1" customWidth="1"/>
    <col min="11" max="11" width="23.7109375" bestFit="1" customWidth="1"/>
    <col min="12" max="12" width="17" customWidth="1"/>
    <col min="13" max="13" width="13" bestFit="1" customWidth="1"/>
    <col min="14" max="14" width="20.7109375" customWidth="1"/>
    <col min="15" max="15" width="23.7109375" bestFit="1" customWidth="1"/>
    <col min="16" max="16" width="84.28515625" style="1" customWidth="1"/>
  </cols>
  <sheetData>
    <row r="1" spans="1:16" ht="23.25" x14ac:dyDescent="0.35">
      <c r="A1" s="26" t="s">
        <v>22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</row>
    <row r="2" spans="1:16" ht="21" x14ac:dyDescent="0.35">
      <c r="A2" s="24" t="s">
        <v>23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</row>
    <row r="3" spans="1:16" ht="15.75" x14ac:dyDescent="0.25">
      <c r="A3" s="27" t="s">
        <v>10</v>
      </c>
      <c r="B3" s="27" t="s">
        <v>11</v>
      </c>
      <c r="C3" s="27" t="s">
        <v>5</v>
      </c>
      <c r="D3" s="29" t="s">
        <v>9</v>
      </c>
      <c r="E3" s="29"/>
      <c r="F3" s="29"/>
      <c r="G3" s="29"/>
      <c r="H3" s="30" t="s">
        <v>6</v>
      </c>
      <c r="I3" s="30"/>
      <c r="J3" s="30"/>
      <c r="K3" s="30"/>
      <c r="L3" s="31" t="s">
        <v>8</v>
      </c>
      <c r="M3" s="31"/>
      <c r="N3" s="31"/>
      <c r="O3" s="31"/>
      <c r="P3" s="25" t="s">
        <v>7</v>
      </c>
    </row>
    <row r="4" spans="1:16" ht="47.25" x14ac:dyDescent="0.25">
      <c r="A4" s="28"/>
      <c r="B4" s="28"/>
      <c r="C4" s="28"/>
      <c r="D4" s="9" t="s">
        <v>2</v>
      </c>
      <c r="E4" s="9" t="s">
        <v>1</v>
      </c>
      <c r="F4" s="9" t="s">
        <v>3</v>
      </c>
      <c r="G4" s="9" t="s">
        <v>4</v>
      </c>
      <c r="H4" s="10" t="s">
        <v>2</v>
      </c>
      <c r="I4" s="10" t="s">
        <v>1</v>
      </c>
      <c r="J4" s="10" t="s">
        <v>3</v>
      </c>
      <c r="K4" s="10" t="s">
        <v>4</v>
      </c>
      <c r="L4" s="11" t="s">
        <v>2</v>
      </c>
      <c r="M4" s="11" t="s">
        <v>1</v>
      </c>
      <c r="N4" s="11" t="s">
        <v>3</v>
      </c>
      <c r="O4" s="11" t="s">
        <v>4</v>
      </c>
      <c r="P4" s="25"/>
    </row>
    <row r="5" spans="1:16" ht="60" x14ac:dyDescent="0.25">
      <c r="A5" s="3">
        <v>1</v>
      </c>
      <c r="B5" s="8" t="s">
        <v>32</v>
      </c>
      <c r="C5" s="3">
        <v>6</v>
      </c>
      <c r="D5" s="6">
        <f>F5/1.19</f>
        <v>915126.05042016809</v>
      </c>
      <c r="E5" s="18">
        <f>D5*0.19</f>
        <v>173873.94957983194</v>
      </c>
      <c r="F5" s="6">
        <v>1089000</v>
      </c>
      <c r="G5" s="19">
        <f>F5*C5</f>
        <v>6534000</v>
      </c>
      <c r="H5" s="6">
        <f>J5/1.19</f>
        <v>793988.23529411771</v>
      </c>
      <c r="I5" s="6">
        <f>H5*0.19</f>
        <v>150857.76470588238</v>
      </c>
      <c r="J5" s="6">
        <v>944846</v>
      </c>
      <c r="K5" s="12">
        <f>J5*C5</f>
        <v>5669076</v>
      </c>
      <c r="L5" s="7">
        <f>AVERAGE(D5,H5)</f>
        <v>854557.14285714296</v>
      </c>
      <c r="M5" s="7">
        <f>L5*0.19</f>
        <v>162365.85714285716</v>
      </c>
      <c r="N5" s="7">
        <f>SUM(L5:M5)</f>
        <v>1016923.0000000001</v>
      </c>
      <c r="O5" s="12">
        <f>ROUND(N5*C5,0.1)</f>
        <v>6101538</v>
      </c>
      <c r="P5" s="20" t="s">
        <v>41</v>
      </c>
    </row>
    <row r="6" spans="1:16" ht="30" x14ac:dyDescent="0.25">
      <c r="A6" s="3">
        <v>2</v>
      </c>
      <c r="B6" s="8" t="s">
        <v>33</v>
      </c>
      <c r="C6" s="3">
        <v>6</v>
      </c>
      <c r="D6" s="6">
        <f t="shared" ref="D6:D17" si="0">F6/1.19</f>
        <v>125630.25210084034</v>
      </c>
      <c r="E6" s="18">
        <f t="shared" ref="E6:E17" si="1">D6*0.19</f>
        <v>23869.747899159665</v>
      </c>
      <c r="F6" s="6">
        <v>149500</v>
      </c>
      <c r="G6" s="19">
        <f t="shared" ref="G6:G17" si="2">F6*C6</f>
        <v>897000</v>
      </c>
      <c r="H6" s="6">
        <f t="shared" ref="H6:H17" si="3">J6/1.19</f>
        <v>110700</v>
      </c>
      <c r="I6" s="6">
        <f t="shared" ref="I6:I17" si="4">H6*0.19</f>
        <v>21033</v>
      </c>
      <c r="J6" s="6">
        <v>131733</v>
      </c>
      <c r="K6" s="12">
        <f t="shared" ref="K6:K17" si="5">J6*C6</f>
        <v>790398</v>
      </c>
      <c r="L6" s="7">
        <f t="shared" ref="L6:L17" si="6">AVERAGE(D6,H6)</f>
        <v>118165.12605042016</v>
      </c>
      <c r="M6" s="7">
        <f t="shared" ref="M6:M17" si="7">L6*0.19</f>
        <v>22451.373949579833</v>
      </c>
      <c r="N6" s="7">
        <f t="shared" ref="N6:N17" si="8">SUM(L6:M6)</f>
        <v>140616.5</v>
      </c>
      <c r="O6" s="12">
        <f t="shared" ref="O6:O17" si="9">ROUND(N6*C6,0.1)</f>
        <v>843699</v>
      </c>
      <c r="P6" s="20" t="s">
        <v>42</v>
      </c>
    </row>
    <row r="7" spans="1:16" ht="30" x14ac:dyDescent="0.25">
      <c r="A7" s="3">
        <v>3</v>
      </c>
      <c r="B7" s="8" t="s">
        <v>34</v>
      </c>
      <c r="C7" s="3">
        <v>12</v>
      </c>
      <c r="D7" s="6">
        <f t="shared" si="0"/>
        <v>34915.966386554624</v>
      </c>
      <c r="E7" s="18">
        <f t="shared" si="1"/>
        <v>6634.0336134453792</v>
      </c>
      <c r="F7" s="6">
        <v>41550</v>
      </c>
      <c r="G7" s="19">
        <f t="shared" si="2"/>
        <v>498600</v>
      </c>
      <c r="H7" s="6">
        <f t="shared" si="3"/>
        <v>28923.529411764706</v>
      </c>
      <c r="I7" s="6">
        <f t="shared" si="4"/>
        <v>5495.4705882352946</v>
      </c>
      <c r="J7" s="6">
        <v>34419</v>
      </c>
      <c r="K7" s="12">
        <f t="shared" si="5"/>
        <v>413028</v>
      </c>
      <c r="L7" s="7">
        <f t="shared" si="6"/>
        <v>31919.747899159665</v>
      </c>
      <c r="M7" s="7">
        <f t="shared" si="7"/>
        <v>6064.7521008403364</v>
      </c>
      <c r="N7" s="7">
        <f t="shared" si="8"/>
        <v>37984.5</v>
      </c>
      <c r="O7" s="12">
        <f t="shared" si="9"/>
        <v>455814</v>
      </c>
      <c r="P7" s="20" t="s">
        <v>43</v>
      </c>
    </row>
    <row r="8" spans="1:16" ht="45" x14ac:dyDescent="0.25">
      <c r="A8" s="3">
        <v>4</v>
      </c>
      <c r="B8" s="8" t="s">
        <v>35</v>
      </c>
      <c r="C8" s="3">
        <v>6</v>
      </c>
      <c r="D8" s="6">
        <f t="shared" si="0"/>
        <v>242857.14285714287</v>
      </c>
      <c r="E8" s="18">
        <f t="shared" si="1"/>
        <v>46142.857142857145</v>
      </c>
      <c r="F8" s="6">
        <v>289000</v>
      </c>
      <c r="G8" s="19">
        <f t="shared" si="2"/>
        <v>1734000</v>
      </c>
      <c r="H8" s="6">
        <f t="shared" si="3"/>
        <v>235293.27731092437</v>
      </c>
      <c r="I8" s="6">
        <f t="shared" si="4"/>
        <v>44705.722689075628</v>
      </c>
      <c r="J8" s="6">
        <v>279999</v>
      </c>
      <c r="K8" s="12">
        <f t="shared" si="5"/>
        <v>1679994</v>
      </c>
      <c r="L8" s="7">
        <f t="shared" si="6"/>
        <v>239075.21008403361</v>
      </c>
      <c r="M8" s="7">
        <f t="shared" si="7"/>
        <v>45424.289915966387</v>
      </c>
      <c r="N8" s="7">
        <f t="shared" si="8"/>
        <v>284499.5</v>
      </c>
      <c r="O8" s="12">
        <f t="shared" si="9"/>
        <v>1706997</v>
      </c>
      <c r="P8" s="20" t="s">
        <v>44</v>
      </c>
    </row>
    <row r="9" spans="1:16" ht="45" x14ac:dyDescent="0.25">
      <c r="A9" s="3">
        <v>5</v>
      </c>
      <c r="B9" s="8" t="s">
        <v>36</v>
      </c>
      <c r="C9" s="3">
        <v>120</v>
      </c>
      <c r="D9" s="6">
        <f t="shared" si="0"/>
        <v>4873.9495798319331</v>
      </c>
      <c r="E9" s="18">
        <f t="shared" si="1"/>
        <v>926.05042016806726</v>
      </c>
      <c r="F9" s="6">
        <v>5800</v>
      </c>
      <c r="G9" s="19">
        <f t="shared" si="2"/>
        <v>696000</v>
      </c>
      <c r="H9" s="6">
        <f t="shared" si="3"/>
        <v>3193.2773109243699</v>
      </c>
      <c r="I9" s="6">
        <f t="shared" si="4"/>
        <v>606.72268907563034</v>
      </c>
      <c r="J9" s="6">
        <v>3800</v>
      </c>
      <c r="K9" s="12">
        <f t="shared" si="5"/>
        <v>456000</v>
      </c>
      <c r="L9" s="7">
        <f t="shared" si="6"/>
        <v>4033.6134453781515</v>
      </c>
      <c r="M9" s="7">
        <f t="shared" si="7"/>
        <v>766.38655462184875</v>
      </c>
      <c r="N9" s="7">
        <f t="shared" si="8"/>
        <v>4800</v>
      </c>
      <c r="O9" s="12">
        <f t="shared" si="9"/>
        <v>576000</v>
      </c>
      <c r="P9" s="20" t="s">
        <v>45</v>
      </c>
    </row>
    <row r="10" spans="1:16" ht="30" x14ac:dyDescent="0.25">
      <c r="A10" s="3">
        <v>6</v>
      </c>
      <c r="B10" s="8" t="s">
        <v>37</v>
      </c>
      <c r="C10" s="3">
        <v>4</v>
      </c>
      <c r="D10" s="6">
        <f t="shared" si="0"/>
        <v>23949.579831932773</v>
      </c>
      <c r="E10" s="18">
        <f t="shared" si="1"/>
        <v>4550.4201680672268</v>
      </c>
      <c r="F10" s="6">
        <v>28500</v>
      </c>
      <c r="G10" s="19">
        <f t="shared" si="2"/>
        <v>114000</v>
      </c>
      <c r="H10" s="6">
        <f t="shared" si="3"/>
        <v>22268.907563025212</v>
      </c>
      <c r="I10" s="6">
        <f t="shared" si="4"/>
        <v>4231.09243697479</v>
      </c>
      <c r="J10" s="6">
        <v>26500</v>
      </c>
      <c r="K10" s="12">
        <f t="shared" si="5"/>
        <v>106000</v>
      </c>
      <c r="L10" s="7">
        <f t="shared" si="6"/>
        <v>23109.243697478993</v>
      </c>
      <c r="M10" s="7">
        <f t="shared" si="7"/>
        <v>4390.7563025210084</v>
      </c>
      <c r="N10" s="7">
        <f t="shared" si="8"/>
        <v>27500</v>
      </c>
      <c r="O10" s="12">
        <f t="shared" si="9"/>
        <v>110000</v>
      </c>
      <c r="P10" s="20" t="s">
        <v>46</v>
      </c>
    </row>
    <row r="11" spans="1:16" x14ac:dyDescent="0.25">
      <c r="A11" s="3">
        <v>7</v>
      </c>
      <c r="B11" s="8" t="s">
        <v>38</v>
      </c>
      <c r="C11" s="3">
        <v>20</v>
      </c>
      <c r="D11" s="6">
        <f t="shared" si="0"/>
        <v>3109.2436974789916</v>
      </c>
      <c r="E11" s="18">
        <f t="shared" si="1"/>
        <v>590.75630252100837</v>
      </c>
      <c r="F11" s="6">
        <v>3700</v>
      </c>
      <c r="G11" s="19">
        <f t="shared" si="2"/>
        <v>74000</v>
      </c>
      <c r="H11" s="6">
        <f t="shared" si="3"/>
        <v>3529.4117647058824</v>
      </c>
      <c r="I11" s="6">
        <f t="shared" si="4"/>
        <v>670.58823529411768</v>
      </c>
      <c r="J11" s="6">
        <v>4200</v>
      </c>
      <c r="K11" s="12">
        <f>J11*C11</f>
        <v>84000</v>
      </c>
      <c r="L11" s="7">
        <f t="shared" si="6"/>
        <v>3319.3277310924368</v>
      </c>
      <c r="M11" s="7">
        <f>L11*0.19</f>
        <v>630.67226890756297</v>
      </c>
      <c r="N11" s="7">
        <f>SUM(L11:M11)</f>
        <v>3950</v>
      </c>
      <c r="O11" s="12">
        <f t="shared" si="9"/>
        <v>79000</v>
      </c>
      <c r="P11" s="20" t="s">
        <v>47</v>
      </c>
    </row>
    <row r="12" spans="1:16" ht="45" x14ac:dyDescent="0.25">
      <c r="A12" s="3">
        <v>8</v>
      </c>
      <c r="B12" s="8" t="s">
        <v>39</v>
      </c>
      <c r="C12" s="3">
        <v>20</v>
      </c>
      <c r="D12" s="6">
        <f t="shared" si="0"/>
        <v>3109.2436974789916</v>
      </c>
      <c r="E12" s="18">
        <f t="shared" si="1"/>
        <v>590.75630252100837</v>
      </c>
      <c r="F12" s="6">
        <v>3700</v>
      </c>
      <c r="G12" s="19">
        <f t="shared" si="2"/>
        <v>74000</v>
      </c>
      <c r="H12" s="6">
        <f t="shared" si="3"/>
        <v>1679.8319327731094</v>
      </c>
      <c r="I12" s="6">
        <f t="shared" si="4"/>
        <v>319.1680672268908</v>
      </c>
      <c r="J12" s="6">
        <v>1999</v>
      </c>
      <c r="K12" s="12">
        <f t="shared" si="5"/>
        <v>39980</v>
      </c>
      <c r="L12" s="7">
        <f t="shared" si="6"/>
        <v>2394.5378151260506</v>
      </c>
      <c r="M12" s="7">
        <f t="shared" si="7"/>
        <v>454.96218487394964</v>
      </c>
      <c r="N12" s="7">
        <f t="shared" si="8"/>
        <v>2849.5000000000005</v>
      </c>
      <c r="O12" s="12">
        <f t="shared" si="9"/>
        <v>56990</v>
      </c>
      <c r="P12" s="20" t="s">
        <v>48</v>
      </c>
    </row>
    <row r="13" spans="1:16" ht="30" x14ac:dyDescent="0.25">
      <c r="A13" s="3">
        <v>9</v>
      </c>
      <c r="B13" s="8" t="s">
        <v>16</v>
      </c>
      <c r="C13" s="3">
        <v>16</v>
      </c>
      <c r="D13" s="6">
        <f t="shared" si="0"/>
        <v>7521.0084033613448</v>
      </c>
      <c r="E13" s="18">
        <f t="shared" si="1"/>
        <v>1428.9915966386554</v>
      </c>
      <c r="F13" s="6">
        <v>8950</v>
      </c>
      <c r="G13" s="19">
        <f t="shared" si="2"/>
        <v>143200</v>
      </c>
      <c r="H13" s="6">
        <f t="shared" si="3"/>
        <v>5462.1848739495799</v>
      </c>
      <c r="I13" s="6">
        <f t="shared" si="4"/>
        <v>1037.8151260504203</v>
      </c>
      <c r="J13" s="6">
        <v>6500</v>
      </c>
      <c r="K13" s="12">
        <f t="shared" si="5"/>
        <v>104000</v>
      </c>
      <c r="L13" s="7">
        <f t="shared" si="6"/>
        <v>6491.5966386554628</v>
      </c>
      <c r="M13" s="7">
        <f t="shared" si="7"/>
        <v>1233.4033613445379</v>
      </c>
      <c r="N13" s="7">
        <f t="shared" si="8"/>
        <v>7725.0000000000009</v>
      </c>
      <c r="O13" s="12">
        <f t="shared" si="9"/>
        <v>123600</v>
      </c>
      <c r="P13" s="20" t="s">
        <v>49</v>
      </c>
    </row>
    <row r="14" spans="1:16" ht="30" x14ac:dyDescent="0.25">
      <c r="A14" s="3">
        <v>10</v>
      </c>
      <c r="B14" s="8" t="s">
        <v>18</v>
      </c>
      <c r="C14" s="3">
        <v>16</v>
      </c>
      <c r="D14" s="6">
        <f t="shared" si="0"/>
        <v>1638.6554621848741</v>
      </c>
      <c r="E14" s="18">
        <f t="shared" si="1"/>
        <v>311.3445378151261</v>
      </c>
      <c r="F14" s="6">
        <v>1950</v>
      </c>
      <c r="G14" s="19">
        <f t="shared" si="2"/>
        <v>31200</v>
      </c>
      <c r="H14" s="6">
        <f t="shared" si="3"/>
        <v>974.78991596638662</v>
      </c>
      <c r="I14" s="6">
        <f t="shared" si="4"/>
        <v>185.21008403361347</v>
      </c>
      <c r="J14" s="6">
        <v>1160</v>
      </c>
      <c r="K14" s="12">
        <f t="shared" si="5"/>
        <v>18560</v>
      </c>
      <c r="L14" s="7">
        <f t="shared" si="6"/>
        <v>1306.7226890756303</v>
      </c>
      <c r="M14" s="7">
        <f t="shared" si="7"/>
        <v>248.27731092436977</v>
      </c>
      <c r="N14" s="7">
        <f t="shared" si="8"/>
        <v>1555</v>
      </c>
      <c r="O14" s="12">
        <f t="shared" si="9"/>
        <v>24880</v>
      </c>
      <c r="P14" s="20" t="s">
        <v>0</v>
      </c>
    </row>
    <row r="15" spans="1:16" x14ac:dyDescent="0.25">
      <c r="A15" s="3">
        <v>11</v>
      </c>
      <c r="B15" s="8" t="s">
        <v>17</v>
      </c>
      <c r="C15" s="3">
        <v>16</v>
      </c>
      <c r="D15" s="6">
        <f t="shared" si="0"/>
        <v>1638.6554621848741</v>
      </c>
      <c r="E15" s="18">
        <f t="shared" si="1"/>
        <v>311.3445378151261</v>
      </c>
      <c r="F15" s="6">
        <v>1950</v>
      </c>
      <c r="G15" s="19">
        <f t="shared" si="2"/>
        <v>31200</v>
      </c>
      <c r="H15" s="6">
        <f t="shared" si="3"/>
        <v>504.20168067226894</v>
      </c>
      <c r="I15" s="6">
        <f t="shared" si="4"/>
        <v>95.798319327731093</v>
      </c>
      <c r="J15" s="6">
        <v>600</v>
      </c>
      <c r="K15" s="12">
        <f t="shared" si="5"/>
        <v>9600</v>
      </c>
      <c r="L15" s="7">
        <f t="shared" si="6"/>
        <v>1071.4285714285716</v>
      </c>
      <c r="M15" s="7">
        <f t="shared" si="7"/>
        <v>203.57142857142861</v>
      </c>
      <c r="N15" s="7">
        <f t="shared" si="8"/>
        <v>1275.0000000000002</v>
      </c>
      <c r="O15" s="12">
        <f t="shared" si="9"/>
        <v>20400</v>
      </c>
      <c r="P15" s="20" t="s">
        <v>30</v>
      </c>
    </row>
    <row r="16" spans="1:16" x14ac:dyDescent="0.25">
      <c r="A16" s="3">
        <v>12</v>
      </c>
      <c r="B16" s="8" t="s">
        <v>19</v>
      </c>
      <c r="C16" s="3">
        <v>2</v>
      </c>
      <c r="D16" s="6">
        <f t="shared" si="0"/>
        <v>126050.42016806723</v>
      </c>
      <c r="E16" s="18">
        <f t="shared" si="1"/>
        <v>23949.579831932773</v>
      </c>
      <c r="F16" s="6">
        <v>150000</v>
      </c>
      <c r="G16" s="19">
        <f t="shared" si="2"/>
        <v>300000</v>
      </c>
      <c r="H16" s="6">
        <f t="shared" si="3"/>
        <v>126050.42016806723</v>
      </c>
      <c r="I16" s="6">
        <f t="shared" si="4"/>
        <v>23949.579831932773</v>
      </c>
      <c r="J16" s="18">
        <v>150000</v>
      </c>
      <c r="K16" s="12">
        <f t="shared" si="5"/>
        <v>300000</v>
      </c>
      <c r="L16" s="7">
        <f t="shared" si="6"/>
        <v>126050.42016806723</v>
      </c>
      <c r="M16" s="7">
        <f t="shared" si="7"/>
        <v>23949.579831932773</v>
      </c>
      <c r="N16" s="7">
        <f t="shared" si="8"/>
        <v>150000</v>
      </c>
      <c r="O16" s="12">
        <f t="shared" si="9"/>
        <v>300000</v>
      </c>
    </row>
    <row r="17" spans="1:15" ht="30" x14ac:dyDescent="0.25">
      <c r="A17" s="3">
        <v>13</v>
      </c>
      <c r="B17" s="8" t="s">
        <v>40</v>
      </c>
      <c r="C17" s="3">
        <v>6</v>
      </c>
      <c r="D17" s="6">
        <f t="shared" si="0"/>
        <v>252100.84033613445</v>
      </c>
      <c r="E17" s="18">
        <f t="shared" si="1"/>
        <v>47899.159663865546</v>
      </c>
      <c r="F17" s="6">
        <v>300000</v>
      </c>
      <c r="G17" s="19">
        <f t="shared" si="2"/>
        <v>1800000</v>
      </c>
      <c r="H17" s="6">
        <f t="shared" si="3"/>
        <v>252100.84033613445</v>
      </c>
      <c r="I17" s="6">
        <f t="shared" si="4"/>
        <v>47899.159663865546</v>
      </c>
      <c r="J17" s="18">
        <v>300000</v>
      </c>
      <c r="K17" s="12">
        <f t="shared" si="5"/>
        <v>1800000</v>
      </c>
      <c r="L17" s="7">
        <f t="shared" si="6"/>
        <v>252100.84033613445</v>
      </c>
      <c r="M17" s="7">
        <f t="shared" si="7"/>
        <v>47899.159663865546</v>
      </c>
      <c r="N17" s="7">
        <f t="shared" si="8"/>
        <v>300000</v>
      </c>
      <c r="O17" s="12">
        <f t="shared" si="9"/>
        <v>1800000</v>
      </c>
    </row>
    <row r="18" spans="1:15" ht="21" x14ac:dyDescent="0.35">
      <c r="A18" s="24" t="s">
        <v>24</v>
      </c>
      <c r="B18" s="24"/>
      <c r="C18" s="24"/>
      <c r="G18" s="15">
        <f>SUM(G5:G17)</f>
        <v>12927200</v>
      </c>
      <c r="K18" s="15">
        <f>SUM(K5:K17)</f>
        <v>11470636</v>
      </c>
      <c r="O18" s="15">
        <f>SUM(O5:O17)</f>
        <v>12198918</v>
      </c>
    </row>
  </sheetData>
  <mergeCells count="10">
    <mergeCell ref="A18:C18"/>
    <mergeCell ref="P3:P4"/>
    <mergeCell ref="A1:P1"/>
    <mergeCell ref="A3:A4"/>
    <mergeCell ref="B3:B4"/>
    <mergeCell ref="C3:C4"/>
    <mergeCell ref="D3:G3"/>
    <mergeCell ref="A2:P2"/>
    <mergeCell ref="H3:K3"/>
    <mergeCell ref="L3:O3"/>
  </mergeCells>
  <hyperlinks>
    <hyperlink ref="P14" r:id="rId1"/>
    <hyperlink ref="P5" r:id="rId2"/>
    <hyperlink ref="P6" r:id="rId3"/>
    <hyperlink ref="P7" r:id="rId4"/>
    <hyperlink ref="P8" r:id="rId5" location="searchVariation=MCO27579552&amp;position=1&amp;search_layout=stack&amp;type=product&amp;tracking_id=1ee19fe5-fc93-4400-9ec6-7061771820df "/>
    <hyperlink ref="P9" r:id="rId6"/>
    <hyperlink ref="P10" r:id="rId7"/>
    <hyperlink ref="P11" r:id="rId8"/>
    <hyperlink ref="P12" r:id="rId9"/>
    <hyperlink ref="P13" r:id="rId10"/>
    <hyperlink ref="P15" r:id="rId11"/>
  </hyperlinks>
  <pageMargins left="0.7" right="0.7" top="0.75" bottom="0.75" header="0.3" footer="0.3"/>
  <pageSetup paperSize="14" orientation="portrait" horizontalDpi="4294967293" verticalDpi="0" r:id="rId1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P15"/>
  <sheetViews>
    <sheetView topLeftCell="C4" workbookViewId="0">
      <selection activeCell="O15" sqref="O15"/>
    </sheetView>
  </sheetViews>
  <sheetFormatPr baseColWidth="10" defaultRowHeight="15" x14ac:dyDescent="0.25"/>
  <cols>
    <col min="2" max="2" width="55.85546875" customWidth="1"/>
    <col min="4" max="4" width="23.42578125" bestFit="1" customWidth="1"/>
    <col min="5" max="5" width="13" bestFit="1" customWidth="1"/>
    <col min="6" max="6" width="24.42578125" bestFit="1" customWidth="1"/>
    <col min="7" max="7" width="23.7109375" bestFit="1" customWidth="1"/>
    <col min="8" max="8" width="19.85546875" customWidth="1"/>
    <col min="9" max="9" width="13" bestFit="1" customWidth="1"/>
    <col min="10" max="10" width="22.5703125" customWidth="1"/>
    <col min="11" max="11" width="23.7109375" style="1" bestFit="1" customWidth="1"/>
    <col min="12" max="12" width="23.42578125" bestFit="1" customWidth="1"/>
    <col min="13" max="13" width="13" bestFit="1" customWidth="1"/>
    <col min="14" max="14" width="24.42578125" bestFit="1" customWidth="1"/>
    <col min="15" max="15" width="23.7109375" bestFit="1" customWidth="1"/>
    <col min="16" max="16" width="50.28515625" style="1" customWidth="1"/>
  </cols>
  <sheetData>
    <row r="1" spans="1:16" ht="23.25" x14ac:dyDescent="0.35">
      <c r="A1" s="26" t="s">
        <v>22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</row>
    <row r="2" spans="1:16" ht="21" x14ac:dyDescent="0.35">
      <c r="A2" s="24" t="s">
        <v>23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</row>
    <row r="3" spans="1:16" ht="15.75" x14ac:dyDescent="0.25">
      <c r="A3" s="27" t="s">
        <v>10</v>
      </c>
      <c r="B3" s="27" t="s">
        <v>11</v>
      </c>
      <c r="C3" s="27" t="s">
        <v>5</v>
      </c>
      <c r="D3" s="29" t="s">
        <v>9</v>
      </c>
      <c r="E3" s="29"/>
      <c r="F3" s="29"/>
      <c r="G3" s="29"/>
      <c r="H3" s="30" t="s">
        <v>6</v>
      </c>
      <c r="I3" s="30"/>
      <c r="J3" s="30"/>
      <c r="K3" s="30"/>
      <c r="L3" s="31" t="s">
        <v>8</v>
      </c>
      <c r="M3" s="31"/>
      <c r="N3" s="31"/>
      <c r="O3" s="31"/>
    </row>
    <row r="4" spans="1:16" ht="31.5" x14ac:dyDescent="0.25">
      <c r="A4" s="28"/>
      <c r="B4" s="28"/>
      <c r="C4" s="28"/>
      <c r="D4" s="9" t="s">
        <v>2</v>
      </c>
      <c r="E4" s="9" t="s">
        <v>1</v>
      </c>
      <c r="F4" s="9" t="s">
        <v>3</v>
      </c>
      <c r="G4" s="9" t="s">
        <v>4</v>
      </c>
      <c r="H4" s="10" t="s">
        <v>2</v>
      </c>
      <c r="I4" s="10" t="s">
        <v>1</v>
      </c>
      <c r="J4" s="10" t="s">
        <v>3</v>
      </c>
      <c r="K4" s="10" t="s">
        <v>4</v>
      </c>
      <c r="L4" s="11" t="s">
        <v>2</v>
      </c>
      <c r="M4" s="11" t="s">
        <v>1</v>
      </c>
      <c r="N4" s="11" t="s">
        <v>3</v>
      </c>
      <c r="O4" s="11" t="s">
        <v>4</v>
      </c>
      <c r="P4" s="16" t="s">
        <v>7</v>
      </c>
    </row>
    <row r="5" spans="1:16" ht="45" x14ac:dyDescent="0.25">
      <c r="A5" s="5">
        <v>1</v>
      </c>
      <c r="B5" s="8" t="s">
        <v>12</v>
      </c>
      <c r="C5" s="5">
        <v>2</v>
      </c>
      <c r="D5" s="6">
        <f>F5/1.19</f>
        <v>820084.03361344547</v>
      </c>
      <c r="E5" s="6">
        <f>D5*0.19</f>
        <v>155815.96638655465</v>
      </c>
      <c r="F5" s="7">
        <v>975900</v>
      </c>
      <c r="G5" s="12">
        <f t="shared" ref="G5:G14" si="0">F5*C5</f>
        <v>1951800</v>
      </c>
      <c r="H5" s="6">
        <f>J5/1.19</f>
        <v>777226.89075630251</v>
      </c>
      <c r="I5" s="6">
        <f>H5*0.19</f>
        <v>147673.10924369749</v>
      </c>
      <c r="J5" s="6">
        <v>924900</v>
      </c>
      <c r="K5" s="13">
        <f>J5*C5</f>
        <v>1849800</v>
      </c>
      <c r="L5" s="7">
        <f>AVERAGE(D5,H5)</f>
        <v>798655.46218487399</v>
      </c>
      <c r="M5" s="7">
        <f>L5*0.19</f>
        <v>151744.53781512607</v>
      </c>
      <c r="N5" s="7">
        <f>L5+M5</f>
        <v>950400</v>
      </c>
      <c r="O5" s="12">
        <f>N5*C5</f>
        <v>1900800</v>
      </c>
      <c r="P5" s="17" t="s">
        <v>25</v>
      </c>
    </row>
    <row r="6" spans="1:16" ht="90" x14ac:dyDescent="0.25">
      <c r="A6" s="5">
        <v>2</v>
      </c>
      <c r="B6" s="8" t="s">
        <v>13</v>
      </c>
      <c r="C6" s="5">
        <v>12</v>
      </c>
      <c r="D6" s="6">
        <f t="shared" ref="D6:D11" si="1">F6/1.19</f>
        <v>331932.77310924372</v>
      </c>
      <c r="E6" s="6">
        <f t="shared" ref="E6:E14" si="2">D6*0.19</f>
        <v>63067.226890756305</v>
      </c>
      <c r="F6" s="7">
        <v>395000</v>
      </c>
      <c r="G6" s="12">
        <f t="shared" si="0"/>
        <v>4740000</v>
      </c>
      <c r="H6" s="6">
        <f t="shared" ref="H6:H11" si="3">J6/1.19</f>
        <v>306342.01680672268</v>
      </c>
      <c r="I6" s="6">
        <f t="shared" ref="I6:I14" si="4">H6*0.19</f>
        <v>58204.983193277309</v>
      </c>
      <c r="J6" s="6">
        <v>364547</v>
      </c>
      <c r="K6" s="13">
        <f t="shared" ref="K6:K14" si="5">J6*C6</f>
        <v>4374564</v>
      </c>
      <c r="L6" s="7">
        <f t="shared" ref="L6:L14" si="6">AVERAGE(D6,H6)</f>
        <v>319137.39495798317</v>
      </c>
      <c r="M6" s="7">
        <f t="shared" ref="M6:M14" si="7">L6*0.19</f>
        <v>60636.105042016803</v>
      </c>
      <c r="N6" s="7">
        <f t="shared" ref="N6:N11" si="8">L6+M6</f>
        <v>379773.5</v>
      </c>
      <c r="O6" s="12">
        <f t="shared" ref="O6:O14" si="9">N6*C6</f>
        <v>4557282</v>
      </c>
      <c r="P6" s="17" t="s">
        <v>26</v>
      </c>
    </row>
    <row r="7" spans="1:16" ht="90" x14ac:dyDescent="0.25">
      <c r="A7" s="5">
        <v>3</v>
      </c>
      <c r="B7" s="8" t="s">
        <v>14</v>
      </c>
      <c r="C7" s="5">
        <v>2</v>
      </c>
      <c r="D7" s="6">
        <f t="shared" si="1"/>
        <v>831932.77310924372</v>
      </c>
      <c r="E7" s="6">
        <f t="shared" si="2"/>
        <v>158067.22689075631</v>
      </c>
      <c r="F7" s="7">
        <v>990000</v>
      </c>
      <c r="G7" s="12">
        <f t="shared" si="0"/>
        <v>1980000</v>
      </c>
      <c r="H7" s="6">
        <f t="shared" si="3"/>
        <v>831932.77310924372</v>
      </c>
      <c r="I7" s="6">
        <f t="shared" si="4"/>
        <v>158067.22689075631</v>
      </c>
      <c r="J7" s="6">
        <v>990000</v>
      </c>
      <c r="K7" s="13">
        <f t="shared" si="5"/>
        <v>1980000</v>
      </c>
      <c r="L7" s="7">
        <f t="shared" si="6"/>
        <v>831932.77310924372</v>
      </c>
      <c r="M7" s="7">
        <f t="shared" si="7"/>
        <v>158067.22689075631</v>
      </c>
      <c r="N7" s="7">
        <f t="shared" si="8"/>
        <v>990000</v>
      </c>
      <c r="O7" s="12">
        <f t="shared" si="9"/>
        <v>1980000</v>
      </c>
      <c r="P7" s="17" t="s">
        <v>27</v>
      </c>
    </row>
    <row r="8" spans="1:16" ht="60" x14ac:dyDescent="0.25">
      <c r="A8" s="5">
        <v>4</v>
      </c>
      <c r="B8" s="8" t="s">
        <v>15</v>
      </c>
      <c r="C8" s="5">
        <v>200</v>
      </c>
      <c r="D8" s="6">
        <f t="shared" si="1"/>
        <v>4873.9495798319331</v>
      </c>
      <c r="E8" s="6">
        <f t="shared" si="2"/>
        <v>926.05042016806726</v>
      </c>
      <c r="F8" s="7">
        <v>5800</v>
      </c>
      <c r="G8" s="12">
        <f t="shared" si="0"/>
        <v>1160000</v>
      </c>
      <c r="H8" s="6">
        <f t="shared" si="3"/>
        <v>3193.2773109243699</v>
      </c>
      <c r="I8" s="6">
        <f t="shared" si="4"/>
        <v>606.72268907563034</v>
      </c>
      <c r="J8" s="6">
        <v>3800</v>
      </c>
      <c r="K8" s="13">
        <f t="shared" si="5"/>
        <v>760000</v>
      </c>
      <c r="L8" s="7">
        <f t="shared" si="6"/>
        <v>4033.6134453781515</v>
      </c>
      <c r="M8" s="7">
        <f t="shared" si="7"/>
        <v>766.38655462184875</v>
      </c>
      <c r="N8" s="7">
        <f t="shared" si="8"/>
        <v>4800</v>
      </c>
      <c r="O8" s="12">
        <f t="shared" si="9"/>
        <v>960000</v>
      </c>
      <c r="P8" s="17" t="s">
        <v>28</v>
      </c>
    </row>
    <row r="9" spans="1:16" ht="45" x14ac:dyDescent="0.25">
      <c r="A9" s="5">
        <v>5</v>
      </c>
      <c r="B9" s="3" t="s">
        <v>16</v>
      </c>
      <c r="C9" s="5">
        <v>20</v>
      </c>
      <c r="D9" s="6">
        <f t="shared" si="1"/>
        <v>7521.0084033613448</v>
      </c>
      <c r="E9" s="6">
        <f t="shared" si="2"/>
        <v>1428.9915966386554</v>
      </c>
      <c r="F9" s="7">
        <v>8950</v>
      </c>
      <c r="G9" s="12">
        <f t="shared" si="0"/>
        <v>179000</v>
      </c>
      <c r="H9" s="6">
        <f t="shared" si="3"/>
        <v>5462.1848739495799</v>
      </c>
      <c r="I9" s="6">
        <f t="shared" si="4"/>
        <v>1037.8151260504203</v>
      </c>
      <c r="J9" s="6">
        <v>6500</v>
      </c>
      <c r="K9" s="13">
        <f t="shared" si="5"/>
        <v>130000</v>
      </c>
      <c r="L9" s="7">
        <f t="shared" si="6"/>
        <v>6491.5966386554628</v>
      </c>
      <c r="M9" s="7">
        <f t="shared" si="7"/>
        <v>1233.4033613445379</v>
      </c>
      <c r="N9" s="7">
        <f t="shared" si="8"/>
        <v>7725.0000000000009</v>
      </c>
      <c r="O9" s="12">
        <f t="shared" si="9"/>
        <v>154500.00000000003</v>
      </c>
      <c r="P9" s="17" t="s">
        <v>29</v>
      </c>
    </row>
    <row r="10" spans="1:16" ht="30" x14ac:dyDescent="0.25">
      <c r="A10" s="5">
        <v>6</v>
      </c>
      <c r="B10" s="3" t="s">
        <v>17</v>
      </c>
      <c r="C10" s="5">
        <v>20</v>
      </c>
      <c r="D10" s="6">
        <f t="shared" si="1"/>
        <v>1638.6554621848741</v>
      </c>
      <c r="E10" s="6">
        <f t="shared" si="2"/>
        <v>311.3445378151261</v>
      </c>
      <c r="F10" s="7">
        <v>1950</v>
      </c>
      <c r="G10" s="12">
        <f t="shared" si="0"/>
        <v>39000</v>
      </c>
      <c r="H10" s="6">
        <f t="shared" si="3"/>
        <v>504.20168067226894</v>
      </c>
      <c r="I10" s="6">
        <f t="shared" si="4"/>
        <v>95.798319327731093</v>
      </c>
      <c r="J10" s="6">
        <v>600</v>
      </c>
      <c r="K10" s="13">
        <f t="shared" si="5"/>
        <v>12000</v>
      </c>
      <c r="L10" s="7">
        <f t="shared" si="6"/>
        <v>1071.4285714285716</v>
      </c>
      <c r="M10" s="7">
        <f t="shared" si="7"/>
        <v>203.57142857142861</v>
      </c>
      <c r="N10" s="7">
        <f t="shared" si="8"/>
        <v>1275.0000000000002</v>
      </c>
      <c r="O10" s="12">
        <f t="shared" si="9"/>
        <v>25500.000000000004</v>
      </c>
      <c r="P10" s="17" t="s">
        <v>30</v>
      </c>
    </row>
    <row r="11" spans="1:16" ht="60" x14ac:dyDescent="0.25">
      <c r="A11" s="5">
        <v>7</v>
      </c>
      <c r="B11" s="3" t="s">
        <v>18</v>
      </c>
      <c r="C11" s="5">
        <v>20</v>
      </c>
      <c r="D11" s="6">
        <f t="shared" si="1"/>
        <v>1638.6554621848741</v>
      </c>
      <c r="E11" s="6">
        <f t="shared" si="2"/>
        <v>311.3445378151261</v>
      </c>
      <c r="F11" s="7">
        <v>1950</v>
      </c>
      <c r="G11" s="12">
        <f t="shared" si="0"/>
        <v>39000</v>
      </c>
      <c r="H11" s="6">
        <f t="shared" si="3"/>
        <v>974.78991596638662</v>
      </c>
      <c r="I11" s="6">
        <f t="shared" si="4"/>
        <v>185.21008403361347</v>
      </c>
      <c r="J11" s="6">
        <v>1160</v>
      </c>
      <c r="K11" s="13">
        <f t="shared" si="5"/>
        <v>23200</v>
      </c>
      <c r="L11" s="7">
        <f t="shared" si="6"/>
        <v>1306.7226890756303</v>
      </c>
      <c r="M11" s="7">
        <f t="shared" si="7"/>
        <v>248.27731092436977</v>
      </c>
      <c r="N11" s="7">
        <f t="shared" si="8"/>
        <v>1555</v>
      </c>
      <c r="O11" s="12">
        <f t="shared" si="9"/>
        <v>31100</v>
      </c>
      <c r="P11" s="17" t="s">
        <v>31</v>
      </c>
    </row>
    <row r="12" spans="1:16" x14ac:dyDescent="0.25">
      <c r="A12" s="5">
        <v>8</v>
      </c>
      <c r="B12" s="3" t="s">
        <v>19</v>
      </c>
      <c r="C12" s="5">
        <v>2</v>
      </c>
      <c r="D12" s="6">
        <f t="shared" ref="D12:D14" si="10">F12/1.19</f>
        <v>84033.613445378156</v>
      </c>
      <c r="E12" s="6">
        <f t="shared" si="2"/>
        <v>15966.386554621849</v>
      </c>
      <c r="F12" s="7">
        <v>100000</v>
      </c>
      <c r="G12" s="12">
        <f t="shared" si="0"/>
        <v>200000</v>
      </c>
      <c r="H12" s="6">
        <f t="shared" ref="H12:H14" si="11">J12/1.19</f>
        <v>84033.613445378156</v>
      </c>
      <c r="I12" s="6">
        <f t="shared" si="4"/>
        <v>15966.386554621849</v>
      </c>
      <c r="J12" s="6">
        <v>100000</v>
      </c>
      <c r="K12" s="13">
        <f t="shared" si="5"/>
        <v>200000</v>
      </c>
      <c r="L12" s="7">
        <f t="shared" si="6"/>
        <v>84033.613445378156</v>
      </c>
      <c r="M12" s="7">
        <f t="shared" si="7"/>
        <v>15966.386554621849</v>
      </c>
      <c r="N12" s="7">
        <f t="shared" ref="N12:N13" si="12">L12+M12</f>
        <v>100000</v>
      </c>
      <c r="O12" s="12">
        <f t="shared" si="9"/>
        <v>200000</v>
      </c>
      <c r="P12" s="4"/>
    </row>
    <row r="13" spans="1:16" x14ac:dyDescent="0.25">
      <c r="A13" s="5">
        <v>9</v>
      </c>
      <c r="B13" s="3" t="s">
        <v>20</v>
      </c>
      <c r="C13" s="5">
        <v>12</v>
      </c>
      <c r="D13" s="6">
        <f t="shared" si="10"/>
        <v>126050.42016806723</v>
      </c>
      <c r="E13" s="6">
        <f t="shared" si="2"/>
        <v>23949.579831932773</v>
      </c>
      <c r="F13" s="7">
        <v>150000</v>
      </c>
      <c r="G13" s="12">
        <f t="shared" si="0"/>
        <v>1800000</v>
      </c>
      <c r="H13" s="6">
        <f t="shared" si="11"/>
        <v>126050.42016806723</v>
      </c>
      <c r="I13" s="6">
        <f t="shared" si="4"/>
        <v>23949.579831932773</v>
      </c>
      <c r="J13" s="6">
        <v>150000</v>
      </c>
      <c r="K13" s="13">
        <f t="shared" si="5"/>
        <v>1800000</v>
      </c>
      <c r="L13" s="7">
        <f t="shared" si="6"/>
        <v>126050.42016806723</v>
      </c>
      <c r="M13" s="7">
        <f t="shared" si="7"/>
        <v>23949.579831932773</v>
      </c>
      <c r="N13" s="7">
        <f t="shared" si="12"/>
        <v>150000</v>
      </c>
      <c r="O13" s="12">
        <f t="shared" si="9"/>
        <v>1800000</v>
      </c>
      <c r="P13" s="4"/>
    </row>
    <row r="14" spans="1:16" ht="60" x14ac:dyDescent="0.25">
      <c r="A14" s="5">
        <v>10</v>
      </c>
      <c r="B14" s="8" t="s">
        <v>21</v>
      </c>
      <c r="C14" s="5">
        <v>2</v>
      </c>
      <c r="D14" s="6">
        <f t="shared" si="10"/>
        <v>252100.84033613445</v>
      </c>
      <c r="E14" s="6">
        <f t="shared" si="2"/>
        <v>47899.159663865546</v>
      </c>
      <c r="F14" s="7">
        <v>300000</v>
      </c>
      <c r="G14" s="12">
        <f t="shared" si="0"/>
        <v>600000</v>
      </c>
      <c r="H14" s="6">
        <f t="shared" si="11"/>
        <v>252100.84033613445</v>
      </c>
      <c r="I14" s="6">
        <f t="shared" si="4"/>
        <v>47899.159663865546</v>
      </c>
      <c r="J14" s="6">
        <v>300000</v>
      </c>
      <c r="K14" s="13">
        <f t="shared" si="5"/>
        <v>600000</v>
      </c>
      <c r="L14" s="7">
        <f t="shared" si="6"/>
        <v>252100.84033613445</v>
      </c>
      <c r="M14" s="7">
        <f t="shared" si="7"/>
        <v>47899.159663865546</v>
      </c>
      <c r="N14" s="7">
        <f>L14+M14</f>
        <v>300000</v>
      </c>
      <c r="O14" s="12">
        <f t="shared" si="9"/>
        <v>600000</v>
      </c>
      <c r="P14" s="4"/>
    </row>
    <row r="15" spans="1:16" ht="21" x14ac:dyDescent="0.35">
      <c r="A15" s="24" t="s">
        <v>24</v>
      </c>
      <c r="B15" s="24"/>
      <c r="C15" s="24"/>
      <c r="D15" s="32"/>
      <c r="E15" s="32"/>
      <c r="F15" s="32"/>
      <c r="G15" s="15">
        <f>SUM(G5:G14)</f>
        <v>12688800</v>
      </c>
      <c r="K15" s="15">
        <f>SUM(K5:K14)</f>
        <v>11729564</v>
      </c>
      <c r="O15" s="15">
        <f>SUM(O5:O14)</f>
        <v>12209182</v>
      </c>
    </row>
  </sheetData>
  <mergeCells count="10">
    <mergeCell ref="A1:P1"/>
    <mergeCell ref="A2:P2"/>
    <mergeCell ref="A15:C15"/>
    <mergeCell ref="D15:F15"/>
    <mergeCell ref="L3:O3"/>
    <mergeCell ref="H3:K3"/>
    <mergeCell ref="D3:G3"/>
    <mergeCell ref="B3:B4"/>
    <mergeCell ref="C3:C4"/>
    <mergeCell ref="A3:A4"/>
  </mergeCells>
  <hyperlinks>
    <hyperlink ref="P5" r:id="rId1"/>
    <hyperlink ref="P6" r:id="rId2"/>
    <hyperlink ref="P7" r:id="rId3"/>
    <hyperlink ref="P8" r:id="rId4"/>
    <hyperlink ref="P9" r:id="rId5"/>
    <hyperlink ref="P10" r:id="rId6"/>
    <hyperlink ref="P11" r:id="rId7"/>
  </hyperlinks>
  <pageMargins left="0.7" right="0.7" top="0.75" bottom="0.75" header="0.3" footer="0.3"/>
  <pageSetup paperSize="14" orientation="portrait" horizontalDpi="4294967293" verticalDpi="0" r:id="rId8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C4"/>
  <sheetViews>
    <sheetView workbookViewId="0">
      <selection activeCell="B4" sqref="B4"/>
    </sheetView>
  </sheetViews>
  <sheetFormatPr baseColWidth="10" defaultRowHeight="15" x14ac:dyDescent="0.25"/>
  <cols>
    <col min="1" max="1" width="33.85546875" bestFit="1" customWidth="1"/>
    <col min="2" max="2" width="23.7109375" bestFit="1" customWidth="1"/>
  </cols>
  <sheetData>
    <row r="1" spans="1:3" ht="21" x14ac:dyDescent="0.35">
      <c r="A1" s="24" t="s">
        <v>50</v>
      </c>
      <c r="B1" s="24"/>
      <c r="C1" s="2"/>
    </row>
    <row r="2" spans="1:3" ht="21" x14ac:dyDescent="0.35">
      <c r="A2" s="22" t="s">
        <v>51</v>
      </c>
      <c r="B2" s="14">
        <f>BIOMETRICO!O18</f>
        <v>12198918</v>
      </c>
    </row>
    <row r="3" spans="1:3" ht="21" x14ac:dyDescent="0.35">
      <c r="A3" s="23" t="s">
        <v>52</v>
      </c>
      <c r="B3" s="14">
        <f>CCTV!O15</f>
        <v>12209182</v>
      </c>
    </row>
    <row r="4" spans="1:3" ht="21" x14ac:dyDescent="0.35">
      <c r="A4" s="21" t="s">
        <v>50</v>
      </c>
      <c r="B4" s="15">
        <f>SUM(B2:B3)</f>
        <v>24408100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BIOMETRICO</vt:lpstr>
      <vt:lpstr>CCTV</vt:lpstr>
      <vt:lpstr>TOTAL PROMEDIO DE MERCADO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 Fabian Castañeda Parra</dc:creator>
  <cp:lastModifiedBy>Anderson Fabian Castañeda Parra</cp:lastModifiedBy>
  <dcterms:created xsi:type="dcterms:W3CDTF">2024-05-08T15:40:10Z</dcterms:created>
  <dcterms:modified xsi:type="dcterms:W3CDTF">2024-05-14T21:31:51Z</dcterms:modified>
</cp:coreProperties>
</file>