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https://restituciondetierras-my.sharepoint.com/personal/karen_hernandez_urt_gov_co/Documents/2024_IM/EM/FEBRERO/MANTENIMIENTO IT/"/>
    </mc:Choice>
  </mc:AlternateContent>
  <xr:revisionPtr revIDLastSave="1354" documentId="13_ncr:1_{F0F13CA5-2B30-4A3A-84D0-EFB7D1AD4F43}" xr6:coauthVersionLast="47" xr6:coauthVersionMax="47" xr10:uidLastSave="{743DB8CA-AE08-443F-9F19-AAFE2407227E}"/>
  <bookViews>
    <workbookView xWindow="-120" yWindow="-120" windowWidth="29040" windowHeight="15840" xr2:uid="{00000000-000D-0000-FFFF-FFFF00000000}"/>
  </bookViews>
  <sheets>
    <sheet name="CUADRO COMPARATIVO" sheetId="33" r:id="rId1"/>
    <sheet name="IT" sheetId="34" r:id="rId2"/>
  </sheets>
  <externalReferences>
    <externalReference r:id="rId3"/>
    <externalReference r:id="rId4"/>
  </externalReferences>
  <definedNames>
    <definedName name="AA">'[1]Base listas desplegables'!$G$3:$G$13</definedName>
    <definedName name="ACTIVID">'[1]Base listas desplegables'!$J$3:$J$11</definedName>
    <definedName name="_xlnm.Print_Area" localSheetId="0">'CUADRO COMPARATIVO'!$A$1:$R$35</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5" i="33" l="1"/>
  <c r="E34" i="33"/>
  <c r="C31" i="33"/>
  <c r="C30" i="33"/>
  <c r="C29" i="33"/>
  <c r="K21" i="34"/>
  <c r="K6" i="34"/>
  <c r="K7" i="34"/>
  <c r="K8" i="34"/>
  <c r="K9" i="34"/>
  <c r="K10" i="34"/>
  <c r="K11" i="34"/>
  <c r="K12" i="34"/>
  <c r="K13" i="34"/>
  <c r="K14" i="34"/>
  <c r="K15" i="34"/>
  <c r="K16" i="34"/>
  <c r="K17" i="34"/>
  <c r="K18" i="34"/>
  <c r="K19" i="34"/>
  <c r="K20" i="34"/>
  <c r="K5" i="34"/>
  <c r="M13" i="34"/>
  <c r="M12" i="34"/>
  <c r="M11" i="34"/>
  <c r="M8" i="34"/>
  <c r="M7" i="34"/>
  <c r="L6" i="34"/>
  <c r="L7" i="34"/>
  <c r="L8" i="34"/>
  <c r="L11" i="34"/>
  <c r="L12" i="34"/>
  <c r="L13" i="34"/>
  <c r="M15" i="34"/>
  <c r="M16" i="34"/>
  <c r="M17" i="34"/>
  <c r="M18" i="34"/>
  <c r="M19" i="34"/>
  <c r="M20" i="34"/>
  <c r="M14" i="34"/>
  <c r="L15" i="34"/>
  <c r="L16" i="34"/>
  <c r="L17" i="34"/>
  <c r="L18" i="34"/>
  <c r="L19" i="34"/>
  <c r="L20" i="34"/>
  <c r="L14" i="34"/>
  <c r="J15" i="34"/>
  <c r="J16" i="34"/>
  <c r="J17" i="34"/>
  <c r="J18" i="34"/>
  <c r="J19" i="34"/>
  <c r="J20" i="34"/>
  <c r="J14" i="34"/>
  <c r="J13" i="34"/>
  <c r="J12" i="34"/>
  <c r="J11" i="34"/>
  <c r="J8" i="34"/>
  <c r="J7" i="34"/>
  <c r="M6" i="34"/>
  <c r="M5" i="34"/>
  <c r="L5" i="34"/>
  <c r="J6" i="34"/>
  <c r="J5" i="34"/>
  <c r="E21" i="34"/>
  <c r="I15" i="34" l="1"/>
  <c r="I16" i="34"/>
  <c r="I17" i="34"/>
  <c r="I18" i="34"/>
  <c r="H17" i="34"/>
  <c r="H15" i="34"/>
  <c r="H16" i="34"/>
  <c r="M9" i="34" l="1"/>
  <c r="M10" i="34"/>
  <c r="L9" i="34"/>
  <c r="L10" i="34"/>
  <c r="J9" i="34"/>
  <c r="J10" i="34"/>
  <c r="G21" i="34" l="1"/>
  <c r="F21" i="34" l="1"/>
  <c r="H5" i="34" l="1"/>
  <c r="I5" i="34"/>
  <c r="I6" i="34" l="1"/>
  <c r="J21" i="34" l="1"/>
  <c r="F14" i="33"/>
  <c r="E14" i="33" l="1"/>
  <c r="M21" i="34"/>
  <c r="L21" i="34"/>
  <c r="I7" i="34"/>
  <c r="I8" i="34"/>
  <c r="I9" i="34"/>
  <c r="I10" i="34"/>
  <c r="I11" i="34"/>
  <c r="I12" i="34"/>
  <c r="I13" i="34"/>
  <c r="I14" i="34"/>
  <c r="I19" i="34"/>
  <c r="H6" i="34"/>
  <c r="H7" i="34"/>
  <c r="H8" i="34"/>
  <c r="H9" i="34"/>
  <c r="H10" i="34"/>
  <c r="H11" i="34"/>
  <c r="H12" i="34"/>
  <c r="H13" i="34"/>
  <c r="H14" i="34"/>
  <c r="H18" i="34"/>
  <c r="H19" i="34"/>
  <c r="H20" i="34" l="1"/>
  <c r="H21" i="34" s="1"/>
  <c r="I20" i="34" l="1"/>
  <c r="I21" i="34" s="1"/>
</calcChain>
</file>

<file path=xl/sharedStrings.xml><?xml version="1.0" encoding="utf-8"?>
<sst xmlns="http://schemas.openxmlformats.org/spreadsheetml/2006/main" count="115" uniqueCount="89">
  <si>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</si>
  <si>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</si>
  <si>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</si>
  <si>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</si>
  <si>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</si>
  <si>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</si>
  <si>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</si>
  <si>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</si>
  <si>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NOMBRE DEL ANALISTA:</t>
  </si>
  <si>
    <t>OBJETO DEL BIEN O SERVICIO SOLICITADO:</t>
  </si>
  <si>
    <t>FECHA SOLICITUD:</t>
  </si>
  <si>
    <t>SECTOR AL QUE PERTENECE EL PROCESO:</t>
  </si>
  <si>
    <t>N° DE RADICADO:</t>
  </si>
  <si>
    <t>SUBSECTOR AL QUE PERTENECE EL PROCESO:</t>
  </si>
  <si>
    <t>EMPRESAS</t>
  </si>
  <si>
    <t>CIUDAD</t>
  </si>
  <si>
    <t xml:space="preserve">CUMPLIMIENTO </t>
  </si>
  <si>
    <t xml:space="preserve">ITEM 1: 
</t>
  </si>
  <si>
    <t xml:space="preserve">ITEM 2: 
</t>
  </si>
  <si>
    <t xml:space="preserve">ITEM 3: 
</t>
  </si>
  <si>
    <t xml:space="preserve">ITEM 4: 
</t>
  </si>
  <si>
    <t xml:space="preserve">ITEM 5: 
</t>
  </si>
  <si>
    <t>CANTIDAD</t>
  </si>
  <si>
    <t xml:space="preserve">VALOR UNITARIO IVA INCLUIDO </t>
  </si>
  <si>
    <t xml:space="preserve">VALOR TOTAL IVA INCLUIDO </t>
  </si>
  <si>
    <t xml:space="preserve">VALOR TOTAL  IVA INCLUIDO </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</si>
  <si>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</si>
  <si>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</si>
  <si>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</si>
  <si>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</si>
  <si>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</si>
  <si>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</si>
  <si>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</si>
  <si>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</si>
  <si>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</si>
  <si>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</si>
  <si>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</si>
  <si>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</si>
  <si>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</si>
  <si>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</si>
  <si>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</si>
  <si>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</si>
  <si>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</si>
  <si>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</si>
  <si>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Valor Total Promedio (POE)</t>
  </si>
  <si>
    <t>Vo.Bo. Coordinador GGCIM:</t>
  </si>
  <si>
    <t xml:space="preserve">HECTOR HERNANDO ACOSTA JIMENEZ </t>
  </si>
  <si>
    <t>MEDIA GEOMETRICA</t>
  </si>
  <si>
    <t>DESVIACION ESTANDAR</t>
  </si>
  <si>
    <t>KAREN YISEL HERNANDEZ QUILCUE</t>
  </si>
  <si>
    <t>SERVICIOS</t>
  </si>
  <si>
    <t>CUMPLE</t>
  </si>
  <si>
    <t>Valor Incluido IVA</t>
  </si>
  <si>
    <t xml:space="preserve">Valor Unitario con IVA incluido </t>
  </si>
  <si>
    <t>BOGOTÁ</t>
  </si>
  <si>
    <t>Actividades profesionales, científicas y técnicas</t>
  </si>
  <si>
    <t>SUMATORIA VALOR UNITARIO PROPUESTA ECONÓMICA</t>
  </si>
  <si>
    <t>IMPRESORAS PEQUEÑAS HP COLOR</t>
  </si>
  <si>
    <t>IMPRESORAS ZEBRA</t>
  </si>
  <si>
    <t>ESCANER PORTABLE CANON P201 Y HP 1000 KODAK I940</t>
  </si>
  <si>
    <t xml:space="preserve">ESCANER KODAK I 3400 </t>
  </si>
  <si>
    <t xml:space="preserve">ESCANER HP 7000-7500-8500 ESCANER FUJITSU FI 7600 </t>
  </si>
  <si>
    <t>EQUIPOS DE COMPUTO COMPUMAX DELL LENOVO TODO EN UNO JANUS PC-SMART HP</t>
  </si>
  <si>
    <t xml:space="preserve">PORTATILES PC SMART -HP - DELL LENOVO </t>
  </si>
  <si>
    <t>VIDEO BEAM</t>
  </si>
  <si>
    <t>PLOTER</t>
  </si>
  <si>
    <t>POWEREDGE M620, POWEREDGE M630, POWEREDGE M830, POWEREDGE T420, SERVIDOR TORRE DELL</t>
  </si>
  <si>
    <t>NAS DELL STORAGE NX3230</t>
  </si>
  <si>
    <t>NAS PEGASUS PRO R8</t>
  </si>
  <si>
    <t>MACBOOK PRO (RETINA 2015), IMAC (RETINA 5K 2014), IMAC (RETINA 2019)</t>
  </si>
  <si>
    <t>Contratar el Servicio de Mantenimiento Preventivo, Correctivo y Mejoras a la Plataforma para la Infraestructura Tecnológica de la Unidad Administrativa Especial de Gestión de Restitución de Tierras Despojadas.</t>
  </si>
  <si>
    <t>OFICINA DE TECNOLOGÍAS DE LA INFORMACIÓN</t>
  </si>
  <si>
    <t>16 DE FEBRERO DEL 2024</t>
  </si>
  <si>
    <t>Oferta 1</t>
  </si>
  <si>
    <t>Oferta 2</t>
  </si>
  <si>
    <t>Oferta 3</t>
  </si>
  <si>
    <t xml:space="preserve">1.Los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2. Para este estudio de mercado no se contemplan valores históricos, toda vez que se cuenta con pluralidad de cotizantes, se recibieron tres cotizaciones con las que se realizó el respectivo análisis numérico para establecer la oferta económica acorde con el comportamiento del mercado.
3. Para este estudio de mercado no es posible tener en cuenta todos los valores de las diferentes cotizaciones, esto debido a que los valores presentados (valores subrayados en color rojo), una vez realizado el análisis numérico correspondiente, no se encuentran dentro del rango superior e inferior aceptable.
4. Para el análisis numérico de la media geométrica, mediana y desviación estándar; se toman los valores que se identificaron dentro del rango superior e inferior, los cuales se encuentran en la casilla con sombreado amarillo.                                                                       </t>
  </si>
  <si>
    <t xml:space="preserve">DESCRIPCIÓN </t>
  </si>
  <si>
    <t>IMPRESORAS DE RED HP 4555 - DELL B5465                                                                                      IMPRESORA HP E62555DNLEXMARK MX 711 / 721-OKI MPS 5502</t>
  </si>
  <si>
    <t>UPS APC 40 KVA</t>
  </si>
  <si>
    <t>AIRES ACONDICIONADOS APC</t>
  </si>
  <si>
    <t>INFRAESTRUCTURA TECNOLOGICA 2024</t>
  </si>
  <si>
    <t>ÍTEM</t>
  </si>
  <si>
    <t>OFERTA 1</t>
  </si>
  <si>
    <t>OFERTA 2</t>
  </si>
  <si>
    <t>OFERTA 3</t>
  </si>
  <si>
    <t xml:space="preserve">CANTIDAD APROXIMADA EN TODO EL PAÍS </t>
  </si>
  <si>
    <t>MEDIA GEOMETRICA * CANTIDAD</t>
  </si>
  <si>
    <t>1 y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</si>
</sst>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164" formatCode="_-* #,##0.00\ _€_-;\-* #,##0.00\ _€_-;_-* &quot;-&quot;??\ _€_-;_-@_-"/>
    <numFmt numFmtId="165" formatCode="_-* #,##0\ _p_t_a_-;\-* #,##0\ _p_t_a_-;_-* &quot;-&quot;??\ _p_t_a_-;_-@_-"/>
    <numFmt numFmtId="166" formatCode="_-* #,##0.00\ &quot;€&quot;_-;\-* #,##0.00\ &quot;€&quot;_-;_-* &quot;-&quot;??\ &quot;€&quot;_-;_-@_-"/>
    <numFmt numFmtId="167" formatCode="[$$-240A]\ #,##0.00"/>
    <numFmt numFmtId="168" formatCode="_-[$$-240A]\ * #,##0_-;\-[$$-240A]\ * #,##0_-;_-[$$-240A]\ * &quot;-&quot;??_-;_-@_-"/>
    <numFmt numFmtId="169" formatCode="_(&quot;$&quot;* #,##0.00_);_(&quot;$&quot;* \(#,##0.00\);_(&quot;$&quot;* &quot;-&quot;??_);_(@_)"/>
    <numFmt numFmtId="170" formatCode="_(&quot;$&quot;* #,##0_);_(&quot;$&quot;* \(#,##0\);_(&quot;$&quot;* &quot;-&quot;??_);_(@_)"/>
    <numFmt numFmtId="171" formatCode="&quot;$&quot;\ #,##0"/>
    <numFmt numFmtId="172" formatCode="_(* #,##0.00_);_(* \(#,##0.00\);_(* &quot;-&quot;??_);_(@_)"/>
  </numFmts>
  <fonts count="27" x14ac:knownFonts="1">
    <font>
      <sz val="11"/>
      <color theme="1"/>
      <name val="Calibri"/>
      <family val="2"/>
      <scheme val="minor"/>
    </font>
    <font>
      <sz val="11"/>
      <color theme="1"/>
      <name val="Calibri"/>
      <family val="2"/>
      <scheme val="minor"/>
    </font>
    <font>
      <sz val="9"/>
      <name val="Arial"/>
      <family val="2"/>
    </font>
    <font>
      <b/>
      <sz val="12"/>
      <name val="Arial"/>
      <family val="2"/>
    </font>
    <font>
      <sz val="8"/>
      <name val="Arial"/>
      <family val="2"/>
    </font>
    <font>
      <b/>
      <sz val="12"/>
      <color indexed="8"/>
      <name val="Arial"/>
      <family val="2"/>
    </font>
    <font>
      <b/>
      <sz val="12"/>
      <color theme="1"/>
      <name val="Arial"/>
      <family val="2"/>
    </font>
    <font>
      <sz val="10"/>
      <color rgb="FF000000"/>
      <name val="Arial"/>
      <family val="2"/>
    </font>
    <font>
      <b/>
      <sz val="10"/>
      <color rgb="FF000000"/>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8"/>
      <name val="Arial"/>
      <family val="2"/>
    </font>
    <font>
      <u val="singleAccounting"/>
      <sz val="10"/>
      <color rgb="FFFF0000"/>
      <name val="Arial"/>
      <family val="2"/>
    </font>
    <font>
      <sz val="10"/>
      <color theme="1"/>
      <name val="Calibri"/>
      <family val="2"/>
      <scheme val="minor"/>
    </font>
    <font>
      <b/>
      <sz val="10"/>
      <name val="Arial"/>
      <family val="2"/>
    </font>
    <font>
      <b/>
      <sz val="11"/>
      <name val="Arial"/>
      <family val="2"/>
    </font>
    <font>
      <sz val="11"/>
      <name val="Arial"/>
      <family val="2"/>
    </font>
    <font>
      <b/>
      <sz val="10"/>
      <color theme="1"/>
      <name val="Arial"/>
      <family val="2"/>
    </font>
    <font>
      <sz val="10"/>
      <color theme="1"/>
      <name val="Arial"/>
      <family val="2"/>
    </font>
    <font>
      <b/>
      <sz val="10"/>
      <color theme="0"/>
      <name val="Arial"/>
      <family val="2"/>
    </font>
    <font>
      <sz val="10"/>
      <color theme="0"/>
      <name val="Arial"/>
      <family val="2"/>
    </font>
    <font>
      <sz val="12"/>
      <color theme="0"/>
      <name val="Calibri"/>
      <family val="2"/>
      <scheme val="minor"/>
    </font>
    <font>
      <sz val="8"/>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C5E0B3"/>
        <bgColor indexed="64"/>
      </patternFill>
    </fill>
    <fill>
      <patternFill patternType="solid">
        <fgColor rgb="FFC6E0B4"/>
        <bgColor indexed="64"/>
      </patternFill>
    </fill>
    <fill>
      <patternFill patternType="solid">
        <fgColor rgb="FFA9D08E"/>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79998168889431442"/>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8">
    <xf numFmtId="0" fontId="0" fillId="0" borderId="0"/>
    <xf numFmtId="42"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1" fillId="0" borderId="0"/>
    <xf numFmtId="0" fontId="11" fillId="0" borderId="0"/>
    <xf numFmtId="42" fontId="1" fillId="0" borderId="0" applyFont="0" applyFill="0" applyBorder="0" applyAlignment="0" applyProtection="0"/>
  </cellStyleXfs>
  <cellXfs count="208">
    <xf numFmtId="0" fontId="0" fillId="0" borderId="0" xfId="0"/>
    <xf numFmtId="0" fontId="4" fillId="3" borderId="0" xfId="0" applyFont="1" applyFill="1" applyAlignment="1">
      <alignment vertical="center"/>
    </xf>
    <xf numFmtId="0" fontId="2" fillId="3" borderId="18" xfId="0" applyFont="1" applyFill="1" applyBorder="1" applyAlignment="1">
      <alignment horizontal="center" vertical="center" wrapText="1"/>
    </xf>
    <xf numFmtId="0" fontId="5"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9" fillId="3" borderId="21" xfId="0" applyFont="1" applyFill="1" applyBorder="1" applyAlignment="1">
      <alignment vertical="center" wrapText="1"/>
    </xf>
    <xf numFmtId="0" fontId="9" fillId="3" borderId="0" xfId="0" applyFont="1" applyFill="1" applyAlignment="1">
      <alignment horizontal="justify" vertical="center"/>
    </xf>
    <xf numFmtId="0" fontId="11" fillId="3" borderId="24" xfId="0" applyFont="1" applyFill="1" applyBorder="1" applyAlignment="1">
      <alignment horizontal="center" vertical="center"/>
    </xf>
    <xf numFmtId="0" fontId="11" fillId="3" borderId="25" xfId="0" applyFont="1" applyFill="1" applyBorder="1" applyAlignment="1">
      <alignment horizontal="center" vertical="center"/>
    </xf>
    <xf numFmtId="0" fontId="9" fillId="3" borderId="0" xfId="0" applyFont="1" applyFill="1" applyAlignment="1">
      <alignment horizontal="left" vertical="center" wrapText="1"/>
    </xf>
    <xf numFmtId="0" fontId="9" fillId="3" borderId="0" xfId="0" applyFont="1" applyFill="1" applyAlignment="1">
      <alignment vertical="center" wrapText="1"/>
    </xf>
    <xf numFmtId="0" fontId="9" fillId="3" borderId="24" xfId="0" applyFont="1" applyFill="1" applyBorder="1" applyAlignment="1">
      <alignment vertical="center" wrapText="1"/>
    </xf>
    <xf numFmtId="0" fontId="11" fillId="3" borderId="24" xfId="0" applyFont="1" applyFill="1" applyBorder="1" applyAlignment="1">
      <alignment horizontal="left" vertical="center"/>
    </xf>
    <xf numFmtId="0" fontId="11" fillId="3" borderId="25" xfId="0" applyFont="1" applyFill="1" applyBorder="1" applyAlignment="1">
      <alignment horizontal="left" vertical="center"/>
    </xf>
    <xf numFmtId="0" fontId="2" fillId="3" borderId="0" xfId="0" applyFont="1" applyFill="1" applyAlignment="1">
      <alignment vertical="center"/>
    </xf>
    <xf numFmtId="0" fontId="15" fillId="5" borderId="1" xfId="0" applyFont="1" applyFill="1" applyBorder="1" applyAlignment="1">
      <alignment horizontal="center" vertical="center" wrapText="1"/>
    </xf>
    <xf numFmtId="0" fontId="15" fillId="5" borderId="30" xfId="0" applyFont="1" applyFill="1" applyBorder="1" applyAlignment="1">
      <alignment horizontal="center" vertical="center" wrapText="1"/>
    </xf>
    <xf numFmtId="165" fontId="4" fillId="0" borderId="1" xfId="3" applyNumberFormat="1" applyFont="1" applyBorder="1" applyAlignment="1">
      <alignment horizontal="center" vertical="center"/>
    </xf>
    <xf numFmtId="42" fontId="16" fillId="0" borderId="1" xfId="0" applyNumberFormat="1" applyFont="1" applyBorder="1" applyAlignment="1">
      <alignment horizontal="right" vertical="center" wrapText="1"/>
    </xf>
    <xf numFmtId="3" fontId="11" fillId="0" borderId="1" xfId="0" applyNumberFormat="1" applyFont="1" applyBorder="1" applyAlignment="1">
      <alignment horizontal="center" vertical="center" wrapText="1"/>
    </xf>
    <xf numFmtId="42" fontId="16" fillId="0" borderId="1" xfId="0" applyNumberFormat="1" applyFont="1" applyBorder="1" applyAlignment="1">
      <alignment horizontal="center" vertical="center" wrapText="1"/>
    </xf>
    <xf numFmtId="42" fontId="16" fillId="0" borderId="1" xfId="0" applyNumberFormat="1" applyFont="1" applyBorder="1" applyAlignment="1">
      <alignment horizontal="center" vertical="center"/>
    </xf>
    <xf numFmtId="42" fontId="16" fillId="0" borderId="1" xfId="4" applyNumberFormat="1" applyFont="1" applyBorder="1" applyAlignment="1">
      <alignment horizontal="right" vertical="center"/>
    </xf>
    <xf numFmtId="0" fontId="17" fillId="0" borderId="1" xfId="0" applyFont="1" applyBorder="1" applyAlignment="1">
      <alignment horizontal="center" vertical="center" wrapText="1"/>
    </xf>
    <xf numFmtId="42" fontId="11" fillId="0" borderId="1" xfId="4" applyNumberFormat="1" applyFont="1" applyBorder="1" applyAlignment="1">
      <alignment horizontal="right" vertical="center"/>
    </xf>
    <xf numFmtId="42" fontId="11" fillId="0" borderId="30" xfId="0" applyNumberFormat="1" applyFont="1" applyBorder="1" applyAlignment="1">
      <alignment horizontal="center" vertical="center"/>
    </xf>
    <xf numFmtId="0" fontId="4" fillId="3" borderId="1" xfId="0" applyFont="1" applyFill="1" applyBorder="1" applyAlignment="1">
      <alignment horizontal="center" vertical="center" wrapText="1"/>
    </xf>
    <xf numFmtId="42" fontId="11" fillId="3" borderId="1" xfId="1" applyFont="1" applyFill="1" applyBorder="1" applyAlignment="1">
      <alignment vertical="center"/>
    </xf>
    <xf numFmtId="167" fontId="11" fillId="3" borderId="1" xfId="0" applyNumberFormat="1" applyFont="1" applyFill="1" applyBorder="1" applyAlignment="1">
      <alignment vertical="center"/>
    </xf>
    <xf numFmtId="42" fontId="11" fillId="3" borderId="30" xfId="1" applyFont="1" applyFill="1" applyBorder="1" applyAlignment="1">
      <alignment vertical="center"/>
    </xf>
    <xf numFmtId="168" fontId="18" fillId="3" borderId="1" xfId="0" applyNumberFormat="1" applyFont="1" applyFill="1" applyBorder="1" applyAlignment="1">
      <alignment vertical="center"/>
    </xf>
    <xf numFmtId="169" fontId="18" fillId="3" borderId="1" xfId="0" applyNumberFormat="1" applyFont="1" applyFill="1" applyBorder="1" applyAlignment="1">
      <alignment vertical="center"/>
    </xf>
    <xf numFmtId="168" fontId="18" fillId="3" borderId="30" xfId="0" applyNumberFormat="1" applyFont="1" applyFill="1" applyBorder="1" applyAlignment="1">
      <alignment vertical="center"/>
    </xf>
    <xf numFmtId="169" fontId="18" fillId="0" borderId="1" xfId="0" applyNumberFormat="1" applyFont="1" applyBorder="1" applyAlignment="1">
      <alignment vertical="center"/>
    </xf>
    <xf numFmtId="169" fontId="18" fillId="0" borderId="30" xfId="0" applyNumberFormat="1" applyFont="1" applyBorder="1" applyAlignment="1">
      <alignment vertical="center"/>
    </xf>
    <xf numFmtId="0" fontId="4" fillId="0" borderId="1" xfId="0" applyFont="1" applyBorder="1" applyAlignment="1">
      <alignment horizontal="center" vertical="center" wrapText="1"/>
    </xf>
    <xf numFmtId="170" fontId="18" fillId="0" borderId="1" xfId="0" applyNumberFormat="1" applyFont="1" applyBorder="1" applyAlignment="1">
      <alignment vertical="center"/>
    </xf>
    <xf numFmtId="0" fontId="4" fillId="0" borderId="34" xfId="0" applyFont="1" applyBorder="1" applyAlignment="1">
      <alignment horizontal="center" vertical="center" wrapText="1"/>
    </xf>
    <xf numFmtId="169" fontId="18" fillId="0" borderId="34" xfId="0" applyNumberFormat="1" applyFont="1" applyBorder="1" applyAlignment="1">
      <alignment vertical="center"/>
    </xf>
    <xf numFmtId="170" fontId="18" fillId="0" borderId="34" xfId="0" applyNumberFormat="1" applyFont="1" applyBorder="1" applyAlignment="1">
      <alignment vertical="center"/>
    </xf>
    <xf numFmtId="169" fontId="18" fillId="0" borderId="35" xfId="0" applyNumberFormat="1" applyFont="1" applyBorder="1" applyAlignment="1">
      <alignment vertical="center"/>
    </xf>
    <xf numFmtId="0" fontId="3" fillId="5" borderId="36" xfId="0" applyFont="1" applyFill="1" applyBorder="1" applyAlignment="1">
      <alignment vertical="center" wrapText="1"/>
    </xf>
    <xf numFmtId="14" fontId="2" fillId="3" borderId="1" xfId="0" applyNumberFormat="1" applyFont="1" applyFill="1" applyBorder="1" applyAlignment="1">
      <alignment horizontal="center" vertical="center" wrapText="1"/>
    </xf>
    <xf numFmtId="0" fontId="4" fillId="5" borderId="0" xfId="0" applyFont="1" applyFill="1" applyAlignment="1">
      <alignment vertical="center"/>
    </xf>
    <xf numFmtId="0" fontId="20" fillId="3" borderId="0" xfId="0" applyFont="1" applyFill="1" applyAlignment="1">
      <alignment vertical="center"/>
    </xf>
    <xf numFmtId="0" fontId="2" fillId="3" borderId="0" xfId="0" applyFont="1" applyFill="1" applyAlignment="1">
      <alignment vertical="center" wrapText="1"/>
    </xf>
    <xf numFmtId="167" fontId="4" fillId="3" borderId="0" xfId="0" applyNumberFormat="1" applyFont="1" applyFill="1" applyAlignment="1">
      <alignment vertical="center"/>
    </xf>
    <xf numFmtId="172" fontId="15" fillId="3" borderId="0" xfId="0" applyNumberFormat="1" applyFont="1" applyFill="1" applyAlignment="1">
      <alignment vertical="center"/>
    </xf>
    <xf numFmtId="0" fontId="4" fillId="3" borderId="31" xfId="0" applyFont="1" applyFill="1" applyBorder="1" applyAlignment="1">
      <alignment horizontal="center" vertical="center" wrapText="1"/>
    </xf>
    <xf numFmtId="168" fontId="18" fillId="3" borderId="31" xfId="0" applyNumberFormat="1" applyFont="1" applyFill="1" applyBorder="1" applyAlignment="1">
      <alignment vertical="center"/>
    </xf>
    <xf numFmtId="169" fontId="18" fillId="3" borderId="31" xfId="0" applyNumberFormat="1" applyFont="1" applyFill="1" applyBorder="1" applyAlignment="1">
      <alignment vertical="center"/>
    </xf>
    <xf numFmtId="168" fontId="18" fillId="3" borderId="32" xfId="0" applyNumberFormat="1" applyFont="1" applyFill="1" applyBorder="1" applyAlignment="1">
      <alignment vertical="center"/>
    </xf>
    <xf numFmtId="169" fontId="18" fillId="0" borderId="27" xfId="0" applyNumberFormat="1" applyFont="1" applyBorder="1" applyAlignment="1">
      <alignment vertical="center"/>
    </xf>
    <xf numFmtId="169" fontId="18" fillId="0" borderId="28" xfId="0" applyNumberFormat="1" applyFont="1" applyBorder="1" applyAlignment="1">
      <alignment vertical="center"/>
    </xf>
    <xf numFmtId="0" fontId="22" fillId="0" borderId="0" xfId="0" applyFont="1"/>
    <xf numFmtId="0" fontId="22" fillId="0" borderId="0" xfId="0" applyFont="1" applyAlignment="1">
      <alignment horizontal="center" vertical="center"/>
    </xf>
    <xf numFmtId="0" fontId="11" fillId="0" borderId="0" xfId="0" applyFont="1"/>
    <xf numFmtId="0" fontId="4" fillId="3" borderId="42" xfId="0" applyFont="1" applyFill="1" applyBorder="1" applyAlignment="1">
      <alignment horizontal="center" vertical="center" wrapText="1"/>
    </xf>
    <xf numFmtId="42" fontId="11" fillId="3" borderId="42" xfId="1" applyFont="1" applyFill="1" applyBorder="1" applyAlignment="1">
      <alignment vertical="center"/>
    </xf>
    <xf numFmtId="167" fontId="11" fillId="3" borderId="42" xfId="0" applyNumberFormat="1" applyFont="1" applyFill="1" applyBorder="1" applyAlignment="1">
      <alignment vertical="center"/>
    </xf>
    <xf numFmtId="42" fontId="11" fillId="3" borderId="45" xfId="1" applyFont="1" applyFill="1" applyBorder="1" applyAlignment="1">
      <alignment vertical="center"/>
    </xf>
    <xf numFmtId="0" fontId="4" fillId="0" borderId="0" xfId="0" applyFont="1" applyAlignment="1">
      <alignment vertical="center"/>
    </xf>
    <xf numFmtId="0" fontId="20" fillId="0" borderId="0" xfId="0" applyFont="1" applyAlignment="1">
      <alignment vertical="center"/>
    </xf>
    <xf numFmtId="0" fontId="25" fillId="0" borderId="1" xfId="0" applyFont="1" applyBorder="1" applyAlignment="1">
      <alignment horizontal="center" vertical="center" wrapText="1"/>
    </xf>
    <xf numFmtId="42" fontId="24" fillId="0" borderId="1" xfId="0" applyNumberFormat="1" applyFont="1" applyBorder="1" applyAlignment="1">
      <alignment horizontal="right" vertical="center" wrapText="1"/>
    </xf>
    <xf numFmtId="42" fontId="24" fillId="3" borderId="42" xfId="1" applyFont="1" applyFill="1" applyBorder="1" applyAlignment="1">
      <alignment vertical="center"/>
    </xf>
    <xf numFmtId="42" fontId="24" fillId="3" borderId="1" xfId="1" applyFont="1" applyFill="1" applyBorder="1" applyAlignment="1">
      <alignment vertical="center"/>
    </xf>
    <xf numFmtId="42" fontId="23" fillId="3" borderId="1" xfId="1" applyFont="1" applyFill="1" applyBorder="1" applyAlignment="1">
      <alignment vertical="center"/>
    </xf>
    <xf numFmtId="168" fontId="24" fillId="3" borderId="1" xfId="0" applyNumberFormat="1" applyFont="1" applyFill="1" applyBorder="1" applyAlignment="1">
      <alignment vertical="center"/>
    </xf>
    <xf numFmtId="168" fontId="24" fillId="3" borderId="31" xfId="0" applyNumberFormat="1" applyFont="1" applyFill="1" applyBorder="1" applyAlignment="1">
      <alignment vertical="center"/>
    </xf>
    <xf numFmtId="0" fontId="2" fillId="0" borderId="3" xfId="0" applyFont="1" applyBorder="1" applyAlignment="1">
      <alignment horizontal="center" vertical="center" wrapText="1"/>
    </xf>
    <xf numFmtId="0" fontId="18" fillId="0" borderId="1" xfId="0" applyFont="1" applyBorder="1" applyAlignment="1">
      <alignment vertical="center" wrapText="1"/>
    </xf>
    <xf numFmtId="0" fontId="21" fillId="0" borderId="1" xfId="0" applyFont="1" applyBorder="1" applyAlignment="1">
      <alignment vertical="center" wrapText="1"/>
    </xf>
    <xf numFmtId="0" fontId="8" fillId="2" borderId="1" xfId="0" applyFont="1" applyFill="1" applyBorder="1" applyAlignment="1">
      <alignment horizontal="center" vertical="center" wrapText="1"/>
    </xf>
    <xf numFmtId="0" fontId="4" fillId="0" borderId="0" xfId="6" applyFont="1" applyAlignment="1">
      <alignment horizontal="center" vertical="center" wrapText="1"/>
    </xf>
    <xf numFmtId="0" fontId="19" fillId="5" borderId="33" xfId="0" applyFont="1" applyFill="1" applyBorder="1" applyAlignment="1">
      <alignment horizontal="left" vertical="center" wrapText="1"/>
    </xf>
    <xf numFmtId="0" fontId="19" fillId="5" borderId="34" xfId="0" applyFont="1" applyFill="1" applyBorder="1" applyAlignment="1">
      <alignment horizontal="left" vertical="center" wrapText="1"/>
    </xf>
    <xf numFmtId="171" fontId="19" fillId="3" borderId="1" xfId="4" applyNumberFormat="1" applyFont="1" applyFill="1" applyBorder="1" applyAlignment="1">
      <alignment horizontal="right" vertical="center" wrapText="1"/>
    </xf>
    <xf numFmtId="0" fontId="19" fillId="5" borderId="26" xfId="0" applyFont="1" applyFill="1" applyBorder="1" applyAlignment="1">
      <alignment horizontal="left" vertical="center" wrapText="1"/>
    </xf>
    <xf numFmtId="0" fontId="19" fillId="5" borderId="27" xfId="0" applyFont="1" applyFill="1" applyBorder="1" applyAlignment="1">
      <alignment horizontal="left" vertical="center" wrapText="1"/>
    </xf>
    <xf numFmtId="0" fontId="19" fillId="0" borderId="27"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4" xfId="0" applyFont="1" applyBorder="1" applyAlignment="1">
      <alignment horizontal="center" vertical="center" wrapText="1"/>
    </xf>
    <xf numFmtId="0" fontId="19" fillId="5" borderId="29" xfId="0" applyFont="1" applyFill="1" applyBorder="1" applyAlignment="1">
      <alignment horizontal="left" vertical="center" wrapText="1"/>
    </xf>
    <xf numFmtId="0" fontId="19" fillId="5" borderId="1" xfId="0" applyFont="1" applyFill="1" applyBorder="1" applyAlignment="1">
      <alignment horizontal="left" vertical="center" wrapText="1"/>
    </xf>
    <xf numFmtId="42" fontId="11" fillId="0" borderId="1" xfId="1" applyFont="1" applyBorder="1" applyAlignment="1">
      <alignment horizontal="center" vertical="center" wrapText="1"/>
    </xf>
    <xf numFmtId="0" fontId="11" fillId="0" borderId="1" xfId="0" applyFont="1" applyBorder="1" applyAlignment="1">
      <alignment horizontal="left" vertical="center" wrapText="1"/>
    </xf>
    <xf numFmtId="0" fontId="11" fillId="0" borderId="30" xfId="0" applyFont="1" applyBorder="1" applyAlignment="1">
      <alignment horizontal="left" vertical="center" wrapText="1"/>
    </xf>
    <xf numFmtId="0" fontId="5" fillId="5" borderId="39" xfId="0" applyFont="1" applyFill="1" applyBorder="1" applyAlignment="1">
      <alignment horizontal="center" vertical="center"/>
    </xf>
    <xf numFmtId="0" fontId="5" fillId="5" borderId="40" xfId="0" applyFont="1" applyFill="1" applyBorder="1" applyAlignment="1">
      <alignment horizontal="center" vertical="center"/>
    </xf>
    <xf numFmtId="0" fontId="5" fillId="5" borderId="41" xfId="0" applyFont="1" applyFill="1" applyBorder="1" applyAlignment="1">
      <alignment horizontal="center" vertical="center"/>
    </xf>
    <xf numFmtId="0" fontId="14" fillId="0" borderId="33" xfId="0" applyFont="1" applyBorder="1" applyAlignment="1">
      <alignment horizontal="left" vertical="center" wrapText="1"/>
    </xf>
    <xf numFmtId="0" fontId="14" fillId="0" borderId="34" xfId="0" applyFont="1" applyBorder="1" applyAlignment="1">
      <alignment horizontal="left" vertical="center" wrapText="1"/>
    </xf>
    <xf numFmtId="0" fontId="11" fillId="0" borderId="37" xfId="0" applyFont="1" applyBorder="1" applyAlignment="1">
      <alignment horizontal="left" vertical="center" wrapText="1"/>
    </xf>
    <xf numFmtId="0" fontId="11" fillId="0" borderId="38" xfId="0" applyFont="1" applyBorder="1" applyAlignment="1">
      <alignment horizontal="left" vertical="center" wrapText="1"/>
    </xf>
    <xf numFmtId="0" fontId="14" fillId="5" borderId="26" xfId="0" applyFont="1" applyFill="1" applyBorder="1" applyAlignment="1">
      <alignment horizontal="left" vertical="center" wrapText="1"/>
    </xf>
    <xf numFmtId="0" fontId="14" fillId="5" borderId="29" xfId="0" applyFont="1" applyFill="1" applyBorder="1" applyAlignment="1">
      <alignment horizontal="left" vertical="center" wrapText="1"/>
    </xf>
    <xf numFmtId="0" fontId="9" fillId="5" borderId="27"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8" fillId="5" borderId="27" xfId="0" applyFont="1" applyFill="1" applyBorder="1" applyAlignment="1">
      <alignment horizontal="center" vertical="center"/>
    </xf>
    <xf numFmtId="0" fontId="18" fillId="5" borderId="28" xfId="0" applyFont="1" applyFill="1" applyBorder="1" applyAlignment="1">
      <alignment horizontal="center" vertical="center"/>
    </xf>
    <xf numFmtId="0" fontId="18" fillId="5" borderId="1" xfId="0" applyFont="1" applyFill="1" applyBorder="1" applyAlignment="1">
      <alignment horizontal="center" vertical="center"/>
    </xf>
    <xf numFmtId="0" fontId="18" fillId="5" borderId="30" xfId="0" applyFont="1" applyFill="1" applyBorder="1" applyAlignment="1">
      <alignment horizontal="center" vertical="center"/>
    </xf>
    <xf numFmtId="0" fontId="5" fillId="4" borderId="39"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41" xfId="0" applyFont="1" applyFill="1" applyBorder="1" applyAlignment="1">
      <alignment horizontal="center" vertical="center"/>
    </xf>
    <xf numFmtId="0" fontId="14" fillId="5" borderId="27" xfId="0" applyFont="1" applyFill="1" applyBorder="1" applyAlignment="1">
      <alignment horizontal="justify" vertical="justify" wrapText="1"/>
    </xf>
    <xf numFmtId="0" fontId="14" fillId="5" borderId="28" xfId="0" applyFont="1" applyFill="1" applyBorder="1" applyAlignment="1">
      <alignment horizontal="justify" vertical="justify" wrapText="1"/>
    </xf>
    <xf numFmtId="0" fontId="14" fillId="0" borderId="44" xfId="0" applyFont="1" applyBorder="1" applyAlignment="1">
      <alignment horizontal="left" vertical="center" wrapText="1"/>
    </xf>
    <xf numFmtId="0" fontId="14" fillId="0" borderId="42" xfId="0" applyFont="1" applyBorder="1" applyAlignment="1">
      <alignment horizontal="left" vertical="center"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3" borderId="29" xfId="5" applyFont="1" applyFill="1" applyBorder="1" applyAlignment="1">
      <alignment horizontal="left" vertical="center" wrapText="1"/>
    </xf>
    <xf numFmtId="0" fontId="14" fillId="3" borderId="1" xfId="5" applyFont="1" applyFill="1" applyBorder="1" applyAlignment="1">
      <alignment horizontal="left" vertical="center" wrapText="1"/>
    </xf>
    <xf numFmtId="0" fontId="14" fillId="0" borderId="43" xfId="0" applyFont="1" applyBorder="1" applyAlignment="1">
      <alignment horizontal="left" vertical="center" wrapText="1"/>
    </xf>
    <xf numFmtId="0" fontId="14" fillId="0" borderId="31" xfId="0" applyFont="1" applyBorder="1" applyAlignment="1">
      <alignment horizontal="left" vertical="center" wrapText="1"/>
    </xf>
    <xf numFmtId="0" fontId="14" fillId="0" borderId="26" xfId="0" applyFont="1" applyBorder="1" applyAlignment="1">
      <alignment horizontal="left" vertical="center" wrapText="1"/>
    </xf>
    <xf numFmtId="0" fontId="14" fillId="0" borderId="27" xfId="0" applyFont="1" applyBorder="1" applyAlignment="1">
      <alignment horizontal="left" vertical="center" wrapText="1"/>
    </xf>
    <xf numFmtId="0" fontId="9" fillId="3" borderId="21" xfId="0" applyFont="1" applyFill="1" applyBorder="1" applyAlignment="1">
      <alignment vertical="center" wrapText="1"/>
    </xf>
    <xf numFmtId="0" fontId="13" fillId="3" borderId="24" xfId="0"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4" fillId="4" borderId="29" xfId="0" applyFont="1" applyFill="1" applyBorder="1" applyAlignment="1">
      <alignment horizontal="center" vertical="center" wrapText="1"/>
    </xf>
    <xf numFmtId="0" fontId="14" fillId="5" borderId="27"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9" fillId="3" borderId="0" xfId="0" applyFont="1" applyFill="1" applyAlignment="1">
      <alignment horizontal="justify" vertical="center" wrapText="1"/>
    </xf>
    <xf numFmtId="1" fontId="11" fillId="3" borderId="2" xfId="0" applyNumberFormat="1" applyFont="1" applyFill="1" applyBorder="1" applyAlignment="1">
      <alignment horizontal="center" vertical="center"/>
    </xf>
    <xf numFmtId="1" fontId="11" fillId="3" borderId="12" xfId="0" applyNumberFormat="1" applyFont="1" applyFill="1" applyBorder="1" applyAlignment="1">
      <alignment horizontal="center" vertical="center"/>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2"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9" fillId="3" borderId="0" xfId="0" applyFont="1" applyFill="1" applyAlignment="1">
      <alignment horizontal="justify" vertical="center"/>
    </xf>
    <xf numFmtId="0" fontId="11" fillId="3" borderId="22" xfId="0" applyFont="1" applyFill="1" applyBorder="1" applyAlignment="1">
      <alignment horizontal="center" vertical="center"/>
    </xf>
    <xf numFmtId="0" fontId="11" fillId="3" borderId="23" xfId="0" applyFont="1" applyFill="1" applyBorder="1" applyAlignment="1">
      <alignment horizontal="center" vertical="center"/>
    </xf>
    <xf numFmtId="0" fontId="12" fillId="3" borderId="24" xfId="0" applyFont="1" applyFill="1" applyBorder="1" applyAlignment="1">
      <alignment horizontal="justify" vertical="center" wrapText="1"/>
    </xf>
    <xf numFmtId="0" fontId="12" fillId="3" borderId="22" xfId="0" applyFont="1" applyFill="1" applyBorder="1" applyAlignment="1">
      <alignment horizontal="justify" vertical="center" wrapText="1"/>
    </xf>
    <xf numFmtId="14" fontId="11" fillId="3" borderId="22" xfId="0" applyNumberFormat="1" applyFont="1" applyFill="1" applyBorder="1" applyAlignment="1">
      <alignment horizontal="center" vertical="center" wrapText="1"/>
    </xf>
    <xf numFmtId="14" fontId="11" fillId="3" borderId="23"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3" borderId="10"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6"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7" xfId="0" applyFont="1" applyFill="1" applyBorder="1" applyAlignment="1">
      <alignment horizontal="center" vertical="center"/>
    </xf>
    <xf numFmtId="0" fontId="8" fillId="2" borderId="1" xfId="0" applyFont="1" applyFill="1" applyBorder="1" applyAlignment="1">
      <alignment horizontal="center" vertical="center" wrapText="1"/>
    </xf>
    <xf numFmtId="0" fontId="21" fillId="2" borderId="18"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20" xfId="0" applyFont="1" applyFill="1" applyBorder="1" applyAlignment="1">
      <alignment horizontal="center" vertical="center"/>
    </xf>
    <xf numFmtId="0" fontId="21" fillId="2" borderId="29" xfId="0" applyFont="1" applyFill="1" applyBorder="1" applyAlignment="1">
      <alignment horizontal="center" vertical="center" wrapText="1"/>
    </xf>
    <xf numFmtId="0" fontId="21" fillId="2" borderId="1" xfId="0" applyFont="1" applyFill="1" applyBorder="1" applyAlignment="1">
      <alignment horizontal="center" vertical="center"/>
    </xf>
    <xf numFmtId="0" fontId="21" fillId="2"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9" borderId="30" xfId="0" applyFont="1" applyFill="1" applyBorder="1" applyAlignment="1">
      <alignment horizontal="center" vertical="center" wrapText="1"/>
    </xf>
    <xf numFmtId="0" fontId="21" fillId="2" borderId="29" xfId="0" applyFont="1" applyFill="1" applyBorder="1" applyAlignment="1">
      <alignment horizontal="center" vertical="center" wrapText="1"/>
    </xf>
    <xf numFmtId="42" fontId="11" fillId="0" borderId="1" xfId="1" applyFont="1" applyFill="1" applyBorder="1" applyAlignment="1">
      <alignment horizontal="center" vertical="center" wrapText="1"/>
    </xf>
    <xf numFmtId="42" fontId="22" fillId="10" borderId="1" xfId="0" applyNumberFormat="1" applyFont="1" applyFill="1" applyBorder="1" applyAlignment="1">
      <alignment vertical="center"/>
    </xf>
    <xf numFmtId="41" fontId="22" fillId="0" borderId="1" xfId="2" applyFont="1" applyFill="1" applyBorder="1" applyAlignment="1">
      <alignment vertical="center"/>
    </xf>
    <xf numFmtId="42" fontId="22" fillId="0" borderId="30" xfId="0" applyNumberFormat="1" applyFont="1" applyBorder="1" applyAlignment="1">
      <alignment vertical="center"/>
    </xf>
    <xf numFmtId="42" fontId="11" fillId="0" borderId="1" xfId="1" applyFont="1" applyFill="1" applyBorder="1" applyAlignment="1">
      <alignment vertical="center"/>
    </xf>
    <xf numFmtId="0" fontId="8" fillId="2" borderId="33" xfId="0" applyFont="1" applyFill="1" applyBorder="1" applyAlignment="1">
      <alignment horizontal="center" vertical="center" wrapText="1"/>
    </xf>
    <xf numFmtId="0" fontId="8" fillId="2" borderId="34" xfId="0" applyFont="1" applyFill="1" applyBorder="1" applyAlignment="1">
      <alignment horizontal="center" vertical="center" wrapText="1"/>
    </xf>
    <xf numFmtId="41" fontId="21" fillId="0" borderId="34" xfId="2" applyFont="1" applyFill="1" applyBorder="1" applyAlignment="1">
      <alignment vertical="center"/>
    </xf>
    <xf numFmtId="42" fontId="21" fillId="0" borderId="34" xfId="1" applyFont="1" applyBorder="1" applyAlignment="1">
      <alignment vertical="center" wrapText="1"/>
    </xf>
    <xf numFmtId="42" fontId="21" fillId="0" borderId="35" xfId="1"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42" fontId="11" fillId="0" borderId="27" xfId="1" applyFont="1" applyFill="1" applyBorder="1" applyAlignment="1">
      <alignment horizontal="center" vertical="center" wrapText="1"/>
    </xf>
    <xf numFmtId="0" fontId="22"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2" fillId="0" borderId="1" xfId="0" applyFont="1" applyBorder="1" applyAlignment="1">
      <alignment horizontal="justify" vertical="center"/>
    </xf>
    <xf numFmtId="42" fontId="11" fillId="0" borderId="34" xfId="1" applyFont="1" applyFill="1" applyBorder="1" applyAlignment="1">
      <alignment horizontal="center" vertical="center" wrapText="1"/>
    </xf>
    <xf numFmtId="0" fontId="19" fillId="3" borderId="48" xfId="0" applyFont="1" applyFill="1" applyBorder="1" applyAlignment="1">
      <alignment horizontal="left" vertical="center" wrapText="1"/>
    </xf>
    <xf numFmtId="0" fontId="19" fillId="3" borderId="6" xfId="0" applyFont="1" applyFill="1" applyBorder="1" applyAlignment="1">
      <alignment horizontal="left" vertical="center" wrapText="1"/>
    </xf>
    <xf numFmtId="0" fontId="19" fillId="3" borderId="8" xfId="0" applyFont="1" applyFill="1" applyBorder="1" applyAlignment="1">
      <alignment horizontal="left" vertical="center" wrapText="1"/>
    </xf>
    <xf numFmtId="0" fontId="19" fillId="5" borderId="48" xfId="0" applyFont="1" applyFill="1" applyBorder="1" applyAlignment="1">
      <alignment horizontal="justify" vertical="center" wrapText="1"/>
    </xf>
    <xf numFmtId="0" fontId="19" fillId="5" borderId="49" xfId="0" applyFont="1" applyFill="1" applyBorder="1" applyAlignment="1">
      <alignment horizontal="justify" vertical="center" wrapText="1"/>
    </xf>
    <xf numFmtId="0" fontId="19" fillId="5" borderId="50" xfId="0" applyFont="1" applyFill="1" applyBorder="1" applyAlignment="1">
      <alignment horizontal="left" vertical="center" wrapText="1"/>
    </xf>
    <xf numFmtId="0" fontId="19" fillId="5" borderId="51" xfId="0" applyFont="1" applyFill="1" applyBorder="1" applyAlignment="1">
      <alignment horizontal="left" vertical="center" wrapText="1"/>
    </xf>
    <xf numFmtId="0" fontId="19" fillId="3" borderId="50" xfId="0" applyFont="1" applyFill="1" applyBorder="1" applyAlignment="1">
      <alignment horizontal="left" vertical="center" wrapText="1"/>
    </xf>
    <xf numFmtId="0" fontId="19" fillId="3" borderId="24" xfId="0" applyFont="1" applyFill="1" applyBorder="1" applyAlignment="1">
      <alignment horizontal="left" vertical="center" wrapText="1"/>
    </xf>
    <xf numFmtId="0" fontId="19" fillId="3" borderId="25" xfId="0" applyFont="1" applyFill="1" applyBorder="1" applyAlignment="1">
      <alignment horizontal="left" vertical="center" wrapText="1"/>
    </xf>
    <xf numFmtId="0" fontId="19" fillId="5" borderId="52" xfId="0" applyFont="1" applyFill="1" applyBorder="1" applyAlignment="1">
      <alignment horizontal="left" vertical="center" wrapText="1"/>
    </xf>
    <xf numFmtId="0" fontId="19" fillId="5" borderId="47" xfId="0" applyFont="1" applyFill="1" applyBorder="1" applyAlignment="1">
      <alignment horizontal="left" vertical="center" wrapText="1"/>
    </xf>
    <xf numFmtId="0" fontId="19" fillId="3" borderId="52" xfId="0" applyFont="1" applyFill="1" applyBorder="1" applyAlignment="1">
      <alignment horizontal="left" vertical="center" wrapText="1"/>
    </xf>
    <xf numFmtId="0" fontId="19" fillId="3" borderId="46" xfId="0" applyFont="1" applyFill="1" applyBorder="1" applyAlignment="1">
      <alignment horizontal="left" vertical="center" wrapText="1"/>
    </xf>
    <xf numFmtId="0" fontId="19" fillId="3" borderId="53" xfId="0" applyFont="1" applyFill="1" applyBorder="1" applyAlignment="1">
      <alignment horizontal="left" vertical="center" wrapText="1"/>
    </xf>
    <xf numFmtId="42" fontId="16" fillId="0" borderId="1" xfId="1" applyFont="1" applyFill="1" applyBorder="1" applyAlignment="1">
      <alignment horizontal="center" vertical="center" wrapText="1"/>
    </xf>
    <xf numFmtId="42" fontId="11" fillId="0" borderId="34" xfId="1" applyFont="1" applyBorder="1" applyAlignment="1">
      <alignment vertical="center" wrapText="1"/>
    </xf>
    <xf numFmtId="42" fontId="22" fillId="10" borderId="34" xfId="0" applyNumberFormat="1" applyFont="1" applyFill="1" applyBorder="1" applyAlignment="1">
      <alignment vertical="center"/>
    </xf>
  </cellXfs>
  <cellStyles count="8">
    <cellStyle name="Millares [0]" xfId="2" builtinId="6"/>
    <cellStyle name="Millares 2" xfId="3" xr:uid="{00000000-0005-0000-0000-000001000000}"/>
    <cellStyle name="Moneda [0]" xfId="1" builtinId="7"/>
    <cellStyle name="Moneda [0] 2" xfId="7" xr:uid="{00000000-0005-0000-0000-000004000000}"/>
    <cellStyle name="Moneda 2" xfId="4" xr:uid="{00000000-0005-0000-0000-000005000000}"/>
    <cellStyle name="Normal" xfId="0" builtinId="0"/>
    <cellStyle name="Normal 11" xfId="5" xr:uid="{00000000-0005-0000-0000-000007000000}"/>
    <cellStyle name="Normal 2" xfId="6" xr:uid="{00000000-0005-0000-0000-000008000000}"/>
  </cellStyles>
  <dxfs count="16">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gradFill flip="none" rotWithShape="1">
              <a:gsLst>
                <a:gs pos="100000">
                  <a:schemeClr val="accent1">
                    <a:alpha val="0"/>
                  </a:schemeClr>
                </a:gs>
                <a:gs pos="50000">
                  <a:schemeClr val="accent1"/>
                </a:gs>
              </a:gsLst>
              <a:lin ang="10800000" scaled="1"/>
            </a:gradFill>
            <a:ln>
              <a:noFill/>
            </a:ln>
            <a:effectLst/>
            <a:sp3d/>
          </c:spPr>
          <c:invertIfNegative val="0"/>
          <c:val>
            <c:numRef>
              <c:f>'CUADRO COMPARATIVO'!$C$29:$D$29</c:f>
              <c:numCache>
                <c:formatCode>_("$"* #,##0_);_("$"* \(#,##0\);_("$"* "-"_);_(@_)</c:formatCode>
                <c:ptCount val="2"/>
                <c:pt idx="0">
                  <c:v>7278400</c:v>
                </c:pt>
              </c:numCache>
            </c:numRef>
          </c:val>
          <c:extLst>
            <c:ext xmlns:c16="http://schemas.microsoft.com/office/drawing/2014/chart" uri="{C3380CC4-5D6E-409C-BE32-E72D297353CC}">
              <c16:uniqueId val="{00000000-12A5-4AA8-9BAA-C740D3AFCA34}"/>
            </c:ext>
          </c:extLst>
        </c:ser>
        <c:ser>
          <c:idx val="1"/>
          <c:order val="1"/>
          <c:spPr>
            <a:gradFill flip="none" rotWithShape="1">
              <a:gsLst>
                <a:gs pos="100000">
                  <a:schemeClr val="accent2">
                    <a:alpha val="0"/>
                  </a:schemeClr>
                </a:gs>
                <a:gs pos="50000">
                  <a:schemeClr val="accent2"/>
                </a:gs>
              </a:gsLst>
              <a:lin ang="10800000" scaled="1"/>
            </a:gradFill>
            <a:ln>
              <a:noFill/>
            </a:ln>
            <a:effectLst/>
            <a:sp3d/>
          </c:spPr>
          <c:invertIfNegative val="0"/>
          <c:val>
            <c:numRef>
              <c:f>'CUADRO COMPARATIVO'!$C$30:$D$30</c:f>
              <c:numCache>
                <c:formatCode>_("$"* #,##0_);_("$"* \(#,##0\);_("$"* "-"_);_(@_)</c:formatCode>
                <c:ptCount val="2"/>
                <c:pt idx="0">
                  <c:v>9930000</c:v>
                </c:pt>
              </c:numCache>
            </c:numRef>
          </c:val>
          <c:extLst>
            <c:ext xmlns:c16="http://schemas.microsoft.com/office/drawing/2014/chart" uri="{C3380CC4-5D6E-409C-BE32-E72D297353CC}">
              <c16:uniqueId val="{00000001-12A5-4AA8-9BAA-C740D3AFCA34}"/>
            </c:ext>
          </c:extLst>
        </c:ser>
        <c:ser>
          <c:idx val="2"/>
          <c:order val="2"/>
          <c:spPr>
            <a:gradFill flip="none" rotWithShape="1">
              <a:gsLst>
                <a:gs pos="100000">
                  <a:schemeClr val="accent3">
                    <a:alpha val="0"/>
                  </a:schemeClr>
                </a:gs>
                <a:gs pos="50000">
                  <a:schemeClr val="accent3"/>
                </a:gs>
              </a:gsLst>
              <a:lin ang="10800000" scaled="1"/>
            </a:gradFill>
            <a:ln>
              <a:noFill/>
            </a:ln>
            <a:effectLst/>
            <a:sp3d/>
          </c:spPr>
          <c:invertIfNegative val="0"/>
          <c:val>
            <c:numRef>
              <c:f>'CUADRO COMPARATIVO'!$C$31:$D$31</c:f>
              <c:numCache>
                <c:formatCode>_("$"* #,##0_);_("$"* \(#,##0\);_("$"* "-"_);_(@_)</c:formatCode>
                <c:ptCount val="2"/>
                <c:pt idx="0">
                  <c:v>8982000</c:v>
                </c:pt>
              </c:numCache>
            </c:numRef>
          </c:val>
          <c:extLst>
            <c:ext xmlns:c16="http://schemas.microsoft.com/office/drawing/2014/chart" uri="{C3380CC4-5D6E-409C-BE32-E72D297353CC}">
              <c16:uniqueId val="{00000000-3E0A-4515-A635-168EDB0A99F9}"/>
            </c:ext>
          </c:extLst>
        </c:ser>
        <c:dLbls>
          <c:showLegendKey val="0"/>
          <c:showVal val="0"/>
          <c:showCatName val="0"/>
          <c:showSerName val="0"/>
          <c:showPercent val="0"/>
          <c:showBubbleSize val="0"/>
        </c:dLbls>
        <c:gapWidth val="150"/>
        <c:gapDepth val="0"/>
        <c:shape val="box"/>
        <c:axId val="691553440"/>
        <c:axId val="691552480"/>
        <c:axId val="0"/>
      </c:bar3DChart>
      <c:catAx>
        <c:axId val="691553440"/>
        <c:scaling>
          <c:orientation val="minMax"/>
        </c:scaling>
        <c:delete val="0"/>
        <c:axPos val="l"/>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1552480"/>
        <c:crosses val="autoZero"/>
        <c:auto val="1"/>
        <c:lblAlgn val="ctr"/>
        <c:lblOffset val="100"/>
        <c:noMultiLvlLbl val="0"/>
      </c:catAx>
      <c:valAx>
        <c:axId val="691552480"/>
        <c:scaling>
          <c:orientation val="minMax"/>
        </c:scaling>
        <c:delete val="0"/>
        <c:axPos val="b"/>
        <c:majorGridlines>
          <c:spPr>
            <a:ln w="9525" cap="flat" cmpd="sng" algn="ctr">
              <a:solidFill>
                <a:schemeClr val="tx1">
                  <a:lumMod val="5000"/>
                  <a:lumOff val="95000"/>
                </a:schemeClr>
              </a:solidFill>
              <a:round/>
            </a:ln>
            <a:effectLst/>
          </c:spPr>
        </c:majorGridlines>
        <c:numFmt formatCode="_(&quot;$&quot;* #,##0_);_(&quot;$&quot;* \(#,##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155344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10800000" scaled="1"/>
      </a:gradFill>
    </cs:spPr>
  </cs:dataPoint>
  <cs:dataPoint3D>
    <cs:lnRef idx="0"/>
    <cs:fillRef idx="0">
      <cs:styleClr val="auto"/>
    </cs:fillRef>
    <cs:effectRef idx="0"/>
    <cs:fontRef idx="minor">
      <a:schemeClr val="tx1"/>
    </cs:fontRef>
    <cs:spPr>
      <a:gradFill flip="none" rotWithShape="1">
        <a:gsLst>
          <a:gs pos="100000">
            <a:schemeClr val="phClr">
              <a:alpha val="0"/>
            </a:schemeClr>
          </a:gs>
          <a:gs pos="50000">
            <a:schemeClr val="phClr"/>
          </a:gs>
        </a:gsLst>
        <a:lin ang="10800000" scaled="1"/>
      </a:gradFill>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149CBEA-9FAA-489F-AA1E-8260F01F56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72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41671</xdr:colOff>
      <xdr:row>32</xdr:row>
      <xdr:rowOff>23813</xdr:rowOff>
    </xdr:from>
    <xdr:to>
      <xdr:col>8</xdr:col>
      <xdr:colOff>1119188</xdr:colOff>
      <xdr:row>34</xdr:row>
      <xdr:rowOff>285750</xdr:rowOff>
    </xdr:to>
    <xdr:graphicFrame macro="">
      <xdr:nvGraphicFramePr>
        <xdr:cNvPr id="5" name="Gráfico 4">
          <a:extLst>
            <a:ext uri="{FF2B5EF4-FFF2-40B4-BE49-F238E27FC236}">
              <a16:creationId xmlns:a16="http://schemas.microsoft.com/office/drawing/2014/main" id="{B5D1FC93-D709-88EC-690E-96DAF21FB8D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H71"/>
  <sheetViews>
    <sheetView tabSelected="1" topLeftCell="A12" zoomScale="80" zoomScaleNormal="80" zoomScaleSheetLayoutView="40" zoomScalePageLayoutView="50" workbookViewId="0">
      <selection activeCell="E35" sqref="E35:F35"/>
    </sheetView>
  </sheetViews>
  <sheetFormatPr baseColWidth="10" defaultColWidth="11.42578125" defaultRowHeight="12" x14ac:dyDescent="0.25"/>
  <cols>
    <col min="1" max="1" width="29.140625" style="45" customWidth="1"/>
    <col min="2" max="2" width="16.5703125" style="45" customWidth="1"/>
    <col min="3" max="3" width="17" style="1" customWidth="1"/>
    <col min="4" max="4" width="13" style="1" customWidth="1"/>
    <col min="5" max="5" width="17.140625" style="1" customWidth="1"/>
    <col min="6" max="6" width="18.85546875" style="1" customWidth="1"/>
    <col min="7" max="7" width="12.42578125" style="1" customWidth="1"/>
    <col min="8" max="8" width="16.5703125" style="1" customWidth="1"/>
    <col min="9" max="9" width="17.140625" style="1" customWidth="1"/>
    <col min="10" max="10" width="13.140625" style="1" customWidth="1"/>
    <col min="11" max="11" width="18.5703125" style="1" customWidth="1"/>
    <col min="12" max="12" width="18.140625" style="1" customWidth="1"/>
    <col min="13" max="13" width="12.7109375" style="1" customWidth="1"/>
    <col min="14" max="14" width="18" style="1" customWidth="1"/>
    <col min="15" max="15" width="21.42578125" style="1" customWidth="1"/>
    <col min="16" max="16" width="12" style="1" customWidth="1"/>
    <col min="17" max="17" width="17.5703125" style="1" customWidth="1"/>
    <col min="18" max="18" width="18.85546875" style="1" customWidth="1"/>
    <col min="19" max="16384" width="11.42578125" style="1"/>
  </cols>
  <sheetData>
    <row r="1" spans="1:18" ht="30.75" customHeight="1" x14ac:dyDescent="0.25">
      <c r="A1" s="140"/>
      <c r="B1" s="143" t="s">
        <v>0</v>
      </c>
      <c r="C1" s="144"/>
      <c r="D1" s="144"/>
      <c r="E1" s="144"/>
      <c r="F1" s="144"/>
      <c r="G1" s="144"/>
      <c r="H1" s="144"/>
      <c r="I1" s="144"/>
      <c r="J1" s="144"/>
      <c r="K1" s="144"/>
      <c r="L1" s="144"/>
      <c r="M1" s="144"/>
      <c r="N1" s="144"/>
      <c r="O1" s="145"/>
      <c r="P1" s="146" t="s">
        <v>1</v>
      </c>
      <c r="Q1" s="147"/>
      <c r="R1" s="148"/>
    </row>
    <row r="2" spans="1:18" ht="30" customHeight="1" x14ac:dyDescent="0.25">
      <c r="A2" s="141"/>
      <c r="B2" s="149" t="s">
        <v>2</v>
      </c>
      <c r="C2" s="150"/>
      <c r="D2" s="150"/>
      <c r="E2" s="150"/>
      <c r="F2" s="150"/>
      <c r="G2" s="150"/>
      <c r="H2" s="150"/>
      <c r="I2" s="150"/>
      <c r="J2" s="150"/>
      <c r="K2" s="150"/>
      <c r="L2" s="150"/>
      <c r="M2" s="150"/>
      <c r="N2" s="150"/>
      <c r="O2" s="151"/>
      <c r="P2" s="152" t="s">
        <v>3</v>
      </c>
      <c r="Q2" s="153"/>
      <c r="R2" s="154"/>
    </row>
    <row r="3" spans="1:18" ht="30" customHeight="1" thickBot="1" x14ac:dyDescent="0.3">
      <c r="A3" s="142"/>
      <c r="B3" s="155" t="s">
        <v>4</v>
      </c>
      <c r="C3" s="156"/>
      <c r="D3" s="156"/>
      <c r="E3" s="156"/>
      <c r="F3" s="156"/>
      <c r="G3" s="156"/>
      <c r="H3" s="156"/>
      <c r="I3" s="156"/>
      <c r="J3" s="156"/>
      <c r="K3" s="156"/>
      <c r="L3" s="156"/>
      <c r="M3" s="156"/>
      <c r="N3" s="156"/>
      <c r="O3" s="157"/>
      <c r="P3" s="158" t="s">
        <v>5</v>
      </c>
      <c r="Q3" s="159"/>
      <c r="R3" s="160"/>
    </row>
    <row r="4" spans="1:18" ht="33.950000000000003" customHeight="1" thickBot="1" x14ac:dyDescent="0.3">
      <c r="A4" s="130" t="s">
        <v>6</v>
      </c>
      <c r="B4" s="131"/>
      <c r="C4" s="131"/>
      <c r="D4" s="131"/>
      <c r="E4" s="131"/>
      <c r="F4" s="131"/>
      <c r="G4" s="131"/>
      <c r="H4" s="131"/>
      <c r="I4" s="131"/>
      <c r="J4" s="131"/>
      <c r="K4" s="131"/>
      <c r="L4" s="131"/>
      <c r="M4" s="131"/>
      <c r="N4" s="131"/>
      <c r="O4" s="131"/>
      <c r="P4" s="131"/>
      <c r="Q4" s="131"/>
      <c r="R4" s="132"/>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5" t="s">
        <v>7</v>
      </c>
      <c r="B6" s="127" t="s">
        <v>71</v>
      </c>
      <c r="C6" s="127"/>
      <c r="D6" s="127"/>
      <c r="E6" s="127"/>
      <c r="F6" s="127"/>
      <c r="G6" s="127"/>
      <c r="I6" s="133" t="s">
        <v>8</v>
      </c>
      <c r="J6" s="133"/>
      <c r="K6" s="134" t="s">
        <v>49</v>
      </c>
      <c r="L6" s="134"/>
      <c r="M6" s="134"/>
      <c r="N6" s="134"/>
      <c r="O6" s="134"/>
      <c r="P6" s="134"/>
      <c r="Q6" s="134"/>
      <c r="R6" s="135"/>
    </row>
    <row r="7" spans="1:18" ht="21" customHeight="1" x14ac:dyDescent="0.25">
      <c r="A7" s="118" t="s">
        <v>9</v>
      </c>
      <c r="B7" s="136" t="s">
        <v>70</v>
      </c>
      <c r="C7" s="136"/>
      <c r="D7" s="136"/>
      <c r="E7" s="136"/>
      <c r="F7" s="136"/>
      <c r="G7" s="136"/>
      <c r="I7" s="6"/>
      <c r="J7" s="6"/>
      <c r="K7" s="7"/>
      <c r="L7" s="7"/>
      <c r="M7" s="7"/>
      <c r="N7" s="7"/>
      <c r="O7" s="7"/>
      <c r="P7" s="7"/>
      <c r="Q7" s="7"/>
      <c r="R7" s="8"/>
    </row>
    <row r="8" spans="1:18" ht="59.25" customHeight="1" x14ac:dyDescent="0.25">
      <c r="A8" s="118"/>
      <c r="B8" s="137"/>
      <c r="C8" s="137"/>
      <c r="D8" s="137"/>
      <c r="E8" s="137"/>
      <c r="F8" s="137"/>
      <c r="G8" s="137"/>
      <c r="I8" s="124" t="s">
        <v>10</v>
      </c>
      <c r="J8" s="124"/>
      <c r="K8" s="138" t="s">
        <v>72</v>
      </c>
      <c r="L8" s="138"/>
      <c r="M8" s="138"/>
      <c r="N8" s="138"/>
      <c r="O8" s="138"/>
      <c r="P8" s="138"/>
      <c r="Q8" s="138"/>
      <c r="R8" s="139"/>
    </row>
    <row r="9" spans="1:18" ht="24" customHeight="1" x14ac:dyDescent="0.25">
      <c r="A9" s="118" t="s">
        <v>11</v>
      </c>
      <c r="B9" s="119"/>
      <c r="C9" s="119"/>
      <c r="D9" s="119"/>
      <c r="E9" s="119"/>
      <c r="F9" s="119"/>
      <c r="G9" s="119"/>
      <c r="I9" s="124" t="s">
        <v>12</v>
      </c>
      <c r="J9" s="124"/>
      <c r="K9" s="125">
        <v>202412000017663</v>
      </c>
      <c r="L9" s="125"/>
      <c r="M9" s="125"/>
      <c r="N9" s="125"/>
      <c r="O9" s="125"/>
      <c r="P9" s="125"/>
      <c r="Q9" s="125"/>
      <c r="R9" s="126"/>
    </row>
    <row r="10" spans="1:18" ht="34.5" customHeight="1" x14ac:dyDescent="0.25">
      <c r="A10" s="118"/>
      <c r="B10" s="127" t="s">
        <v>50</v>
      </c>
      <c r="C10" s="127"/>
      <c r="D10" s="127"/>
      <c r="E10" s="127"/>
      <c r="F10" s="127"/>
      <c r="G10" s="127"/>
      <c r="I10" s="124" t="s">
        <v>13</v>
      </c>
      <c r="J10" s="124"/>
      <c r="K10" s="128" t="s">
        <v>55</v>
      </c>
      <c r="L10" s="128"/>
      <c r="M10" s="128"/>
      <c r="N10" s="128"/>
      <c r="O10" s="128"/>
      <c r="P10" s="128"/>
      <c r="Q10" s="128"/>
      <c r="R10" s="129"/>
    </row>
    <row r="11" spans="1:18" ht="13.5" thickBot="1" x14ac:dyDescent="0.3">
      <c r="A11" s="5"/>
      <c r="B11" s="9"/>
      <c r="C11" s="9"/>
      <c r="D11" s="9"/>
      <c r="E11" s="9"/>
      <c r="F11" s="9"/>
      <c r="G11" s="9"/>
      <c r="H11" s="10"/>
      <c r="I11" s="10"/>
      <c r="J11" s="10"/>
      <c r="K11" s="11"/>
      <c r="L11" s="12"/>
      <c r="M11" s="12"/>
      <c r="N11" s="12"/>
      <c r="O11" s="12"/>
      <c r="P11" s="12"/>
      <c r="Q11" s="12"/>
      <c r="R11" s="13"/>
    </row>
    <row r="12" spans="1:18" s="14" customFormat="1" ht="49.5" customHeight="1" x14ac:dyDescent="0.25">
      <c r="A12" s="120" t="s">
        <v>14</v>
      </c>
      <c r="B12" s="122" t="s">
        <v>15</v>
      </c>
      <c r="C12" s="122" t="s">
        <v>16</v>
      </c>
      <c r="D12" s="106" t="s">
        <v>17</v>
      </c>
      <c r="E12" s="106"/>
      <c r="F12" s="106"/>
      <c r="G12" s="106" t="s">
        <v>18</v>
      </c>
      <c r="H12" s="106"/>
      <c r="I12" s="106"/>
      <c r="J12" s="106" t="s">
        <v>19</v>
      </c>
      <c r="K12" s="106"/>
      <c r="L12" s="106"/>
      <c r="M12" s="106" t="s">
        <v>20</v>
      </c>
      <c r="N12" s="106"/>
      <c r="O12" s="106"/>
      <c r="P12" s="106" t="s">
        <v>21</v>
      </c>
      <c r="Q12" s="106"/>
      <c r="R12" s="107"/>
    </row>
    <row r="13" spans="1:18" s="14" customFormat="1" ht="38.25" customHeight="1" x14ac:dyDescent="0.25">
      <c r="A13" s="121"/>
      <c r="B13" s="123"/>
      <c r="C13" s="123"/>
      <c r="D13" s="15" t="s">
        <v>22</v>
      </c>
      <c r="E13" s="15" t="s">
        <v>23</v>
      </c>
      <c r="F13" s="15" t="s">
        <v>24</v>
      </c>
      <c r="G13" s="15" t="s">
        <v>22</v>
      </c>
      <c r="H13" s="15" t="s">
        <v>23</v>
      </c>
      <c r="I13" s="15" t="s">
        <v>24</v>
      </c>
      <c r="J13" s="15" t="s">
        <v>22</v>
      </c>
      <c r="K13" s="15" t="s">
        <v>23</v>
      </c>
      <c r="L13" s="15" t="s">
        <v>24</v>
      </c>
      <c r="M13" s="15" t="s">
        <v>22</v>
      </c>
      <c r="N13" s="15" t="s">
        <v>23</v>
      </c>
      <c r="O13" s="15" t="s">
        <v>25</v>
      </c>
      <c r="P13" s="15" t="s">
        <v>22</v>
      </c>
      <c r="Q13" s="15" t="s">
        <v>23</v>
      </c>
      <c r="R13" s="16" t="s">
        <v>25</v>
      </c>
    </row>
    <row r="14" spans="1:18" ht="15.75" x14ac:dyDescent="0.25">
      <c r="A14" s="71" t="s">
        <v>73</v>
      </c>
      <c r="B14" s="70" t="s">
        <v>54</v>
      </c>
      <c r="C14" s="17" t="s">
        <v>51</v>
      </c>
      <c r="D14" s="63">
        <v>1</v>
      </c>
      <c r="E14" s="64">
        <f>+IT!E21</f>
        <v>7278400</v>
      </c>
      <c r="F14" s="64" t="e">
        <f>+IT!#REF!</f>
        <v>#REF!</v>
      </c>
      <c r="G14" s="19"/>
      <c r="H14" s="20"/>
      <c r="I14" s="18"/>
      <c r="J14" s="19"/>
      <c r="K14" s="20"/>
      <c r="L14" s="21"/>
      <c r="M14" s="19"/>
      <c r="N14" s="22"/>
      <c r="O14" s="21"/>
      <c r="P14" s="23"/>
      <c r="Q14" s="24"/>
      <c r="R14" s="25"/>
    </row>
    <row r="15" spans="1:18" ht="15.75" x14ac:dyDescent="0.25">
      <c r="A15" s="72" t="s">
        <v>74</v>
      </c>
      <c r="B15" s="70" t="s">
        <v>54</v>
      </c>
      <c r="C15" s="17" t="s">
        <v>51</v>
      </c>
      <c r="D15" s="63"/>
      <c r="E15" s="64"/>
      <c r="F15" s="64"/>
      <c r="G15" s="19"/>
      <c r="H15" s="20"/>
      <c r="I15" s="18"/>
      <c r="J15" s="19"/>
      <c r="K15" s="20"/>
      <c r="L15" s="21"/>
      <c r="M15" s="19"/>
      <c r="N15" s="22"/>
      <c r="O15" s="21"/>
      <c r="P15" s="23"/>
      <c r="Q15" s="24"/>
      <c r="R15" s="25"/>
    </row>
    <row r="16" spans="1:18" ht="15.75" x14ac:dyDescent="0.25">
      <c r="A16" s="72" t="s">
        <v>75</v>
      </c>
      <c r="B16" s="70" t="s">
        <v>54</v>
      </c>
      <c r="C16" s="17" t="s">
        <v>51</v>
      </c>
      <c r="D16" s="63"/>
      <c r="E16" s="64"/>
      <c r="F16" s="64"/>
      <c r="G16" s="19"/>
      <c r="H16" s="20"/>
      <c r="I16" s="18"/>
      <c r="J16" s="19"/>
      <c r="K16" s="20"/>
      <c r="L16" s="21"/>
      <c r="M16" s="19"/>
      <c r="N16" s="22"/>
      <c r="O16" s="21"/>
      <c r="P16" s="23"/>
      <c r="Q16" s="24"/>
      <c r="R16" s="25"/>
    </row>
    <row r="17" spans="1:60" ht="23.25" customHeight="1" x14ac:dyDescent="0.25">
      <c r="A17" s="108" t="s">
        <v>26</v>
      </c>
      <c r="B17" s="109"/>
      <c r="C17" s="109"/>
      <c r="D17" s="57"/>
      <c r="E17" s="65"/>
      <c r="F17" s="65"/>
      <c r="G17" s="58"/>
      <c r="H17" s="58"/>
      <c r="I17" s="58"/>
      <c r="J17" s="58"/>
      <c r="K17" s="58"/>
      <c r="L17" s="58"/>
      <c r="M17" s="58"/>
      <c r="N17" s="58"/>
      <c r="O17" s="58"/>
      <c r="P17" s="59"/>
      <c r="Q17" s="58"/>
      <c r="R17" s="60"/>
    </row>
    <row r="18" spans="1:60" ht="23.25" customHeight="1" x14ac:dyDescent="0.25">
      <c r="A18" s="110" t="s">
        <v>27</v>
      </c>
      <c r="B18" s="111"/>
      <c r="C18" s="111"/>
      <c r="D18" s="26"/>
      <c r="E18" s="66"/>
      <c r="F18" s="66"/>
      <c r="G18" s="27"/>
      <c r="H18" s="27"/>
      <c r="I18" s="27"/>
      <c r="J18" s="27"/>
      <c r="K18" s="27"/>
      <c r="L18" s="27"/>
      <c r="M18" s="27"/>
      <c r="N18" s="27"/>
      <c r="O18" s="27"/>
      <c r="P18" s="28"/>
      <c r="Q18" s="27"/>
      <c r="R18" s="29"/>
    </row>
    <row r="19" spans="1:60" ht="24" customHeight="1" x14ac:dyDescent="0.25">
      <c r="A19" s="112" t="s">
        <v>28</v>
      </c>
      <c r="B19" s="113"/>
      <c r="C19" s="113"/>
      <c r="D19" s="26"/>
      <c r="E19" s="67"/>
      <c r="G19" s="27"/>
      <c r="H19" s="27"/>
      <c r="I19" s="27"/>
      <c r="J19" s="27"/>
      <c r="K19" s="27"/>
      <c r="L19" s="27"/>
      <c r="M19" s="27"/>
      <c r="N19" s="27"/>
      <c r="O19" s="27"/>
      <c r="P19" s="28"/>
      <c r="Q19" s="27"/>
      <c r="R19" s="29"/>
    </row>
    <row r="20" spans="1:60" ht="23.25" customHeight="1" x14ac:dyDescent="0.25">
      <c r="A20" s="110" t="s">
        <v>29</v>
      </c>
      <c r="B20" s="111"/>
      <c r="C20" s="111"/>
      <c r="D20" s="26"/>
      <c r="E20" s="68"/>
      <c r="F20" s="67"/>
      <c r="G20" s="30"/>
      <c r="H20" s="30"/>
      <c r="I20" s="30"/>
      <c r="J20" s="30"/>
      <c r="K20" s="30"/>
      <c r="L20" s="30"/>
      <c r="M20" s="30"/>
      <c r="N20" s="30"/>
      <c r="O20" s="30"/>
      <c r="P20" s="31"/>
      <c r="Q20" s="30"/>
      <c r="R20" s="32"/>
    </row>
    <row r="21" spans="1:60" ht="24" customHeight="1" thickBot="1" x14ac:dyDescent="0.3">
      <c r="A21" s="114" t="s">
        <v>30</v>
      </c>
      <c r="B21" s="115"/>
      <c r="C21" s="115"/>
      <c r="D21" s="48"/>
      <c r="E21" s="69"/>
      <c r="F21" s="69"/>
      <c r="G21" s="49"/>
      <c r="H21" s="49"/>
      <c r="I21" s="49"/>
      <c r="J21" s="49"/>
      <c r="K21" s="49"/>
      <c r="L21" s="49"/>
      <c r="M21" s="49"/>
      <c r="N21" s="49"/>
      <c r="O21" s="49"/>
      <c r="P21" s="50"/>
      <c r="Q21" s="49"/>
      <c r="R21" s="51"/>
    </row>
    <row r="22" spans="1:60" ht="26.25" customHeight="1" x14ac:dyDescent="0.25">
      <c r="A22" s="116" t="s">
        <v>31</v>
      </c>
      <c r="B22" s="117"/>
      <c r="C22" s="117"/>
      <c r="D22" s="52"/>
      <c r="E22" s="52"/>
      <c r="F22" s="52"/>
      <c r="G22" s="52"/>
      <c r="H22" s="52"/>
      <c r="I22" s="52"/>
      <c r="J22" s="52"/>
      <c r="K22" s="52"/>
      <c r="L22" s="52"/>
      <c r="M22" s="52"/>
      <c r="N22" s="52"/>
      <c r="O22" s="52"/>
      <c r="P22" s="52"/>
      <c r="Q22" s="52"/>
      <c r="R22" s="53"/>
    </row>
    <row r="23" spans="1:60" ht="25.5" customHeight="1" x14ac:dyDescent="0.25">
      <c r="A23" s="110" t="s">
        <v>32</v>
      </c>
      <c r="B23" s="111"/>
      <c r="C23" s="111"/>
      <c r="D23" s="35"/>
      <c r="E23" s="33"/>
      <c r="F23" s="33"/>
      <c r="G23" s="36"/>
      <c r="H23" s="33"/>
      <c r="I23" s="33"/>
      <c r="J23" s="33"/>
      <c r="K23" s="33"/>
      <c r="L23" s="33"/>
      <c r="M23" s="33"/>
      <c r="N23" s="33"/>
      <c r="O23" s="33"/>
      <c r="P23" s="33"/>
      <c r="Q23" s="33"/>
      <c r="R23" s="34"/>
    </row>
    <row r="24" spans="1:60" ht="28.5" customHeight="1" thickBot="1" x14ac:dyDescent="0.3">
      <c r="A24" s="91" t="s">
        <v>33</v>
      </c>
      <c r="B24" s="92"/>
      <c r="C24" s="92"/>
      <c r="D24" s="37"/>
      <c r="E24" s="38"/>
      <c r="F24" s="38"/>
      <c r="G24" s="39"/>
      <c r="H24" s="38"/>
      <c r="I24" s="38"/>
      <c r="J24" s="38"/>
      <c r="K24" s="38"/>
      <c r="L24" s="38"/>
      <c r="M24" s="38"/>
      <c r="N24" s="38"/>
      <c r="O24" s="38"/>
      <c r="P24" s="38"/>
      <c r="Q24" s="38"/>
      <c r="R24" s="40"/>
    </row>
    <row r="25" spans="1:60" ht="84.75" customHeight="1" thickBot="1" x14ac:dyDescent="0.3">
      <c r="A25" s="41" t="s">
        <v>34</v>
      </c>
      <c r="B25" s="93" t="s">
        <v>76</v>
      </c>
      <c r="C25" s="93"/>
      <c r="D25" s="93"/>
      <c r="E25" s="93"/>
      <c r="F25" s="93"/>
      <c r="G25" s="93"/>
      <c r="H25" s="93"/>
      <c r="I25" s="93"/>
      <c r="J25" s="93"/>
      <c r="K25" s="93"/>
      <c r="L25" s="93"/>
      <c r="M25" s="93"/>
      <c r="N25" s="93"/>
      <c r="O25" s="93"/>
      <c r="P25" s="93"/>
      <c r="Q25" s="93"/>
      <c r="R25" s="94"/>
    </row>
    <row r="26" spans="1:60" ht="16.5" customHeight="1" thickBot="1" x14ac:dyDescent="0.3">
      <c r="A26" s="103" t="s">
        <v>35</v>
      </c>
      <c r="B26" s="104"/>
      <c r="C26" s="104"/>
      <c r="D26" s="104"/>
      <c r="E26" s="104"/>
      <c r="F26" s="104"/>
      <c r="G26" s="104"/>
      <c r="H26" s="104"/>
      <c r="I26" s="104"/>
      <c r="J26" s="104"/>
      <c r="K26" s="104"/>
      <c r="L26" s="104"/>
      <c r="M26" s="104"/>
      <c r="N26" s="104"/>
      <c r="O26" s="104"/>
      <c r="P26" s="104"/>
      <c r="Q26" s="104"/>
      <c r="R26" s="105"/>
    </row>
    <row r="27" spans="1:60" ht="12" customHeight="1" x14ac:dyDescent="0.25">
      <c r="A27" s="95" t="s">
        <v>36</v>
      </c>
      <c r="B27" s="97" t="s">
        <v>37</v>
      </c>
      <c r="C27" s="97" t="s">
        <v>38</v>
      </c>
      <c r="D27" s="97"/>
      <c r="E27" s="99" t="s">
        <v>39</v>
      </c>
      <c r="F27" s="99"/>
      <c r="G27" s="99"/>
      <c r="H27" s="99"/>
      <c r="I27" s="99"/>
      <c r="J27" s="99"/>
      <c r="K27" s="99"/>
      <c r="L27" s="99"/>
      <c r="M27" s="99"/>
      <c r="N27" s="99"/>
      <c r="O27" s="99"/>
      <c r="P27" s="99"/>
      <c r="Q27" s="99"/>
      <c r="R27" s="100"/>
    </row>
    <row r="28" spans="1:60" ht="26.25" customHeight="1" x14ac:dyDescent="0.25">
      <c r="A28" s="96"/>
      <c r="B28" s="98"/>
      <c r="C28" s="98"/>
      <c r="D28" s="98"/>
      <c r="E28" s="101"/>
      <c r="F28" s="101"/>
      <c r="G28" s="101"/>
      <c r="H28" s="101"/>
      <c r="I28" s="101"/>
      <c r="J28" s="101"/>
      <c r="K28" s="101"/>
      <c r="L28" s="101"/>
      <c r="M28" s="101"/>
      <c r="N28" s="101"/>
      <c r="O28" s="101"/>
      <c r="P28" s="101"/>
      <c r="Q28" s="101"/>
      <c r="R28" s="102"/>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row>
    <row r="29" spans="1:60" ht="12.75" x14ac:dyDescent="0.25">
      <c r="A29" s="71" t="s">
        <v>73</v>
      </c>
      <c r="B29" s="42">
        <v>45356</v>
      </c>
      <c r="C29" s="85">
        <f>+IT!E21</f>
        <v>7278400</v>
      </c>
      <c r="D29" s="85"/>
      <c r="E29" s="86" t="s">
        <v>52</v>
      </c>
      <c r="F29" s="86"/>
      <c r="G29" s="86"/>
      <c r="H29" s="86"/>
      <c r="I29" s="86"/>
      <c r="J29" s="86"/>
      <c r="K29" s="86"/>
      <c r="L29" s="86"/>
      <c r="M29" s="86"/>
      <c r="N29" s="86"/>
      <c r="O29" s="86"/>
      <c r="P29" s="86"/>
      <c r="Q29" s="86"/>
      <c r="R29" s="87"/>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row>
    <row r="30" spans="1:60" ht="12.75" x14ac:dyDescent="0.25">
      <c r="A30" s="72" t="s">
        <v>74</v>
      </c>
      <c r="B30" s="42">
        <v>45357</v>
      </c>
      <c r="C30" s="85">
        <f>+IT!F21</f>
        <v>9930000</v>
      </c>
      <c r="D30" s="85"/>
      <c r="E30" s="86" t="s">
        <v>52</v>
      </c>
      <c r="F30" s="86"/>
      <c r="G30" s="86"/>
      <c r="H30" s="86"/>
      <c r="I30" s="86"/>
      <c r="J30" s="86"/>
      <c r="K30" s="86"/>
      <c r="L30" s="86"/>
      <c r="M30" s="86"/>
      <c r="N30" s="86"/>
      <c r="O30" s="86"/>
      <c r="P30" s="86"/>
      <c r="Q30" s="86"/>
      <c r="R30" s="87"/>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row>
    <row r="31" spans="1:60" ht="12.75" x14ac:dyDescent="0.25">
      <c r="A31" s="72" t="s">
        <v>75</v>
      </c>
      <c r="B31" s="42">
        <v>45359</v>
      </c>
      <c r="C31" s="85">
        <f>+IT!G21</f>
        <v>8982000</v>
      </c>
      <c r="D31" s="85"/>
      <c r="E31" s="86" t="s">
        <v>52</v>
      </c>
      <c r="F31" s="86"/>
      <c r="G31" s="86"/>
      <c r="H31" s="86"/>
      <c r="I31" s="86"/>
      <c r="J31" s="86"/>
      <c r="K31" s="86"/>
      <c r="L31" s="86"/>
      <c r="M31" s="86"/>
      <c r="N31" s="86"/>
      <c r="O31" s="86"/>
      <c r="P31" s="86"/>
      <c r="Q31" s="86"/>
      <c r="R31" s="87"/>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row>
    <row r="32" spans="1:60" s="43" customFormat="1" ht="16.5" thickBot="1" x14ac:dyDescent="0.3">
      <c r="A32" s="88" t="s">
        <v>40</v>
      </c>
      <c r="B32" s="89"/>
      <c r="C32" s="89"/>
      <c r="D32" s="89"/>
      <c r="E32" s="89"/>
      <c r="F32" s="89"/>
      <c r="G32" s="89"/>
      <c r="H32" s="89"/>
      <c r="I32" s="89"/>
      <c r="J32" s="89"/>
      <c r="K32" s="89"/>
      <c r="L32" s="89"/>
      <c r="M32" s="89"/>
      <c r="N32" s="89"/>
      <c r="O32" s="89"/>
      <c r="P32" s="89"/>
      <c r="Q32" s="89"/>
      <c r="R32" s="90"/>
      <c r="S32" s="1"/>
      <c r="T32" s="1"/>
      <c r="U32" s="1"/>
      <c r="V32" s="1"/>
      <c r="W32" s="1"/>
      <c r="X32" s="1"/>
      <c r="Y32" s="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row>
    <row r="33" spans="1:60" s="44" customFormat="1" ht="42" customHeight="1" x14ac:dyDescent="0.25">
      <c r="A33" s="78" t="s">
        <v>41</v>
      </c>
      <c r="B33" s="79"/>
      <c r="C33" s="79"/>
      <c r="D33" s="79"/>
      <c r="E33" s="80" t="s">
        <v>88</v>
      </c>
      <c r="F33" s="80"/>
      <c r="G33" s="80"/>
      <c r="H33" s="80"/>
      <c r="I33" s="80"/>
      <c r="J33" s="193" t="s">
        <v>42</v>
      </c>
      <c r="K33" s="194"/>
      <c r="L33" s="190" t="s">
        <v>49</v>
      </c>
      <c r="M33" s="191"/>
      <c r="N33" s="191"/>
      <c r="O33" s="191"/>
      <c r="P33" s="191"/>
      <c r="Q33" s="191"/>
      <c r="R33" s="19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2"/>
      <c r="BG33" s="62"/>
      <c r="BH33" s="62"/>
    </row>
    <row r="34" spans="1:60" s="44" customFormat="1" ht="27.75" customHeight="1" x14ac:dyDescent="0.25">
      <c r="A34" s="83" t="s">
        <v>43</v>
      </c>
      <c r="B34" s="84"/>
      <c r="C34" s="84"/>
      <c r="D34" s="84"/>
      <c r="E34" s="77">
        <f>+IT!J21</f>
        <v>7388534</v>
      </c>
      <c r="F34" s="77"/>
      <c r="G34" s="81"/>
      <c r="H34" s="81"/>
      <c r="I34" s="81"/>
      <c r="J34" s="195" t="s">
        <v>45</v>
      </c>
      <c r="K34" s="196"/>
      <c r="L34" s="197" t="s">
        <v>46</v>
      </c>
      <c r="M34" s="198"/>
      <c r="N34" s="198"/>
      <c r="O34" s="198"/>
      <c r="P34" s="198"/>
      <c r="Q34" s="198"/>
      <c r="R34" s="199"/>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row>
    <row r="35" spans="1:60" s="44" customFormat="1" ht="26.25" customHeight="1" thickBot="1" x14ac:dyDescent="0.3">
      <c r="A35" s="75" t="s">
        <v>44</v>
      </c>
      <c r="B35" s="76"/>
      <c r="C35" s="76"/>
      <c r="D35" s="76"/>
      <c r="E35" s="77">
        <f>+IT!K21</f>
        <v>471106547</v>
      </c>
      <c r="F35" s="77"/>
      <c r="G35" s="82"/>
      <c r="H35" s="82"/>
      <c r="I35" s="82"/>
      <c r="J35" s="200"/>
      <c r="K35" s="201"/>
      <c r="L35" s="202"/>
      <c r="M35" s="203"/>
      <c r="N35" s="203"/>
      <c r="O35" s="203"/>
      <c r="P35" s="203"/>
      <c r="Q35" s="203"/>
      <c r="R35" s="204"/>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row>
    <row r="37" spans="1:60" x14ac:dyDescent="0.25">
      <c r="I37" s="46"/>
    </row>
    <row r="38" spans="1:60" x14ac:dyDescent="0.25">
      <c r="F38" s="46"/>
    </row>
    <row r="39" spans="1:60" ht="12" customHeight="1" x14ac:dyDescent="0.25">
      <c r="A39" s="74"/>
      <c r="B39" s="74"/>
      <c r="C39" s="74"/>
      <c r="D39" s="74"/>
      <c r="E39" s="74"/>
      <c r="F39" s="74"/>
      <c r="G39" s="74"/>
      <c r="H39" s="74"/>
      <c r="I39" s="74"/>
      <c r="J39" s="74"/>
      <c r="K39" s="74"/>
      <c r="L39" s="74"/>
      <c r="M39" s="74"/>
      <c r="N39" s="74"/>
      <c r="O39" s="74"/>
      <c r="P39" s="74"/>
      <c r="Q39" s="74"/>
      <c r="R39" s="74"/>
    </row>
    <row r="70" spans="5:5" x14ac:dyDescent="0.25">
      <c r="E70" s="47"/>
    </row>
    <row r="71" spans="5:5" x14ac:dyDescent="0.25">
      <c r="E71" s="47"/>
    </row>
  </sheetData>
  <mergeCells count="63">
    <mergeCell ref="A1:A3"/>
    <mergeCell ref="B1:O1"/>
    <mergeCell ref="P1:R1"/>
    <mergeCell ref="B2:O2"/>
    <mergeCell ref="P2:R2"/>
    <mergeCell ref="B3:O3"/>
    <mergeCell ref="P3:R3"/>
    <mergeCell ref="A4:R4"/>
    <mergeCell ref="B6:G6"/>
    <mergeCell ref="I6:J6"/>
    <mergeCell ref="K6:R6"/>
    <mergeCell ref="A7:A8"/>
    <mergeCell ref="B7:G8"/>
    <mergeCell ref="I8:J8"/>
    <mergeCell ref="K8:R8"/>
    <mergeCell ref="I9:J9"/>
    <mergeCell ref="K9:R9"/>
    <mergeCell ref="B10:G10"/>
    <mergeCell ref="I10:J10"/>
    <mergeCell ref="K10:R10"/>
    <mergeCell ref="A21:C21"/>
    <mergeCell ref="A22:C22"/>
    <mergeCell ref="A23:C23"/>
    <mergeCell ref="A9:A10"/>
    <mergeCell ref="B9:G9"/>
    <mergeCell ref="A20:C20"/>
    <mergeCell ref="A12:A13"/>
    <mergeCell ref="B12:B13"/>
    <mergeCell ref="C12:C13"/>
    <mergeCell ref="D12:F12"/>
    <mergeCell ref="M12:O12"/>
    <mergeCell ref="P12:R12"/>
    <mergeCell ref="A17:C17"/>
    <mergeCell ref="A18:C18"/>
    <mergeCell ref="A19:C19"/>
    <mergeCell ref="G12:I12"/>
    <mergeCell ref="J12:L12"/>
    <mergeCell ref="A24:C24"/>
    <mergeCell ref="B25:R25"/>
    <mergeCell ref="A27:A28"/>
    <mergeCell ref="B27:B28"/>
    <mergeCell ref="C27:D28"/>
    <mergeCell ref="E27:R28"/>
    <mergeCell ref="A26:R26"/>
    <mergeCell ref="C29:D29"/>
    <mergeCell ref="E29:R29"/>
    <mergeCell ref="A32:R32"/>
    <mergeCell ref="C30:D30"/>
    <mergeCell ref="C31:D31"/>
    <mergeCell ref="E30:R30"/>
    <mergeCell ref="E31:R31"/>
    <mergeCell ref="A33:D33"/>
    <mergeCell ref="E33:F33"/>
    <mergeCell ref="G33:I35"/>
    <mergeCell ref="J33:K33"/>
    <mergeCell ref="L33:R33"/>
    <mergeCell ref="A34:D34"/>
    <mergeCell ref="E34:F34"/>
    <mergeCell ref="J34:K35"/>
    <mergeCell ref="L34:R35"/>
    <mergeCell ref="A39:R39"/>
    <mergeCell ref="A35:D35"/>
    <mergeCell ref="E35:F35"/>
  </mergeCells>
  <pageMargins left="0.70866141732283472" right="0.70866141732283472" top="0.74803149606299213" bottom="0.74803149606299213" header="0.31496062992125984" footer="0.31496062992125984"/>
  <pageSetup scale="41" orientation="landscape" horizontalDpi="300" verticalDpi="300"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E1208-3A20-4479-A9A0-D159226D27B8}">
  <sheetPr>
    <tabColor rgb="FF00B0F0"/>
    <pageSetUpPr fitToPage="1"/>
  </sheetPr>
  <dimension ref="B1:M22"/>
  <sheetViews>
    <sheetView showGridLines="0" zoomScale="85" zoomScaleNormal="85" workbookViewId="0">
      <selection activeCell="G34" sqref="G33:G34"/>
    </sheetView>
  </sheetViews>
  <sheetFormatPr baseColWidth="10" defaultColWidth="11.42578125" defaultRowHeight="12.75" x14ac:dyDescent="0.2"/>
  <cols>
    <col min="1" max="1" width="3" style="54" customWidth="1"/>
    <col min="2" max="2" width="6.85546875" style="55" customWidth="1"/>
    <col min="3" max="3" width="89.140625" style="54" customWidth="1"/>
    <col min="4" max="4" width="15.140625" style="54" customWidth="1"/>
    <col min="5" max="7" width="26.7109375" style="54" customWidth="1"/>
    <col min="8" max="9" width="24.7109375" style="54" customWidth="1"/>
    <col min="10" max="11" width="16.7109375" style="54" customWidth="1"/>
    <col min="12" max="12" width="20.85546875" style="54" customWidth="1"/>
    <col min="13" max="13" width="16.7109375" style="54" customWidth="1"/>
    <col min="14" max="14" width="15" style="54" customWidth="1"/>
    <col min="15" max="15" width="14.42578125" style="54" customWidth="1"/>
    <col min="16" max="16" width="15.5703125" style="54" customWidth="1"/>
    <col min="17" max="17" width="11.42578125" style="54"/>
    <col min="18" max="18" width="15" style="54" bestFit="1" customWidth="1"/>
    <col min="19" max="16384" width="11.42578125" style="54"/>
  </cols>
  <sheetData>
    <row r="1" spans="2:13" ht="13.5" thickBot="1" x14ac:dyDescent="0.25"/>
    <row r="2" spans="2:13" x14ac:dyDescent="0.2">
      <c r="B2" s="162" t="s">
        <v>81</v>
      </c>
      <c r="C2" s="163"/>
      <c r="D2" s="163"/>
      <c r="E2" s="163"/>
      <c r="F2" s="163"/>
      <c r="G2" s="163"/>
      <c r="H2" s="163"/>
      <c r="I2" s="163"/>
      <c r="J2" s="163"/>
      <c r="K2" s="163"/>
      <c r="L2" s="163"/>
      <c r="M2" s="164"/>
    </row>
    <row r="3" spans="2:13" ht="15" customHeight="1" x14ac:dyDescent="0.2">
      <c r="B3" s="165" t="s">
        <v>82</v>
      </c>
      <c r="C3" s="166" t="s">
        <v>77</v>
      </c>
      <c r="D3" s="161" t="s">
        <v>86</v>
      </c>
      <c r="E3" s="167" t="s">
        <v>83</v>
      </c>
      <c r="F3" s="167" t="s">
        <v>84</v>
      </c>
      <c r="G3" s="167" t="s">
        <v>85</v>
      </c>
      <c r="H3" s="168" t="s">
        <v>27</v>
      </c>
      <c r="I3" s="168" t="s">
        <v>26</v>
      </c>
      <c r="J3" s="169" t="s">
        <v>47</v>
      </c>
      <c r="K3" s="169" t="s">
        <v>87</v>
      </c>
      <c r="L3" s="170" t="s">
        <v>48</v>
      </c>
      <c r="M3" s="171" t="s">
        <v>30</v>
      </c>
    </row>
    <row r="4" spans="2:13" ht="36" customHeight="1" thickBot="1" x14ac:dyDescent="0.25">
      <c r="B4" s="165"/>
      <c r="C4" s="166"/>
      <c r="D4" s="161"/>
      <c r="E4" s="73" t="s">
        <v>53</v>
      </c>
      <c r="F4" s="73" t="s">
        <v>53</v>
      </c>
      <c r="G4" s="73" t="s">
        <v>53</v>
      </c>
      <c r="H4" s="168"/>
      <c r="I4" s="168"/>
      <c r="J4" s="169"/>
      <c r="K4" s="169"/>
      <c r="L4" s="170"/>
      <c r="M4" s="171"/>
    </row>
    <row r="5" spans="2:13" ht="27" customHeight="1" x14ac:dyDescent="0.2">
      <c r="B5" s="172">
        <v>1</v>
      </c>
      <c r="C5" s="183" t="s">
        <v>78</v>
      </c>
      <c r="D5" s="184">
        <v>103</v>
      </c>
      <c r="E5" s="185">
        <v>363200</v>
      </c>
      <c r="F5" s="205">
        <v>180000</v>
      </c>
      <c r="G5" s="173">
        <v>286000</v>
      </c>
      <c r="H5" s="174">
        <f t="shared" ref="H5:H14" si="0">ROUND(MEDIAN(E5:G5)-STDEVA(E5:G5),0)</f>
        <v>194023</v>
      </c>
      <c r="I5" s="174">
        <f t="shared" ref="I5:I14" si="1">ROUND(MEDIAN(E5:G5)+STDEVA(E5:G5),0)</f>
        <v>377977</v>
      </c>
      <c r="J5" s="175">
        <f>ROUND(GEOMEAN(E5,G5),0)</f>
        <v>322297</v>
      </c>
      <c r="K5" s="175">
        <f>J5*D5</f>
        <v>33196591</v>
      </c>
      <c r="L5" s="175">
        <f>ROUND(STDEVA(E5,G5),0)</f>
        <v>54589</v>
      </c>
      <c r="M5" s="176">
        <f>ROUND(MEDIAN(E5,G5),0)</f>
        <v>324600</v>
      </c>
    </row>
    <row r="6" spans="2:13" ht="15" customHeight="1" x14ac:dyDescent="0.2">
      <c r="B6" s="172">
        <v>2</v>
      </c>
      <c r="C6" s="186" t="s">
        <v>57</v>
      </c>
      <c r="D6" s="187">
        <v>3</v>
      </c>
      <c r="E6" s="173">
        <v>201000</v>
      </c>
      <c r="F6" s="205">
        <v>110000</v>
      </c>
      <c r="G6" s="173">
        <v>286000</v>
      </c>
      <c r="H6" s="174">
        <f t="shared" si="0"/>
        <v>112983</v>
      </c>
      <c r="I6" s="174">
        <f t="shared" si="1"/>
        <v>289017</v>
      </c>
      <c r="J6" s="175">
        <f>ROUND(GEOMEAN(E6,G6),0)</f>
        <v>239762</v>
      </c>
      <c r="K6" s="175">
        <f t="shared" ref="K6:K20" si="2">J6*D6</f>
        <v>719286</v>
      </c>
      <c r="L6" s="175">
        <f>ROUND(STDEVA(E6,G6),0)</f>
        <v>60104</v>
      </c>
      <c r="M6" s="176">
        <f>ROUND(MEDIAN(E6,G6),0)</f>
        <v>243500</v>
      </c>
    </row>
    <row r="7" spans="2:13" ht="15" customHeight="1" x14ac:dyDescent="0.2">
      <c r="B7" s="172">
        <v>3</v>
      </c>
      <c r="C7" s="186" t="s">
        <v>58</v>
      </c>
      <c r="D7" s="187">
        <v>65</v>
      </c>
      <c r="E7" s="205">
        <v>470000</v>
      </c>
      <c r="F7" s="173">
        <v>110000</v>
      </c>
      <c r="G7" s="173">
        <v>250000</v>
      </c>
      <c r="H7" s="174">
        <f t="shared" si="0"/>
        <v>68525</v>
      </c>
      <c r="I7" s="174">
        <f t="shared" si="1"/>
        <v>431475</v>
      </c>
      <c r="J7" s="175">
        <f>ROUND(GEOMEAN(F7:G7),0)</f>
        <v>165831</v>
      </c>
      <c r="K7" s="175">
        <f t="shared" si="2"/>
        <v>10779015</v>
      </c>
      <c r="L7" s="175">
        <f>ROUND(STDEVA(F7:G7),0)</f>
        <v>98995</v>
      </c>
      <c r="M7" s="176">
        <f>ROUND(MEDIAN(F7:G7),0)</f>
        <v>180000</v>
      </c>
    </row>
    <row r="8" spans="2:13" ht="15" x14ac:dyDescent="0.2">
      <c r="B8" s="172">
        <v>4</v>
      </c>
      <c r="C8" s="186" t="s">
        <v>59</v>
      </c>
      <c r="D8" s="187">
        <v>45</v>
      </c>
      <c r="E8" s="173">
        <v>282000</v>
      </c>
      <c r="F8" s="205">
        <v>150000</v>
      </c>
      <c r="G8" s="173">
        <v>250000</v>
      </c>
      <c r="H8" s="174">
        <f t="shared" si="0"/>
        <v>181143</v>
      </c>
      <c r="I8" s="174">
        <f t="shared" si="1"/>
        <v>318857</v>
      </c>
      <c r="J8" s="175">
        <f>ROUND(GEOMEAN(E8,G8),0)</f>
        <v>265518</v>
      </c>
      <c r="K8" s="175">
        <f t="shared" si="2"/>
        <v>11948310</v>
      </c>
      <c r="L8" s="175">
        <f>ROUND(STDEVA(E8,G8),0)</f>
        <v>22627</v>
      </c>
      <c r="M8" s="176">
        <f>ROUND(MEDIAN(E8,G8),0)</f>
        <v>266000</v>
      </c>
    </row>
    <row r="9" spans="2:13" ht="15" customHeight="1" x14ac:dyDescent="0.2">
      <c r="B9" s="172">
        <v>5</v>
      </c>
      <c r="C9" s="183" t="s">
        <v>60</v>
      </c>
      <c r="D9" s="184">
        <v>48</v>
      </c>
      <c r="E9" s="205">
        <v>367000</v>
      </c>
      <c r="F9" s="173">
        <v>150000</v>
      </c>
      <c r="G9" s="173">
        <v>250000</v>
      </c>
      <c r="H9" s="174">
        <f t="shared" si="0"/>
        <v>141389</v>
      </c>
      <c r="I9" s="174">
        <f t="shared" si="1"/>
        <v>358611</v>
      </c>
      <c r="J9" s="175">
        <f>ROUND(GEOMEAN(F9:G9),0)</f>
        <v>193649</v>
      </c>
      <c r="K9" s="175">
        <f t="shared" si="2"/>
        <v>9295152</v>
      </c>
      <c r="L9" s="175">
        <f>ROUND(STDEVA(F9:G9),0)</f>
        <v>70711</v>
      </c>
      <c r="M9" s="176">
        <f>ROUND(MEDIAN(F9:G9),0)</f>
        <v>200000</v>
      </c>
    </row>
    <row r="10" spans="2:13" ht="15" customHeight="1" x14ac:dyDescent="0.2">
      <c r="B10" s="172">
        <v>6</v>
      </c>
      <c r="C10" s="186" t="s">
        <v>61</v>
      </c>
      <c r="D10" s="187">
        <v>76</v>
      </c>
      <c r="E10" s="205">
        <v>425000</v>
      </c>
      <c r="F10" s="173">
        <v>200000</v>
      </c>
      <c r="G10" s="173">
        <v>250000</v>
      </c>
      <c r="H10" s="174">
        <f t="shared" si="0"/>
        <v>131855</v>
      </c>
      <c r="I10" s="174">
        <f t="shared" si="1"/>
        <v>368145</v>
      </c>
      <c r="J10" s="175">
        <f>ROUND(GEOMEAN(F10:G10),0)</f>
        <v>223607</v>
      </c>
      <c r="K10" s="175">
        <f t="shared" si="2"/>
        <v>16994132</v>
      </c>
      <c r="L10" s="175">
        <f>ROUND(STDEVA(F10:G10),0)</f>
        <v>35355</v>
      </c>
      <c r="M10" s="176">
        <f>ROUND(MEDIAN(F10:G10),0)</f>
        <v>225000</v>
      </c>
    </row>
    <row r="11" spans="2:13" ht="15" customHeight="1" x14ac:dyDescent="0.2">
      <c r="B11" s="172">
        <v>7</v>
      </c>
      <c r="C11" s="183" t="s">
        <v>62</v>
      </c>
      <c r="D11" s="184">
        <v>1484</v>
      </c>
      <c r="E11" s="173">
        <v>155000</v>
      </c>
      <c r="F11" s="173">
        <v>150000</v>
      </c>
      <c r="G11" s="205">
        <v>220000</v>
      </c>
      <c r="H11" s="174">
        <f t="shared" si="0"/>
        <v>115949</v>
      </c>
      <c r="I11" s="174">
        <f t="shared" si="1"/>
        <v>194051</v>
      </c>
      <c r="J11" s="175">
        <f>ROUND(GEOMEAN(E11:F11),0)</f>
        <v>152480</v>
      </c>
      <c r="K11" s="175">
        <f t="shared" si="2"/>
        <v>226280320</v>
      </c>
      <c r="L11" s="175">
        <f>ROUND(STDEVA(E11:F11),0)</f>
        <v>3536</v>
      </c>
      <c r="M11" s="176">
        <f>ROUND(MEDIAN(E11:F11),0)</f>
        <v>152500</v>
      </c>
    </row>
    <row r="12" spans="2:13" ht="15" customHeight="1" x14ac:dyDescent="0.2">
      <c r="B12" s="172">
        <v>8</v>
      </c>
      <c r="C12" s="186" t="s">
        <v>63</v>
      </c>
      <c r="D12" s="187">
        <v>491</v>
      </c>
      <c r="E12" s="205">
        <v>135000</v>
      </c>
      <c r="F12" s="173">
        <v>180000</v>
      </c>
      <c r="G12" s="173">
        <v>220000</v>
      </c>
      <c r="H12" s="174">
        <f t="shared" si="0"/>
        <v>137475</v>
      </c>
      <c r="I12" s="174">
        <f t="shared" si="1"/>
        <v>222525</v>
      </c>
      <c r="J12" s="175">
        <f>ROUND(GEOMEAN(F12:G12),0)</f>
        <v>198997</v>
      </c>
      <c r="K12" s="175">
        <f t="shared" si="2"/>
        <v>97707527</v>
      </c>
      <c r="L12" s="175">
        <f>ROUND(STDEVA(F12:G12),0)</f>
        <v>28284</v>
      </c>
      <c r="M12" s="176">
        <f>ROUND(MEDIAN(F12:G12),0)</f>
        <v>200000</v>
      </c>
    </row>
    <row r="13" spans="2:13" ht="15" x14ac:dyDescent="0.2">
      <c r="B13" s="172">
        <v>9</v>
      </c>
      <c r="C13" s="183" t="s">
        <v>64</v>
      </c>
      <c r="D13" s="184">
        <v>60</v>
      </c>
      <c r="E13" s="173">
        <v>150000</v>
      </c>
      <c r="F13" s="173">
        <v>170000</v>
      </c>
      <c r="G13" s="205">
        <v>350000</v>
      </c>
      <c r="H13" s="174">
        <f t="shared" si="0"/>
        <v>59849</v>
      </c>
      <c r="I13" s="174">
        <f t="shared" si="1"/>
        <v>280151</v>
      </c>
      <c r="J13" s="175">
        <f>ROUND(GEOMEAN(E13:F13),0)</f>
        <v>159687</v>
      </c>
      <c r="K13" s="175">
        <f t="shared" si="2"/>
        <v>9581220</v>
      </c>
      <c r="L13" s="175">
        <f>ROUND(STDEVA(E13:F13),0)</f>
        <v>14142</v>
      </c>
      <c r="M13" s="176">
        <f>ROUND(MEDIAN(E13:F13),0)</f>
        <v>160000</v>
      </c>
    </row>
    <row r="14" spans="2:13" ht="15" customHeight="1" x14ac:dyDescent="0.2">
      <c r="B14" s="172">
        <v>10</v>
      </c>
      <c r="C14" s="183" t="s">
        <v>65</v>
      </c>
      <c r="D14" s="184">
        <v>14</v>
      </c>
      <c r="E14" s="173">
        <v>580000</v>
      </c>
      <c r="F14" s="205">
        <v>200000</v>
      </c>
      <c r="G14" s="173">
        <v>650000</v>
      </c>
      <c r="H14" s="174">
        <f t="shared" si="0"/>
        <v>337857</v>
      </c>
      <c r="I14" s="174">
        <f t="shared" si="1"/>
        <v>822143</v>
      </c>
      <c r="J14" s="175">
        <f>ROUND(GEOMEAN(E14,G14),0)</f>
        <v>614003</v>
      </c>
      <c r="K14" s="175">
        <f t="shared" si="2"/>
        <v>8596042</v>
      </c>
      <c r="L14" s="175">
        <f>ROUND(STDEVA(E14,G14),0)</f>
        <v>49497</v>
      </c>
      <c r="M14" s="176">
        <f>ROUND(MEDIAN(E14,G14),0)</f>
        <v>615000</v>
      </c>
    </row>
    <row r="15" spans="2:13" ht="25.5" x14ac:dyDescent="0.2">
      <c r="B15" s="172">
        <v>11</v>
      </c>
      <c r="C15" s="183" t="s">
        <v>66</v>
      </c>
      <c r="D15" s="184">
        <v>53</v>
      </c>
      <c r="E15" s="173">
        <v>670200</v>
      </c>
      <c r="F15" s="205">
        <v>150000</v>
      </c>
      <c r="G15" s="173">
        <v>420000</v>
      </c>
      <c r="H15" s="174">
        <f t="shared" ref="H15:H16" si="3">ROUND(MEDIAN(E15:G15)-STDEVA(E15:G15),0)</f>
        <v>159837</v>
      </c>
      <c r="I15" s="174">
        <f t="shared" ref="I15:I18" si="4">ROUND(MEDIAN(E15:G15)+STDEVA(E15:G15),0)</f>
        <v>680163</v>
      </c>
      <c r="J15" s="175">
        <f t="shared" ref="J15:J20" si="5">ROUND(GEOMEAN(E15,G15),0)</f>
        <v>530551</v>
      </c>
      <c r="K15" s="175">
        <f t="shared" si="2"/>
        <v>28119203</v>
      </c>
      <c r="L15" s="175">
        <f t="shared" ref="L15:L20" si="6">ROUND(STDEVA(E15,G15),0)</f>
        <v>176918</v>
      </c>
      <c r="M15" s="176">
        <f t="shared" ref="M15:M20" si="7">ROUND(MEDIAN(E15,G15),0)</f>
        <v>545100</v>
      </c>
    </row>
    <row r="16" spans="2:13" ht="15" x14ac:dyDescent="0.2">
      <c r="B16" s="172">
        <v>12</v>
      </c>
      <c r="C16" s="183" t="s">
        <v>67</v>
      </c>
      <c r="D16" s="184">
        <v>19</v>
      </c>
      <c r="E16" s="173">
        <v>565000</v>
      </c>
      <c r="F16" s="205">
        <v>200000</v>
      </c>
      <c r="G16" s="173">
        <v>800000</v>
      </c>
      <c r="H16" s="174">
        <f t="shared" si="3"/>
        <v>262662</v>
      </c>
      <c r="I16" s="174">
        <f t="shared" si="4"/>
        <v>867338</v>
      </c>
      <c r="J16" s="175">
        <f t="shared" si="5"/>
        <v>672309</v>
      </c>
      <c r="K16" s="175">
        <f t="shared" si="2"/>
        <v>12773871</v>
      </c>
      <c r="L16" s="175">
        <f t="shared" si="6"/>
        <v>166170</v>
      </c>
      <c r="M16" s="176">
        <f t="shared" si="7"/>
        <v>682500</v>
      </c>
    </row>
    <row r="17" spans="2:13" ht="15" x14ac:dyDescent="0.2">
      <c r="B17" s="172">
        <v>13</v>
      </c>
      <c r="C17" s="183" t="s">
        <v>68</v>
      </c>
      <c r="D17" s="184">
        <v>2</v>
      </c>
      <c r="E17" s="173">
        <v>565000</v>
      </c>
      <c r="F17" s="205">
        <v>200000</v>
      </c>
      <c r="G17" s="173">
        <v>800000</v>
      </c>
      <c r="H17" s="174">
        <f>ROUND(MEDIAN(E17:G17)-STDEVA(E17:G17),0)</f>
        <v>262662</v>
      </c>
      <c r="I17" s="174">
        <f t="shared" si="4"/>
        <v>867338</v>
      </c>
      <c r="J17" s="175">
        <f t="shared" si="5"/>
        <v>672309</v>
      </c>
      <c r="K17" s="175">
        <f t="shared" si="2"/>
        <v>1344618</v>
      </c>
      <c r="L17" s="175">
        <f t="shared" si="6"/>
        <v>166170</v>
      </c>
      <c r="M17" s="176">
        <f t="shared" si="7"/>
        <v>682500</v>
      </c>
    </row>
    <row r="18" spans="2:13" ht="15" customHeight="1" x14ac:dyDescent="0.2">
      <c r="B18" s="172">
        <v>14</v>
      </c>
      <c r="C18" s="183" t="s">
        <v>69</v>
      </c>
      <c r="D18" s="184">
        <v>3</v>
      </c>
      <c r="E18" s="173">
        <v>450000</v>
      </c>
      <c r="F18" s="205">
        <v>180000</v>
      </c>
      <c r="G18" s="173">
        <v>350000</v>
      </c>
      <c r="H18" s="174">
        <f>ROUND(MEDIAN(E18:G18)-STDEVA(E18:G18),0)</f>
        <v>213496</v>
      </c>
      <c r="I18" s="174">
        <f t="shared" si="4"/>
        <v>486504</v>
      </c>
      <c r="J18" s="175">
        <f t="shared" si="5"/>
        <v>396863</v>
      </c>
      <c r="K18" s="175">
        <f t="shared" si="2"/>
        <v>1190589</v>
      </c>
      <c r="L18" s="175">
        <f t="shared" si="6"/>
        <v>70711</v>
      </c>
      <c r="M18" s="176">
        <f t="shared" si="7"/>
        <v>400000</v>
      </c>
    </row>
    <row r="19" spans="2:13" ht="15" customHeight="1" x14ac:dyDescent="0.2">
      <c r="B19" s="172">
        <v>15</v>
      </c>
      <c r="C19" s="183" t="s">
        <v>79</v>
      </c>
      <c r="D19" s="184">
        <v>1</v>
      </c>
      <c r="E19" s="173">
        <v>1100000</v>
      </c>
      <c r="F19" s="205">
        <v>3800000</v>
      </c>
      <c r="G19" s="173">
        <v>1500000</v>
      </c>
      <c r="H19" s="174">
        <f>ROUND(MEDIAN(E19:G19)-STDEVA(E19:G19),0)</f>
        <v>42834</v>
      </c>
      <c r="I19" s="174">
        <f>ROUND(MEDIAN(E19:G19)+STDEVA(E19:G19),0)</f>
        <v>2957166</v>
      </c>
      <c r="J19" s="175">
        <f t="shared" si="5"/>
        <v>1284523</v>
      </c>
      <c r="K19" s="175">
        <f t="shared" si="2"/>
        <v>1284523</v>
      </c>
      <c r="L19" s="175">
        <f t="shared" si="6"/>
        <v>282843</v>
      </c>
      <c r="M19" s="176">
        <f t="shared" si="7"/>
        <v>1300000</v>
      </c>
    </row>
    <row r="20" spans="2:13" ht="13.5" customHeight="1" thickBot="1" x14ac:dyDescent="0.25">
      <c r="B20" s="172">
        <v>16</v>
      </c>
      <c r="C20" s="188" t="s">
        <v>80</v>
      </c>
      <c r="D20" s="184">
        <v>1</v>
      </c>
      <c r="E20" s="189">
        <v>800000</v>
      </c>
      <c r="F20" s="205">
        <v>3800000</v>
      </c>
      <c r="G20" s="177">
        <v>2100000</v>
      </c>
      <c r="H20" s="174">
        <f>ROUND(MEDIAN(E20:G20)-STDEVA(E20:G20),0)</f>
        <v>595562</v>
      </c>
      <c r="I20" s="174">
        <f>ROUND(MEDIAN(E20:G20)+STDEVA(E20:G20),0)</f>
        <v>3604438</v>
      </c>
      <c r="J20" s="175">
        <f t="shared" si="5"/>
        <v>1296148</v>
      </c>
      <c r="K20" s="175">
        <f t="shared" si="2"/>
        <v>1296148</v>
      </c>
      <c r="L20" s="175">
        <f t="shared" si="6"/>
        <v>919239</v>
      </c>
      <c r="M20" s="176">
        <f t="shared" si="7"/>
        <v>1450000</v>
      </c>
    </row>
    <row r="21" spans="2:13" ht="15" customHeight="1" thickBot="1" x14ac:dyDescent="0.25">
      <c r="B21" s="178" t="s">
        <v>56</v>
      </c>
      <c r="C21" s="179"/>
      <c r="D21" s="179"/>
      <c r="E21" s="206">
        <f>SUM(E5:E20)</f>
        <v>7278400</v>
      </c>
      <c r="F21" s="206">
        <f>SUM(F5:F20)</f>
        <v>9930000</v>
      </c>
      <c r="G21" s="206">
        <f t="shared" ref="G21" si="8">SUM(G5:G20)</f>
        <v>8982000</v>
      </c>
      <c r="H21" s="207">
        <f>SUM(H5:H20)</f>
        <v>3018101</v>
      </c>
      <c r="I21" s="207">
        <f>SUM(I5:I20)</f>
        <v>13125899</v>
      </c>
      <c r="J21" s="180">
        <f>SUM(J5:J20)</f>
        <v>7388534</v>
      </c>
      <c r="K21" s="180">
        <f>SUM(K5:K20)</f>
        <v>471106547</v>
      </c>
      <c r="L21" s="181">
        <f>ROUND(SUM(L5:L20),0)</f>
        <v>2219891</v>
      </c>
      <c r="M21" s="182">
        <f>ROUND(SUM(M5:M20),0)</f>
        <v>7626700</v>
      </c>
    </row>
    <row r="22" spans="2:13" x14ac:dyDescent="0.2">
      <c r="E22" s="56"/>
      <c r="F22" s="56"/>
      <c r="G22" s="56"/>
      <c r="H22" s="56"/>
      <c r="I22" s="56"/>
    </row>
  </sheetData>
  <mergeCells count="11">
    <mergeCell ref="B21:D21"/>
    <mergeCell ref="B3:B4"/>
    <mergeCell ref="C3:C4"/>
    <mergeCell ref="D3:D4"/>
    <mergeCell ref="B2:M2"/>
    <mergeCell ref="M3:M4"/>
    <mergeCell ref="L3:L4"/>
    <mergeCell ref="J3:J4"/>
    <mergeCell ref="I3:I4"/>
    <mergeCell ref="H3:H4"/>
    <mergeCell ref="K3:K4"/>
  </mergeCells>
  <phoneticPr fontId="26" type="noConversion"/>
  <conditionalFormatting sqref="E5:G5">
    <cfRule type="cellIs" dxfId="15" priority="16" operator="between">
      <formula>$H$5</formula>
      <formula>$I$5</formula>
    </cfRule>
  </conditionalFormatting>
  <conditionalFormatting sqref="E6:G6">
    <cfRule type="cellIs" dxfId="14" priority="15" operator="between">
      <formula>$H$6</formula>
      <formula>$I$6</formula>
    </cfRule>
  </conditionalFormatting>
  <conditionalFormatting sqref="E7:G7">
    <cfRule type="cellIs" dxfId="13" priority="14" operator="between">
      <formula>$H$7</formula>
      <formula>$I$7</formula>
    </cfRule>
  </conditionalFormatting>
  <conditionalFormatting sqref="E8:G8">
    <cfRule type="cellIs" dxfId="12" priority="13" operator="between">
      <formula>$H$8</formula>
      <formula>$I$8</formula>
    </cfRule>
  </conditionalFormatting>
  <conditionalFormatting sqref="E9:G9">
    <cfRule type="cellIs" dxfId="11" priority="12" operator="between">
      <formula>$H$9</formula>
      <formula>$I$9</formula>
    </cfRule>
  </conditionalFormatting>
  <conditionalFormatting sqref="E10:G10">
    <cfRule type="cellIs" dxfId="10" priority="11" operator="between">
      <formula>$H$10</formula>
      <formula>$I$10</formula>
    </cfRule>
  </conditionalFormatting>
  <conditionalFormatting sqref="E11:G11">
    <cfRule type="cellIs" dxfId="9" priority="10" operator="between">
      <formula>$H$11</formula>
      <formula>$I$11</formula>
    </cfRule>
  </conditionalFormatting>
  <conditionalFormatting sqref="E12:G12">
    <cfRule type="cellIs" dxfId="8" priority="9" operator="between">
      <formula>$H$12</formula>
      <formula>$I$12</formula>
    </cfRule>
  </conditionalFormatting>
  <conditionalFormatting sqref="E13:G13">
    <cfRule type="cellIs" dxfId="7" priority="8" operator="between">
      <formula>$H$13</formula>
      <formula>$I$13</formula>
    </cfRule>
  </conditionalFormatting>
  <conditionalFormatting sqref="E14:G14">
    <cfRule type="cellIs" dxfId="6" priority="7" operator="between">
      <formula>$H$14</formula>
      <formula>$I$14</formula>
    </cfRule>
  </conditionalFormatting>
  <conditionalFormatting sqref="E15:G15">
    <cfRule type="cellIs" dxfId="5" priority="6" operator="between">
      <formula>$H$15</formula>
      <formula>$I$15</formula>
    </cfRule>
  </conditionalFormatting>
  <conditionalFormatting sqref="E16:G16">
    <cfRule type="cellIs" dxfId="4" priority="5" operator="between">
      <formula>$H$16</formula>
      <formula>$I$16</formula>
    </cfRule>
  </conditionalFormatting>
  <conditionalFormatting sqref="E17:G17">
    <cfRule type="cellIs" dxfId="3" priority="4" operator="between">
      <formula>$H$17</formula>
      <formula>$I$17</formula>
    </cfRule>
  </conditionalFormatting>
  <conditionalFormatting sqref="E18:G18">
    <cfRule type="cellIs" dxfId="2" priority="3" operator="between">
      <formula>$H$18</formula>
      <formula>$I$18</formula>
    </cfRule>
  </conditionalFormatting>
  <conditionalFormatting sqref="E19:G19">
    <cfRule type="cellIs" dxfId="1" priority="2" operator="between">
      <formula>$H$19</formula>
      <formula>$I$19</formula>
    </cfRule>
  </conditionalFormatting>
  <conditionalFormatting sqref="E20:G20">
    <cfRule type="cellIs" dxfId="0" priority="1" operator="between">
      <formula>$H$20</formula>
      <formula>$I$20</formula>
    </cfRule>
  </conditionalFormatting>
  <pageMargins left="0.7" right="0.7" top="0.75" bottom="0.75" header="0.3" footer="0.3"/>
  <pageSetup scale="84"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CUADRO COMPARATIVO</vt:lpstr>
      <vt:lpstr>IT</vt:lpstr>
      <vt:lpstr>'CUADRO COMPARATIVO'!Área_de_impresión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Karen Yisel Hernandez Quilcue</cp:lastModifiedBy>
  <cp:revision/>
  <dcterms:created xsi:type="dcterms:W3CDTF">2021-08-27T23:00:47Z</dcterms:created>
  <dcterms:modified xsi:type="dcterms:W3CDTF">2024-03-11T16:40:01Z</dcterms:modified>
  <cp:category/>
  <cp:contentStatus/>
</cp:coreProperties>
</file>