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ego Andrés\Desktop\DEPARTAMENTO NACIONAL DE PLANEACIÓN\PROCESOS DE SELECCIÓN\4. Mínima cuantía - Proceso judicial\"/>
    </mc:Choice>
  </mc:AlternateContent>
  <xr:revisionPtr revIDLastSave="0" documentId="8_{D96E5501-7677-4480-B30F-479A950C3FD1}" xr6:coauthVersionLast="47" xr6:coauthVersionMax="47" xr10:uidLastSave="{00000000-0000-0000-0000-000000000000}"/>
  <bookViews>
    <workbookView xWindow="-120" yWindow="-120" windowWidth="20730" windowHeight="11160" firstSheet="2" activeTab="2" xr2:uid="{A73C9ECC-A006-43A3-A2AF-99ED3D5DB2C1}"/>
  </bookViews>
  <sheets>
    <sheet name="Hoja1 (2)" sheetId="2" state="hidden" r:id="rId1"/>
    <sheet name="Hoja1" sheetId="1" state="hidden" r:id="rId2"/>
    <sheet name="20240520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3" l="1"/>
  <c r="C40" i="3"/>
  <c r="C39" i="3"/>
  <c r="C38" i="3"/>
  <c r="C37" i="3"/>
  <c r="G9" i="3"/>
  <c r="E27" i="3" s="1"/>
  <c r="F9" i="3"/>
  <c r="D27" i="3" s="1"/>
  <c r="E9" i="3"/>
  <c r="D9" i="3"/>
  <c r="C9" i="3"/>
  <c r="E21" i="3" s="1"/>
  <c r="B9" i="3"/>
  <c r="D25" i="1"/>
  <c r="D17" i="1"/>
  <c r="C18" i="1"/>
  <c r="C17" i="1"/>
  <c r="C8" i="3"/>
  <c r="D8" i="3"/>
  <c r="E8" i="3"/>
  <c r="F8" i="3"/>
  <c r="G8" i="3"/>
  <c r="B15" i="3"/>
  <c r="B8" i="3"/>
  <c r="G13" i="1"/>
  <c r="C44" i="1" s="1"/>
  <c r="F13" i="1"/>
  <c r="C43" i="1" s="1"/>
  <c r="G10" i="1"/>
  <c r="F10" i="1"/>
  <c r="G9" i="1"/>
  <c r="G11" i="1" s="1"/>
  <c r="F9" i="1"/>
  <c r="E8" i="1"/>
  <c r="E9" i="1" s="1"/>
  <c r="D8" i="1"/>
  <c r="D9" i="1" s="1"/>
  <c r="C8" i="1"/>
  <c r="C9" i="1" s="1"/>
  <c r="B8" i="1"/>
  <c r="B9" i="1" s="1"/>
  <c r="C14" i="3" l="1"/>
  <c r="C13" i="3"/>
  <c r="D13" i="3" s="1"/>
  <c r="E13" i="3" s="1"/>
  <c r="D21" i="3"/>
  <c r="D14" i="3"/>
  <c r="E14" i="3" s="1"/>
  <c r="F12" i="1"/>
  <c r="G12" i="1"/>
  <c r="F11" i="1"/>
  <c r="B13" i="1"/>
  <c r="C41" i="1" s="1"/>
  <c r="C10" i="1"/>
  <c r="C11" i="1" s="1"/>
  <c r="D10" i="1"/>
  <c r="D12" i="1" s="1"/>
  <c r="E10" i="1"/>
  <c r="E12" i="1" s="1"/>
  <c r="B10" i="1"/>
  <c r="B11" i="1" s="1"/>
  <c r="F27" i="3" l="1"/>
  <c r="G27" i="3" s="1"/>
  <c r="E33" i="3" s="1"/>
  <c r="D15" i="3"/>
  <c r="C31" i="3" s="1"/>
  <c r="E15" i="3"/>
  <c r="E31" i="3" s="1"/>
  <c r="F21" i="3"/>
  <c r="C41" i="3"/>
  <c r="B12" i="1"/>
  <c r="E11" i="1"/>
  <c r="D11" i="1"/>
  <c r="C12" i="1"/>
  <c r="E31" i="1"/>
  <c r="D31" i="1"/>
  <c r="E13" i="1"/>
  <c r="D13" i="1"/>
  <c r="C13" i="1"/>
  <c r="E17" i="1"/>
  <c r="C20" i="2"/>
  <c r="D19" i="2"/>
  <c r="E19" i="2" s="1"/>
  <c r="F19" i="2" s="1"/>
  <c r="D18" i="2"/>
  <c r="E18" i="2" s="1"/>
  <c r="G14" i="2"/>
  <c r="F14" i="2"/>
  <c r="E14" i="2"/>
  <c r="D14" i="2"/>
  <c r="C14" i="2"/>
  <c r="B14" i="2"/>
  <c r="G13" i="2"/>
  <c r="F13" i="2"/>
  <c r="E13" i="2"/>
  <c r="D13" i="2"/>
  <c r="C13" i="2"/>
  <c r="B13" i="2"/>
  <c r="G11" i="2"/>
  <c r="G10" i="2"/>
  <c r="F10" i="2"/>
  <c r="E10" i="2"/>
  <c r="D10" i="2"/>
  <c r="C10" i="2"/>
  <c r="B10" i="2"/>
  <c r="G9" i="2"/>
  <c r="G12" i="2" s="1"/>
  <c r="F9" i="2"/>
  <c r="F12" i="2" s="1"/>
  <c r="E9" i="2"/>
  <c r="E11" i="2" s="1"/>
  <c r="D9" i="2"/>
  <c r="D12" i="2" s="1"/>
  <c r="C9" i="2"/>
  <c r="C12" i="2" s="1"/>
  <c r="B9" i="2"/>
  <c r="B11" i="2" s="1"/>
  <c r="B19" i="1"/>
  <c r="F22" i="3" l="1"/>
  <c r="G21" i="3"/>
  <c r="D18" i="1"/>
  <c r="E18" i="1" s="1"/>
  <c r="C42" i="1"/>
  <c r="C45" i="1" s="1"/>
  <c r="F31" i="1"/>
  <c r="G31" i="1" s="1"/>
  <c r="E37" i="1" s="1"/>
  <c r="E25" i="1"/>
  <c r="E20" i="2"/>
  <c r="F18" i="2"/>
  <c r="F20" i="2" s="1"/>
  <c r="C11" i="2"/>
  <c r="E12" i="2"/>
  <c r="D11" i="2"/>
  <c r="F11" i="2"/>
  <c r="B12" i="2"/>
  <c r="G22" i="3" l="1"/>
  <c r="C32" i="3" s="1"/>
  <c r="H22" i="3"/>
  <c r="E32" i="3" s="1"/>
  <c r="E34" i="3" s="1"/>
  <c r="F25" i="1"/>
  <c r="G25" i="1" s="1"/>
  <c r="H25" i="1" s="1"/>
  <c r="D19" i="1"/>
  <c r="C35" i="1" s="1"/>
  <c r="E19" i="1"/>
  <c r="E35" i="1" s="1"/>
  <c r="F26" i="1" l="1"/>
  <c r="H26" i="1"/>
  <c r="E36" i="1" s="1"/>
  <c r="E38" i="1" s="1"/>
  <c r="G26" i="1"/>
  <c r="C36" i="1" s="1"/>
</calcChain>
</file>

<file path=xl/sharedStrings.xml><?xml version="1.0" encoding="utf-8"?>
<sst xmlns="http://schemas.openxmlformats.org/spreadsheetml/2006/main" count="175" uniqueCount="62">
  <si>
    <t>DESCRIPCIÓN</t>
  </si>
  <si>
    <t>RANGO 1</t>
  </si>
  <si>
    <t>RANGO 2</t>
  </si>
  <si>
    <t>RANGO 3</t>
  </si>
  <si>
    <t>DE 201 a 300 PROCESOS MENSUALES</t>
  </si>
  <si>
    <t xml:space="preserve">DE 301 a 400 PROCESOS MENSUALES </t>
  </si>
  <si>
    <t>RADICACIÓN DE DOCUMENTOS</t>
  </si>
  <si>
    <t>VALOR UNITARIO POR PROCESO (INCLUIDO IVA)</t>
  </si>
  <si>
    <t>Bogotá</t>
  </si>
  <si>
    <t xml:space="preserve">otras ciudades </t>
  </si>
  <si>
    <t>TOOLS</t>
  </si>
  <si>
    <t>LUPA JURÍDICA</t>
  </si>
  <si>
    <t xml:space="preserve">LITIGANDO </t>
  </si>
  <si>
    <t>SENTINEL</t>
  </si>
  <si>
    <t>MEDIANA</t>
  </si>
  <si>
    <t>DESVIACION ESTANDAR</t>
  </si>
  <si>
    <t>Ubicación del proceso</t>
  </si>
  <si>
    <t>Cantidad de procesos</t>
  </si>
  <si>
    <t xml:space="preserve">Valor promedio por proceso </t>
  </si>
  <si>
    <t xml:space="preserve">valor total mensual promedio </t>
  </si>
  <si>
    <t>Valor total*</t>
  </si>
  <si>
    <t>otras ciudades</t>
  </si>
  <si>
    <t>TOTALES</t>
  </si>
  <si>
    <t>MEDIANA + DESV ESTÁNDAR</t>
  </si>
  <si>
    <t>MEDIANA  - DESV ESTÁNDAR</t>
  </si>
  <si>
    <t>PROMEDIO  TOOLS LUPA JURÍDICA Y LITIGANDO</t>
  </si>
  <si>
    <t>Teniendo en cuenta la dispersión de los valores de las cotizaciones allegadas, se procedió a establecer un precio techo y un precio piso teniendo en cuenta la mediana y la desviación estándar.  Como resultado del ejercicio se tuvieron en cuenta para el promedio, los valores de las cotizaciones que se ubican en el rango comprendido entre la Mediana más o menos la desviación estándar.</t>
  </si>
  <si>
    <t>HISCA</t>
  </si>
  <si>
    <t xml:space="preserve">Valor total mensual promedio </t>
  </si>
  <si>
    <t>Nuevos procesos</t>
  </si>
  <si>
    <t>Cantidad de procesos nuevos</t>
  </si>
  <si>
    <t>Valor ofertado por proceso</t>
  </si>
  <si>
    <t xml:space="preserve">Valor promedio por proceso nuevo </t>
  </si>
  <si>
    <t>Valor mensual por nuevos procesos</t>
  </si>
  <si>
    <t>Otras ciudades</t>
  </si>
  <si>
    <t>Valores</t>
  </si>
  <si>
    <t>Radicación documentos</t>
  </si>
  <si>
    <t>Valor ofertado por documento</t>
  </si>
  <si>
    <t>Valor promedio por documento</t>
  </si>
  <si>
    <t>valores</t>
  </si>
  <si>
    <t>PRESUPUESTO OFICIAL VIGILANCIA JUDICIAL</t>
  </si>
  <si>
    <t>Variable</t>
  </si>
  <si>
    <t>Valor por mes</t>
  </si>
  <si>
    <t>Procesos activos</t>
  </si>
  <si>
    <t xml:space="preserve">Procesos nuevo </t>
  </si>
  <si>
    <t>DESCRIPCION</t>
  </si>
  <si>
    <t>VALOR TOTAL</t>
  </si>
  <si>
    <t>RANGO 1 – VALOR MENSUAL POR PROCESO EN BOGOTA</t>
  </si>
  <si>
    <t>RANGO 1 – VALOR MENSUAL POR PROCESO EN OTRAS CIUDADES</t>
  </si>
  <si>
    <t>RANGO 3 - RADICACIÓN DE DOCUMENTOS EN BOGOTA</t>
  </si>
  <si>
    <t>RANGO 3 - RADICACIÓN DE DOCUMENTOS EN OTRAS CIUDADES</t>
  </si>
  <si>
    <t xml:space="preserve">Otras ciudades </t>
  </si>
  <si>
    <t>PROMEDIO  COTIZACIONES DENTRO DEL RANGO</t>
  </si>
  <si>
    <t>TOOLES</t>
  </si>
  <si>
    <t>Teniendo en cuenta la dispersión de los valores de las cotizaciones allegadas, se procedió a establecer un precio techo y un precio piso teniendo en cuenta la mediana y la desviación estándar.  Como resultado del ejercicio se tuvieron en cuenta para el promedio, los valores de las cotizaciones que se ubican en el rango comprendido entre la Mediana más o menos la desviación estándar, que corresponden a los valores de las celdas de color verde.</t>
  </si>
  <si>
    <t>Valor total</t>
  </si>
  <si>
    <t>Radicación de documentos</t>
  </si>
  <si>
    <t>Cantidad</t>
  </si>
  <si>
    <t>VALOR UNITARIOESTIMADO INCLUIDO IVA</t>
  </si>
  <si>
    <t>VALOR UNITARIO OFERTADO INCLUIDO IVA</t>
  </si>
  <si>
    <t>PROMEDIO</t>
  </si>
  <si>
    <t xml:space="preserve">Procesos nuevos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</si>
</sst>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15" x14ac:knownFonts="1">
    <font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b/>
      <sz val="10"/>
      <color rgb="FF000000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sz val="11"/>
      <color rgb="FFFFFFFF"/>
      <name val="Arial"/>
      <family val="2"/>
    </font>
    <font>
      <sz val="9"/>
      <color rgb="FF000000"/>
      <name val="Arial"/>
      <family val="2"/>
    </font>
    <font>
      <b/>
      <sz val="9"/>
      <color rgb="FFFFFFFF"/>
      <name val="Arial"/>
      <family val="2"/>
    </font>
    <font>
      <b/>
      <sz val="10"/>
      <name val="Arial Narrow"/>
      <family val="2"/>
    </font>
    <font>
      <b/>
      <sz val="14"/>
      <color rgb="FFFFFFFF"/>
      <name val="Arial Narrow"/>
      <family val="2"/>
    </font>
    <font>
      <b/>
      <sz val="11"/>
      <color rgb="FFFFFFFF"/>
      <name val="Arial Narrow"/>
      <family val="2"/>
    </font>
    <font>
      <sz val="11"/>
      <color rgb="FF000000"/>
      <name val="Arial"/>
      <family val="2"/>
    </font>
    <font>
      <sz val="11"/>
      <color rgb="FF000000"/>
      <name val="Arial Narrow"/>
      <family val="2"/>
    </font>
    <font>
      <sz val="10"/>
      <color theme="1"/>
      <name val="Arial Narrow"/>
      <family val="2"/>
    </font>
    <font>
      <b/>
      <sz val="12"/>
      <color rgb="FFFFFFFF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justify" vertical="center"/>
    </xf>
    <xf numFmtId="0" fontId="3" fillId="2" borderId="6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8" fontId="6" fillId="0" borderId="5" xfId="0" applyNumberFormat="1" applyFont="1" applyBorder="1" applyAlignment="1">
      <alignment horizontal="right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right" vertical="center"/>
    </xf>
    <xf numFmtId="8" fontId="7" fillId="2" borderId="5" xfId="0" applyNumberFormat="1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justify" vertical="center"/>
    </xf>
    <xf numFmtId="8" fontId="0" fillId="0" borderId="7" xfId="0" applyNumberFormat="1" applyBorder="1" applyAlignment="1">
      <alignment vertical="center"/>
    </xf>
    <xf numFmtId="8" fontId="9" fillId="2" borderId="7" xfId="0" applyNumberFormat="1" applyFont="1" applyFill="1" applyBorder="1" applyAlignment="1">
      <alignment horizontal="right" vertical="center"/>
    </xf>
    <xf numFmtId="8" fontId="3" fillId="6" borderId="5" xfId="0" applyNumberFormat="1" applyFont="1" applyFill="1" applyBorder="1" applyAlignment="1">
      <alignment horizontal="right" vertical="center"/>
    </xf>
    <xf numFmtId="8" fontId="3" fillId="6" borderId="7" xfId="0" applyNumberFormat="1" applyFont="1" applyFill="1" applyBorder="1" applyAlignment="1">
      <alignment horizontal="right" vertical="center"/>
    </xf>
    <xf numFmtId="8" fontId="4" fillId="7" borderId="5" xfId="0" applyNumberFormat="1" applyFont="1" applyFill="1" applyBorder="1" applyAlignment="1">
      <alignment horizontal="right" vertical="center"/>
    </xf>
    <xf numFmtId="8" fontId="0" fillId="0" borderId="0" xfId="0" applyNumberFormat="1"/>
    <xf numFmtId="0" fontId="3" fillId="6" borderId="7" xfId="0" applyFont="1" applyFill="1" applyBorder="1" applyAlignment="1">
      <alignment horizontal="justify" vertical="center"/>
    </xf>
    <xf numFmtId="6" fontId="6" fillId="0" borderId="5" xfId="0" applyNumberFormat="1" applyFont="1" applyBorder="1" applyAlignment="1">
      <alignment horizontal="right" vertical="center"/>
    </xf>
    <xf numFmtId="6" fontId="7" fillId="2" borderId="5" xfId="0" applyNumberFormat="1" applyFont="1" applyFill="1" applyBorder="1" applyAlignment="1">
      <alignment horizontal="right" vertical="center"/>
    </xf>
    <xf numFmtId="0" fontId="10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8" fontId="4" fillId="0" borderId="5" xfId="0" applyNumberFormat="1" applyFont="1" applyBorder="1" applyAlignment="1">
      <alignment vertical="center"/>
    </xf>
    <xf numFmtId="6" fontId="4" fillId="0" borderId="5" xfId="0" applyNumberFormat="1" applyFont="1" applyBorder="1" applyAlignment="1">
      <alignment horizontal="center" vertical="center"/>
    </xf>
    <xf numFmtId="6" fontId="4" fillId="0" borderId="5" xfId="0" applyNumberFormat="1" applyFont="1" applyBorder="1" applyAlignment="1">
      <alignment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6" fontId="3" fillId="2" borderId="5" xfId="0" applyNumberFormat="1" applyFont="1" applyFill="1" applyBorder="1" applyAlignment="1">
      <alignment horizontal="center" vertical="center"/>
    </xf>
    <xf numFmtId="6" fontId="3" fillId="2" borderId="5" xfId="0" applyNumberFormat="1" applyFont="1" applyFill="1" applyBorder="1" applyAlignment="1">
      <alignment vertical="center"/>
    </xf>
    <xf numFmtId="8" fontId="4" fillId="0" borderId="5" xfId="0" applyNumberFormat="1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8" fontId="4" fillId="8" borderId="5" xfId="0" applyNumberFormat="1" applyFont="1" applyFill="1" applyBorder="1" applyAlignment="1">
      <alignment horizontal="right" vertical="center"/>
    </xf>
    <xf numFmtId="0" fontId="3" fillId="6" borderId="7" xfId="0" applyFont="1" applyFill="1" applyBorder="1" applyAlignment="1">
      <alignment horizontal="center" vertical="center"/>
    </xf>
    <xf numFmtId="8" fontId="13" fillId="0" borderId="7" xfId="0" applyNumberFormat="1" applyFont="1" applyBorder="1" applyAlignment="1">
      <alignment vertical="center"/>
    </xf>
    <xf numFmtId="8" fontId="4" fillId="9" borderId="5" xfId="0" applyNumberFormat="1" applyFont="1" applyFill="1" applyBorder="1" applyAlignment="1">
      <alignment horizontal="right" vertical="center"/>
    </xf>
    <xf numFmtId="8" fontId="14" fillId="6" borderId="7" xfId="0" applyNumberFormat="1" applyFont="1" applyFill="1" applyBorder="1" applyAlignment="1">
      <alignment horizontal="right" vertical="center"/>
    </xf>
    <xf numFmtId="0" fontId="10" fillId="2" borderId="7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justify" vertical="center"/>
    </xf>
    <xf numFmtId="0" fontId="12" fillId="0" borderId="7" xfId="0" applyFont="1" applyBorder="1" applyAlignment="1">
      <alignment horizontal="center" vertical="center"/>
    </xf>
    <xf numFmtId="6" fontId="0" fillId="0" borderId="0" xfId="0" applyNumberFormat="1"/>
    <xf numFmtId="8" fontId="4" fillId="10" borderId="5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justify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6" fontId="11" fillId="0" borderId="7" xfId="0" applyNumberFormat="1" applyFont="1" applyBorder="1" applyAlignment="1">
      <alignment horizontal="right" vertical="center" indent="4"/>
    </xf>
    <xf numFmtId="6" fontId="1" fillId="2" borderId="7" xfId="0" applyNumberFormat="1" applyFont="1" applyFill="1" applyBorder="1" applyAlignment="1">
      <alignment horizontal="right" vertical="center" indent="4"/>
    </xf>
    <xf numFmtId="0" fontId="11" fillId="0" borderId="7" xfId="0" applyFont="1" applyBorder="1" applyAlignment="1">
      <alignment horizontal="left" vertical="center"/>
    </xf>
    <xf numFmtId="0" fontId="1" fillId="2" borderId="7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wrapText="1"/>
    </xf>
    <xf numFmtId="6" fontId="12" fillId="0" borderId="2" xfId="0" applyNumberFormat="1" applyFont="1" applyBorder="1" applyAlignment="1">
      <alignment horizontal="right" vertical="center" indent="6"/>
    </xf>
    <xf numFmtId="6" fontId="12" fillId="0" borderId="3" xfId="0" applyNumberFormat="1" applyFont="1" applyBorder="1" applyAlignment="1">
      <alignment horizontal="right" vertical="center" indent="6"/>
    </xf>
    <xf numFmtId="6" fontId="10" fillId="2" borderId="2" xfId="0" applyNumberFormat="1" applyFont="1" applyFill="1" applyBorder="1" applyAlignment="1">
      <alignment horizontal="right" vertical="center" indent="6"/>
    </xf>
    <xf numFmtId="6" fontId="10" fillId="2" borderId="3" xfId="0" applyNumberFormat="1" applyFont="1" applyFill="1" applyBorder="1" applyAlignment="1">
      <alignment horizontal="right" vertical="center" indent="6"/>
    </xf>
    <xf numFmtId="8" fontId="12" fillId="0" borderId="2" xfId="0" applyNumberFormat="1" applyFont="1" applyBorder="1" applyAlignment="1">
      <alignment horizontal="center" vertical="center"/>
    </xf>
    <xf numFmtId="8" fontId="12" fillId="0" borderId="3" xfId="0" applyNumberFormat="1" applyFont="1" applyBorder="1" applyAlignment="1">
      <alignment horizontal="center" vertical="center"/>
    </xf>
    <xf numFmtId="8" fontId="10" fillId="2" borderId="2" xfId="0" applyNumberFormat="1" applyFont="1" applyFill="1" applyBorder="1" applyAlignment="1">
      <alignment horizontal="center" vertical="center"/>
    </xf>
    <xf numFmtId="8" fontId="10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3436C-4D3F-4269-AE1B-039BC9EFD35E}">
  <dimension ref="A1:G20"/>
  <sheetViews>
    <sheetView topLeftCell="A9" zoomScale="160" zoomScaleNormal="160" workbookViewId="0">
      <selection activeCell="B17" sqref="B17:C20"/>
    </sheetView>
  </sheetViews>
  <sheetFormatPr baseColWidth="10" defaultRowHeight="15" x14ac:dyDescent="0.25"/>
  <cols>
    <col min="1" max="1" width="20.7109375" customWidth="1"/>
    <col min="2" max="4" width="12.5703125" customWidth="1"/>
    <col min="5" max="5" width="13.5703125" customWidth="1"/>
    <col min="6" max="7" width="13.28515625" bestFit="1" customWidth="1"/>
  </cols>
  <sheetData>
    <row r="1" spans="1:7" ht="15.75" thickBot="1" x14ac:dyDescent="0.3">
      <c r="A1" s="47" t="s">
        <v>0</v>
      </c>
      <c r="B1" s="50" t="s">
        <v>1</v>
      </c>
      <c r="C1" s="51"/>
      <c r="D1" s="50" t="s">
        <v>2</v>
      </c>
      <c r="E1" s="51"/>
      <c r="F1" s="50" t="s">
        <v>3</v>
      </c>
      <c r="G1" s="51"/>
    </row>
    <row r="2" spans="1:7" ht="48" customHeight="1" thickBot="1" x14ac:dyDescent="0.3">
      <c r="A2" s="48"/>
      <c r="B2" s="52" t="s">
        <v>4</v>
      </c>
      <c r="C2" s="53"/>
      <c r="D2" s="52" t="s">
        <v>5</v>
      </c>
      <c r="E2" s="53"/>
      <c r="F2" s="52" t="s">
        <v>6</v>
      </c>
      <c r="G2" s="53"/>
    </row>
    <row r="3" spans="1:7" ht="36.75" customHeight="1" thickBot="1" x14ac:dyDescent="0.3">
      <c r="A3" s="48"/>
      <c r="B3" s="54" t="s">
        <v>7</v>
      </c>
      <c r="C3" s="55"/>
      <c r="D3" s="54" t="s">
        <v>7</v>
      </c>
      <c r="E3" s="55"/>
      <c r="F3" s="54" t="s">
        <v>7</v>
      </c>
      <c r="G3" s="55"/>
    </row>
    <row r="4" spans="1:7" ht="15.75" thickBot="1" x14ac:dyDescent="0.3">
      <c r="A4" s="49"/>
      <c r="B4" s="1" t="s">
        <v>8</v>
      </c>
      <c r="C4" s="4" t="s">
        <v>9</v>
      </c>
      <c r="D4" s="4" t="s">
        <v>8</v>
      </c>
      <c r="E4" s="4" t="s">
        <v>9</v>
      </c>
      <c r="F4" s="4" t="s">
        <v>8</v>
      </c>
      <c r="G4" s="4" t="s">
        <v>9</v>
      </c>
    </row>
    <row r="5" spans="1:7" ht="15.75" thickBot="1" x14ac:dyDescent="0.3">
      <c r="A5" s="2" t="s">
        <v>10</v>
      </c>
      <c r="B5" s="20">
        <v>6200</v>
      </c>
      <c r="C5" s="20">
        <v>5857</v>
      </c>
      <c r="D5" s="20">
        <v>5661</v>
      </c>
      <c r="E5" s="20">
        <v>5498</v>
      </c>
      <c r="F5" s="20">
        <v>18291</v>
      </c>
      <c r="G5" s="20">
        <v>19570</v>
      </c>
    </row>
    <row r="6" spans="1:7" ht="15.75" thickBot="1" x14ac:dyDescent="0.3">
      <c r="A6" s="2" t="s">
        <v>11</v>
      </c>
      <c r="B6" s="20">
        <v>4189</v>
      </c>
      <c r="C6" s="20">
        <v>4189</v>
      </c>
      <c r="D6" s="20">
        <v>3927</v>
      </c>
      <c r="E6" s="20">
        <v>3927</v>
      </c>
      <c r="F6" s="20">
        <v>17850</v>
      </c>
      <c r="G6" s="20">
        <v>17850</v>
      </c>
    </row>
    <row r="7" spans="1:7" ht="15.75" thickBot="1" x14ac:dyDescent="0.3">
      <c r="A7" s="2" t="s">
        <v>12</v>
      </c>
      <c r="B7" s="20">
        <v>3332</v>
      </c>
      <c r="C7" s="20">
        <v>3332</v>
      </c>
      <c r="D7" s="20">
        <v>2832</v>
      </c>
      <c r="E7" s="20">
        <v>2832</v>
      </c>
      <c r="F7" s="20">
        <v>10000</v>
      </c>
      <c r="G7" s="20">
        <v>15000</v>
      </c>
    </row>
    <row r="8" spans="1:7" ht="15.75" thickBot="1" x14ac:dyDescent="0.3">
      <c r="A8" s="2" t="s">
        <v>13</v>
      </c>
      <c r="B8" s="20">
        <v>5500</v>
      </c>
      <c r="C8" s="20">
        <v>6500</v>
      </c>
      <c r="D8" s="20">
        <v>4500</v>
      </c>
      <c r="E8" s="20">
        <v>3500</v>
      </c>
      <c r="F8" s="20">
        <v>12500</v>
      </c>
      <c r="G8" s="20">
        <v>25500</v>
      </c>
    </row>
    <row r="9" spans="1:7" ht="15.75" thickBot="1" x14ac:dyDescent="0.3">
      <c r="A9" s="3" t="s">
        <v>14</v>
      </c>
      <c r="B9" s="18">
        <f t="shared" ref="B9:G9" si="0">MEDIAN(B5:B8)</f>
        <v>4844.5</v>
      </c>
      <c r="C9" s="18">
        <f t="shared" si="0"/>
        <v>5023</v>
      </c>
      <c r="D9" s="18">
        <f t="shared" si="0"/>
        <v>4213.5</v>
      </c>
      <c r="E9" s="18">
        <f t="shared" si="0"/>
        <v>3713.5</v>
      </c>
      <c r="F9" s="18">
        <f t="shared" si="0"/>
        <v>15175</v>
      </c>
      <c r="G9" s="18">
        <f t="shared" si="0"/>
        <v>18710</v>
      </c>
    </row>
    <row r="10" spans="1:7" ht="15.75" thickBot="1" x14ac:dyDescent="0.3">
      <c r="A10" s="14" t="s">
        <v>15</v>
      </c>
      <c r="B10" s="19">
        <f t="shared" ref="B10:G10" si="1">STDEVA(B5:B8)</f>
        <v>1288.181502480661</v>
      </c>
      <c r="C10" s="19">
        <f t="shared" si="1"/>
        <v>1462.9505573782503</v>
      </c>
      <c r="D10" s="19">
        <f t="shared" si="1"/>
        <v>1178.5406229740238</v>
      </c>
      <c r="E10" s="19">
        <f t="shared" si="1"/>
        <v>1132.6656979591698</v>
      </c>
      <c r="F10" s="19">
        <f t="shared" si="1"/>
        <v>4071.914404388514</v>
      </c>
      <c r="G10" s="19">
        <f t="shared" si="1"/>
        <v>4433.8019802422386</v>
      </c>
    </row>
    <row r="11" spans="1:7" ht="26.25" thickBot="1" x14ac:dyDescent="0.3">
      <c r="A11" s="15" t="s">
        <v>24</v>
      </c>
      <c r="B11" s="16">
        <f t="shared" ref="B11:G11" si="2">+B9-B10</f>
        <v>3556.318497519339</v>
      </c>
      <c r="C11" s="16">
        <f t="shared" si="2"/>
        <v>3560.0494426217497</v>
      </c>
      <c r="D11" s="16">
        <f t="shared" si="2"/>
        <v>3034.9593770259762</v>
      </c>
      <c r="E11" s="16">
        <f t="shared" si="2"/>
        <v>2580.8343020408302</v>
      </c>
      <c r="F11" s="16">
        <f t="shared" si="2"/>
        <v>11103.085595611486</v>
      </c>
      <c r="G11" s="16">
        <f t="shared" si="2"/>
        <v>14276.198019757761</v>
      </c>
    </row>
    <row r="12" spans="1:7" ht="26.25" thickBot="1" x14ac:dyDescent="0.3">
      <c r="A12" s="15" t="s">
        <v>23</v>
      </c>
      <c r="B12" s="16">
        <f>+B9+B10</f>
        <v>6132.681502480661</v>
      </c>
      <c r="C12" s="16">
        <f t="shared" ref="C12:G12" si="3">+C9+C10</f>
        <v>6485.9505573782499</v>
      </c>
      <c r="D12" s="16">
        <f t="shared" si="3"/>
        <v>5392.0406229740238</v>
      </c>
      <c r="E12" s="16">
        <f t="shared" si="3"/>
        <v>4846.1656979591698</v>
      </c>
      <c r="F12" s="16">
        <f t="shared" si="3"/>
        <v>19246.914404388514</v>
      </c>
      <c r="G12" s="16">
        <f t="shared" si="3"/>
        <v>23143.801980242239</v>
      </c>
    </row>
    <row r="13" spans="1:7" ht="26.25" thickBot="1" x14ac:dyDescent="0.3">
      <c r="A13" s="15" t="s">
        <v>25</v>
      </c>
      <c r="B13" s="17">
        <f>AVERAGE(B5:B7)</f>
        <v>4573.666666666667</v>
      </c>
      <c r="C13" s="17">
        <f t="shared" ref="C13:E13" si="4">AVERAGE(C5:C7)</f>
        <v>4459.333333333333</v>
      </c>
      <c r="D13" s="17">
        <f t="shared" si="4"/>
        <v>4140</v>
      </c>
      <c r="E13" s="17">
        <f t="shared" si="4"/>
        <v>4085.6666666666665</v>
      </c>
      <c r="F13" s="17">
        <f>AVERAGE(F6:F8)</f>
        <v>13450</v>
      </c>
      <c r="G13" s="17">
        <f>AVERAGE(G6:G8)</f>
        <v>19450</v>
      </c>
    </row>
    <row r="14" spans="1:7" x14ac:dyDescent="0.25">
      <c r="B14" s="21">
        <f>AVERAGE(B5:B8)</f>
        <v>4805.25</v>
      </c>
      <c r="C14" s="21">
        <f t="shared" ref="C14:G14" si="5">AVERAGE(C5:C8)</f>
        <v>4969.5</v>
      </c>
      <c r="D14" s="21">
        <f t="shared" si="5"/>
        <v>4230</v>
      </c>
      <c r="E14" s="21">
        <f t="shared" si="5"/>
        <v>3939.25</v>
      </c>
      <c r="F14" s="21">
        <f t="shared" si="5"/>
        <v>14660.25</v>
      </c>
      <c r="G14" s="21">
        <f t="shared" si="5"/>
        <v>19480</v>
      </c>
    </row>
    <row r="15" spans="1:7" ht="59.25" customHeight="1" x14ac:dyDescent="0.25">
      <c r="A15" s="46" t="s">
        <v>26</v>
      </c>
      <c r="B15" s="46"/>
      <c r="C15" s="46"/>
      <c r="D15" s="46"/>
      <c r="E15" s="46"/>
      <c r="F15" s="46"/>
      <c r="G15" s="46"/>
    </row>
    <row r="16" spans="1:7" ht="15.75" thickBot="1" x14ac:dyDescent="0.3"/>
    <row r="17" spans="2:6" ht="43.5" thickBot="1" x14ac:dyDescent="0.3">
      <c r="B17" s="5" t="s">
        <v>16</v>
      </c>
      <c r="C17" s="6" t="s">
        <v>17</v>
      </c>
      <c r="D17" s="6" t="s">
        <v>18</v>
      </c>
      <c r="E17" s="6" t="s">
        <v>19</v>
      </c>
      <c r="F17" s="6" t="s">
        <v>20</v>
      </c>
    </row>
    <row r="18" spans="2:6" ht="15.75" thickBot="1" x14ac:dyDescent="0.3">
      <c r="B18" s="7" t="s">
        <v>8</v>
      </c>
      <c r="C18" s="8">
        <v>136</v>
      </c>
      <c r="D18" s="9">
        <f>+B13</f>
        <v>4573.666666666667</v>
      </c>
      <c r="E18" s="9">
        <f>+C18*D18</f>
        <v>622018.66666666674</v>
      </c>
      <c r="F18" s="9">
        <f>+E18*10</f>
        <v>6220186.6666666679</v>
      </c>
    </row>
    <row r="19" spans="2:6" ht="15.75" thickBot="1" x14ac:dyDescent="0.3">
      <c r="B19" s="7" t="s">
        <v>21</v>
      </c>
      <c r="C19" s="8">
        <v>154</v>
      </c>
      <c r="D19" s="9">
        <f>+C13</f>
        <v>4459.333333333333</v>
      </c>
      <c r="E19" s="9">
        <f>+C19*D19</f>
        <v>686737.33333333326</v>
      </c>
      <c r="F19" s="9">
        <f>+E19*10</f>
        <v>6867373.3333333321</v>
      </c>
    </row>
    <row r="20" spans="2:6" ht="15.75" thickBot="1" x14ac:dyDescent="0.3">
      <c r="B20" s="10" t="s">
        <v>22</v>
      </c>
      <c r="C20" s="11">
        <f>+SUM(C18:C19)</f>
        <v>290</v>
      </c>
      <c r="D20" s="12"/>
      <c r="E20" s="13">
        <f>+SUM(E18:E19)</f>
        <v>1308756</v>
      </c>
      <c r="F20" s="13">
        <f>+SUM(F18:F19)</f>
        <v>13087560</v>
      </c>
    </row>
  </sheetData>
  <mergeCells count="11">
    <mergeCell ref="A15:G15"/>
    <mergeCell ref="A1:A4"/>
    <mergeCell ref="B1:C1"/>
    <mergeCell ref="D1:E1"/>
    <mergeCell ref="F1:G1"/>
    <mergeCell ref="B2:C2"/>
    <mergeCell ref="D2:E2"/>
    <mergeCell ref="F2:G2"/>
    <mergeCell ref="B3:C3"/>
    <mergeCell ref="D3:E3"/>
    <mergeCell ref="F3:G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A6334-5A20-47E1-8747-41E0FACACEB5}">
  <dimension ref="A1:H45"/>
  <sheetViews>
    <sheetView topLeftCell="A29" zoomScale="130" zoomScaleNormal="130" workbookViewId="0">
      <selection activeCell="A33" sqref="A33:F38"/>
    </sheetView>
  </sheetViews>
  <sheetFormatPr baseColWidth="10" defaultRowHeight="15" x14ac:dyDescent="0.25"/>
  <cols>
    <col min="1" max="1" width="20.7109375" customWidth="1"/>
    <col min="2" max="4" width="12.5703125" customWidth="1"/>
    <col min="5" max="5" width="13.5703125" customWidth="1"/>
    <col min="6" max="6" width="13.7109375" bestFit="1" customWidth="1"/>
    <col min="7" max="7" width="13.28515625" bestFit="1" customWidth="1"/>
    <col min="8" max="8" width="11.42578125" customWidth="1"/>
    <col min="9" max="9" width="2.42578125" customWidth="1"/>
    <col min="10" max="10" width="26" customWidth="1"/>
    <col min="11" max="11" width="20.7109375" customWidth="1"/>
    <col min="12" max="12" width="21.5703125" customWidth="1"/>
  </cols>
  <sheetData>
    <row r="1" spans="1:7" ht="15.75" thickBot="1" x14ac:dyDescent="0.3">
      <c r="A1" s="47" t="s">
        <v>0</v>
      </c>
      <c r="B1" s="50" t="s">
        <v>1</v>
      </c>
      <c r="C1" s="51"/>
      <c r="D1" s="50" t="s">
        <v>2</v>
      </c>
      <c r="E1" s="51"/>
      <c r="F1" s="50" t="s">
        <v>3</v>
      </c>
      <c r="G1" s="51"/>
    </row>
    <row r="2" spans="1:7" ht="48" customHeight="1" thickBot="1" x14ac:dyDescent="0.3">
      <c r="A2" s="48"/>
      <c r="B2" s="60" t="s">
        <v>4</v>
      </c>
      <c r="C2" s="61"/>
      <c r="D2" s="52" t="s">
        <v>5</v>
      </c>
      <c r="E2" s="53"/>
      <c r="F2" s="52" t="s">
        <v>6</v>
      </c>
      <c r="G2" s="53"/>
    </row>
    <row r="3" spans="1:7" ht="36.75" customHeight="1" thickBot="1" x14ac:dyDescent="0.3">
      <c r="A3" s="48"/>
      <c r="B3" s="54" t="s">
        <v>7</v>
      </c>
      <c r="C3" s="55"/>
      <c r="D3" s="54" t="s">
        <v>7</v>
      </c>
      <c r="E3" s="55"/>
      <c r="F3" s="54" t="s">
        <v>7</v>
      </c>
      <c r="G3" s="55"/>
    </row>
    <row r="4" spans="1:7" ht="15.75" thickBot="1" x14ac:dyDescent="0.3">
      <c r="A4" s="49"/>
      <c r="B4" s="1" t="s">
        <v>8</v>
      </c>
      <c r="C4" s="4" t="s">
        <v>51</v>
      </c>
      <c r="D4" s="4" t="s">
        <v>8</v>
      </c>
      <c r="E4" s="4" t="s">
        <v>51</v>
      </c>
      <c r="F4" s="4" t="s">
        <v>8</v>
      </c>
      <c r="G4" s="4" t="s">
        <v>51</v>
      </c>
    </row>
    <row r="5" spans="1:7" ht="15.75" thickBot="1" x14ac:dyDescent="0.3">
      <c r="A5" s="2" t="s">
        <v>27</v>
      </c>
      <c r="B5" s="39">
        <v>2650</v>
      </c>
      <c r="C5" s="39">
        <v>2650</v>
      </c>
      <c r="D5" s="39">
        <v>2400</v>
      </c>
      <c r="E5" s="39">
        <v>2400</v>
      </c>
      <c r="F5" s="20">
        <v>35000</v>
      </c>
      <c r="G5" s="20">
        <v>45000</v>
      </c>
    </row>
    <row r="6" spans="1:7" ht="15.75" thickBot="1" x14ac:dyDescent="0.3">
      <c r="A6" s="2" t="s">
        <v>12</v>
      </c>
      <c r="B6" s="39">
        <v>7130</v>
      </c>
      <c r="C6" s="20">
        <v>6735</v>
      </c>
      <c r="D6" s="20">
        <v>6510</v>
      </c>
      <c r="E6" s="20">
        <v>6322</v>
      </c>
      <c r="F6" s="20">
        <v>21034</v>
      </c>
      <c r="G6" s="20">
        <v>22505</v>
      </c>
    </row>
    <row r="7" spans="1:7" ht="15.75" thickBot="1" x14ac:dyDescent="0.3">
      <c r="A7" s="2" t="s">
        <v>11</v>
      </c>
      <c r="B7" s="20">
        <v>4462</v>
      </c>
      <c r="C7" s="20">
        <v>4462</v>
      </c>
      <c r="D7" s="20">
        <v>3581</v>
      </c>
      <c r="E7" s="20">
        <v>3581</v>
      </c>
      <c r="F7" s="20">
        <v>17850</v>
      </c>
      <c r="G7" s="20">
        <v>24990</v>
      </c>
    </row>
    <row r="8" spans="1:7" ht="15.75" thickBot="1" x14ac:dyDescent="0.3">
      <c r="A8" s="2" t="s">
        <v>53</v>
      </c>
      <c r="B8" s="36">
        <f>4980*1.19</f>
        <v>5926.2</v>
      </c>
      <c r="C8" s="36">
        <f t="shared" ref="C8:E8" si="0">4980*1.19</f>
        <v>5926.2</v>
      </c>
      <c r="D8" s="36">
        <f t="shared" si="0"/>
        <v>5926.2</v>
      </c>
      <c r="E8" s="36">
        <f t="shared" si="0"/>
        <v>5926.2</v>
      </c>
      <c r="F8" s="39">
        <v>120000</v>
      </c>
      <c r="G8" s="39">
        <v>120000</v>
      </c>
    </row>
    <row r="9" spans="1:7" ht="15.75" thickBot="1" x14ac:dyDescent="0.3">
      <c r="A9" s="37" t="s">
        <v>14</v>
      </c>
      <c r="B9" s="18">
        <f>MEDIAN(B5:B8)</f>
        <v>5194.1000000000004</v>
      </c>
      <c r="C9" s="18">
        <f t="shared" ref="C9:G9" si="1">MEDIAN(C5:C8)</f>
        <v>5194.1000000000004</v>
      </c>
      <c r="D9" s="18">
        <f t="shared" si="1"/>
        <v>4753.6000000000004</v>
      </c>
      <c r="E9" s="18">
        <f t="shared" si="1"/>
        <v>4753.6000000000004</v>
      </c>
      <c r="F9" s="18">
        <f t="shared" si="1"/>
        <v>28017</v>
      </c>
      <c r="G9" s="18">
        <f t="shared" si="1"/>
        <v>34995</v>
      </c>
    </row>
    <row r="10" spans="1:7" ht="15.75" thickBot="1" x14ac:dyDescent="0.3">
      <c r="A10" s="37" t="s">
        <v>15</v>
      </c>
      <c r="B10" s="19">
        <f>STDEVA(B5:B8)</f>
        <v>1932.1505833310885</v>
      </c>
      <c r="C10" s="19">
        <f t="shared" ref="C10:G10" si="2">STDEVA(C5:C8)</f>
        <v>1795.1003574545161</v>
      </c>
      <c r="D10" s="19">
        <f t="shared" si="2"/>
        <v>1939.5182803985108</v>
      </c>
      <c r="E10" s="19">
        <f t="shared" si="2"/>
        <v>1879.2869463354079</v>
      </c>
      <c r="F10" s="19">
        <f t="shared" si="2"/>
        <v>48264.204444563948</v>
      </c>
      <c r="G10" s="19">
        <f t="shared" si="2"/>
        <v>45707.198079186608</v>
      </c>
    </row>
    <row r="11" spans="1:7" ht="26.25" thickBot="1" x14ac:dyDescent="0.3">
      <c r="A11" s="15" t="s">
        <v>24</v>
      </c>
      <c r="B11" s="38">
        <f t="shared" ref="B11:G11" si="3">+B9-B10</f>
        <v>3261.9494166689119</v>
      </c>
      <c r="C11" s="38">
        <f t="shared" si="3"/>
        <v>3398.9996425454842</v>
      </c>
      <c r="D11" s="38">
        <f t="shared" si="3"/>
        <v>2814.0817196014896</v>
      </c>
      <c r="E11" s="38">
        <f t="shared" si="3"/>
        <v>2874.3130536645922</v>
      </c>
      <c r="F11" s="38">
        <f t="shared" si="3"/>
        <v>-20247.204444563948</v>
      </c>
      <c r="G11" s="38">
        <f t="shared" si="3"/>
        <v>-10712.198079186608</v>
      </c>
    </row>
    <row r="12" spans="1:7" ht="26.25" thickBot="1" x14ac:dyDescent="0.3">
      <c r="A12" s="15" t="s">
        <v>23</v>
      </c>
      <c r="B12" s="38">
        <f>+B9+B10</f>
        <v>7126.2505833310888</v>
      </c>
      <c r="C12" s="38">
        <f t="shared" ref="C12:G12" si="4">+C9+C10</f>
        <v>6989.2003574545161</v>
      </c>
      <c r="D12" s="38">
        <f t="shared" si="4"/>
        <v>6693.1182803985112</v>
      </c>
      <c r="E12" s="38">
        <f t="shared" si="4"/>
        <v>6632.8869463354085</v>
      </c>
      <c r="F12" s="38">
        <f t="shared" si="4"/>
        <v>76281.204444563948</v>
      </c>
      <c r="G12" s="38">
        <f t="shared" si="4"/>
        <v>80702.198079186608</v>
      </c>
    </row>
    <row r="13" spans="1:7" ht="39" thickBot="1" x14ac:dyDescent="0.3">
      <c r="A13" s="22" t="s">
        <v>52</v>
      </c>
      <c r="B13" s="40">
        <f>ROUND(AVERAGE(B7:B8),0)</f>
        <v>5194</v>
      </c>
      <c r="C13" s="40">
        <f>ROUND(AVERAGE(C6:C8),0)</f>
        <v>5708</v>
      </c>
      <c r="D13" s="40">
        <f>ROUND(AVERAGE(D6:D8),0)</f>
        <v>5339</v>
      </c>
      <c r="E13" s="40">
        <f>ROUND(AVERAGE(E6:E8),0)</f>
        <v>5276</v>
      </c>
      <c r="F13" s="40">
        <f>ROUND(AVERAGE(F5:F7),0)</f>
        <v>24628</v>
      </c>
      <c r="G13" s="40">
        <f>ROUND(AVERAGE(G5:G7),0)</f>
        <v>30832</v>
      </c>
    </row>
    <row r="14" spans="1:7" ht="55.9" customHeight="1" x14ac:dyDescent="0.25">
      <c r="A14" s="64" t="s">
        <v>54</v>
      </c>
      <c r="B14" s="64"/>
      <c r="C14" s="64"/>
      <c r="D14" s="64"/>
      <c r="E14" s="64"/>
      <c r="F14" s="64"/>
      <c r="G14" s="64"/>
    </row>
    <row r="15" spans="1:7" ht="15.75" thickBot="1" x14ac:dyDescent="0.3"/>
    <row r="16" spans="1:7" ht="43.5" thickBot="1" x14ac:dyDescent="0.3">
      <c r="A16" s="5" t="s">
        <v>16</v>
      </c>
      <c r="B16" s="6" t="s">
        <v>17</v>
      </c>
      <c r="C16" s="6" t="s">
        <v>18</v>
      </c>
      <c r="D16" s="6" t="s">
        <v>28</v>
      </c>
      <c r="E16" s="6" t="s">
        <v>20</v>
      </c>
    </row>
    <row r="17" spans="1:8" ht="15.75" thickBot="1" x14ac:dyDescent="0.3">
      <c r="A17" s="7" t="s">
        <v>8</v>
      </c>
      <c r="B17" s="8">
        <v>106</v>
      </c>
      <c r="C17" s="23">
        <f>+B13</f>
        <v>5194</v>
      </c>
      <c r="D17" s="23">
        <f>ROUND(B17*C17,0)</f>
        <v>550564</v>
      </c>
      <c r="E17" s="23">
        <f>ROUND(D17*7.5,0)</f>
        <v>4129230</v>
      </c>
    </row>
    <row r="18" spans="1:8" ht="15.75" thickBot="1" x14ac:dyDescent="0.3">
      <c r="A18" s="7" t="s">
        <v>21</v>
      </c>
      <c r="B18" s="8">
        <v>179</v>
      </c>
      <c r="C18" s="23">
        <f>+C13</f>
        <v>5708</v>
      </c>
      <c r="D18" s="23">
        <f>ROUND(B18*C18,0)</f>
        <v>1021732</v>
      </c>
      <c r="E18" s="23">
        <f>ROUND(D18*7.5,0)</f>
        <v>7662990</v>
      </c>
    </row>
    <row r="19" spans="1:8" ht="15.75" thickBot="1" x14ac:dyDescent="0.3">
      <c r="A19" s="10" t="s">
        <v>22</v>
      </c>
      <c r="B19" s="11">
        <f>+SUM(B17:B18)</f>
        <v>285</v>
      </c>
      <c r="C19" s="12"/>
      <c r="D19" s="24">
        <f>+SUM(D17:D18)</f>
        <v>1572296</v>
      </c>
      <c r="E19" s="24">
        <f>+SUM(E17:E18)</f>
        <v>11792220</v>
      </c>
    </row>
    <row r="22" spans="1:8" ht="15.75" thickBot="1" x14ac:dyDescent="0.3"/>
    <row r="23" spans="1:8" ht="33" customHeight="1" thickBot="1" x14ac:dyDescent="0.3">
      <c r="A23" s="58" t="s">
        <v>29</v>
      </c>
      <c r="B23" s="65" t="s">
        <v>30</v>
      </c>
      <c r="C23" s="66"/>
      <c r="D23" s="65" t="s">
        <v>31</v>
      </c>
      <c r="E23" s="66"/>
      <c r="F23" s="58" t="s">
        <v>32</v>
      </c>
      <c r="G23" s="58" t="s">
        <v>33</v>
      </c>
      <c r="H23" s="58" t="s">
        <v>55</v>
      </c>
    </row>
    <row r="24" spans="1:8" ht="25.9" customHeight="1" thickBot="1" x14ac:dyDescent="0.3">
      <c r="A24" s="59"/>
      <c r="B24" s="25" t="s">
        <v>8</v>
      </c>
      <c r="C24" s="25" t="s">
        <v>34</v>
      </c>
      <c r="D24" s="25" t="s">
        <v>8</v>
      </c>
      <c r="E24" s="25" t="s">
        <v>34</v>
      </c>
      <c r="F24" s="59"/>
      <c r="G24" s="59"/>
      <c r="H24" s="59"/>
    </row>
    <row r="25" spans="1:8" ht="15.75" thickBot="1" x14ac:dyDescent="0.3">
      <c r="A25" s="26" t="s">
        <v>35</v>
      </c>
      <c r="B25" s="67">
        <v>20</v>
      </c>
      <c r="C25" s="68"/>
      <c r="D25" s="27">
        <f>+B13</f>
        <v>5194</v>
      </c>
      <c r="E25" s="34">
        <f>+C13</f>
        <v>5708</v>
      </c>
      <c r="F25" s="28">
        <f>+ROUND((D25+E25)/2,0)</f>
        <v>5451</v>
      </c>
      <c r="G25" s="28">
        <f>+F25*20</f>
        <v>109020</v>
      </c>
      <c r="H25" s="29">
        <f>+G25*7.5</f>
        <v>817650</v>
      </c>
    </row>
    <row r="26" spans="1:8" ht="17.25" thickBot="1" x14ac:dyDescent="0.3">
      <c r="A26" s="30" t="s">
        <v>22</v>
      </c>
      <c r="B26" s="70">
        <v>20</v>
      </c>
      <c r="C26" s="71"/>
      <c r="D26" s="31"/>
      <c r="E26" s="31"/>
      <c r="F26" s="32">
        <f>+F25</f>
        <v>5451</v>
      </c>
      <c r="G26" s="32">
        <f>+G25</f>
        <v>109020</v>
      </c>
      <c r="H26" s="33">
        <f>+H25</f>
        <v>817650</v>
      </c>
    </row>
    <row r="28" spans="1:8" ht="15.75" thickBot="1" x14ac:dyDescent="0.3"/>
    <row r="29" spans="1:8" ht="30" customHeight="1" thickBot="1" x14ac:dyDescent="0.3">
      <c r="A29" s="62" t="s">
        <v>36</v>
      </c>
      <c r="B29" s="56" t="s">
        <v>56</v>
      </c>
      <c r="C29" s="57"/>
      <c r="D29" s="56" t="s">
        <v>37</v>
      </c>
      <c r="E29" s="57"/>
      <c r="F29" s="62" t="s">
        <v>38</v>
      </c>
      <c r="G29" s="62" t="s">
        <v>55</v>
      </c>
    </row>
    <row r="30" spans="1:8" ht="30.75" thickBot="1" x14ac:dyDescent="0.3">
      <c r="A30" s="63"/>
      <c r="B30" s="35" t="s">
        <v>8</v>
      </c>
      <c r="C30" s="35" t="s">
        <v>34</v>
      </c>
      <c r="D30" s="35" t="s">
        <v>8</v>
      </c>
      <c r="E30" s="35" t="s">
        <v>34</v>
      </c>
      <c r="F30" s="63"/>
      <c r="G30" s="63"/>
    </row>
    <row r="31" spans="1:8" ht="15.75" thickBot="1" x14ac:dyDescent="0.3">
      <c r="A31" s="26" t="s">
        <v>39</v>
      </c>
      <c r="B31" s="67">
        <v>4</v>
      </c>
      <c r="C31" s="68"/>
      <c r="D31" s="34">
        <f>+F13</f>
        <v>24628</v>
      </c>
      <c r="E31" s="34">
        <f>+G13</f>
        <v>30832</v>
      </c>
      <c r="F31" s="28">
        <f>+ROUND((D31+E31)/2,0)</f>
        <v>27730</v>
      </c>
      <c r="G31" s="34">
        <f>+F31*B31</f>
        <v>110920</v>
      </c>
    </row>
    <row r="33" spans="1:6" ht="32.450000000000003" customHeight="1" x14ac:dyDescent="0.25">
      <c r="A33" s="72" t="s">
        <v>40</v>
      </c>
      <c r="B33" s="73"/>
      <c r="C33" s="73"/>
      <c r="D33" s="73"/>
      <c r="E33" s="73"/>
      <c r="F33" s="73"/>
    </row>
    <row r="34" spans="1:6" ht="28.15" customHeight="1" thickBot="1" x14ac:dyDescent="0.3">
      <c r="A34" s="72" t="s">
        <v>41</v>
      </c>
      <c r="B34" s="73"/>
      <c r="C34" s="73" t="s">
        <v>42</v>
      </c>
      <c r="D34" s="73"/>
      <c r="E34" s="73" t="s">
        <v>55</v>
      </c>
      <c r="F34" s="73"/>
    </row>
    <row r="35" spans="1:6" ht="15.75" thickBot="1" x14ac:dyDescent="0.3">
      <c r="A35" s="76" t="s">
        <v>43</v>
      </c>
      <c r="B35" s="76"/>
      <c r="C35" s="74">
        <f>+D19</f>
        <v>1572296</v>
      </c>
      <c r="D35" s="74"/>
      <c r="E35" s="74">
        <f>+E19</f>
        <v>11792220</v>
      </c>
      <c r="F35" s="74"/>
    </row>
    <row r="36" spans="1:6" ht="15.75" thickBot="1" x14ac:dyDescent="0.3">
      <c r="A36" s="76" t="s">
        <v>44</v>
      </c>
      <c r="B36" s="76"/>
      <c r="C36" s="74">
        <f>+G26</f>
        <v>109020</v>
      </c>
      <c r="D36" s="74"/>
      <c r="E36" s="74">
        <f>+H26</f>
        <v>817650</v>
      </c>
      <c r="F36" s="74"/>
    </row>
    <row r="37" spans="1:6" ht="15.75" thickBot="1" x14ac:dyDescent="0.3">
      <c r="A37" s="76" t="s">
        <v>56</v>
      </c>
      <c r="B37" s="76"/>
      <c r="C37" s="74"/>
      <c r="D37" s="74"/>
      <c r="E37" s="74">
        <f>+G31</f>
        <v>110920</v>
      </c>
      <c r="F37" s="74"/>
    </row>
    <row r="38" spans="1:6" ht="15.75" thickBot="1" x14ac:dyDescent="0.3">
      <c r="A38" s="77" t="s">
        <v>22</v>
      </c>
      <c r="B38" s="77"/>
      <c r="C38" s="75"/>
      <c r="D38" s="75"/>
      <c r="E38" s="75">
        <f>+SUM(E35:E37)</f>
        <v>12720790</v>
      </c>
      <c r="F38" s="75"/>
    </row>
    <row r="39" spans="1:6" ht="15.75" thickBot="1" x14ac:dyDescent="0.3"/>
    <row r="40" spans="1:6" ht="46.15" customHeight="1" thickBot="1" x14ac:dyDescent="0.3">
      <c r="A40" s="41" t="s">
        <v>45</v>
      </c>
      <c r="B40" s="41" t="s">
        <v>57</v>
      </c>
      <c r="C40" s="78" t="s">
        <v>58</v>
      </c>
      <c r="D40" s="78"/>
      <c r="E40" s="78" t="s">
        <v>59</v>
      </c>
      <c r="F40" s="78"/>
    </row>
    <row r="41" spans="1:6" ht="60.75" customHeight="1" thickBot="1" x14ac:dyDescent="0.3">
      <c r="A41" s="42" t="s">
        <v>47</v>
      </c>
      <c r="B41" s="43">
        <v>1</v>
      </c>
      <c r="C41" s="79">
        <f>+B13</f>
        <v>5194</v>
      </c>
      <c r="D41" s="80"/>
      <c r="E41" s="83"/>
      <c r="F41" s="84"/>
    </row>
    <row r="42" spans="1:6" ht="60.75" customHeight="1" thickBot="1" x14ac:dyDescent="0.3">
      <c r="A42" s="42" t="s">
        <v>48</v>
      </c>
      <c r="B42" s="43">
        <v>1</v>
      </c>
      <c r="C42" s="79">
        <f>+C13</f>
        <v>5708</v>
      </c>
      <c r="D42" s="80"/>
      <c r="E42" s="83"/>
      <c r="F42" s="84"/>
    </row>
    <row r="43" spans="1:6" ht="60.75" customHeight="1" thickBot="1" x14ac:dyDescent="0.3">
      <c r="A43" s="42" t="s">
        <v>49</v>
      </c>
      <c r="B43" s="43">
        <v>1</v>
      </c>
      <c r="C43" s="79">
        <f>+F13</f>
        <v>24628</v>
      </c>
      <c r="D43" s="80"/>
      <c r="E43" s="83"/>
      <c r="F43" s="84"/>
    </row>
    <row r="44" spans="1:6" ht="60.75" customHeight="1" thickBot="1" x14ac:dyDescent="0.3">
      <c r="A44" s="42" t="s">
        <v>50</v>
      </c>
      <c r="B44" s="43">
        <v>1</v>
      </c>
      <c r="C44" s="79">
        <f>+G13</f>
        <v>30832</v>
      </c>
      <c r="D44" s="80"/>
      <c r="E44" s="83"/>
      <c r="F44" s="84"/>
    </row>
    <row r="45" spans="1:6" ht="24" customHeight="1" thickBot="1" x14ac:dyDescent="0.3">
      <c r="A45" s="69" t="s">
        <v>46</v>
      </c>
      <c r="B45" s="69"/>
      <c r="C45" s="81">
        <f>+SUM(C41:C44)</f>
        <v>66362</v>
      </c>
      <c r="D45" s="82"/>
      <c r="E45" s="85"/>
      <c r="F45" s="86"/>
    </row>
  </sheetData>
  <mergeCells count="54">
    <mergeCell ref="E41:F41"/>
    <mergeCell ref="E42:F42"/>
    <mergeCell ref="E43:F43"/>
    <mergeCell ref="E44:F44"/>
    <mergeCell ref="E45:F45"/>
    <mergeCell ref="C41:D41"/>
    <mergeCell ref="C42:D42"/>
    <mergeCell ref="C43:D43"/>
    <mergeCell ref="C44:D44"/>
    <mergeCell ref="C45:D45"/>
    <mergeCell ref="A38:B38"/>
    <mergeCell ref="C38:D38"/>
    <mergeCell ref="C40:D40"/>
    <mergeCell ref="E40:F40"/>
    <mergeCell ref="C35:D35"/>
    <mergeCell ref="C34:D34"/>
    <mergeCell ref="C37:D37"/>
    <mergeCell ref="C36:D36"/>
    <mergeCell ref="A34:B34"/>
    <mergeCell ref="A35:B35"/>
    <mergeCell ref="A36:B36"/>
    <mergeCell ref="A37:B37"/>
    <mergeCell ref="D23:E23"/>
    <mergeCell ref="B25:C25"/>
    <mergeCell ref="A45:B45"/>
    <mergeCell ref="A1:A4"/>
    <mergeCell ref="B1:C1"/>
    <mergeCell ref="B3:C3"/>
    <mergeCell ref="B31:C31"/>
    <mergeCell ref="B26:C26"/>
    <mergeCell ref="A29:A30"/>
    <mergeCell ref="B29:C29"/>
    <mergeCell ref="A33:F33"/>
    <mergeCell ref="E34:F34"/>
    <mergeCell ref="E35:F35"/>
    <mergeCell ref="E36:F36"/>
    <mergeCell ref="E37:F37"/>
    <mergeCell ref="E38:F38"/>
    <mergeCell ref="D29:E29"/>
    <mergeCell ref="H23:H24"/>
    <mergeCell ref="F1:G1"/>
    <mergeCell ref="B2:C2"/>
    <mergeCell ref="D2:E2"/>
    <mergeCell ref="F2:G2"/>
    <mergeCell ref="D3:E3"/>
    <mergeCell ref="F3:G3"/>
    <mergeCell ref="F29:F30"/>
    <mergeCell ref="G29:G30"/>
    <mergeCell ref="F23:F24"/>
    <mergeCell ref="G23:G24"/>
    <mergeCell ref="A14:G14"/>
    <mergeCell ref="D1:E1"/>
    <mergeCell ref="A23:A24"/>
    <mergeCell ref="B23:C2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ECD4B-9E04-4E1F-86D5-2C5878B8A8D7}">
  <dimension ref="A1:H41"/>
  <sheetViews>
    <sheetView tabSelected="1" topLeftCell="A19" zoomScale="130" zoomScaleNormal="130" workbookViewId="0">
      <selection activeCell="A29" sqref="A29:F29"/>
    </sheetView>
  </sheetViews>
  <sheetFormatPr baseColWidth="10" defaultRowHeight="15" x14ac:dyDescent="0.25"/>
  <cols>
    <col min="1" max="1" width="20.7109375" customWidth="1"/>
    <col min="2" max="4" width="12.5703125" customWidth="1"/>
    <col min="5" max="5" width="13.5703125" customWidth="1"/>
    <col min="6" max="6" width="13.7109375" bestFit="1" customWidth="1"/>
    <col min="7" max="7" width="13.28515625" bestFit="1" customWidth="1"/>
    <col min="8" max="8" width="11.42578125" customWidth="1"/>
    <col min="9" max="9" width="2.42578125" customWidth="1"/>
    <col min="10" max="10" width="26" customWidth="1"/>
    <col min="11" max="11" width="20.7109375" customWidth="1"/>
    <col min="12" max="12" width="21.5703125" customWidth="1"/>
  </cols>
  <sheetData>
    <row r="1" spans="1:7" ht="15.75" thickBot="1" x14ac:dyDescent="0.3">
      <c r="A1" s="47" t="s">
        <v>0</v>
      </c>
      <c r="B1" s="50" t="s">
        <v>1</v>
      </c>
      <c r="C1" s="51"/>
      <c r="D1" s="50" t="s">
        <v>2</v>
      </c>
      <c r="E1" s="51"/>
      <c r="F1" s="50" t="s">
        <v>3</v>
      </c>
      <c r="G1" s="51"/>
    </row>
    <row r="2" spans="1:7" ht="48" customHeight="1" thickBot="1" x14ac:dyDescent="0.3">
      <c r="A2" s="48"/>
      <c r="B2" s="60" t="s">
        <v>4</v>
      </c>
      <c r="C2" s="61"/>
      <c r="D2" s="52" t="s">
        <v>5</v>
      </c>
      <c r="E2" s="53"/>
      <c r="F2" s="52" t="s">
        <v>6</v>
      </c>
      <c r="G2" s="53"/>
    </row>
    <row r="3" spans="1:7" ht="36.75" customHeight="1" thickBot="1" x14ac:dyDescent="0.3">
      <c r="A3" s="48"/>
      <c r="B3" s="54" t="s">
        <v>7</v>
      </c>
      <c r="C3" s="55"/>
      <c r="D3" s="54" t="s">
        <v>7</v>
      </c>
      <c r="E3" s="55"/>
      <c r="F3" s="54" t="s">
        <v>7</v>
      </c>
      <c r="G3" s="55"/>
    </row>
    <row r="4" spans="1:7" ht="15.75" thickBot="1" x14ac:dyDescent="0.3">
      <c r="A4" s="49"/>
      <c r="B4" s="1" t="s">
        <v>8</v>
      </c>
      <c r="C4" s="4" t="s">
        <v>51</v>
      </c>
      <c r="D4" s="4" t="s">
        <v>8</v>
      </c>
      <c r="E4" s="4" t="s">
        <v>51</v>
      </c>
      <c r="F4" s="4" t="s">
        <v>8</v>
      </c>
      <c r="G4" s="4" t="s">
        <v>51</v>
      </c>
    </row>
    <row r="5" spans="1:7" ht="15.75" thickBot="1" x14ac:dyDescent="0.3">
      <c r="A5" s="2" t="s">
        <v>27</v>
      </c>
      <c r="B5" s="45">
        <v>2650</v>
      </c>
      <c r="C5" s="45">
        <v>2650</v>
      </c>
      <c r="D5" s="45">
        <v>2400</v>
      </c>
      <c r="E5" s="45">
        <v>2400</v>
      </c>
      <c r="F5" s="45">
        <v>35000</v>
      </c>
      <c r="G5" s="45">
        <v>45000</v>
      </c>
    </row>
    <row r="6" spans="1:7" ht="15.75" thickBot="1" x14ac:dyDescent="0.3">
      <c r="A6" s="2" t="s">
        <v>12</v>
      </c>
      <c r="B6" s="45">
        <v>7130</v>
      </c>
      <c r="C6" s="45">
        <v>6735</v>
      </c>
      <c r="D6" s="45">
        <v>6510</v>
      </c>
      <c r="E6" s="45">
        <v>6322</v>
      </c>
      <c r="F6" s="45">
        <v>21034</v>
      </c>
      <c r="G6" s="45">
        <v>22505</v>
      </c>
    </row>
    <row r="7" spans="1:7" ht="15.75" thickBot="1" x14ac:dyDescent="0.3">
      <c r="A7" s="2" t="s">
        <v>11</v>
      </c>
      <c r="B7" s="45">
        <v>4462</v>
      </c>
      <c r="C7" s="45">
        <v>4462</v>
      </c>
      <c r="D7" s="45">
        <v>3581</v>
      </c>
      <c r="E7" s="45">
        <v>3581</v>
      </c>
      <c r="F7" s="45">
        <v>17850</v>
      </c>
      <c r="G7" s="45">
        <v>24990</v>
      </c>
    </row>
    <row r="8" spans="1:7" ht="15.75" thickBot="1" x14ac:dyDescent="0.3">
      <c r="A8" s="37" t="s">
        <v>14</v>
      </c>
      <c r="B8" s="18">
        <f>MEDIAN(B5:B7)</f>
        <v>4462</v>
      </c>
      <c r="C8" s="18">
        <f t="shared" ref="C8:G8" si="0">MEDIAN(C5:C7)</f>
        <v>4462</v>
      </c>
      <c r="D8" s="18">
        <f t="shared" si="0"/>
        <v>3581</v>
      </c>
      <c r="E8" s="18">
        <f t="shared" si="0"/>
        <v>3581</v>
      </c>
      <c r="F8" s="18">
        <f t="shared" si="0"/>
        <v>21034</v>
      </c>
      <c r="G8" s="18">
        <f t="shared" si="0"/>
        <v>24990</v>
      </c>
    </row>
    <row r="9" spans="1:7" ht="15.75" thickBot="1" x14ac:dyDescent="0.3">
      <c r="A9" s="37" t="s">
        <v>60</v>
      </c>
      <c r="B9" s="19">
        <f>ROUND(AVERAGE(B5:B7),0)</f>
        <v>4747</v>
      </c>
      <c r="C9" s="19">
        <f t="shared" ref="C9:G9" si="1">ROUND(AVERAGE(C5:C7),0)</f>
        <v>4616</v>
      </c>
      <c r="D9" s="19">
        <f t="shared" si="1"/>
        <v>4164</v>
      </c>
      <c r="E9" s="19">
        <f t="shared" si="1"/>
        <v>4101</v>
      </c>
      <c r="F9" s="19">
        <f t="shared" si="1"/>
        <v>24628</v>
      </c>
      <c r="G9" s="19">
        <f t="shared" si="1"/>
        <v>30832</v>
      </c>
    </row>
    <row r="10" spans="1:7" x14ac:dyDescent="0.25">
      <c r="A10" s="64"/>
      <c r="B10" s="64"/>
      <c r="C10" s="64"/>
      <c r="D10" s="64"/>
      <c r="E10" s="64"/>
      <c r="F10" s="64"/>
      <c r="G10" s="64"/>
    </row>
    <row r="11" spans="1:7" ht="15.75" thickBot="1" x14ac:dyDescent="0.3"/>
    <row r="12" spans="1:7" ht="43.5" thickBot="1" x14ac:dyDescent="0.3">
      <c r="A12" s="5" t="s">
        <v>16</v>
      </c>
      <c r="B12" s="6" t="s">
        <v>17</v>
      </c>
      <c r="C12" s="6" t="s">
        <v>18</v>
      </c>
      <c r="D12" s="6" t="s">
        <v>28</v>
      </c>
      <c r="E12" s="6" t="s">
        <v>20</v>
      </c>
    </row>
    <row r="13" spans="1:7" ht="15.75" thickBot="1" x14ac:dyDescent="0.3">
      <c r="A13" s="7" t="s">
        <v>8</v>
      </c>
      <c r="B13" s="8">
        <v>127</v>
      </c>
      <c r="C13" s="23">
        <f>+B9</f>
        <v>4747</v>
      </c>
      <c r="D13" s="23">
        <f>ROUND(B13*C13,0)</f>
        <v>602869</v>
      </c>
      <c r="E13" s="23">
        <f>ROUND(D13*7,0)</f>
        <v>4220083</v>
      </c>
    </row>
    <row r="14" spans="1:7" ht="15.75" thickBot="1" x14ac:dyDescent="0.3">
      <c r="A14" s="7" t="s">
        <v>21</v>
      </c>
      <c r="B14" s="8">
        <v>170</v>
      </c>
      <c r="C14" s="23">
        <f>+C9</f>
        <v>4616</v>
      </c>
      <c r="D14" s="23">
        <f>ROUND(B14*C14,0)</f>
        <v>784720</v>
      </c>
      <c r="E14" s="23">
        <f>ROUND(D14*7,0)</f>
        <v>5493040</v>
      </c>
    </row>
    <row r="15" spans="1:7" ht="15.75" thickBot="1" x14ac:dyDescent="0.3">
      <c r="A15" s="10" t="s">
        <v>22</v>
      </c>
      <c r="B15" s="11">
        <f>+SUM(B13:B14)</f>
        <v>297</v>
      </c>
      <c r="C15" s="12"/>
      <c r="D15" s="24">
        <f>+SUM(D13:D14)</f>
        <v>1387589</v>
      </c>
      <c r="E15" s="24">
        <f>+SUM(E13:E14)</f>
        <v>9713123</v>
      </c>
    </row>
    <row r="18" spans="1:8" ht="15.75" thickBot="1" x14ac:dyDescent="0.3"/>
    <row r="19" spans="1:8" ht="33" customHeight="1" thickBot="1" x14ac:dyDescent="0.3">
      <c r="A19" s="58" t="s">
        <v>29</v>
      </c>
      <c r="B19" s="65" t="s">
        <v>30</v>
      </c>
      <c r="C19" s="66"/>
      <c r="D19" s="65" t="s">
        <v>31</v>
      </c>
      <c r="E19" s="66"/>
      <c r="F19" s="58" t="s">
        <v>32</v>
      </c>
      <c r="G19" s="58" t="s">
        <v>33</v>
      </c>
      <c r="H19" s="58" t="s">
        <v>55</v>
      </c>
    </row>
    <row r="20" spans="1:8" ht="25.9" customHeight="1" thickBot="1" x14ac:dyDescent="0.3">
      <c r="A20" s="59"/>
      <c r="B20" s="25" t="s">
        <v>8</v>
      </c>
      <c r="C20" s="25" t="s">
        <v>34</v>
      </c>
      <c r="D20" s="25" t="s">
        <v>8</v>
      </c>
      <c r="E20" s="25" t="s">
        <v>34</v>
      </c>
      <c r="F20" s="59"/>
      <c r="G20" s="59"/>
      <c r="H20" s="59"/>
    </row>
    <row r="21" spans="1:8" ht="15.75" thickBot="1" x14ac:dyDescent="0.3">
      <c r="A21" s="26" t="s">
        <v>35</v>
      </c>
      <c r="B21" s="67">
        <v>20</v>
      </c>
      <c r="C21" s="68"/>
      <c r="D21" s="27">
        <f>+B9</f>
        <v>4747</v>
      </c>
      <c r="E21" s="27">
        <f>+C9</f>
        <v>4616</v>
      </c>
      <c r="F21" s="28">
        <f>+ROUND((D21+E21)/2,0)</f>
        <v>4682</v>
      </c>
      <c r="G21" s="28">
        <f>+F21*20</f>
        <v>93640</v>
      </c>
      <c r="H21" s="29">
        <f>+G21*7</f>
        <v>655480</v>
      </c>
    </row>
    <row r="22" spans="1:8" ht="17.25" thickBot="1" x14ac:dyDescent="0.3">
      <c r="A22" s="30" t="s">
        <v>22</v>
      </c>
      <c r="B22" s="70">
        <v>20</v>
      </c>
      <c r="C22" s="71"/>
      <c r="D22" s="31"/>
      <c r="E22" s="31"/>
      <c r="F22" s="32">
        <f>+F21</f>
        <v>4682</v>
      </c>
      <c r="G22" s="32">
        <f>+G21</f>
        <v>93640</v>
      </c>
      <c r="H22" s="33">
        <f>+H21</f>
        <v>655480</v>
      </c>
    </row>
    <row r="23" spans="1:8" x14ac:dyDescent="0.25">
      <c r="F23" s="44"/>
    </row>
    <row r="24" spans="1:8" ht="15.75" thickBot="1" x14ac:dyDescent="0.3"/>
    <row r="25" spans="1:8" ht="30" customHeight="1" thickBot="1" x14ac:dyDescent="0.3">
      <c r="A25" s="62" t="s">
        <v>36</v>
      </c>
      <c r="B25" s="56" t="s">
        <v>56</v>
      </c>
      <c r="C25" s="57"/>
      <c r="D25" s="56" t="s">
        <v>37</v>
      </c>
      <c r="E25" s="57"/>
      <c r="F25" s="62" t="s">
        <v>38</v>
      </c>
      <c r="G25" s="62" t="s">
        <v>55</v>
      </c>
    </row>
    <row r="26" spans="1:8" ht="30.75" thickBot="1" x14ac:dyDescent="0.3">
      <c r="A26" s="63"/>
      <c r="B26" s="35" t="s">
        <v>8</v>
      </c>
      <c r="C26" s="35" t="s">
        <v>34</v>
      </c>
      <c r="D26" s="35" t="s">
        <v>8</v>
      </c>
      <c r="E26" s="35" t="s">
        <v>34</v>
      </c>
      <c r="F26" s="63"/>
      <c r="G26" s="63"/>
    </row>
    <row r="27" spans="1:8" ht="15.75" thickBot="1" x14ac:dyDescent="0.3">
      <c r="A27" s="26" t="s">
        <v>39</v>
      </c>
      <c r="B27" s="67">
        <v>4</v>
      </c>
      <c r="C27" s="68"/>
      <c r="D27" s="34">
        <f>+F9</f>
        <v>24628</v>
      </c>
      <c r="E27" s="34">
        <f>+G9</f>
        <v>30832</v>
      </c>
      <c r="F27" s="28">
        <f>+ROUND((D27+E27)/2,0)</f>
        <v>27730</v>
      </c>
      <c r="G27" s="34">
        <f>+F27*B27</f>
        <v>110920</v>
      </c>
    </row>
    <row r="29" spans="1:8" ht="32.450000000000003" customHeight="1" x14ac:dyDescent="0.25">
      <c r="A29" s="72" t="s">
        <v>40</v>
      </c>
      <c r="B29" s="73"/>
      <c r="C29" s="73"/>
      <c r="D29" s="73"/>
      <c r="E29" s="73"/>
      <c r="F29" s="73"/>
    </row>
    <row r="30" spans="1:8" ht="28.15" customHeight="1" thickBot="1" x14ac:dyDescent="0.3">
      <c r="A30" s="72" t="s">
        <v>41</v>
      </c>
      <c r="B30" s="73"/>
      <c r="C30" s="73" t="s">
        <v>42</v>
      </c>
      <c r="D30" s="73"/>
      <c r="E30" s="73" t="s">
        <v>55</v>
      </c>
      <c r="F30" s="73"/>
    </row>
    <row r="31" spans="1:8" ht="15.75" thickBot="1" x14ac:dyDescent="0.3">
      <c r="A31" s="76" t="s">
        <v>43</v>
      </c>
      <c r="B31" s="76"/>
      <c r="C31" s="74">
        <f>+D15</f>
        <v>1387589</v>
      </c>
      <c r="D31" s="74"/>
      <c r="E31" s="74">
        <f>+E15</f>
        <v>9713123</v>
      </c>
      <c r="F31" s="74"/>
    </row>
    <row r="32" spans="1:8" ht="15.75" thickBot="1" x14ac:dyDescent="0.3">
      <c r="A32" s="76" t="s">
        <v>61</v>
      </c>
      <c r="B32" s="76"/>
      <c r="C32" s="74">
        <f>+G22</f>
        <v>93640</v>
      </c>
      <c r="D32" s="74"/>
      <c r="E32" s="74">
        <f>+H22</f>
        <v>655480</v>
      </c>
      <c r="F32" s="74"/>
    </row>
    <row r="33" spans="1:7" ht="15.75" thickBot="1" x14ac:dyDescent="0.3">
      <c r="A33" s="76" t="s">
        <v>56</v>
      </c>
      <c r="B33" s="76"/>
      <c r="C33" s="74"/>
      <c r="D33" s="74"/>
      <c r="E33" s="74">
        <f>+G27</f>
        <v>110920</v>
      </c>
      <c r="F33" s="74"/>
    </row>
    <row r="34" spans="1:7" ht="15.75" thickBot="1" x14ac:dyDescent="0.3">
      <c r="A34" s="77" t="s">
        <v>22</v>
      </c>
      <c r="B34" s="77"/>
      <c r="C34" s="75"/>
      <c r="D34" s="75"/>
      <c r="E34" s="75">
        <f>+SUM(E31:E33)</f>
        <v>10479523</v>
      </c>
      <c r="F34" s="75"/>
      <c r="G34" s="44"/>
    </row>
    <row r="35" spans="1:7" ht="15.75" thickBot="1" x14ac:dyDescent="0.3"/>
    <row r="36" spans="1:7" ht="46.15" customHeight="1" thickBot="1" x14ac:dyDescent="0.3">
      <c r="A36" s="41" t="s">
        <v>45</v>
      </c>
      <c r="B36" s="41" t="s">
        <v>57</v>
      </c>
      <c r="C36" s="78" t="s">
        <v>58</v>
      </c>
      <c r="D36" s="78"/>
      <c r="E36" s="78" t="s">
        <v>59</v>
      </c>
      <c r="F36" s="78"/>
    </row>
    <row r="37" spans="1:7" ht="60.75" customHeight="1" thickBot="1" x14ac:dyDescent="0.3">
      <c r="A37" s="42" t="s">
        <v>47</v>
      </c>
      <c r="B37" s="43">
        <v>1</v>
      </c>
      <c r="C37" s="79">
        <f>B9</f>
        <v>4747</v>
      </c>
      <c r="D37" s="80"/>
      <c r="E37" s="83"/>
      <c r="F37" s="84"/>
    </row>
    <row r="38" spans="1:7" ht="60.75" customHeight="1" thickBot="1" x14ac:dyDescent="0.3">
      <c r="A38" s="42" t="s">
        <v>48</v>
      </c>
      <c r="B38" s="43">
        <v>1</v>
      </c>
      <c r="C38" s="79">
        <f>C9</f>
        <v>4616</v>
      </c>
      <c r="D38" s="80"/>
      <c r="E38" s="83"/>
      <c r="F38" s="84"/>
    </row>
    <row r="39" spans="1:7" ht="60.75" customHeight="1" thickBot="1" x14ac:dyDescent="0.3">
      <c r="A39" s="42" t="s">
        <v>49</v>
      </c>
      <c r="B39" s="43">
        <v>1</v>
      </c>
      <c r="C39" s="79">
        <f>+F9</f>
        <v>24628</v>
      </c>
      <c r="D39" s="80"/>
      <c r="E39" s="83"/>
      <c r="F39" s="84"/>
    </row>
    <row r="40" spans="1:7" ht="60.75" customHeight="1" thickBot="1" x14ac:dyDescent="0.3">
      <c r="A40" s="42" t="s">
        <v>50</v>
      </c>
      <c r="B40" s="43">
        <v>1</v>
      </c>
      <c r="C40" s="79">
        <f>G9</f>
        <v>30832</v>
      </c>
      <c r="D40" s="80"/>
      <c r="E40" s="83"/>
      <c r="F40" s="84"/>
    </row>
    <row r="41" spans="1:7" ht="24" customHeight="1" thickBot="1" x14ac:dyDescent="0.3">
      <c r="A41" s="69" t="s">
        <v>46</v>
      </c>
      <c r="B41" s="69"/>
      <c r="C41" s="81">
        <f>+SUM(C37:C40)</f>
        <v>64823</v>
      </c>
      <c r="D41" s="82"/>
      <c r="E41" s="85"/>
      <c r="F41" s="86"/>
    </row>
  </sheetData>
  <mergeCells count="54">
    <mergeCell ref="A1:A4"/>
    <mergeCell ref="B1:C1"/>
    <mergeCell ref="D1:E1"/>
    <mergeCell ref="F1:G1"/>
    <mergeCell ref="B2:C2"/>
    <mergeCell ref="D2:E2"/>
    <mergeCell ref="F2:G2"/>
    <mergeCell ref="B3:C3"/>
    <mergeCell ref="D3:E3"/>
    <mergeCell ref="F3:G3"/>
    <mergeCell ref="A10:G10"/>
    <mergeCell ref="A19:A20"/>
    <mergeCell ref="B19:C19"/>
    <mergeCell ref="D19:E19"/>
    <mergeCell ref="F19:F20"/>
    <mergeCell ref="G19:G20"/>
    <mergeCell ref="A31:B31"/>
    <mergeCell ref="C31:D31"/>
    <mergeCell ref="E31:F31"/>
    <mergeCell ref="H19:H20"/>
    <mergeCell ref="B21:C21"/>
    <mergeCell ref="B22:C22"/>
    <mergeCell ref="A25:A26"/>
    <mergeCell ref="B25:C25"/>
    <mergeCell ref="D25:E25"/>
    <mergeCell ref="F25:F26"/>
    <mergeCell ref="G25:G26"/>
    <mergeCell ref="B27:C27"/>
    <mergeCell ref="A29:F29"/>
    <mergeCell ref="A30:B30"/>
    <mergeCell ref="C30:D30"/>
    <mergeCell ref="E30:F30"/>
    <mergeCell ref="C37:D37"/>
    <mergeCell ref="E37:F37"/>
    <mergeCell ref="A32:B32"/>
    <mergeCell ref="C32:D32"/>
    <mergeCell ref="E32:F32"/>
    <mergeCell ref="A33:B33"/>
    <mergeCell ref="C33:D33"/>
    <mergeCell ref="E33:F33"/>
    <mergeCell ref="A34:B34"/>
    <mergeCell ref="C34:D34"/>
    <mergeCell ref="E34:F34"/>
    <mergeCell ref="C36:D36"/>
    <mergeCell ref="E36:F36"/>
    <mergeCell ref="A41:B41"/>
    <mergeCell ref="C41:D41"/>
    <mergeCell ref="E41:F41"/>
    <mergeCell ref="C38:D38"/>
    <mergeCell ref="E38:F38"/>
    <mergeCell ref="C39:D39"/>
    <mergeCell ref="E39:F39"/>
    <mergeCell ref="C40:D40"/>
    <mergeCell ref="E40:F4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2D0426DBA5224FB7084B08F275DDF1" ma:contentTypeVersion="15" ma:contentTypeDescription="Create a new document." ma:contentTypeScope="" ma:versionID="b2e7c41da8d0eea5c55649e380b620b6">
  <xsd:schema xmlns:xsd="http://www.w3.org/2001/XMLSchema" xmlns:xs="http://www.w3.org/2001/XMLSchema" xmlns:p="http://schemas.microsoft.com/office/2006/metadata/properties" xmlns:ns3="dde4b02f-9922-432d-986d-b3f2db48ab83" xmlns:ns4="8d335a88-6d4a-437a-abe2-1ff22c975757" targetNamespace="http://schemas.microsoft.com/office/2006/metadata/properties" ma:root="true" ma:fieldsID="9f7d3d4f23aaef76ee04a8851fdebb84" ns3:_="" ns4:_="">
    <xsd:import namespace="dde4b02f-9922-432d-986d-b3f2db48ab83"/>
    <xsd:import namespace="8d335a88-6d4a-437a-abe2-1ff22c97575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DateTaken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e4b02f-9922-432d-986d-b3f2db48ab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4" nillable="true" ma:displayName="_activity" ma:hidden="true" ma:internalName="_activity">
      <xsd:simpleType>
        <xsd:restriction base="dms:Note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335a88-6d4a-437a-abe2-1ff22c97575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de4b02f-9922-432d-986d-b3f2db48ab8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5050DD-4DFE-4C36-BA76-4D7511BAFC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e4b02f-9922-432d-986d-b3f2db48ab83"/>
    <ds:schemaRef ds:uri="8d335a88-6d4a-437a-abe2-1ff22c9757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6B8F16-474A-4DB5-9422-29BF4A351EF8}">
  <ds:schemaRefs>
    <ds:schemaRef ds:uri="http://purl.org/dc/terms/"/>
    <ds:schemaRef ds:uri="http://www.w3.org/XML/1998/namespace"/>
    <ds:schemaRef ds:uri="dde4b02f-9922-432d-986d-b3f2db48ab83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8d335a88-6d4a-437a-abe2-1ff22c975757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D6B9291-9882-414D-9689-9F5FC89F1B0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 (2)</vt:lpstr>
      <vt:lpstr>Hoja1</vt:lpstr>
      <vt:lpstr>20240520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Moises Alonso Romero</dc:creator>
  <cp:lastModifiedBy>Diego Andrés</cp:lastModifiedBy>
  <dcterms:created xsi:type="dcterms:W3CDTF">2023-06-06T17:42:29Z</dcterms:created>
  <dcterms:modified xsi:type="dcterms:W3CDTF">2024-05-20T18:12:43Z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0x010100FB2D0426DBA5224FB7084B08F275DDF1</vt:lpwstr>
  </property>
</Properties>
</file>