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mc:AlternateContent xmlns:mc="http://schemas.openxmlformats.org/markup-compatibility/2006">
    <mc:Choice Requires="x15">
      <x15ac:absPath xmlns:x15ac="http://schemas.microsoft.com/office/spreadsheetml/2010/11/ac" url="Z:\JURIDICA 2024\2. EXPEDIENTES DE CONTRATACION\5. MAYO\MINIMA PRESTACION DE SERVICIOS LOGISTICOS\"/>
    </mc:Choice>
  </mc:AlternateContent>
  <xr:revisionPtr revIDLastSave="0" documentId="8_{E83C0B97-88EB-40EB-A8E3-F032D9959192}"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4" i="1" l="1"/>
  <c r="M32" i="1"/>
  <c r="M31" i="1"/>
  <c r="M30" i="1"/>
  <c r="M29" i="1"/>
  <c r="M28" i="1"/>
  <c r="M27" i="1"/>
  <c r="M26" i="1"/>
  <c r="M25" i="1"/>
  <c r="M24" i="1"/>
  <c r="H28" i="1"/>
  <c r="E28" i="1"/>
  <c r="K28" i="1" s="1"/>
  <c r="H27" i="1"/>
  <c r="E27" i="1"/>
  <c r="K27" i="1" s="1"/>
  <c r="H26" i="1"/>
  <c r="E26" i="1"/>
  <c r="K26" i="1" s="1"/>
  <c r="H25" i="1"/>
  <c r="E25" i="1"/>
  <c r="K25" i="1" s="1"/>
  <c r="H24" i="1"/>
  <c r="E24" i="1"/>
  <c r="K24" i="1" s="1"/>
  <c r="H23" i="1"/>
  <c r="E23" i="1"/>
  <c r="K23" i="1" s="1"/>
  <c r="M23" i="1" s="1"/>
  <c r="H22" i="1"/>
  <c r="E22" i="1"/>
  <c r="K22" i="1" s="1"/>
  <c r="M22" i="1" s="1"/>
  <c r="H21" i="1"/>
  <c r="E21" i="1"/>
  <c r="H20" i="1"/>
  <c r="E20" i="1"/>
  <c r="H19" i="1"/>
  <c r="E19" i="1"/>
  <c r="H18" i="1"/>
  <c r="E18" i="1"/>
  <c r="H17" i="1"/>
  <c r="E17" i="1"/>
  <c r="H16" i="1"/>
  <c r="E16" i="1"/>
  <c r="H15" i="1"/>
  <c r="E15" i="1"/>
  <c r="H14" i="1"/>
  <c r="E14" i="1"/>
  <c r="H34" i="1"/>
  <c r="H33" i="1"/>
  <c r="H32" i="1"/>
  <c r="H31" i="1"/>
  <c r="H30" i="1"/>
  <c r="H29" i="1"/>
  <c r="H13" i="1"/>
  <c r="H12" i="1"/>
  <c r="H11" i="1"/>
  <c r="H7" i="1"/>
  <c r="H8" i="1"/>
  <c r="H9" i="1"/>
  <c r="H10" i="1"/>
  <c r="H6" i="1"/>
  <c r="E34" i="1"/>
  <c r="E33" i="1"/>
  <c r="E32" i="1"/>
  <c r="E31" i="1"/>
  <c r="E30" i="1"/>
  <c r="E29" i="1"/>
  <c r="E13" i="1"/>
  <c r="E12" i="1"/>
  <c r="E11" i="1"/>
  <c r="E6" i="1"/>
  <c r="K21" i="1" l="1"/>
  <c r="M21" i="1" s="1"/>
  <c r="K20" i="1"/>
  <c r="M20" i="1" s="1"/>
  <c r="K17" i="1"/>
  <c r="M17" i="1" s="1"/>
  <c r="K16" i="1"/>
  <c r="M16" i="1" s="1"/>
  <c r="K18" i="1"/>
  <c r="M18" i="1" s="1"/>
  <c r="K19" i="1"/>
  <c r="M19" i="1" s="1"/>
  <c r="K32" i="1"/>
  <c r="K15" i="1"/>
  <c r="M15" i="1" s="1"/>
  <c r="K33" i="1"/>
  <c r="M33" i="1" s="1"/>
  <c r="K30" i="1"/>
  <c r="K14" i="1"/>
  <c r="M14" i="1" s="1"/>
  <c r="K13" i="1"/>
  <c r="M13" i="1" s="1"/>
  <c r="K31" i="1"/>
  <c r="K34" i="1"/>
  <c r="K12" i="1"/>
  <c r="M12" i="1" s="1"/>
  <c r="K11" i="1"/>
  <c r="M11" i="1" s="1"/>
  <c r="K6" i="1"/>
  <c r="M6" i="1" s="1"/>
  <c r="E7" i="1"/>
  <c r="K7" i="1" s="1"/>
  <c r="M7" i="1" s="1"/>
  <c r="E8" i="1"/>
  <c r="K8" i="1" s="1"/>
  <c r="M8" i="1" s="1"/>
  <c r="E9" i="1"/>
  <c r="K9" i="1" s="1"/>
  <c r="M9" i="1" s="1"/>
  <c r="E10" i="1"/>
  <c r="K10" i="1" s="1"/>
  <c r="M10" i="1" s="1"/>
  <c r="K29" i="1"/>
</calcChain>
</file>

<file path=xl/sharedStrings.xml><?xml version="1.0" encoding="utf-8"?>
<sst xmlns="http://schemas.openxmlformats.org/spreadsheetml/2006/main" count="83" uniqueCount="51">
  <si>
    <r>
      <rPr>
        <b/>
        <sz val="11"/>
        <rFont val="Arial"/>
        <charset val="134"/>
      </rPr>
      <t>Alcaldia de Madrid, Cundinamarca 
SecretariA de Desarrollo Económico y Ambiente</t>
    </r>
    <r>
      <rPr>
        <b/>
        <sz val="10"/>
        <rFont val="Arial"/>
        <charset val="134"/>
      </rPr>
      <t xml:space="preserve">
Estudio de Mercado
Anexo 1
APOYO LOGISTICOPRESTACIÓN DE SERVICIOS DE APOYO LOGISTICO PARA LA REALIZACIÓN DE EVENTOS Y ACTIVIDADES  DE LA SECRETARIA  DE DESARROLLO ECONOMICO Y AMBIENTE  DEL MUNICIPIO DE MADRID.
La Alcaldia Municipal de Madrid Cundinamarca</t>
    </r>
  </si>
  <si>
    <t xml:space="preserve">LA ALCALDIA MUNICIPAL DE MADRID CUNDINAMARCA, DE CONFORMIDAD CON LOS PRINCIPIOS DE TRANSPARENCIA PARA LA CONTRATACION Y DANDO CUMPLIMIENTO CON LA NORMATIVIDAD VIGENTE PROCEDDE A REALIZAR EL ESTUDIO DE MERCADO DE PONDERACIÓN DE PRECIOS DE MERCADO ADQUIRIDOS A TRAVÉS DE PRECOTIZACIONES  PRESENTADAS,  CON BASE EN INVITACIÓN REALIZADA POR LA ENTIDAD, EL CUAL PERMITE OBTENER EL PROMEDIO DEL VALOR COTIZADO. DETERMINANDO DE ESTA FORMA LAS VARIABLES DE MERCADO, IDENTIFICANDO EL PRESUPUESTO PARA LA PRESENTE CONTRATACIÓN.                                                                                                                                                                                                                                                                                                                      </t>
  </si>
  <si>
    <t>CONTRATO LOGISTICA</t>
  </si>
  <si>
    <t>PRECOTIZACIÓN 1                                            FL PRODUCCIONES</t>
  </si>
  <si>
    <t>PRECOTIZACIÓN 2                           EXOSTO</t>
  </si>
  <si>
    <t>PRESUPUESTO OFICIAL</t>
  </si>
  <si>
    <t>Ítem</t>
  </si>
  <si>
    <t>Descripción</t>
  </si>
  <si>
    <t>Unidad de medida</t>
  </si>
  <si>
    <t>Cantidad</t>
  </si>
  <si>
    <t>VALOR UNITARIO SIN IMPUESTO</t>
  </si>
  <si>
    <t>PORCENTAJE IMPUESTO</t>
  </si>
  <si>
    <t>VALOR TOTAL CON IMPUESTO</t>
  </si>
  <si>
    <t>1 Pantalla led PICH 3,9, de 3*2 indoor (interiores)  mts colgada en puente estructural, con el personal necesario para su funcionamiento. Incluye: Montaje, desmontaje y transporte a la hora y lugar que el supervisor lo determine dentro del perímetro del municipio de Madrid.</t>
  </si>
  <si>
    <t xml:space="preserve">Alquiler por dos días </t>
  </si>
  <si>
    <t>1 Pantalla led PICH 3,9, de 3*2 mts outdoor (exteriores) colgada en puente estructural, con el personal necesario para su funcionamiento. Incluye: Montaje, desmontaje y transporte a la hora y lugar que el supervisor lo determine dentro del perímetro del municipio de Madrid.</t>
  </si>
  <si>
    <t xml:space="preserve">Planta eléctrica de 50 kva trifásica de 120,208 v 50.60 hz con combustible diesel  con operador  por 10 horas </t>
  </si>
  <si>
    <r>
      <rPr>
        <b/>
        <sz val="10"/>
        <color rgb="FF000000"/>
        <rFont val="Arial"/>
        <charset val="134"/>
      </rPr>
      <t xml:space="preserve">ALQUILER SERVICIO DE SONIDO: </t>
    </r>
    <r>
      <rPr>
        <sz val="10"/>
        <color rgb="FF000000"/>
        <rFont val="Arial"/>
        <charset val="134"/>
      </rPr>
      <t xml:space="preserve">
SONIDO: DOS CABINAS ACTIVAS POTENCIA 1500 W CADA UNA, DOS BAJOS ACTIVOS DE 2000 W CADA UNO REF TTS28 A; MICROFONO INALAMBRICO DE DIADEMA TIPO COUNTRY MEN CON CUBRIMIENTO A 100 MTRS; 1 MICROFONO DE MANO INALAMBRICO CON CUBRIMIENTO A 100 MTRS, 2 Micrófonos alámbricos de instrumento; 1 COMPUTADOR PORTATIL PARA REPRODUCCION DE MUSICA; CONSOLA DE 12 A 28 CANALES CON EFECTOS Y SUS RESPECTIVOS ACCESORIOS Y CONECTORES.
Incluye: Montaje, desmontaje y transporte a la hora y lugar que el  supervisor lo determine dentro del perímetro del municipio de Madrid.</t>
    </r>
  </si>
  <si>
    <t xml:space="preserve">Almuerzo MENU # 1                                                                                     Plato de lechona (330gr) y (Gaseosa o jugo personalizada en botella o caja de 250ml). Empaque individual
 Debe ser entregado en el lugar indicado por el supervisor." caja de carton </t>
  </si>
  <si>
    <t>Und</t>
  </si>
  <si>
    <t xml:space="preserve">Almuerzo 2 MENU # 2 
MINI BANDEJA PAISA. 
Número de pax 1 
* frijol bola roja - 90 grs 
* ⁠arroz blanco -100grs 
* ⁠plátano en tajaditas - 2 unidades 
* ⁠huevo frito - 1 unidad 
* ⁠chorizo tipo cóctel -15 grs 
* ⁠carne molida -60 grs 
* ⁠(agua en botella 300ml o jugo de caja 200ml. </t>
  </si>
  <si>
    <t>Almuerzo MENU #3 
PASTA CARBONARA. 
Número de pax 1.  
* pasta espaguetti - 90 grs a base de tocineta y crema de leche, terminación con queso parmesano. 
* ⁠pan baguette - 2 tajadas 
* ⁠ensalada fresca (tomate ,lechuga,maíz, vinagreta ) - 60 grs 
* ( agua en botella 300 ml o jugo de caja 200 ml)</t>
  </si>
  <si>
    <t>Almuerzo MENU# 4 
ARROZ CON POLLO 
Número de pax 1 .
* arroz con pollo desmechado con verduras y trozos de salchicha.-250 grs 
* ⁠ensalada de la casa ( lechuga ,fresa ,espinaca y piña.) 60 grs 
* ⁠papa torneada -2 unidades. 
* ⁠(agua en botella 300 ml o jugo de caja 200ml )</t>
  </si>
  <si>
    <t>Almuerzo MENU -#5 
LASAÑA MIXTA 
Número de pax 1. 
* pasta de lasaña con salsa boloñesa en una capa ,sobre esta una mezcla de pollo y salsa bechamel gratinada con queso.- 250grs. 
* ⁠acompañada de pan tajado -1 porción. 
* ⁠(agua en botella 300ml o jugo en caja 200ml.)</t>
  </si>
  <si>
    <t xml:space="preserve">Refrigerio # 1
Browne 170 gramos 
Jugo en caja 200ml
Fruta deshidratada
Chocolatina pequeña  
</t>
  </si>
  <si>
    <t xml:space="preserve">Refrigerio # 2
croissant (jamón queso, arequipe queso, bocadillo queso, solo queso) 120 gramos 
Milo frio grande 
Fruta
Dulce 
</t>
  </si>
  <si>
    <t xml:space="preserve">Refrigerio # 3
Sándwich de jamón y queso (Pan Blandito 15 cm o pan cuadrado tajado, con una tajada de Jamón Zenú, una tajada de Queso Doble crema, Lechuga, Salsa individual) 200 gramos 
Jugo en caja 200 ml
Fruta deshidratada
</t>
  </si>
  <si>
    <t xml:space="preserve">Refrigerio # 4
Sándwich de jamón y queso (Pan Blandito 15 cm, con dos tajadas de Jamón Zenu,2 tajadas de Queso Doble crema, Lechuga, Salsa individual) 300 gramos 
Gaseosa pequeña 250 ml
fruta
Chocolate mini 
</t>
  </si>
  <si>
    <t xml:space="preserve">Refrigerio # 5 
SANDWICH DE POLLO ESPECIAL, JAMON Y QUESO (Pan Blandito 15 cm, con dos tajadas de Jamón Zenu,2 tajadas de Queso Doble crema, Lechuga, Salsa individual) 500 gramos 
Bebida calienta o fría 12 onzas (café, milo, agua de panela)
Fruta Deshidratada
Chocolatina pequeña
</t>
  </si>
  <si>
    <t xml:space="preserve">Refrigerio # 6
Pastel de pollo 175 gramos 
Queso Doble crema, Lechuga, Salsa individual)
Gaseosa pequeña 250 ml
fruta
Chocolate mini 
</t>
  </si>
  <si>
    <t>Certificados impresión en policromia, propalcote 300g tamaño oficio con espacio para personalizar, diseño dado por la institucion</t>
  </si>
  <si>
    <t>Plegables tamaño carta: material publicitario impreso a full color por dos caras en propalcote 150. los mismos deberán ser aprobados por el supervisor.</t>
  </si>
  <si>
    <t>Volantes: material publicitario impreso a full color por una cara en propalcote 150 de 21 x 12 centímetros. Los mismos deberán ser aprobados por el supervisor.</t>
  </si>
  <si>
    <t>Vinilo adhesivo decorativos para pared metalica, tamaño de 1 metro *1 metro, Vinilo blanco mate o brillante, full color diseño espeficio con la institución</t>
  </si>
  <si>
    <t>Elaboró:</t>
  </si>
  <si>
    <t>Monica Jazmin Casas Gutierrez</t>
  </si>
  <si>
    <t xml:space="preserve">    Revisó y aprobó</t>
  </si>
  <si>
    <t>LEONARDO MORENO MARIN</t>
  </si>
  <si>
    <t>Abogada Contratista</t>
  </si>
  <si>
    <t xml:space="preserve">                                        Director de Emprendimiento y Turismo</t>
  </si>
  <si>
    <t>Alquiler tarima certificada y/o aprobada por entidades pertinentes como (bomberos, defensa civil entre otros) de 10x6 metros x 0.80 metros de altura, piso de madera, con escalera, faldon color negro y su estructura correspondiente mas techo poligonal de color blanco con paredes laterales y pared trasera de 12 x 6 metros, incluye:Montaje, desmontaje y transporte.</t>
  </si>
  <si>
    <t xml:space="preserve">Carpa angar 12 *30 mts con una tarima 10*6,  incluye personal certificado con  curso de alturas  para el montaje, desmontaje y trasporte a la hora y lugar que el supervisor lo determine dentro del perimetro del municipio de Madrid  </t>
  </si>
  <si>
    <t xml:space="preserve">Alquiler de 2 baños portátil.  Baño portátil equipado con una bomba de pie de recirculación, un tanque de residuos, urinario y soporte de rollo de papel. Depósito grande de 238 litros con sistema de descarga de recirculación de la bomba de pie. Incluye: Personal para el funcionamiento, montaje, desmontaje y transporte a la hora y lugar que el supervisor lo determine dentro del perímetro del municipio de Madrid.(por dia) </t>
  </si>
  <si>
    <t>Valla de contension de tubo metalico con ganchos para firmesa y seguridad ed 2 metros de largo de 1.40 de ancho</t>
  </si>
  <si>
    <t>Escarapelas, fundas plasticas, clear delgada tamaño 10,5cm x13 cordon redondo tamaño 90 cm, escarapela impresa a full color.</t>
  </si>
  <si>
    <t>Pendón: Tamaño: 6 metros X 1.30 cmts, impreso de alta resolución con el diseño aprobado por la Dirección.</t>
  </si>
  <si>
    <t>Pendón: Tamaño: 1.20 metros X 50 cmts, impreso de alta resolución con el diseño aprobado por la Dirección.</t>
  </si>
  <si>
    <t>Pendón: Tamaño: 1.50 metros X 1.20 cmts, impreso de alta resolución con el diseño aprobado por la Dirección.</t>
  </si>
  <si>
    <t>Muestra de animales de granja con la cual las familias podran interactuar durante el dia del festival; dentro de las actividades se tendran 4 llamas,  1 Alpaca, 4 mini Horse, 3 Mini Donkey  2mini Catlle o vacas mini   3 cabras mini  y 2 ovejas, incluye 8 pesebreras portatiles, 2 corrales de tubo,  incluye alimentacion, personal logistico (4 personas), corrales para las actividades, permisos de circulación y transporte de animales  2 dias, 13 pacas de cascarilla de arroz sisco, heno.</t>
  </si>
  <si>
    <t>Personal de logistica certificado, para turno de 12 horas en la noche.</t>
  </si>
  <si>
    <t xml:space="preserve">Alquiler por día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</si>
</sst>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 #,##0;\-&quot;$&quot;\ #,##0"/>
    <numFmt numFmtId="6" formatCode="&quot;$&quot;\ #,##0;[Red]\-&quot;$&quot;\ #,##0"/>
    <numFmt numFmtId="42" formatCode="_-&quot;$&quot;\ * #,##0_-;\-&quot;$&quot;\ * #,##0_-;_-&quot;$&quot;\ * &quot;-&quot;_-;_-@_-"/>
    <numFmt numFmtId="164" formatCode="_-&quot;$&quot;* #,##0_-;\-&quot;$&quot;* #,##0_-;_-&quot;$&quot;* &quot;-&quot;_-;_-@_-"/>
  </numFmts>
  <fonts count="17">
    <font>
      <sz val="11"/>
      <color theme="1"/>
      <name val="Calibri"/>
      <charset val="134"/>
      <scheme val="minor"/>
    </font>
    <font>
      <sz val="11"/>
      <color theme="1"/>
      <name val="Calibri"/>
      <family val="2"/>
      <scheme val="minor"/>
    </font>
    <font>
      <b/>
      <sz val="10"/>
      <name val="Arial"/>
      <charset val="134"/>
    </font>
    <font>
      <b/>
      <sz val="10"/>
      <name val="Arial"/>
      <charset val="134"/>
    </font>
    <font>
      <b/>
      <sz val="10"/>
      <color theme="1"/>
      <name val="Arial"/>
      <charset val="134"/>
    </font>
    <font>
      <b/>
      <sz val="10"/>
      <color theme="0"/>
      <name val="Arial"/>
      <charset val="134"/>
    </font>
    <font>
      <sz val="10"/>
      <color theme="1"/>
      <name val="Arial"/>
      <charset val="134"/>
    </font>
    <font>
      <sz val="10"/>
      <color rgb="FF000000"/>
      <name val="Arial"/>
      <charset val="134"/>
    </font>
    <font>
      <sz val="11"/>
      <color theme="1"/>
      <name val="Calibri"/>
      <charset val="134"/>
      <scheme val="minor"/>
    </font>
    <font>
      <b/>
      <sz val="10"/>
      <color theme="1"/>
      <name val="Arial"/>
      <charset val="134"/>
    </font>
    <font>
      <sz val="10"/>
      <color theme="1"/>
      <name val="Arial"/>
      <charset val="134"/>
    </font>
    <font>
      <b/>
      <sz val="11"/>
      <name val="Arial"/>
      <charset val="134"/>
    </font>
    <font>
      <b/>
      <sz val="10"/>
      <color rgb="FF000000"/>
      <name val="Arial"/>
      <charset val="134"/>
    </font>
    <font>
      <b/>
      <sz val="10"/>
      <color theme="1"/>
      <name val="Arial"/>
      <family val="2"/>
    </font>
    <font>
      <sz val="10"/>
      <color rgb="FF000000"/>
      <name val="Arial"/>
      <family val="2"/>
    </font>
    <font>
      <sz val="10"/>
      <color theme="1"/>
      <name val="Arial"/>
      <family val="2"/>
    </font>
    <font>
      <sz val="10"/>
      <color rgb="FF000000"/>
      <name val="Arial "/>
    </font>
  </fonts>
  <fills count="10">
    <fill>
      <patternFill patternType="none"/>
    </fill>
    <fill>
      <patternFill patternType="gray125"/>
    </fill>
    <fill>
      <patternFill patternType="solid">
        <fgColor theme="5" tint="0.79992065187536243"/>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bgColor indexed="64"/>
      </patternFill>
    </fill>
    <fill>
      <patternFill patternType="solid">
        <fgColor theme="2" tint="-0.249977111117893"/>
        <bgColor indexed="64"/>
      </patternFill>
    </fill>
    <fill>
      <patternFill patternType="solid">
        <fgColor rgb="FFFFFFFF"/>
        <bgColor rgb="FFFFFFFF"/>
      </patternFill>
    </fill>
    <fill>
      <patternFill patternType="solid">
        <fgColor theme="0"/>
        <bgColor theme="0"/>
      </patternFill>
    </fill>
    <fill>
      <patternFill patternType="solid">
        <fgColor theme="2" tint="-9.9978637043366805E-2"/>
        <bgColor indexed="64"/>
      </patternFill>
    </fill>
  </fills>
  <borders count="35">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auto="1"/>
      </left>
      <right style="thin">
        <color auto="1"/>
      </right>
      <top/>
      <bottom/>
      <diagonal/>
    </border>
    <border>
      <left style="thin">
        <color rgb="FF000000"/>
      </left>
      <right style="medium">
        <color auto="1"/>
      </right>
      <top/>
      <bottom/>
      <diagonal/>
    </border>
    <border>
      <left style="medium">
        <color auto="1"/>
      </left>
      <right style="thin">
        <color auto="1"/>
      </right>
      <top/>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auto="1"/>
      </right>
      <top style="thin">
        <color auto="1"/>
      </top>
      <bottom/>
      <diagonal/>
    </border>
    <border>
      <left style="medium">
        <color indexed="64"/>
      </left>
      <right/>
      <top/>
      <bottom/>
      <diagonal/>
    </border>
    <border>
      <left style="thin">
        <color auto="1"/>
      </left>
      <right style="medium">
        <color indexed="64"/>
      </right>
      <top style="medium">
        <color indexed="64"/>
      </top>
      <bottom style="medium">
        <color indexed="64"/>
      </bottom>
      <diagonal/>
    </border>
  </borders>
  <cellStyleXfs count="2">
    <xf numFmtId="0" fontId="0" fillId="0" borderId="0"/>
    <xf numFmtId="42" fontId="8" fillId="0" borderId="0" applyFont="0" applyFill="0" applyBorder="0" applyAlignment="0" applyProtection="0"/>
  </cellStyleXfs>
  <cellXfs count="84">
    <xf numFmtId="0" fontId="0" fillId="0" borderId="0" xfId="0"/>
    <xf numFmtId="0" fontId="5" fillId="5" borderId="7"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6" fillId="0" borderId="11" xfId="0" applyFont="1" applyBorder="1" applyAlignment="1">
      <alignment horizontal="center" vertical="center" wrapText="1"/>
    </xf>
    <xf numFmtId="0" fontId="7" fillId="0" borderId="12" xfId="0" applyFont="1" applyBorder="1" applyAlignment="1">
      <alignment horizontal="center" vertical="center" wrapText="1"/>
    </xf>
    <xf numFmtId="9" fontId="6" fillId="0" borderId="11"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7" fillId="0" borderId="15" xfId="0" applyFont="1" applyBorder="1" applyAlignment="1">
      <alignment horizontal="center" vertical="center" wrapText="1"/>
    </xf>
    <xf numFmtId="9" fontId="6" fillId="0" borderId="14" xfId="0" applyNumberFormat="1" applyFont="1" applyBorder="1" applyAlignment="1">
      <alignment horizontal="center" vertical="center" wrapText="1"/>
    </xf>
    <xf numFmtId="9" fontId="6" fillId="0" borderId="7"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7" fillId="0" borderId="17" xfId="0" applyFont="1" applyBorder="1" applyAlignment="1">
      <alignment vertical="center" wrapText="1"/>
    </xf>
    <xf numFmtId="9" fontId="6" fillId="0" borderId="18" xfId="0" applyNumberFormat="1" applyFont="1" applyBorder="1" applyAlignment="1">
      <alignment horizontal="center" vertical="center" wrapText="1"/>
    </xf>
    <xf numFmtId="42" fontId="7" fillId="0" borderId="19" xfId="1" applyFont="1" applyBorder="1" applyAlignment="1">
      <alignment horizontal="center" vertical="center" shrinkToFit="1"/>
    </xf>
    <xf numFmtId="164" fontId="6" fillId="0" borderId="20" xfId="0" applyNumberFormat="1" applyFont="1" applyBorder="1" applyAlignment="1">
      <alignment horizontal="center" vertical="center" wrapText="1"/>
    </xf>
    <xf numFmtId="0" fontId="6" fillId="8" borderId="14" xfId="0" applyFont="1" applyFill="1" applyBorder="1" applyAlignment="1">
      <alignment horizontal="left" vertical="top" wrapText="1"/>
    </xf>
    <xf numFmtId="0" fontId="6" fillId="8" borderId="14" xfId="0" applyFont="1" applyFill="1" applyBorder="1" applyAlignment="1">
      <alignment horizontal="left" vertical="center" wrapText="1"/>
    </xf>
    <xf numFmtId="42" fontId="7" fillId="0" borderId="11" xfId="1" applyFont="1" applyBorder="1" applyAlignment="1">
      <alignment horizontal="center" vertical="center" shrinkToFit="1"/>
    </xf>
    <xf numFmtId="164" fontId="6" fillId="0" borderId="11" xfId="0" applyNumberFormat="1" applyFont="1" applyBorder="1" applyAlignment="1">
      <alignment horizontal="center" vertical="center" wrapText="1"/>
    </xf>
    <xf numFmtId="0" fontId="7" fillId="0" borderId="14" xfId="0" applyFont="1" applyBorder="1" applyAlignment="1">
      <alignment vertical="center" wrapText="1"/>
    </xf>
    <xf numFmtId="42" fontId="7" fillId="0" borderId="14" xfId="1" applyFont="1" applyBorder="1" applyAlignment="1">
      <alignment horizontal="center" vertical="center" shrinkToFit="1"/>
    </xf>
    <xf numFmtId="164" fontId="6" fillId="0" borderId="14" xfId="0" applyNumberFormat="1" applyFont="1" applyBorder="1" applyAlignment="1">
      <alignment horizontal="center" vertical="center" wrapText="1"/>
    </xf>
    <xf numFmtId="164" fontId="6" fillId="0" borderId="27" xfId="0" applyNumberFormat="1"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9" fillId="0" borderId="0" xfId="0" applyFont="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10" fillId="0" borderId="0" xfId="0" applyFont="1" applyAlignment="1">
      <alignment vertical="center"/>
    </xf>
    <xf numFmtId="0" fontId="9"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42" fontId="7" fillId="0" borderId="7" xfId="1" applyFont="1" applyBorder="1" applyAlignment="1">
      <alignment horizontal="center" vertical="center" shrinkToFit="1"/>
    </xf>
    <xf numFmtId="0" fontId="1" fillId="0" borderId="0" xfId="0" applyFont="1"/>
    <xf numFmtId="0" fontId="14" fillId="0" borderId="14" xfId="0" applyFont="1" applyBorder="1" applyAlignment="1">
      <alignment vertical="center" wrapText="1"/>
    </xf>
    <xf numFmtId="0" fontId="14" fillId="0" borderId="14" xfId="0" applyFont="1" applyBorder="1" applyAlignment="1">
      <alignment horizontal="left" vertical="center" wrapText="1"/>
    </xf>
    <xf numFmtId="0" fontId="6" fillId="0" borderId="18" xfId="0" applyFont="1" applyBorder="1" applyAlignment="1">
      <alignment horizontal="center" vertical="center" wrapText="1"/>
    </xf>
    <xf numFmtId="0" fontId="7" fillId="7" borderId="14" xfId="0" applyFont="1" applyFill="1" applyBorder="1" applyAlignment="1">
      <alignment horizontal="left" vertical="center" wrapText="1"/>
    </xf>
    <xf numFmtId="6" fontId="7" fillId="0" borderId="14" xfId="1" applyNumberFormat="1" applyFont="1" applyBorder="1" applyAlignment="1">
      <alignment horizontal="center" vertical="center" shrinkToFit="1"/>
    </xf>
    <xf numFmtId="0" fontId="14" fillId="7" borderId="14" xfId="0" applyFont="1" applyFill="1" applyBorder="1" applyAlignment="1">
      <alignment horizontal="left" vertical="center" wrapText="1"/>
    </xf>
    <xf numFmtId="42" fontId="15" fillId="0" borderId="14" xfId="1" applyFont="1" applyBorder="1" applyAlignment="1">
      <alignment horizontal="center" vertical="center" shrinkToFit="1"/>
    </xf>
    <xf numFmtId="164" fontId="15" fillId="0" borderId="14" xfId="0" applyNumberFormat="1" applyFont="1" applyBorder="1" applyAlignment="1">
      <alignment horizontal="center" vertical="center" wrapText="1"/>
    </xf>
    <xf numFmtId="5" fontId="7" fillId="0" borderId="14" xfId="1" applyNumberFormat="1" applyFont="1" applyBorder="1" applyAlignment="1">
      <alignment horizontal="center" vertical="center" shrinkToFit="1"/>
    </xf>
    <xf numFmtId="0" fontId="6" fillId="0" borderId="14" xfId="0" applyFont="1" applyBorder="1" applyAlignment="1">
      <alignment wrapText="1"/>
    </xf>
    <xf numFmtId="0" fontId="7" fillId="0" borderId="8" xfId="0" applyFont="1" applyBorder="1" applyAlignment="1">
      <alignment horizontal="center" vertical="center" wrapText="1"/>
    </xf>
    <xf numFmtId="0" fontId="15" fillId="0" borderId="15" xfId="0" applyFont="1" applyBorder="1" applyAlignment="1">
      <alignment horizontal="center" vertical="center" wrapText="1"/>
    </xf>
    <xf numFmtId="42" fontId="7" fillId="0" borderId="28" xfId="1" applyFont="1" applyBorder="1" applyAlignment="1">
      <alignment horizontal="center" vertical="center" shrinkToFit="1"/>
    </xf>
    <xf numFmtId="0" fontId="7" fillId="7" borderId="16" xfId="0" applyFont="1" applyFill="1" applyBorder="1" applyAlignment="1">
      <alignment horizontal="center" vertical="center" wrapText="1"/>
    </xf>
    <xf numFmtId="9" fontId="6" fillId="0" borderId="26"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33" xfId="0" applyFont="1" applyBorder="1" applyAlignment="1">
      <alignment horizontal="center" vertical="center" wrapText="1"/>
    </xf>
    <xf numFmtId="0" fontId="6" fillId="8" borderId="7" xfId="0" applyFont="1" applyFill="1" applyBorder="1" applyAlignment="1">
      <alignment horizontal="left" vertical="center" wrapText="1"/>
    </xf>
    <xf numFmtId="0" fontId="7" fillId="0" borderId="9" xfId="0" applyFont="1" applyBorder="1" applyAlignment="1">
      <alignment horizontal="center" vertical="center" wrapText="1"/>
    </xf>
    <xf numFmtId="9" fontId="6" fillId="0" borderId="10" xfId="0" applyNumberFormat="1" applyFont="1" applyBorder="1" applyAlignment="1">
      <alignment horizontal="center" vertical="center" wrapText="1"/>
    </xf>
    <xf numFmtId="42" fontId="7" fillId="0" borderId="32" xfId="1" applyFont="1" applyBorder="1" applyAlignment="1">
      <alignment horizontal="center" vertical="center" shrinkToFit="1"/>
    </xf>
    <xf numFmtId="164" fontId="6" fillId="0" borderId="7" xfId="0" applyNumberFormat="1" applyFont="1" applyBorder="1" applyAlignment="1">
      <alignment horizontal="center" vertical="center" wrapText="1"/>
    </xf>
    <xf numFmtId="0" fontId="16" fillId="0" borderId="11" xfId="0" applyFont="1" applyBorder="1" applyAlignment="1">
      <alignment vertical="center" wrapText="1"/>
    </xf>
    <xf numFmtId="0" fontId="7" fillId="0" borderId="13" xfId="0" applyFont="1" applyBorder="1" applyAlignment="1">
      <alignment horizontal="center" vertical="center" wrapText="1"/>
    </xf>
    <xf numFmtId="9" fontId="6" fillId="0" borderId="25" xfId="0" applyNumberFormat="1" applyFont="1" applyBorder="1" applyAlignment="1">
      <alignment horizontal="center" vertical="center" wrapText="1"/>
    </xf>
    <xf numFmtId="42" fontId="7" fillId="0" borderId="29" xfId="1" applyFont="1" applyBorder="1" applyAlignment="1">
      <alignment horizontal="center" vertical="center" shrinkToFit="1"/>
    </xf>
    <xf numFmtId="0" fontId="6" fillId="0" borderId="1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0" fontId="13" fillId="9" borderId="30" xfId="0" applyFont="1" applyFill="1" applyBorder="1" applyAlignment="1">
      <alignment horizontal="center" vertical="center" wrapText="1"/>
    </xf>
    <xf numFmtId="0" fontId="13" fillId="9" borderId="31" xfId="0" applyFont="1" applyFill="1" applyBorder="1" applyAlignment="1">
      <alignment horizontal="center" vertical="center" wrapText="1"/>
    </xf>
    <xf numFmtId="0" fontId="13" fillId="9" borderId="3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21"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228601</xdr:colOff>
      <xdr:row>35</xdr:row>
      <xdr:rowOff>247650</xdr:rowOff>
    </xdr:from>
    <xdr:to>
      <xdr:col>1</xdr:col>
      <xdr:colOff>1676401</xdr:colOff>
      <xdr:row>35</xdr:row>
      <xdr:rowOff>752860</xdr:rowOff>
    </xdr:to>
    <xdr:pic>
      <xdr:nvPicPr>
        <xdr:cNvPr id="2" name="Imagen 1">
          <a:extLst>
            <a:ext uri="{FF2B5EF4-FFF2-40B4-BE49-F238E27FC236}">
              <a16:creationId xmlns:a16="http://schemas.microsoft.com/office/drawing/2014/main" id="{9F6FB849-48BF-0ECB-E581-9D2ED37434D6}"/>
            </a:ext>
          </a:extLst>
        </xdr:cNvPr>
        <xdr:cNvPicPr>
          <a:picLocks noChangeAspect="1"/>
        </xdr:cNvPicPr>
      </xdr:nvPicPr>
      <xdr:blipFill>
        <a:blip xmlns:r="http://schemas.openxmlformats.org/officeDocument/2006/relationships" r:embed="rId1"/>
        <a:stretch>
          <a:fillRect/>
        </a:stretch>
      </xdr:blipFill>
      <xdr:spPr>
        <a:xfrm>
          <a:off x="981076" y="30975300"/>
          <a:ext cx="1447800" cy="505210"/>
        </a:xfrm>
        <a:prstGeom prst="rect">
          <a:avLst/>
        </a:prstGeom>
      </xdr:spPr>
    </xdr:pic>
    <xdr:clientData/>
  </xdr:twoCellAnchor>
  <xdr:twoCellAnchor editAs="oneCell">
    <xdr:from>
      <xdr:col>3</xdr:col>
      <xdr:colOff>400501</xdr:colOff>
      <xdr:row>35</xdr:row>
      <xdr:rowOff>247650</xdr:rowOff>
    </xdr:from>
    <xdr:to>
      <xdr:col>6</xdr:col>
      <xdr:colOff>142876</xdr:colOff>
      <xdr:row>35</xdr:row>
      <xdr:rowOff>775097</xdr:rowOff>
    </xdr:to>
    <xdr:pic>
      <xdr:nvPicPr>
        <xdr:cNvPr id="3" name="Imagen 2">
          <a:extLst>
            <a:ext uri="{FF2B5EF4-FFF2-40B4-BE49-F238E27FC236}">
              <a16:creationId xmlns:a16="http://schemas.microsoft.com/office/drawing/2014/main" id="{AABF2D5B-3E93-F94D-867D-346FCB24A5EE}"/>
            </a:ext>
          </a:extLst>
        </xdr:cNvPr>
        <xdr:cNvPicPr>
          <a:picLocks noChangeAspect="1"/>
        </xdr:cNvPicPr>
      </xdr:nvPicPr>
      <xdr:blipFill>
        <a:blip xmlns:r="http://schemas.openxmlformats.org/officeDocument/2006/relationships" r:embed="rId2"/>
        <a:stretch>
          <a:fillRect/>
        </a:stretch>
      </xdr:blipFill>
      <xdr:spPr>
        <a:xfrm>
          <a:off x="5953576" y="30975300"/>
          <a:ext cx="1999800" cy="52744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1"/>
  <sheetViews>
    <sheetView tabSelected="1" view="pageBreakPreview" topLeftCell="A11" zoomScaleNormal="100" workbookViewId="0">
      <selection activeCell="J12" sqref="J12"/>
    </sheetView>
  </sheetViews>
  <sheetFormatPr baseColWidth="10" defaultColWidth="11" defaultRowHeight="15"/>
  <cols>
    <col min="1" max="1" width="11.28515625" customWidth="1"/>
    <col min="2" max="2" width="60.85546875" customWidth="1"/>
    <col min="3" max="3" width="11.140625" customWidth="1"/>
    <col min="6" max="6" width="11.85546875" bestFit="1" customWidth="1"/>
    <col min="8" max="8" width="12"/>
    <col min="11" max="11" width="13" customWidth="1"/>
    <col min="13" max="13" width="14.42578125" customWidth="1"/>
  </cols>
  <sheetData>
    <row r="1" spans="1:14" ht="129" customHeight="1">
      <c r="A1" s="69" t="s">
        <v>0</v>
      </c>
      <c r="B1" s="70"/>
      <c r="C1" s="70"/>
      <c r="D1" s="70"/>
      <c r="E1" s="70"/>
      <c r="F1" s="70"/>
      <c r="G1" s="70"/>
      <c r="H1" s="70"/>
      <c r="I1" s="70"/>
      <c r="J1" s="70"/>
      <c r="K1" s="70"/>
      <c r="L1" s="70"/>
      <c r="M1" s="71"/>
    </row>
    <row r="2" spans="1:14" ht="93.95" customHeight="1">
      <c r="A2" s="72" t="s">
        <v>1</v>
      </c>
      <c r="B2" s="72"/>
      <c r="C2" s="72"/>
      <c r="D2" s="72"/>
      <c r="E2" s="72"/>
      <c r="F2" s="72"/>
      <c r="G2" s="72"/>
      <c r="H2" s="72"/>
      <c r="I2" s="72"/>
      <c r="J2" s="72"/>
      <c r="K2" s="72"/>
      <c r="L2" s="72"/>
      <c r="M2" s="73"/>
    </row>
    <row r="3" spans="1:14" ht="38.1" customHeight="1">
      <c r="A3" s="74" t="s">
        <v>2</v>
      </c>
      <c r="B3" s="75"/>
      <c r="C3" s="75"/>
      <c r="D3" s="75"/>
      <c r="E3" s="76" t="s">
        <v>3</v>
      </c>
      <c r="F3" s="75"/>
      <c r="G3" s="77"/>
      <c r="H3" s="76" t="s">
        <v>4</v>
      </c>
      <c r="I3" s="75"/>
      <c r="J3" s="77"/>
      <c r="K3" s="78" t="s">
        <v>5</v>
      </c>
      <c r="L3" s="79"/>
      <c r="M3" s="80"/>
    </row>
    <row r="4" spans="1:14" ht="51.75" thickBot="1">
      <c r="A4" s="1" t="s">
        <v>6</v>
      </c>
      <c r="B4" s="1" t="s">
        <v>7</v>
      </c>
      <c r="C4" s="1" t="s">
        <v>8</v>
      </c>
      <c r="D4" s="2" t="s">
        <v>9</v>
      </c>
      <c r="E4" s="3" t="s">
        <v>10</v>
      </c>
      <c r="F4" s="1" t="s">
        <v>11</v>
      </c>
      <c r="G4" s="4" t="s">
        <v>12</v>
      </c>
      <c r="H4" s="3" t="s">
        <v>10</v>
      </c>
      <c r="I4" s="1" t="s">
        <v>11</v>
      </c>
      <c r="J4" s="4" t="s">
        <v>12</v>
      </c>
      <c r="K4" s="3" t="s">
        <v>10</v>
      </c>
      <c r="L4" s="1" t="s">
        <v>11</v>
      </c>
      <c r="M4" s="4" t="s">
        <v>12</v>
      </c>
    </row>
    <row r="5" spans="1:14" ht="15.75" thickBot="1">
      <c r="A5" s="81">
        <v>0</v>
      </c>
      <c r="B5" s="82"/>
      <c r="C5" s="82"/>
      <c r="D5" s="82"/>
      <c r="E5" s="82"/>
      <c r="F5" s="82"/>
      <c r="G5" s="82"/>
      <c r="H5" s="82"/>
      <c r="I5" s="82"/>
      <c r="J5" s="82"/>
      <c r="K5" s="82"/>
      <c r="L5" s="82"/>
      <c r="M5" s="83"/>
    </row>
    <row r="6" spans="1:14" ht="51">
      <c r="A6" s="5">
        <v>1</v>
      </c>
      <c r="B6" s="59" t="s">
        <v>13</v>
      </c>
      <c r="C6" s="6" t="s">
        <v>14</v>
      </c>
      <c r="D6" s="60">
        <v>1</v>
      </c>
      <c r="E6" s="19">
        <f>+G6/1.19</f>
        <v>5042016.8067226894</v>
      </c>
      <c r="F6" s="61">
        <v>0.19</v>
      </c>
      <c r="G6" s="62">
        <v>6000000</v>
      </c>
      <c r="H6" s="20">
        <f>+J6/1.19</f>
        <v>4352941.1764705889</v>
      </c>
      <c r="I6" s="7">
        <v>0.19</v>
      </c>
      <c r="J6" s="19">
        <v>5180000</v>
      </c>
      <c r="K6" s="20">
        <f t="shared" ref="K6:K13" si="0">AVERAGE(E6,H6)</f>
        <v>4697478.9915966392</v>
      </c>
      <c r="L6" s="7">
        <v>0.19</v>
      </c>
      <c r="M6" s="20">
        <f>K6+(K6*0.19)</f>
        <v>5590000.0000000009</v>
      </c>
    </row>
    <row r="7" spans="1:14" ht="51">
      <c r="A7" s="8">
        <v>2</v>
      </c>
      <c r="B7" s="36" t="s">
        <v>15</v>
      </c>
      <c r="C7" s="9" t="s">
        <v>14</v>
      </c>
      <c r="D7" s="49">
        <v>1</v>
      </c>
      <c r="E7" s="22">
        <f t="shared" ref="E7:E13" si="1">+G7/1.19</f>
        <v>6386554.6218487397</v>
      </c>
      <c r="F7" s="50">
        <v>0.19</v>
      </c>
      <c r="G7" s="48">
        <v>7600000</v>
      </c>
      <c r="H7" s="23">
        <f t="shared" ref="H7:H12" si="2">+J7/1.19</f>
        <v>6218487.3949579839</v>
      </c>
      <c r="I7" s="10">
        <v>0.19</v>
      </c>
      <c r="J7" s="22">
        <v>7400000</v>
      </c>
      <c r="K7" s="23">
        <f t="shared" si="0"/>
        <v>6302521.0084033618</v>
      </c>
      <c r="L7" s="10">
        <v>0.19</v>
      </c>
      <c r="M7" s="23">
        <f t="shared" ref="M7:M10" si="3">K7+(K7*0.19)</f>
        <v>7500000</v>
      </c>
    </row>
    <row r="8" spans="1:14" ht="25.5">
      <c r="A8" s="8">
        <v>3</v>
      </c>
      <c r="B8" s="21" t="s">
        <v>16</v>
      </c>
      <c r="C8" s="9" t="s">
        <v>14</v>
      </c>
      <c r="D8" s="51">
        <v>1</v>
      </c>
      <c r="E8" s="22">
        <f t="shared" si="1"/>
        <v>2941176.4705882357</v>
      </c>
      <c r="F8" s="50">
        <v>0.19</v>
      </c>
      <c r="G8" s="48">
        <v>3500000</v>
      </c>
      <c r="H8" s="23">
        <f t="shared" si="2"/>
        <v>2860504.2016806724</v>
      </c>
      <c r="I8" s="10">
        <v>0.19</v>
      </c>
      <c r="J8" s="22">
        <v>3404000</v>
      </c>
      <c r="K8" s="23">
        <f t="shared" si="0"/>
        <v>2900840.3361344542</v>
      </c>
      <c r="L8" s="10">
        <v>0.19</v>
      </c>
      <c r="M8" s="23">
        <f t="shared" si="3"/>
        <v>3452000.0000000005</v>
      </c>
    </row>
    <row r="9" spans="1:14" ht="51">
      <c r="A9" s="8">
        <v>4</v>
      </c>
      <c r="B9" s="21" t="s">
        <v>41</v>
      </c>
      <c r="C9" s="9" t="s">
        <v>14</v>
      </c>
      <c r="D9" s="52">
        <v>1</v>
      </c>
      <c r="E9" s="22">
        <f t="shared" si="1"/>
        <v>8403361.3445378151</v>
      </c>
      <c r="F9" s="50">
        <v>0.19</v>
      </c>
      <c r="G9" s="48">
        <v>10000000</v>
      </c>
      <c r="H9" s="23">
        <f t="shared" si="2"/>
        <v>7647058.823529412</v>
      </c>
      <c r="I9" s="10">
        <v>0.19</v>
      </c>
      <c r="J9" s="22">
        <v>9100000</v>
      </c>
      <c r="K9" s="23">
        <f t="shared" si="0"/>
        <v>8025210.084033614</v>
      </c>
      <c r="L9" s="10">
        <v>0.19</v>
      </c>
      <c r="M9" s="23">
        <f t="shared" si="3"/>
        <v>9550000</v>
      </c>
    </row>
    <row r="10" spans="1:14" ht="76.5">
      <c r="A10" s="8">
        <v>5</v>
      </c>
      <c r="B10" s="21" t="s">
        <v>40</v>
      </c>
      <c r="C10" s="9" t="s">
        <v>14</v>
      </c>
      <c r="D10" s="52">
        <v>1</v>
      </c>
      <c r="E10" s="22">
        <f t="shared" si="1"/>
        <v>4201680.6722689075</v>
      </c>
      <c r="F10" s="50">
        <v>0.19</v>
      </c>
      <c r="G10" s="48">
        <v>5000000</v>
      </c>
      <c r="H10" s="23">
        <f t="shared" si="2"/>
        <v>3406722.6890756306</v>
      </c>
      <c r="I10" s="10">
        <v>0.19</v>
      </c>
      <c r="J10" s="22">
        <v>4054000</v>
      </c>
      <c r="K10" s="23">
        <f t="shared" si="0"/>
        <v>3804201.6806722693</v>
      </c>
      <c r="L10" s="10">
        <v>0.19</v>
      </c>
      <c r="M10" s="23">
        <f t="shared" si="3"/>
        <v>4527000</v>
      </c>
      <c r="N10" s="35"/>
    </row>
    <row r="11" spans="1:14" ht="89.25">
      <c r="A11" s="38">
        <v>6</v>
      </c>
      <c r="B11" s="13" t="s">
        <v>42</v>
      </c>
      <c r="C11" s="46" t="s">
        <v>50</v>
      </c>
      <c r="D11" s="53">
        <v>2</v>
      </c>
      <c r="E11" s="22">
        <f t="shared" si="1"/>
        <v>645378.15126050427</v>
      </c>
      <c r="F11" s="50">
        <v>0.19</v>
      </c>
      <c r="G11" s="48">
        <v>768000</v>
      </c>
      <c r="H11" s="23">
        <f t="shared" si="2"/>
        <v>645378.15126050427</v>
      </c>
      <c r="I11" s="14">
        <v>0.19</v>
      </c>
      <c r="J11" s="15">
        <v>768000</v>
      </c>
      <c r="K11" s="16">
        <f t="shared" si="0"/>
        <v>645378.15126050427</v>
      </c>
      <c r="L11" s="14">
        <v>0.19</v>
      </c>
      <c r="M11" s="24">
        <f>K11+(K11*0.19)</f>
        <v>768000.00000000012</v>
      </c>
    </row>
    <row r="12" spans="1:14" ht="153">
      <c r="A12" s="8">
        <v>7</v>
      </c>
      <c r="B12" s="39" t="s">
        <v>17</v>
      </c>
      <c r="C12" s="9" t="s">
        <v>14</v>
      </c>
      <c r="D12" s="51">
        <v>1</v>
      </c>
      <c r="E12" s="22">
        <f t="shared" si="1"/>
        <v>4201680.6722689075</v>
      </c>
      <c r="F12" s="50">
        <v>0.19</v>
      </c>
      <c r="G12" s="48">
        <v>5000000</v>
      </c>
      <c r="H12" s="23">
        <f t="shared" si="2"/>
        <v>3731092.4369747899</v>
      </c>
      <c r="I12" s="10">
        <v>0.19</v>
      </c>
      <c r="J12" s="22">
        <v>4440000</v>
      </c>
      <c r="K12" s="23">
        <f t="shared" si="0"/>
        <v>3966386.5546218487</v>
      </c>
      <c r="L12" s="10">
        <v>0.19</v>
      </c>
      <c r="M12" s="23">
        <f>K12+(K12*0.19)</f>
        <v>4720000</v>
      </c>
    </row>
    <row r="13" spans="1:14" ht="25.5">
      <c r="A13" s="8">
        <v>8</v>
      </c>
      <c r="B13" s="37" t="s">
        <v>43</v>
      </c>
      <c r="C13" s="9" t="s">
        <v>14</v>
      </c>
      <c r="D13" s="49">
        <v>100</v>
      </c>
      <c r="E13" s="22">
        <f t="shared" si="1"/>
        <v>1932773.1092436975</v>
      </c>
      <c r="F13" s="50">
        <v>0.19</v>
      </c>
      <c r="G13" s="48">
        <v>2300000</v>
      </c>
      <c r="H13" s="23">
        <f>+J13/1.19</f>
        <v>1932773.1092436975</v>
      </c>
      <c r="I13" s="10">
        <v>0.19</v>
      </c>
      <c r="J13" s="40">
        <v>2300000</v>
      </c>
      <c r="K13" s="23">
        <f t="shared" si="0"/>
        <v>1932773.1092436975</v>
      </c>
      <c r="L13" s="10">
        <v>0.19</v>
      </c>
      <c r="M13" s="23">
        <f t="shared" ref="M13" si="4">K13+(K13*0.19)</f>
        <v>2300000</v>
      </c>
    </row>
    <row r="14" spans="1:14">
      <c r="A14" s="8">
        <v>9</v>
      </c>
      <c r="B14" s="41" t="s">
        <v>49</v>
      </c>
      <c r="C14" s="47" t="s">
        <v>19</v>
      </c>
      <c r="D14" s="52">
        <v>2</v>
      </c>
      <c r="E14" s="22">
        <f>+G14/1.19</f>
        <v>336134.45378151262</v>
      </c>
      <c r="F14" s="50">
        <v>0.19</v>
      </c>
      <c r="G14" s="48">
        <v>400000</v>
      </c>
      <c r="H14" s="23">
        <f>+J14/1.19</f>
        <v>302521.00840336137</v>
      </c>
      <c r="I14" s="10">
        <v>0.19</v>
      </c>
      <c r="J14" s="22">
        <v>360000</v>
      </c>
      <c r="K14" s="23">
        <f t="shared" ref="K14" si="5">AVERAGE(E14,H14)</f>
        <v>319327.731092437</v>
      </c>
      <c r="L14" s="10">
        <v>0.19</v>
      </c>
      <c r="M14" s="23">
        <f t="shared" ref="M14" si="6">K14+(K14*0.19)</f>
        <v>380000</v>
      </c>
    </row>
    <row r="15" spans="1:14" ht="25.5">
      <c r="A15" s="8">
        <v>10</v>
      </c>
      <c r="B15" s="21" t="s">
        <v>30</v>
      </c>
      <c r="C15" s="12" t="s">
        <v>19</v>
      </c>
      <c r="D15" s="52">
        <v>1</v>
      </c>
      <c r="E15" s="22">
        <f>+G15/1.19</f>
        <v>468.9075630252101</v>
      </c>
      <c r="F15" s="50">
        <v>0.19</v>
      </c>
      <c r="G15" s="48">
        <v>558</v>
      </c>
      <c r="H15" s="23">
        <f t="shared" ref="H15:H22" si="7">J15/1.19</f>
        <v>468.9075630252101</v>
      </c>
      <c r="I15" s="10">
        <v>0.19</v>
      </c>
      <c r="J15" s="22">
        <v>558</v>
      </c>
      <c r="K15" s="23">
        <f t="shared" ref="K15:K28" si="8">AVERAGE(E15,H15)</f>
        <v>468.9075630252101</v>
      </c>
      <c r="L15" s="10">
        <v>0.19</v>
      </c>
      <c r="M15" s="23">
        <f t="shared" ref="M15:M23" si="9">K15+(K15*0.19)</f>
        <v>558</v>
      </c>
    </row>
    <row r="16" spans="1:14" ht="38.25">
      <c r="A16" s="8">
        <v>11</v>
      </c>
      <c r="B16" s="21" t="s">
        <v>31</v>
      </c>
      <c r="C16" s="12" t="s">
        <v>19</v>
      </c>
      <c r="D16" s="52">
        <v>1</v>
      </c>
      <c r="E16" s="22">
        <f t="shared" ref="E16:E22" si="10">+G16/1.19</f>
        <v>305.88235294117646</v>
      </c>
      <c r="F16" s="50">
        <v>0.19</v>
      </c>
      <c r="G16" s="48">
        <v>364</v>
      </c>
      <c r="H16" s="23">
        <f t="shared" si="7"/>
        <v>305.88235294117646</v>
      </c>
      <c r="I16" s="10">
        <v>0.19</v>
      </c>
      <c r="J16" s="22">
        <v>364</v>
      </c>
      <c r="K16" s="23">
        <f t="shared" si="8"/>
        <v>305.88235294117646</v>
      </c>
      <c r="L16" s="10">
        <v>0.19</v>
      </c>
      <c r="M16" s="23">
        <f t="shared" si="9"/>
        <v>364</v>
      </c>
    </row>
    <row r="17" spans="1:13" ht="38.25">
      <c r="A17" s="8">
        <v>12</v>
      </c>
      <c r="B17" s="21" t="s">
        <v>32</v>
      </c>
      <c r="C17" s="12" t="s">
        <v>19</v>
      </c>
      <c r="D17" s="52">
        <v>1</v>
      </c>
      <c r="E17" s="22">
        <f t="shared" si="10"/>
        <v>764.70588235294122</v>
      </c>
      <c r="F17" s="50">
        <v>0.19</v>
      </c>
      <c r="G17" s="48">
        <v>910</v>
      </c>
      <c r="H17" s="23">
        <f t="shared" si="7"/>
        <v>764.70588235294122</v>
      </c>
      <c r="I17" s="10">
        <v>0.19</v>
      </c>
      <c r="J17" s="22">
        <v>910</v>
      </c>
      <c r="K17" s="23">
        <f t="shared" si="8"/>
        <v>764.70588235294122</v>
      </c>
      <c r="L17" s="10">
        <v>0.19</v>
      </c>
      <c r="M17" s="23">
        <f t="shared" si="9"/>
        <v>910</v>
      </c>
    </row>
    <row r="18" spans="1:13" ht="38.25">
      <c r="A18" s="8">
        <v>13</v>
      </c>
      <c r="B18" s="21" t="s">
        <v>33</v>
      </c>
      <c r="C18" s="12" t="s">
        <v>19</v>
      </c>
      <c r="D18" s="52">
        <v>1</v>
      </c>
      <c r="E18" s="22">
        <f t="shared" si="10"/>
        <v>43697.478991596639</v>
      </c>
      <c r="F18" s="50">
        <v>0.19</v>
      </c>
      <c r="G18" s="48">
        <v>52000</v>
      </c>
      <c r="H18" s="23">
        <f t="shared" si="7"/>
        <v>43697.478991596639</v>
      </c>
      <c r="I18" s="10">
        <v>0.19</v>
      </c>
      <c r="J18" s="22">
        <v>52000</v>
      </c>
      <c r="K18" s="23">
        <f t="shared" si="8"/>
        <v>43697.478991596639</v>
      </c>
      <c r="L18" s="10">
        <v>0.19</v>
      </c>
      <c r="M18" s="23">
        <f t="shared" si="9"/>
        <v>52000</v>
      </c>
    </row>
    <row r="19" spans="1:13" ht="25.5">
      <c r="A19" s="8">
        <v>14</v>
      </c>
      <c r="B19" s="36" t="s">
        <v>44</v>
      </c>
      <c r="C19" s="12" t="s">
        <v>19</v>
      </c>
      <c r="D19" s="52">
        <v>1</v>
      </c>
      <c r="E19" s="22">
        <f t="shared" si="10"/>
        <v>3657.9831932773109</v>
      </c>
      <c r="F19" s="50">
        <v>0.19</v>
      </c>
      <c r="G19" s="48">
        <v>4353</v>
      </c>
      <c r="H19" s="23">
        <f t="shared" si="7"/>
        <v>3657.9831932773109</v>
      </c>
      <c r="I19" s="10">
        <v>0.19</v>
      </c>
      <c r="J19" s="22">
        <v>4353</v>
      </c>
      <c r="K19" s="23">
        <f t="shared" si="8"/>
        <v>3657.9831932773109</v>
      </c>
      <c r="L19" s="10">
        <v>0.19</v>
      </c>
      <c r="M19" s="23">
        <f t="shared" si="9"/>
        <v>4353</v>
      </c>
    </row>
    <row r="20" spans="1:13" ht="25.5">
      <c r="A20" s="8">
        <v>15</v>
      </c>
      <c r="B20" s="21" t="s">
        <v>46</v>
      </c>
      <c r="C20" s="12" t="s">
        <v>19</v>
      </c>
      <c r="D20" s="52">
        <v>1</v>
      </c>
      <c r="E20" s="22">
        <f t="shared" si="10"/>
        <v>27310.9243697479</v>
      </c>
      <c r="F20" s="50">
        <v>0.19</v>
      </c>
      <c r="G20" s="48">
        <v>32500</v>
      </c>
      <c r="H20" s="23">
        <f t="shared" si="7"/>
        <v>27310.9243697479</v>
      </c>
      <c r="I20" s="10">
        <v>0.19</v>
      </c>
      <c r="J20" s="22">
        <v>32500</v>
      </c>
      <c r="K20" s="23">
        <f t="shared" si="8"/>
        <v>27310.9243697479</v>
      </c>
      <c r="L20" s="10">
        <v>0.19</v>
      </c>
      <c r="M20" s="23">
        <f t="shared" si="9"/>
        <v>32500</v>
      </c>
    </row>
    <row r="21" spans="1:13" ht="25.5">
      <c r="A21" s="8">
        <v>16</v>
      </c>
      <c r="B21" s="21" t="s">
        <v>45</v>
      </c>
      <c r="C21" s="12" t="s">
        <v>19</v>
      </c>
      <c r="D21" s="52">
        <v>1</v>
      </c>
      <c r="E21" s="22">
        <f t="shared" si="10"/>
        <v>210084.03361344538</v>
      </c>
      <c r="F21" s="50">
        <v>0.19</v>
      </c>
      <c r="G21" s="48">
        <v>250000</v>
      </c>
      <c r="H21" s="23">
        <f t="shared" si="7"/>
        <v>213445.37815126052</v>
      </c>
      <c r="I21" s="10">
        <v>0.19</v>
      </c>
      <c r="J21" s="22">
        <v>254000</v>
      </c>
      <c r="K21" s="23">
        <f t="shared" si="8"/>
        <v>211764.70588235295</v>
      </c>
      <c r="L21" s="10">
        <v>0.19</v>
      </c>
      <c r="M21" s="23">
        <f t="shared" si="9"/>
        <v>252000</v>
      </c>
    </row>
    <row r="22" spans="1:13" ht="25.5">
      <c r="A22" s="8">
        <v>17</v>
      </c>
      <c r="B22" s="21" t="s">
        <v>47</v>
      </c>
      <c r="C22" s="12" t="s">
        <v>19</v>
      </c>
      <c r="D22" s="52">
        <v>2</v>
      </c>
      <c r="E22" s="22">
        <f t="shared" si="10"/>
        <v>67899.159663865546</v>
      </c>
      <c r="F22" s="50">
        <v>0.19</v>
      </c>
      <c r="G22" s="48">
        <v>80800</v>
      </c>
      <c r="H22" s="23">
        <f t="shared" si="7"/>
        <v>61176.470588235294</v>
      </c>
      <c r="I22" s="10">
        <v>0.19</v>
      </c>
      <c r="J22" s="22">
        <v>72800</v>
      </c>
      <c r="K22" s="23">
        <f t="shared" si="8"/>
        <v>64537.815126050424</v>
      </c>
      <c r="L22" s="10">
        <v>0.19</v>
      </c>
      <c r="M22" s="23">
        <f t="shared" si="9"/>
        <v>76800</v>
      </c>
    </row>
    <row r="23" spans="1:13" ht="102">
      <c r="A23" s="8">
        <v>18</v>
      </c>
      <c r="B23" s="21" t="s">
        <v>48</v>
      </c>
      <c r="C23" s="12" t="s">
        <v>19</v>
      </c>
      <c r="D23" s="52">
        <v>1</v>
      </c>
      <c r="E23" s="42">
        <f>+G23/1.19</f>
        <v>13092436.974789917</v>
      </c>
      <c r="F23" s="50">
        <v>0.19</v>
      </c>
      <c r="G23" s="48">
        <v>15580000</v>
      </c>
      <c r="H23" s="43">
        <f>+J23/1.19</f>
        <v>9731092.4369747899</v>
      </c>
      <c r="I23" s="10">
        <v>0.19</v>
      </c>
      <c r="J23" s="44">
        <v>11580000</v>
      </c>
      <c r="K23" s="23">
        <f t="shared" si="8"/>
        <v>11411764.705882354</v>
      </c>
      <c r="L23" s="10">
        <v>0.19</v>
      </c>
      <c r="M23" s="23">
        <f t="shared" si="9"/>
        <v>13580000</v>
      </c>
    </row>
    <row r="24" spans="1:13" ht="63.75">
      <c r="A24" s="63">
        <v>19</v>
      </c>
      <c r="B24" s="21" t="s">
        <v>18</v>
      </c>
      <c r="C24" s="9" t="s">
        <v>19</v>
      </c>
      <c r="D24" s="51">
        <v>1</v>
      </c>
      <c r="E24" s="22">
        <f t="shared" ref="E24:E28" si="11">+G24/1.08</f>
        <v>18518.518518518518</v>
      </c>
      <c r="F24" s="50">
        <v>0.08</v>
      </c>
      <c r="G24" s="48">
        <v>20000</v>
      </c>
      <c r="H24" s="23">
        <f>J24/1.19</f>
        <v>15126.050420168069</v>
      </c>
      <c r="I24" s="10">
        <v>0.08</v>
      </c>
      <c r="J24" s="22">
        <v>18000</v>
      </c>
      <c r="K24" s="23">
        <f t="shared" si="8"/>
        <v>16822.284469343293</v>
      </c>
      <c r="L24" s="10">
        <v>0.08</v>
      </c>
      <c r="M24" s="23">
        <f t="shared" ref="M24:M34" si="12">K24+(K24*0.08)</f>
        <v>18168.067226890755</v>
      </c>
    </row>
    <row r="25" spans="1:13" ht="127.5">
      <c r="A25" s="63"/>
      <c r="B25" s="21" t="s">
        <v>20</v>
      </c>
      <c r="C25" s="9" t="s">
        <v>19</v>
      </c>
      <c r="D25" s="51">
        <v>1</v>
      </c>
      <c r="E25" s="22">
        <f t="shared" si="11"/>
        <v>18518.518518518518</v>
      </c>
      <c r="F25" s="50">
        <v>0.08</v>
      </c>
      <c r="G25" s="48">
        <v>20000</v>
      </c>
      <c r="H25" s="23">
        <f t="shared" ref="H25:H28" si="13">J25/1.19</f>
        <v>15126.050420168069</v>
      </c>
      <c r="I25" s="10">
        <v>0.08</v>
      </c>
      <c r="J25" s="22">
        <v>18000</v>
      </c>
      <c r="K25" s="23">
        <f t="shared" si="8"/>
        <v>16822.284469343293</v>
      </c>
      <c r="L25" s="10">
        <v>0.08</v>
      </c>
      <c r="M25" s="23">
        <f t="shared" si="12"/>
        <v>18168.067226890755</v>
      </c>
    </row>
    <row r="26" spans="1:13" ht="102">
      <c r="A26" s="63"/>
      <c r="B26" s="21" t="s">
        <v>21</v>
      </c>
      <c r="C26" s="9" t="s">
        <v>19</v>
      </c>
      <c r="D26" s="51">
        <v>1</v>
      </c>
      <c r="E26" s="22">
        <f t="shared" si="11"/>
        <v>18518.518518518518</v>
      </c>
      <c r="F26" s="50">
        <v>0.08</v>
      </c>
      <c r="G26" s="48">
        <v>20000</v>
      </c>
      <c r="H26" s="23">
        <f t="shared" si="13"/>
        <v>15126.050420168069</v>
      </c>
      <c r="I26" s="10">
        <v>0.08</v>
      </c>
      <c r="J26" s="22">
        <v>18000</v>
      </c>
      <c r="K26" s="23">
        <f t="shared" si="8"/>
        <v>16822.284469343293</v>
      </c>
      <c r="L26" s="10">
        <v>0.08</v>
      </c>
      <c r="M26" s="23">
        <f t="shared" si="12"/>
        <v>18168.067226890755</v>
      </c>
    </row>
    <row r="27" spans="1:13" ht="102">
      <c r="A27" s="63"/>
      <c r="B27" s="21" t="s">
        <v>22</v>
      </c>
      <c r="C27" s="9" t="s">
        <v>19</v>
      </c>
      <c r="D27" s="51">
        <v>1</v>
      </c>
      <c r="E27" s="22">
        <f t="shared" si="11"/>
        <v>18518.518518518518</v>
      </c>
      <c r="F27" s="50">
        <v>0.08</v>
      </c>
      <c r="G27" s="48">
        <v>20000</v>
      </c>
      <c r="H27" s="23">
        <f t="shared" si="13"/>
        <v>15126.050420168069</v>
      </c>
      <c r="I27" s="10">
        <v>0.08</v>
      </c>
      <c r="J27" s="22">
        <v>18000</v>
      </c>
      <c r="K27" s="23">
        <f t="shared" si="8"/>
        <v>16822.284469343293</v>
      </c>
      <c r="L27" s="10">
        <v>0.08</v>
      </c>
      <c r="M27" s="23">
        <f t="shared" si="12"/>
        <v>18168.067226890755</v>
      </c>
    </row>
    <row r="28" spans="1:13" ht="90">
      <c r="A28" s="63"/>
      <c r="B28" s="45" t="s">
        <v>23</v>
      </c>
      <c r="C28" s="9" t="s">
        <v>19</v>
      </c>
      <c r="D28" s="51">
        <v>1</v>
      </c>
      <c r="E28" s="22">
        <f t="shared" si="11"/>
        <v>18518.518518518518</v>
      </c>
      <c r="F28" s="50">
        <v>0.08</v>
      </c>
      <c r="G28" s="48">
        <v>20000</v>
      </c>
      <c r="H28" s="23">
        <f t="shared" si="13"/>
        <v>15126.050420168069</v>
      </c>
      <c r="I28" s="10">
        <v>0.08</v>
      </c>
      <c r="J28" s="22">
        <v>18000</v>
      </c>
      <c r="K28" s="23">
        <f t="shared" si="8"/>
        <v>16822.284469343293</v>
      </c>
      <c r="L28" s="10">
        <v>0.08</v>
      </c>
      <c r="M28" s="23">
        <f t="shared" si="12"/>
        <v>18168.067226890755</v>
      </c>
    </row>
    <row r="29" spans="1:13" ht="76.5">
      <c r="A29" s="63">
        <v>20</v>
      </c>
      <c r="B29" s="17" t="s">
        <v>24</v>
      </c>
      <c r="C29" s="9" t="s">
        <v>19</v>
      </c>
      <c r="D29" s="51">
        <v>1</v>
      </c>
      <c r="E29" s="22">
        <f t="shared" ref="E29:E34" si="14">+G29/1.08</f>
        <v>11018.518518518518</v>
      </c>
      <c r="F29" s="50">
        <v>0.08</v>
      </c>
      <c r="G29" s="48">
        <v>11900</v>
      </c>
      <c r="H29" s="23">
        <f t="shared" ref="H29:H34" si="15">J29/1.19</f>
        <v>10000</v>
      </c>
      <c r="I29" s="10">
        <v>0.08</v>
      </c>
      <c r="J29" s="22">
        <v>11900</v>
      </c>
      <c r="K29" s="23">
        <f t="shared" ref="K29:K34" si="16">AVERAGE(E29,H29)</f>
        <v>10509.259259259259</v>
      </c>
      <c r="L29" s="10">
        <v>0.08</v>
      </c>
      <c r="M29" s="23">
        <f t="shared" si="12"/>
        <v>11350</v>
      </c>
    </row>
    <row r="30" spans="1:13" ht="89.25">
      <c r="A30" s="63"/>
      <c r="B30" s="18" t="s">
        <v>25</v>
      </c>
      <c r="C30" s="9" t="s">
        <v>19</v>
      </c>
      <c r="D30" s="51">
        <v>1</v>
      </c>
      <c r="E30" s="22">
        <f t="shared" si="14"/>
        <v>11018.518518518518</v>
      </c>
      <c r="F30" s="50">
        <v>0.08</v>
      </c>
      <c r="G30" s="48">
        <v>11900</v>
      </c>
      <c r="H30" s="23">
        <f t="shared" si="15"/>
        <v>10000</v>
      </c>
      <c r="I30" s="10">
        <v>0.08</v>
      </c>
      <c r="J30" s="22">
        <v>11900</v>
      </c>
      <c r="K30" s="23">
        <f t="shared" si="16"/>
        <v>10509.259259259259</v>
      </c>
      <c r="L30" s="10">
        <v>0.08</v>
      </c>
      <c r="M30" s="23">
        <f t="shared" si="12"/>
        <v>11350</v>
      </c>
    </row>
    <row r="31" spans="1:13" ht="89.25">
      <c r="A31" s="63"/>
      <c r="B31" s="18" t="s">
        <v>26</v>
      </c>
      <c r="C31" s="9" t="s">
        <v>19</v>
      </c>
      <c r="D31" s="51">
        <v>1</v>
      </c>
      <c r="E31" s="22">
        <f t="shared" si="14"/>
        <v>11018.518518518518</v>
      </c>
      <c r="F31" s="50">
        <v>0.08</v>
      </c>
      <c r="G31" s="48">
        <v>11900</v>
      </c>
      <c r="H31" s="23">
        <f t="shared" si="15"/>
        <v>10000</v>
      </c>
      <c r="I31" s="10">
        <v>0.08</v>
      </c>
      <c r="J31" s="22">
        <v>11900</v>
      </c>
      <c r="K31" s="23">
        <f t="shared" si="16"/>
        <v>10509.259259259259</v>
      </c>
      <c r="L31" s="10">
        <v>0.08</v>
      </c>
      <c r="M31" s="23">
        <f t="shared" si="12"/>
        <v>11350</v>
      </c>
    </row>
    <row r="32" spans="1:13" ht="102">
      <c r="A32" s="63"/>
      <c r="B32" s="18" t="s">
        <v>27</v>
      </c>
      <c r="C32" s="9" t="s">
        <v>19</v>
      </c>
      <c r="D32" s="51">
        <v>1</v>
      </c>
      <c r="E32" s="22">
        <f t="shared" si="14"/>
        <v>11018.518518518518</v>
      </c>
      <c r="F32" s="50">
        <v>0.08</v>
      </c>
      <c r="G32" s="48">
        <v>11900</v>
      </c>
      <c r="H32" s="23">
        <f t="shared" si="15"/>
        <v>10000</v>
      </c>
      <c r="I32" s="10">
        <v>0.08</v>
      </c>
      <c r="J32" s="22">
        <v>11900</v>
      </c>
      <c r="K32" s="23">
        <f t="shared" si="16"/>
        <v>10509.259259259259</v>
      </c>
      <c r="L32" s="10">
        <v>0.08</v>
      </c>
      <c r="M32" s="23">
        <f t="shared" si="12"/>
        <v>11350</v>
      </c>
    </row>
    <row r="33" spans="1:13" ht="102">
      <c r="A33" s="63"/>
      <c r="B33" s="18" t="s">
        <v>28</v>
      </c>
      <c r="C33" s="9" t="s">
        <v>19</v>
      </c>
      <c r="D33" s="51">
        <v>1</v>
      </c>
      <c r="E33" s="22">
        <f t="shared" si="14"/>
        <v>11018.518518518518</v>
      </c>
      <c r="F33" s="50">
        <v>0.08</v>
      </c>
      <c r="G33" s="48">
        <v>11900</v>
      </c>
      <c r="H33" s="23">
        <f t="shared" si="15"/>
        <v>10000</v>
      </c>
      <c r="I33" s="10">
        <v>0.08</v>
      </c>
      <c r="J33" s="22">
        <v>11900</v>
      </c>
      <c r="K33" s="23">
        <f t="shared" si="16"/>
        <v>10509.259259259259</v>
      </c>
      <c r="L33" s="10">
        <v>0.08</v>
      </c>
      <c r="M33" s="23">
        <f t="shared" si="12"/>
        <v>11350</v>
      </c>
    </row>
    <row r="34" spans="1:13" ht="90" thickBot="1">
      <c r="A34" s="64"/>
      <c r="B34" s="54" t="s">
        <v>29</v>
      </c>
      <c r="C34" s="46" t="s">
        <v>19</v>
      </c>
      <c r="D34" s="55">
        <v>1</v>
      </c>
      <c r="E34" s="34">
        <f t="shared" si="14"/>
        <v>11018.518518518518</v>
      </c>
      <c r="F34" s="56">
        <v>0.08</v>
      </c>
      <c r="G34" s="57">
        <v>11900</v>
      </c>
      <c r="H34" s="58">
        <f t="shared" si="15"/>
        <v>10000</v>
      </c>
      <c r="I34" s="11">
        <v>0.08</v>
      </c>
      <c r="J34" s="34">
        <v>11900</v>
      </c>
      <c r="K34" s="58">
        <f t="shared" si="16"/>
        <v>10509.259259259259</v>
      </c>
      <c r="L34" s="11">
        <v>0.08</v>
      </c>
      <c r="M34" s="23">
        <f t="shared" si="12"/>
        <v>11350</v>
      </c>
    </row>
    <row r="35" spans="1:13" ht="15.75" thickBot="1">
      <c r="A35" s="66">
        <v>5180.07</v>
      </c>
      <c r="B35" s="67"/>
      <c r="C35" s="67"/>
      <c r="D35" s="67"/>
      <c r="E35" s="67"/>
      <c r="F35" s="67"/>
      <c r="G35" s="67"/>
      <c r="H35" s="67"/>
      <c r="I35" s="67"/>
      <c r="J35" s="67"/>
      <c r="K35" s="67"/>
      <c r="L35" s="67"/>
      <c r="M35" s="68"/>
    </row>
    <row r="36" spans="1:13" ht="66" customHeight="1">
      <c r="A36" s="25"/>
      <c r="B36" s="26"/>
      <c r="C36" s="25"/>
      <c r="D36" s="65"/>
      <c r="E36" s="65"/>
      <c r="F36" s="65"/>
      <c r="G36" s="65"/>
      <c r="H36" s="65"/>
      <c r="I36" s="65"/>
      <c r="J36" s="65"/>
      <c r="K36" s="26"/>
      <c r="L36" s="26"/>
      <c r="M36" s="26"/>
    </row>
    <row r="37" spans="1:13">
      <c r="A37" s="27" t="s">
        <v>34</v>
      </c>
      <c r="B37" s="28" t="s">
        <v>35</v>
      </c>
      <c r="C37" s="29"/>
      <c r="D37" s="29" t="s">
        <v>36</v>
      </c>
      <c r="E37" s="29"/>
      <c r="F37" s="29" t="s">
        <v>37</v>
      </c>
      <c r="G37" s="29"/>
      <c r="H37" s="29"/>
      <c r="I37" s="28"/>
      <c r="J37" s="28"/>
      <c r="K37" s="33"/>
      <c r="L37" s="28"/>
      <c r="M37" s="28"/>
    </row>
    <row r="38" spans="1:13">
      <c r="A38" s="28"/>
      <c r="B38" s="30" t="s">
        <v>38</v>
      </c>
      <c r="C38" s="29"/>
      <c r="D38" s="31" t="s">
        <v>39</v>
      </c>
      <c r="E38" s="29"/>
      <c r="F38" s="28"/>
      <c r="G38" s="28"/>
      <c r="H38" s="28"/>
      <c r="I38" s="28"/>
      <c r="J38" s="28"/>
      <c r="K38" s="28"/>
      <c r="L38" s="28"/>
      <c r="M38" s="28"/>
    </row>
    <row r="39" spans="1:13">
      <c r="A39" s="28"/>
      <c r="B39" s="28"/>
      <c r="C39" s="29"/>
      <c r="D39" s="31"/>
      <c r="E39" s="29"/>
      <c r="F39" s="32"/>
      <c r="G39" s="32"/>
      <c r="H39" s="32"/>
      <c r="I39" s="28"/>
      <c r="J39" s="28"/>
      <c r="K39" s="28"/>
      <c r="L39" s="28"/>
      <c r="M39" s="28"/>
    </row>
    <row r="40" spans="1:13">
      <c r="A40" s="25"/>
      <c r="B40" s="26"/>
      <c r="C40" s="25"/>
      <c r="D40" s="25"/>
      <c r="E40" s="25"/>
      <c r="F40" s="25"/>
      <c r="G40" s="25"/>
      <c r="H40" s="26"/>
      <c r="I40" s="26"/>
      <c r="J40" s="26"/>
      <c r="K40" s="26"/>
      <c r="L40" s="26"/>
      <c r="M40" s="26"/>
    </row>
    <row r="41" spans="1:13">
      <c r="A41" s="25"/>
      <c r="B41" s="26"/>
      <c r="C41" s="25"/>
      <c r="D41" s="25"/>
      <c r="E41" s="25"/>
      <c r="F41" s="25"/>
      <c r="G41" s="25"/>
      <c r="H41" s="26"/>
      <c r="I41" s="26"/>
      <c r="J41" s="26"/>
      <c r="K41" s="26"/>
      <c r="L41" s="26"/>
      <c r="M41" s="26"/>
    </row>
  </sheetData>
  <mergeCells count="11">
    <mergeCell ref="A29:A34"/>
    <mergeCell ref="D36:J36"/>
    <mergeCell ref="A35:M35"/>
    <mergeCell ref="A1:M1"/>
    <mergeCell ref="A2:M2"/>
    <mergeCell ref="A3:D3"/>
    <mergeCell ref="E3:G3"/>
    <mergeCell ref="H3:J3"/>
    <mergeCell ref="K3:M3"/>
    <mergeCell ref="A5:M5"/>
    <mergeCell ref="A24:A2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Freddy Camilo Baron Camargo</cp:lastModifiedBy>
  <dcterms:created xsi:type="dcterms:W3CDTF">2024-05-10T14:54:00Z</dcterms:created>
  <dcterms:modified xsi:type="dcterms:W3CDTF">2024-05-29T21:10:25Z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E1914232AC78462D97122B074DF24B93_12</vt:lpwstr>
  </property>
  <property fmtid="{D5CDD505-2E9C-101B-9397-08002B2CF9AE}" pid="3" name="KSOProductBuildVer">
    <vt:lpwstr>1033-12.2.0.16909</vt:lpwstr>
  </property>
</Properties>
</file>