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D:\SALUD PUBLICA 2024\PIC 2024\"/>
    </mc:Choice>
  </mc:AlternateContent>
  <xr:revisionPtr revIDLastSave="0" documentId="13_ncr:1_{57571DB8-47F3-4CFF-9937-91E48C34536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UCRE" sheetId="9" r:id="rId1"/>
    <sheet name="GUARANDA" sheetId="8" r:id="rId2"/>
    <sheet name="MAJAGUAL" sheetId="7" r:id="rId3"/>
    <sheet name="SAN MARCOS" sheetId="5" r:id="rId4"/>
    <sheet name="CAIMITO" sheetId="10" r:id="rId5"/>
    <sheet name="SAN BENITO " sheetId="4" r:id="rId6"/>
    <sheet name="GALERAS" sheetId="16" r:id="rId7"/>
    <sheet name="SINCE" sheetId="17" r:id="rId8"/>
    <sheet name="BETULIA" sheetId="18" r:id="rId9"/>
    <sheet name="COROZAL" sheetId="19" r:id="rId10"/>
    <sheet name="MORROA" sheetId="11" r:id="rId11"/>
    <sheet name="OVEJAS" sheetId="12" r:id="rId12"/>
    <sheet name="COLOSO " sheetId="20" r:id="rId13"/>
    <sheet name="CHALAN" sheetId="21" r:id="rId14"/>
    <sheet name="BUENAVISTA" sheetId="22" r:id="rId15"/>
    <sheet name="TOLUVIEJO" sheetId="13" r:id="rId16"/>
    <sheet name="TOLU" sheetId="14" r:id="rId17"/>
    <sheet name="SAN ONOFRE" sheetId="6" r:id="rId18"/>
    <sheet name="COVEÑAS" sheetId="25" r:id="rId19"/>
    <sheet name="SAMPUES" sheetId="15" r:id="rId20"/>
    <sheet name="SAN ANTONIO DE PALMITO" sheetId="26" r:id="rId21"/>
    <sheet name="EL ROBLE" sheetId="27" r:id="rId22"/>
    <sheet name="EBS PIC 2024" sheetId="28" r:id="rId23"/>
    <sheet name="INSUMOS SSR" sheetId="32" r:id="rId24"/>
  </sheets>
  <externalReferences>
    <externalReference r:id="rId25"/>
  </externalReferences>
  <definedNames>
    <definedName name="_xlnm._FilterDatabase" localSheetId="22" hidden="1">'EBS PIC 2024'!$A$1:$R$248</definedName>
    <definedName name="_xlnm.Print_Area" localSheetId="22">'EBS PIC 2024'!$A$1:$G$244</definedName>
    <definedName name="secores" localSheetId="22">#REF!</definedName>
    <definedName name="secores" localSheetId="23">#REF!</definedName>
    <definedName name="secores">#REF!</definedName>
    <definedName name="sectores" localSheetId="22">#REF!</definedName>
    <definedName name="sectores" localSheetId="23">#REF!</definedName>
    <definedName name="sectore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29" roundtripDataSignature="AMtx7mh3FFwaAZE55YpU13gZ90+RHEhVDg=="/>
    </ext>
  </extLst>
</workbook>
</file>

<file path=xl/calcChain.xml><?xml version="1.0" encoding="utf-8"?>
<calcChain xmlns="http://schemas.openxmlformats.org/spreadsheetml/2006/main">
  <c r="G243" i="28" l="1"/>
  <c r="G252" i="28"/>
  <c r="G12" i="32"/>
  <c r="H12" i="32" s="1"/>
  <c r="I12" i="32" s="1"/>
  <c r="G11" i="32"/>
  <c r="H11" i="32" s="1"/>
  <c r="G10" i="32"/>
  <c r="H10" i="32" s="1"/>
  <c r="H9" i="32"/>
  <c r="H13" i="32" s="1"/>
  <c r="G9" i="32"/>
  <c r="I11" i="32" l="1"/>
  <c r="I14" i="32" s="1"/>
  <c r="J11" i="32"/>
  <c r="F241" i="28" l="1"/>
  <c r="E238" i="28"/>
  <c r="E227" i="28"/>
  <c r="E205" i="28"/>
  <c r="F197" i="28"/>
  <c r="F175" i="28"/>
  <c r="E172" i="28"/>
  <c r="E128" i="28"/>
  <c r="F76" i="28"/>
  <c r="F10" i="28"/>
  <c r="F32" i="28"/>
  <c r="M80" i="12" l="1"/>
  <c r="M79" i="12"/>
  <c r="M78" i="12"/>
  <c r="M77" i="12"/>
  <c r="M76" i="12"/>
  <c r="M75" i="12"/>
  <c r="M74" i="12"/>
  <c r="M73" i="12"/>
  <c r="M72" i="12"/>
  <c r="M71" i="12"/>
  <c r="M70" i="12"/>
  <c r="M69" i="12"/>
  <c r="M68" i="12"/>
  <c r="M67" i="12"/>
  <c r="M66" i="12"/>
  <c r="M65" i="12"/>
  <c r="M64" i="12"/>
  <c r="M63" i="12"/>
  <c r="M62" i="12"/>
  <c r="M61" i="12"/>
  <c r="M60" i="12"/>
  <c r="M59" i="12"/>
  <c r="M58" i="12"/>
  <c r="M57" i="12"/>
  <c r="M56" i="12"/>
  <c r="M55" i="12"/>
  <c r="M54" i="12"/>
  <c r="M53" i="12"/>
  <c r="M52" i="12"/>
  <c r="M51" i="12"/>
  <c r="M50" i="12"/>
  <c r="M49" i="12"/>
  <c r="M48" i="12"/>
  <c r="M47" i="12"/>
  <c r="M46" i="12"/>
  <c r="M45" i="12"/>
  <c r="M44" i="12"/>
  <c r="M43" i="12"/>
  <c r="M42" i="12"/>
  <c r="M41" i="12"/>
  <c r="M40" i="12"/>
  <c r="M39" i="12"/>
  <c r="M38" i="12"/>
  <c r="M37" i="12"/>
  <c r="M36" i="12"/>
  <c r="M35" i="12"/>
  <c r="M34" i="12"/>
  <c r="M33" i="12"/>
  <c r="M32" i="12"/>
  <c r="M31" i="12"/>
  <c r="M30" i="12"/>
  <c r="M29" i="12"/>
  <c r="M28" i="12"/>
  <c r="M27" i="12"/>
  <c r="M26" i="12"/>
  <c r="M25" i="12"/>
  <c r="M24" i="12"/>
  <c r="M88" i="11"/>
  <c r="M87" i="11"/>
  <c r="M86" i="11"/>
  <c r="M85" i="11"/>
  <c r="M84" i="11"/>
  <c r="M83" i="11"/>
  <c r="M82" i="11"/>
  <c r="M81" i="11"/>
  <c r="M80" i="11"/>
  <c r="M79" i="11"/>
  <c r="M78" i="11"/>
  <c r="M77" i="11"/>
  <c r="M76" i="11"/>
  <c r="M75" i="11"/>
  <c r="M74" i="11"/>
  <c r="M73" i="11"/>
  <c r="M72" i="11"/>
  <c r="M71" i="11"/>
  <c r="M70" i="11"/>
  <c r="M69" i="11"/>
  <c r="M68" i="11"/>
  <c r="M67" i="11"/>
  <c r="M66" i="11"/>
  <c r="M65" i="11"/>
  <c r="M64" i="11"/>
  <c r="M63" i="11"/>
  <c r="M62" i="11"/>
  <c r="M61" i="11"/>
  <c r="M60" i="11"/>
  <c r="M59" i="11"/>
  <c r="M58" i="11"/>
  <c r="M57" i="11"/>
  <c r="M56" i="11"/>
  <c r="M55" i="11"/>
  <c r="M54" i="11"/>
  <c r="M53" i="11"/>
  <c r="M52" i="11"/>
  <c r="M51" i="11"/>
  <c r="M50" i="11"/>
  <c r="M49" i="11"/>
  <c r="M48" i="11"/>
  <c r="M47" i="11"/>
  <c r="M46" i="11"/>
  <c r="M45" i="11"/>
  <c r="M44" i="11"/>
  <c r="M43" i="11"/>
  <c r="M42" i="11"/>
  <c r="M41" i="11"/>
  <c r="M40" i="11"/>
  <c r="M39" i="11"/>
  <c r="M38" i="11"/>
  <c r="M37" i="11"/>
  <c r="M36" i="11"/>
  <c r="M35" i="11"/>
  <c r="M34" i="11"/>
  <c r="M33" i="11"/>
  <c r="M32" i="11"/>
  <c r="M31" i="11"/>
  <c r="M30" i="11"/>
  <c r="M29" i="11"/>
  <c r="M28" i="11"/>
  <c r="M27" i="11"/>
  <c r="M26" i="11"/>
  <c r="M96" i="19"/>
  <c r="M95" i="19"/>
  <c r="M94" i="19"/>
  <c r="M93" i="19"/>
  <c r="M92" i="19"/>
  <c r="M91" i="19"/>
  <c r="M90" i="19"/>
  <c r="M89" i="19"/>
  <c r="M88" i="19"/>
  <c r="M87" i="19"/>
  <c r="M86" i="19"/>
  <c r="M85" i="19"/>
  <c r="M84" i="19"/>
  <c r="M83" i="19"/>
  <c r="M82" i="19"/>
  <c r="M81" i="19"/>
  <c r="M80" i="19"/>
  <c r="M79" i="19"/>
  <c r="M78" i="19"/>
  <c r="M77" i="19"/>
  <c r="M76" i="19"/>
  <c r="M75" i="19"/>
  <c r="M74" i="19"/>
  <c r="M73" i="19"/>
  <c r="M72" i="19"/>
  <c r="M71" i="19"/>
  <c r="M70" i="19"/>
  <c r="M69" i="19"/>
  <c r="M68" i="19"/>
  <c r="M67" i="19"/>
  <c r="M66" i="19"/>
  <c r="M65" i="19"/>
  <c r="M64" i="19"/>
  <c r="M63" i="19"/>
  <c r="M62" i="19"/>
  <c r="M61" i="19"/>
  <c r="M60" i="19"/>
  <c r="M59" i="19"/>
  <c r="M58" i="19"/>
  <c r="M57" i="19"/>
  <c r="M56" i="19"/>
  <c r="M55" i="19"/>
  <c r="M54" i="19"/>
  <c r="M53" i="19"/>
  <c r="M52" i="19"/>
  <c r="M51" i="19"/>
  <c r="M50" i="19"/>
  <c r="M49" i="19"/>
  <c r="M48" i="19"/>
  <c r="M47" i="19"/>
  <c r="M46" i="19"/>
  <c r="M45" i="19"/>
  <c r="M44" i="19"/>
  <c r="M43" i="19"/>
  <c r="M42" i="19"/>
  <c r="M41" i="19"/>
  <c r="M40" i="19"/>
  <c r="M39" i="19"/>
  <c r="M38" i="19"/>
  <c r="M37" i="19"/>
  <c r="M36" i="19"/>
  <c r="M35" i="19"/>
  <c r="M34" i="19"/>
  <c r="M33" i="19"/>
  <c r="M32" i="19"/>
  <c r="M31" i="19"/>
  <c r="M30" i="19"/>
  <c r="M29" i="19"/>
  <c r="M28" i="19"/>
  <c r="Q5" i="19"/>
  <c r="M84" i="18"/>
  <c r="M83" i="18"/>
  <c r="M82" i="18"/>
  <c r="M81" i="18"/>
  <c r="M80" i="18"/>
  <c r="M79" i="18"/>
  <c r="M78" i="18"/>
  <c r="M77" i="18"/>
  <c r="M76" i="18"/>
  <c r="M75" i="18"/>
  <c r="M74" i="18"/>
  <c r="M73" i="18"/>
  <c r="M72" i="18"/>
  <c r="M71" i="18"/>
  <c r="M70" i="18"/>
  <c r="M69" i="18"/>
  <c r="M68" i="18"/>
  <c r="M67" i="18"/>
  <c r="M66" i="18"/>
  <c r="M65" i="18"/>
  <c r="M64" i="18"/>
  <c r="M63" i="18"/>
  <c r="M62" i="18"/>
  <c r="M61" i="18"/>
  <c r="M60" i="18"/>
  <c r="M59" i="18"/>
  <c r="M58" i="18"/>
  <c r="M57" i="18"/>
  <c r="M56" i="18"/>
  <c r="M55" i="18"/>
  <c r="M54" i="18"/>
  <c r="M53" i="18"/>
  <c r="M52" i="18"/>
  <c r="M51" i="18"/>
  <c r="M50" i="18"/>
  <c r="M49" i="18"/>
  <c r="M48" i="18"/>
  <c r="M47" i="18"/>
  <c r="M46" i="18"/>
  <c r="M45" i="18"/>
  <c r="M44" i="18"/>
  <c r="M43" i="18"/>
  <c r="M42" i="18"/>
  <c r="M41" i="18"/>
  <c r="M40" i="18"/>
  <c r="M39" i="18"/>
  <c r="M38" i="18"/>
  <c r="M37" i="18"/>
  <c r="M36" i="18"/>
  <c r="M35" i="18"/>
  <c r="M34" i="18"/>
  <c r="M33" i="18"/>
  <c r="M32" i="18"/>
  <c r="M31" i="18"/>
  <c r="M30" i="18"/>
  <c r="M29" i="18"/>
  <c r="M28" i="18"/>
  <c r="M27" i="18"/>
  <c r="M26" i="18"/>
  <c r="M25" i="18"/>
  <c r="Q5" i="18"/>
  <c r="M89" i="4"/>
  <c r="M88" i="4"/>
  <c r="M87" i="4"/>
  <c r="M86" i="4"/>
  <c r="M85" i="4"/>
  <c r="M84" i="4"/>
  <c r="M83" i="4"/>
  <c r="M82" i="4"/>
  <c r="M81" i="4"/>
  <c r="M80" i="4"/>
  <c r="M79" i="4"/>
  <c r="M78" i="4"/>
  <c r="M77" i="4"/>
  <c r="M76" i="4"/>
  <c r="M75" i="4"/>
  <c r="M74" i="4"/>
  <c r="M73" i="4"/>
  <c r="M72" i="4"/>
  <c r="M71" i="4"/>
  <c r="M70" i="4"/>
  <c r="M69" i="4"/>
  <c r="M68" i="4"/>
  <c r="M67" i="4"/>
  <c r="M66" i="4"/>
  <c r="M65" i="4"/>
  <c r="M64" i="4"/>
  <c r="M63" i="4"/>
  <c r="M62" i="4"/>
  <c r="M61" i="4"/>
  <c r="M60" i="4"/>
  <c r="M59" i="4"/>
  <c r="M58" i="4"/>
  <c r="M57" i="4"/>
  <c r="M56" i="4"/>
  <c r="M55" i="4"/>
  <c r="M54" i="4"/>
  <c r="M53" i="4"/>
  <c r="M52" i="4"/>
  <c r="M51" i="4"/>
  <c r="M50" i="4"/>
  <c r="M49" i="4"/>
  <c r="M48" i="4"/>
  <c r="M47" i="4"/>
  <c r="M46" i="4"/>
  <c r="M45" i="4"/>
  <c r="M44" i="4"/>
  <c r="M43" i="4"/>
  <c r="M42" i="4"/>
  <c r="M41" i="4"/>
  <c r="M40" i="4"/>
  <c r="M39" i="4"/>
  <c r="M38" i="4"/>
  <c r="M37" i="4"/>
  <c r="M36" i="4"/>
  <c r="M35" i="4"/>
  <c r="M34" i="4"/>
  <c r="M33" i="4"/>
  <c r="M32" i="4"/>
  <c r="M31" i="4"/>
  <c r="M30" i="4"/>
  <c r="M29" i="4"/>
  <c r="M28" i="4"/>
  <c r="M27" i="4"/>
  <c r="M26" i="4"/>
  <c r="Q6" i="4"/>
  <c r="R6" i="4" s="1"/>
  <c r="Q5" i="4"/>
  <c r="R5" i="4" s="1"/>
  <c r="M84" i="10"/>
  <c r="M83" i="10"/>
  <c r="M82" i="10"/>
  <c r="M81" i="10"/>
  <c r="M80" i="10"/>
  <c r="M79" i="10"/>
  <c r="M78" i="10"/>
  <c r="M77" i="10"/>
  <c r="M76" i="10"/>
  <c r="M75" i="10"/>
  <c r="M74" i="10"/>
  <c r="M73" i="10"/>
  <c r="M72" i="10"/>
  <c r="M71" i="10"/>
  <c r="M70" i="10"/>
  <c r="M69" i="10"/>
  <c r="M68" i="10"/>
  <c r="M67" i="10"/>
  <c r="M66" i="10"/>
  <c r="M65" i="10"/>
  <c r="M64" i="10"/>
  <c r="M63" i="10"/>
  <c r="M62" i="10"/>
  <c r="M61" i="10"/>
  <c r="M60" i="10"/>
  <c r="M59" i="10"/>
  <c r="M58" i="10"/>
  <c r="M57" i="10"/>
  <c r="M56" i="10"/>
  <c r="M55" i="10"/>
  <c r="M54" i="10"/>
  <c r="M53" i="10"/>
  <c r="M52" i="10"/>
  <c r="M51" i="10"/>
  <c r="M50" i="10"/>
  <c r="M49" i="10"/>
  <c r="M48" i="10"/>
  <c r="M47" i="10"/>
  <c r="M46" i="10"/>
  <c r="M45" i="10"/>
  <c r="M44" i="10"/>
  <c r="M43" i="10"/>
  <c r="M42" i="10"/>
  <c r="M41" i="10"/>
  <c r="M40" i="10"/>
  <c r="M39" i="10"/>
  <c r="M38" i="10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100" i="5"/>
  <c r="M99" i="5"/>
  <c r="M98" i="5"/>
  <c r="M97" i="5"/>
  <c r="M96" i="5"/>
  <c r="M95" i="5"/>
  <c r="M94" i="5"/>
  <c r="M93" i="5"/>
  <c r="M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R5" i="5"/>
  <c r="Q5" i="5"/>
  <c r="Q6" i="5"/>
  <c r="R6" i="5" s="1"/>
  <c r="M87" i="7"/>
  <c r="M86" i="7"/>
  <c r="M85" i="7"/>
  <c r="M84" i="7"/>
  <c r="M83" i="7"/>
  <c r="M82" i="7"/>
  <c r="M81" i="7"/>
  <c r="M80" i="7"/>
  <c r="M79" i="7"/>
  <c r="M78" i="7"/>
  <c r="M77" i="7"/>
  <c r="M76" i="7"/>
  <c r="M75" i="7"/>
  <c r="M74" i="7"/>
  <c r="M73" i="7"/>
  <c r="M72" i="7"/>
  <c r="M71" i="7"/>
  <c r="M70" i="7"/>
  <c r="M69" i="7"/>
  <c r="M68" i="7"/>
  <c r="M67" i="7"/>
  <c r="M66" i="7"/>
  <c r="M65" i="7"/>
  <c r="M64" i="7"/>
  <c r="M63" i="7"/>
  <c r="M62" i="7"/>
  <c r="M61" i="7"/>
  <c r="M60" i="7"/>
  <c r="M59" i="7"/>
  <c r="M58" i="7"/>
  <c r="M57" i="7"/>
  <c r="M56" i="7"/>
  <c r="M55" i="7"/>
  <c r="M54" i="7"/>
  <c r="M53" i="7"/>
  <c r="M52" i="7"/>
  <c r="M51" i="7"/>
  <c r="M50" i="7"/>
  <c r="M49" i="7"/>
  <c r="M48" i="7"/>
  <c r="M47" i="7"/>
  <c r="M46" i="7"/>
  <c r="M45" i="7"/>
  <c r="M44" i="7"/>
  <c r="M43" i="7"/>
  <c r="M42" i="7"/>
  <c r="M41" i="7"/>
  <c r="M40" i="7"/>
  <c r="M39" i="7"/>
  <c r="M38" i="7"/>
  <c r="M37" i="7"/>
  <c r="M36" i="7"/>
  <c r="M35" i="7"/>
  <c r="M34" i="7"/>
  <c r="M33" i="7"/>
  <c r="M32" i="7"/>
  <c r="M31" i="7"/>
  <c r="M30" i="7"/>
  <c r="M29" i="7"/>
  <c r="M28" i="7"/>
  <c r="M27" i="7"/>
  <c r="M26" i="7"/>
  <c r="Q6" i="7"/>
  <c r="R6" i="7"/>
  <c r="Q5" i="7"/>
  <c r="R5" i="7" s="1"/>
  <c r="M88" i="8"/>
  <c r="M87" i="8"/>
  <c r="M86" i="8"/>
  <c r="M85" i="8"/>
  <c r="M84" i="8"/>
  <c r="M83" i="8"/>
  <c r="M82" i="8"/>
  <c r="M81" i="8"/>
  <c r="M80" i="8"/>
  <c r="M79" i="8"/>
  <c r="M78" i="8"/>
  <c r="M77" i="8"/>
  <c r="M76" i="8"/>
  <c r="M75" i="8"/>
  <c r="M74" i="8"/>
  <c r="M73" i="8"/>
  <c r="M72" i="8"/>
  <c r="M71" i="8"/>
  <c r="M70" i="8"/>
  <c r="M69" i="8"/>
  <c r="M68" i="8"/>
  <c r="M67" i="8"/>
  <c r="M66" i="8"/>
  <c r="M65" i="8"/>
  <c r="M64" i="8"/>
  <c r="M63" i="8"/>
  <c r="M62" i="8"/>
  <c r="M61" i="8"/>
  <c r="M60" i="8"/>
  <c r="M59" i="8"/>
  <c r="M58" i="8"/>
  <c r="M57" i="8"/>
  <c r="M56" i="8"/>
  <c r="M55" i="8"/>
  <c r="M54" i="8"/>
  <c r="M53" i="8"/>
  <c r="M52" i="8"/>
  <c r="M51" i="8"/>
  <c r="M50" i="8"/>
  <c r="M49" i="8"/>
  <c r="M48" i="8"/>
  <c r="M47" i="8"/>
  <c r="M46" i="8"/>
  <c r="M45" i="8"/>
  <c r="M44" i="8"/>
  <c r="M43" i="8"/>
  <c r="M42" i="8"/>
  <c r="M41" i="8"/>
  <c r="M40" i="8"/>
  <c r="M39" i="8"/>
  <c r="M38" i="8"/>
  <c r="M37" i="8"/>
  <c r="M36" i="8"/>
  <c r="M35" i="8"/>
  <c r="M34" i="8"/>
  <c r="M33" i="8"/>
  <c r="M32" i="8"/>
  <c r="M31" i="8"/>
  <c r="M30" i="8"/>
  <c r="M29" i="8"/>
  <c r="M28" i="8"/>
  <c r="M27" i="8"/>
  <c r="M26" i="8"/>
  <c r="Q5" i="8"/>
  <c r="M88" i="9"/>
  <c r="M87" i="9"/>
  <c r="M86" i="9"/>
  <c r="M85" i="9"/>
  <c r="M84" i="9"/>
  <c r="M83" i="9"/>
  <c r="M82" i="9"/>
  <c r="M81" i="9"/>
  <c r="M80" i="9"/>
  <c r="M79" i="9"/>
  <c r="M78" i="9"/>
  <c r="M77" i="9"/>
  <c r="M76" i="9"/>
  <c r="M75" i="9"/>
  <c r="M74" i="9"/>
  <c r="M73" i="9"/>
  <c r="M72" i="9"/>
  <c r="M71" i="9"/>
  <c r="M70" i="9"/>
  <c r="M69" i="9"/>
  <c r="M68" i="9"/>
  <c r="M67" i="9"/>
  <c r="M66" i="9"/>
  <c r="M65" i="9"/>
  <c r="M64" i="9"/>
  <c r="M63" i="9"/>
  <c r="M62" i="9"/>
  <c r="M61" i="9"/>
  <c r="M60" i="9"/>
  <c r="M59" i="9"/>
  <c r="M58" i="9"/>
  <c r="M57" i="9"/>
  <c r="M56" i="9"/>
  <c r="M55" i="9"/>
  <c r="M54" i="9"/>
  <c r="M53" i="9"/>
  <c r="M52" i="9"/>
  <c r="M51" i="9"/>
  <c r="M50" i="9"/>
  <c r="M49" i="9"/>
  <c r="M48" i="9"/>
  <c r="M47" i="9"/>
  <c r="M46" i="9"/>
  <c r="M45" i="9"/>
  <c r="M44" i="9"/>
  <c r="M43" i="9"/>
  <c r="M42" i="9"/>
  <c r="M41" i="9"/>
  <c r="M40" i="9"/>
  <c r="M39" i="9"/>
  <c r="M38" i="9"/>
  <c r="M37" i="9"/>
  <c r="M36" i="9"/>
  <c r="M35" i="9"/>
  <c r="M34" i="9"/>
  <c r="M33" i="9"/>
  <c r="M32" i="9"/>
  <c r="M31" i="9"/>
  <c r="M30" i="9"/>
  <c r="M29" i="9"/>
  <c r="M28" i="9"/>
  <c r="M27" i="9"/>
  <c r="M26" i="9"/>
  <c r="Q9" i="9"/>
  <c r="M12" i="9"/>
  <c r="M81" i="27"/>
  <c r="M83" i="27"/>
  <c r="N82" i="27" s="1"/>
  <c r="M80" i="27"/>
  <c r="M79" i="27"/>
  <c r="M78" i="27"/>
  <c r="M77" i="27"/>
  <c r="M76" i="27"/>
  <c r="M75" i="27"/>
  <c r="M74" i="27"/>
  <c r="M73" i="27"/>
  <c r="M72" i="27"/>
  <c r="M71" i="27"/>
  <c r="M70" i="27"/>
  <c r="M69" i="27"/>
  <c r="M68" i="27"/>
  <c r="M67" i="27"/>
  <c r="M66" i="27"/>
  <c r="M65" i="27"/>
  <c r="M64" i="27"/>
  <c r="M63" i="27"/>
  <c r="M62" i="27"/>
  <c r="M61" i="27"/>
  <c r="M60" i="27"/>
  <c r="M59" i="27"/>
  <c r="M58" i="27"/>
  <c r="M57" i="27"/>
  <c r="M56" i="27"/>
  <c r="M55" i="27"/>
  <c r="M54" i="27"/>
  <c r="M53" i="27"/>
  <c r="M52" i="27"/>
  <c r="M51" i="27"/>
  <c r="M50" i="27"/>
  <c r="M49" i="27"/>
  <c r="M48" i="27"/>
  <c r="M47" i="27"/>
  <c r="M46" i="27"/>
  <c r="M45" i="27"/>
  <c r="M44" i="27"/>
  <c r="M43" i="27"/>
  <c r="M42" i="27"/>
  <c r="M41" i="27"/>
  <c r="M40" i="27"/>
  <c r="M39" i="27"/>
  <c r="M38" i="27"/>
  <c r="M37" i="27"/>
  <c r="M36" i="27"/>
  <c r="M35" i="27"/>
  <c r="M34" i="27"/>
  <c r="M33" i="27"/>
  <c r="M32" i="27"/>
  <c r="M31" i="27"/>
  <c r="M30" i="27"/>
  <c r="M29" i="27"/>
  <c r="M28" i="27"/>
  <c r="M27" i="27"/>
  <c r="M26" i="27"/>
  <c r="M25" i="27"/>
  <c r="M24" i="27"/>
  <c r="P7" i="27"/>
  <c r="R5" i="27"/>
  <c r="R8" i="27"/>
  <c r="Q6" i="27"/>
  <c r="R6" i="27" s="1"/>
  <c r="Q5" i="27"/>
  <c r="M23" i="27"/>
  <c r="M22" i="27"/>
  <c r="M21" i="27"/>
  <c r="M20" i="27"/>
  <c r="M19" i="27"/>
  <c r="M18" i="27"/>
  <c r="M17" i="27"/>
  <c r="M16" i="27"/>
  <c r="M15" i="27"/>
  <c r="M14" i="27"/>
  <c r="M13" i="27"/>
  <c r="M12" i="27"/>
  <c r="M11" i="27"/>
  <c r="M10" i="27"/>
  <c r="M9" i="27"/>
  <c r="M8" i="27"/>
  <c r="M7" i="27"/>
  <c r="M6" i="27"/>
  <c r="M5" i="27"/>
  <c r="M101" i="26"/>
  <c r="M103" i="26"/>
  <c r="N102" i="26" s="1"/>
  <c r="M100" i="26"/>
  <c r="M99" i="26"/>
  <c r="M98" i="26"/>
  <c r="M97" i="26"/>
  <c r="M96" i="26"/>
  <c r="M95" i="26"/>
  <c r="M94" i="26"/>
  <c r="M93" i="26"/>
  <c r="M92" i="26"/>
  <c r="M91" i="26"/>
  <c r="M90" i="26"/>
  <c r="M89" i="26"/>
  <c r="M88" i="26"/>
  <c r="M87" i="26"/>
  <c r="M86" i="26"/>
  <c r="M85" i="26"/>
  <c r="M84" i="26"/>
  <c r="M83" i="26"/>
  <c r="M82" i="26"/>
  <c r="M81" i="26"/>
  <c r="M80" i="26"/>
  <c r="M79" i="26"/>
  <c r="M78" i="26"/>
  <c r="M77" i="26"/>
  <c r="M76" i="26"/>
  <c r="M75" i="26"/>
  <c r="M74" i="26"/>
  <c r="M73" i="26"/>
  <c r="M72" i="26"/>
  <c r="M71" i="26"/>
  <c r="M70" i="26"/>
  <c r="M69" i="26"/>
  <c r="M68" i="26"/>
  <c r="M67" i="26"/>
  <c r="M66" i="26"/>
  <c r="M65" i="26"/>
  <c r="M64" i="26"/>
  <c r="M63" i="26"/>
  <c r="M62" i="26"/>
  <c r="M61" i="26"/>
  <c r="M60" i="26"/>
  <c r="M59" i="26"/>
  <c r="M58" i="26"/>
  <c r="M57" i="26"/>
  <c r="M56" i="26"/>
  <c r="M55" i="26"/>
  <c r="M54" i="26"/>
  <c r="M53" i="26"/>
  <c r="M52" i="26"/>
  <c r="M51" i="26"/>
  <c r="M50" i="26"/>
  <c r="M49" i="26"/>
  <c r="M48" i="26"/>
  <c r="M47" i="26"/>
  <c r="M46" i="26"/>
  <c r="M45" i="26"/>
  <c r="M44" i="26"/>
  <c r="M43" i="26"/>
  <c r="M42" i="26"/>
  <c r="M41" i="26"/>
  <c r="M40" i="26"/>
  <c r="M39" i="26"/>
  <c r="M38" i="26"/>
  <c r="M37" i="26"/>
  <c r="M36" i="26"/>
  <c r="M35" i="26"/>
  <c r="M34" i="26"/>
  <c r="M33" i="26"/>
  <c r="M32" i="26"/>
  <c r="M31" i="26"/>
  <c r="M30" i="26"/>
  <c r="M29" i="26"/>
  <c r="R8" i="26"/>
  <c r="R5" i="26"/>
  <c r="Q6" i="26"/>
  <c r="R6" i="26" s="1"/>
  <c r="Q5" i="26"/>
  <c r="M27" i="26"/>
  <c r="M17" i="26"/>
  <c r="M10" i="26"/>
  <c r="M28" i="26"/>
  <c r="M26" i="26"/>
  <c r="M25" i="26"/>
  <c r="M24" i="26"/>
  <c r="M23" i="26"/>
  <c r="P7" i="26" s="1"/>
  <c r="M22" i="26"/>
  <c r="M21" i="26"/>
  <c r="M20" i="26"/>
  <c r="M19" i="26"/>
  <c r="M18" i="26"/>
  <c r="M16" i="26"/>
  <c r="M15" i="26"/>
  <c r="M14" i="26"/>
  <c r="M13" i="26"/>
  <c r="M12" i="26"/>
  <c r="M11" i="26"/>
  <c r="M9" i="26"/>
  <c r="M8" i="26"/>
  <c r="M7" i="26"/>
  <c r="M6" i="26"/>
  <c r="Q7" i="26" s="1"/>
  <c r="M5" i="26"/>
  <c r="M109" i="15"/>
  <c r="M111" i="15"/>
  <c r="N110" i="15" s="1"/>
  <c r="M108" i="15"/>
  <c r="M107" i="15"/>
  <c r="M106" i="15"/>
  <c r="M105" i="15"/>
  <c r="M104" i="15"/>
  <c r="M103" i="15"/>
  <c r="M102" i="15"/>
  <c r="M101" i="15"/>
  <c r="M100" i="15"/>
  <c r="M99" i="15"/>
  <c r="M98" i="15"/>
  <c r="M97" i="15"/>
  <c r="M96" i="15"/>
  <c r="M95" i="15"/>
  <c r="M94" i="15"/>
  <c r="M93" i="15"/>
  <c r="M92" i="15"/>
  <c r="M91" i="15"/>
  <c r="M90" i="15"/>
  <c r="M89" i="15"/>
  <c r="M88" i="15"/>
  <c r="M87" i="15"/>
  <c r="M86" i="15"/>
  <c r="M85" i="15"/>
  <c r="M84" i="15"/>
  <c r="M83" i="15"/>
  <c r="M82" i="15"/>
  <c r="M81" i="15"/>
  <c r="M80" i="15"/>
  <c r="M79" i="15"/>
  <c r="M78" i="15"/>
  <c r="M77" i="15"/>
  <c r="M76" i="15"/>
  <c r="M75" i="15"/>
  <c r="M74" i="15"/>
  <c r="M73" i="15"/>
  <c r="M72" i="15"/>
  <c r="M71" i="15"/>
  <c r="M70" i="15"/>
  <c r="M69" i="15"/>
  <c r="M68" i="15"/>
  <c r="M67" i="15"/>
  <c r="M66" i="15"/>
  <c r="M65" i="15"/>
  <c r="M64" i="15"/>
  <c r="M63" i="15"/>
  <c r="M62" i="15"/>
  <c r="M61" i="15"/>
  <c r="M60" i="15"/>
  <c r="M59" i="15"/>
  <c r="M58" i="15"/>
  <c r="M57" i="15"/>
  <c r="M56" i="15"/>
  <c r="M55" i="15"/>
  <c r="M54" i="15"/>
  <c r="M53" i="15"/>
  <c r="M52" i="15"/>
  <c r="M51" i="15"/>
  <c r="M50" i="15"/>
  <c r="M49" i="15"/>
  <c r="M48" i="15"/>
  <c r="M47" i="15"/>
  <c r="M46" i="15"/>
  <c r="M45" i="15"/>
  <c r="M44" i="15"/>
  <c r="M43" i="15"/>
  <c r="M42" i="15"/>
  <c r="M41" i="15"/>
  <c r="M40" i="15"/>
  <c r="M39" i="15"/>
  <c r="M38" i="15"/>
  <c r="M37" i="15"/>
  <c r="M36" i="15"/>
  <c r="M35" i="15"/>
  <c r="M34" i="15"/>
  <c r="M33" i="15"/>
  <c r="M32" i="15"/>
  <c r="M31" i="15"/>
  <c r="P7" i="15"/>
  <c r="R5" i="15"/>
  <c r="Q6" i="15"/>
  <c r="Q5" i="15"/>
  <c r="M20" i="15"/>
  <c r="M19" i="15"/>
  <c r="M30" i="15"/>
  <c r="M29" i="15"/>
  <c r="M28" i="15"/>
  <c r="M27" i="15"/>
  <c r="M26" i="15"/>
  <c r="M25" i="15"/>
  <c r="M24" i="15"/>
  <c r="M23" i="15"/>
  <c r="M22" i="15"/>
  <c r="M21" i="15"/>
  <c r="M18" i="15"/>
  <c r="M17" i="15"/>
  <c r="M16" i="15"/>
  <c r="M15" i="15"/>
  <c r="M14" i="15"/>
  <c r="M13" i="15"/>
  <c r="M12" i="15"/>
  <c r="M11" i="15"/>
  <c r="M10" i="15"/>
  <c r="M9" i="15"/>
  <c r="M8" i="15"/>
  <c r="M7" i="15"/>
  <c r="M6" i="15"/>
  <c r="M5" i="15"/>
  <c r="Q7" i="15" s="1"/>
  <c r="M97" i="25"/>
  <c r="M99" i="25"/>
  <c r="N98" i="25" s="1"/>
  <c r="M101" i="28"/>
  <c r="G242" i="28"/>
  <c r="K111" i="28"/>
  <c r="M233" i="28"/>
  <c r="M243" i="28" s="1"/>
  <c r="K233" i="28"/>
  <c r="M222" i="28"/>
  <c r="K222" i="28"/>
  <c r="M211" i="28"/>
  <c r="K211" i="28"/>
  <c r="M200" i="28"/>
  <c r="K200" i="28"/>
  <c r="M189" i="28"/>
  <c r="K189" i="28"/>
  <c r="M178" i="28"/>
  <c r="K178" i="28"/>
  <c r="M167" i="28"/>
  <c r="K167" i="28"/>
  <c r="M156" i="28"/>
  <c r="K156" i="28"/>
  <c r="M145" i="28"/>
  <c r="K145" i="28"/>
  <c r="M134" i="28"/>
  <c r="K134" i="28"/>
  <c r="M123" i="28"/>
  <c r="K123" i="28"/>
  <c r="M111" i="28"/>
  <c r="K101" i="28"/>
  <c r="M90" i="28"/>
  <c r="K90" i="28"/>
  <c r="M79" i="28"/>
  <c r="K79" i="28"/>
  <c r="M68" i="28"/>
  <c r="K68" i="28"/>
  <c r="M57" i="28"/>
  <c r="K57" i="28"/>
  <c r="M46" i="28"/>
  <c r="K46" i="28"/>
  <c r="M35" i="28"/>
  <c r="K35" i="28"/>
  <c r="M24" i="28"/>
  <c r="K24" i="28"/>
  <c r="M13" i="28"/>
  <c r="K13" i="28"/>
  <c r="M2" i="28"/>
  <c r="M96" i="25"/>
  <c r="M95" i="25"/>
  <c r="M94" i="25"/>
  <c r="M93" i="25"/>
  <c r="M92" i="25"/>
  <c r="M91" i="25"/>
  <c r="M90" i="25"/>
  <c r="M89" i="25"/>
  <c r="M88" i="25"/>
  <c r="M87" i="25"/>
  <c r="M86" i="25"/>
  <c r="M85" i="25"/>
  <c r="M84" i="25"/>
  <c r="M83" i="25"/>
  <c r="M82" i="25"/>
  <c r="M81" i="25"/>
  <c r="M80" i="25"/>
  <c r="M79" i="25"/>
  <c r="M78" i="25"/>
  <c r="M77" i="25"/>
  <c r="M76" i="25"/>
  <c r="M75" i="25"/>
  <c r="M74" i="25"/>
  <c r="M73" i="25"/>
  <c r="M72" i="25"/>
  <c r="M71" i="25"/>
  <c r="M70" i="25"/>
  <c r="M69" i="25"/>
  <c r="M68" i="25"/>
  <c r="M67" i="25"/>
  <c r="M66" i="25"/>
  <c r="M65" i="25"/>
  <c r="M64" i="25"/>
  <c r="M63" i="25"/>
  <c r="M62" i="25"/>
  <c r="M61" i="25"/>
  <c r="M60" i="25"/>
  <c r="M59" i="25"/>
  <c r="M58" i="25"/>
  <c r="M57" i="25"/>
  <c r="M56" i="25"/>
  <c r="M55" i="25"/>
  <c r="M54" i="25"/>
  <c r="M53" i="25"/>
  <c r="M52" i="25"/>
  <c r="M51" i="25"/>
  <c r="M50" i="25"/>
  <c r="M49" i="25"/>
  <c r="M48" i="25"/>
  <c r="M47" i="25"/>
  <c r="M46" i="25"/>
  <c r="M45" i="25"/>
  <c r="M44" i="25"/>
  <c r="M43" i="25"/>
  <c r="M42" i="25"/>
  <c r="M41" i="25"/>
  <c r="M40" i="25"/>
  <c r="M39" i="25"/>
  <c r="M38" i="25"/>
  <c r="M37" i="25"/>
  <c r="M36" i="25"/>
  <c r="M35" i="25"/>
  <c r="M34" i="25"/>
  <c r="M33" i="25"/>
  <c r="M32" i="25"/>
  <c r="M31" i="25"/>
  <c r="M30" i="25"/>
  <c r="M29" i="25"/>
  <c r="M28" i="25"/>
  <c r="Q6" i="25"/>
  <c r="R6" i="25" s="1"/>
  <c r="Q5" i="25"/>
  <c r="R5" i="25" s="1"/>
  <c r="M21" i="25"/>
  <c r="M27" i="25"/>
  <c r="M26" i="25"/>
  <c r="M25" i="25"/>
  <c r="M24" i="25"/>
  <c r="M23" i="25"/>
  <c r="M22" i="25"/>
  <c r="M20" i="25"/>
  <c r="M19" i="25"/>
  <c r="M18" i="25"/>
  <c r="M17" i="25"/>
  <c r="M16" i="25"/>
  <c r="M15" i="25"/>
  <c r="M14" i="25"/>
  <c r="M13" i="25"/>
  <c r="M12" i="25"/>
  <c r="M11" i="25"/>
  <c r="M10" i="25"/>
  <c r="M9" i="25"/>
  <c r="M8" i="25"/>
  <c r="M7" i="25"/>
  <c r="M6" i="25"/>
  <c r="M5" i="25"/>
  <c r="M105" i="6"/>
  <c r="M104" i="6"/>
  <c r="M103" i="6"/>
  <c r="M102" i="6"/>
  <c r="M101" i="6"/>
  <c r="M100" i="6"/>
  <c r="M99" i="6"/>
  <c r="M98" i="6"/>
  <c r="M97" i="6"/>
  <c r="M96" i="6"/>
  <c r="M95" i="6"/>
  <c r="M94" i="6"/>
  <c r="M93" i="6"/>
  <c r="M92" i="6"/>
  <c r="M91" i="6"/>
  <c r="M90" i="6"/>
  <c r="M89" i="6"/>
  <c r="M88" i="6"/>
  <c r="M87" i="6"/>
  <c r="M86" i="6"/>
  <c r="M85" i="6"/>
  <c r="M84" i="6"/>
  <c r="M83" i="6"/>
  <c r="M82" i="6"/>
  <c r="M81" i="6"/>
  <c r="M80" i="6"/>
  <c r="M79" i="6"/>
  <c r="M78" i="6"/>
  <c r="M77" i="6"/>
  <c r="M76" i="6"/>
  <c r="M75" i="6"/>
  <c r="M74" i="6"/>
  <c r="M73" i="6"/>
  <c r="M72" i="6"/>
  <c r="M71" i="6"/>
  <c r="M70" i="6"/>
  <c r="M69" i="6"/>
  <c r="M68" i="6"/>
  <c r="M67" i="6"/>
  <c r="M66" i="6"/>
  <c r="M65" i="6"/>
  <c r="M64" i="6"/>
  <c r="M63" i="6"/>
  <c r="M62" i="6"/>
  <c r="M61" i="6"/>
  <c r="M60" i="6"/>
  <c r="M59" i="6"/>
  <c r="M58" i="6"/>
  <c r="M57" i="6"/>
  <c r="M56" i="6"/>
  <c r="M55" i="6"/>
  <c r="M54" i="6"/>
  <c r="M53" i="6"/>
  <c r="M52" i="6"/>
  <c r="M51" i="6"/>
  <c r="M50" i="6"/>
  <c r="M49" i="6"/>
  <c r="M48" i="6"/>
  <c r="M47" i="6"/>
  <c r="M46" i="6"/>
  <c r="M45" i="6"/>
  <c r="M44" i="6"/>
  <c r="M43" i="6"/>
  <c r="M42" i="6"/>
  <c r="M41" i="6"/>
  <c r="M40" i="6"/>
  <c r="M39" i="6"/>
  <c r="M38" i="6"/>
  <c r="M37" i="6"/>
  <c r="M36" i="6"/>
  <c r="M35" i="6"/>
  <c r="M34" i="6"/>
  <c r="M33" i="6"/>
  <c r="M32" i="6"/>
  <c r="M31" i="6"/>
  <c r="M30" i="6"/>
  <c r="Q6" i="6"/>
  <c r="R6" i="6" s="1"/>
  <c r="Q5" i="6"/>
  <c r="R5" i="6" s="1"/>
  <c r="M29" i="6"/>
  <c r="M14" i="6"/>
  <c r="M11" i="6"/>
  <c r="M10" i="6"/>
  <c r="M28" i="6"/>
  <c r="M27" i="6"/>
  <c r="M26" i="6"/>
  <c r="M25" i="6"/>
  <c r="M24" i="6"/>
  <c r="M23" i="6"/>
  <c r="M22" i="6"/>
  <c r="M21" i="6"/>
  <c r="M20" i="6"/>
  <c r="M19" i="6"/>
  <c r="M18" i="6"/>
  <c r="M17" i="6"/>
  <c r="M16" i="6"/>
  <c r="M15" i="6"/>
  <c r="M13" i="6"/>
  <c r="M12" i="6"/>
  <c r="M9" i="6"/>
  <c r="M8" i="6"/>
  <c r="M7" i="6"/>
  <c r="M6" i="6"/>
  <c r="M5" i="6"/>
  <c r="P7" i="6" s="1"/>
  <c r="M104" i="13"/>
  <c r="M103" i="13"/>
  <c r="M102" i="13"/>
  <c r="M101" i="13"/>
  <c r="M100" i="13"/>
  <c r="M99" i="13"/>
  <c r="M98" i="13"/>
  <c r="M97" i="13"/>
  <c r="M96" i="13"/>
  <c r="M95" i="13"/>
  <c r="M94" i="13"/>
  <c r="M93" i="13"/>
  <c r="M92" i="13"/>
  <c r="M91" i="13"/>
  <c r="M90" i="13"/>
  <c r="M89" i="13"/>
  <c r="M88" i="13"/>
  <c r="M87" i="13"/>
  <c r="M86" i="13"/>
  <c r="M85" i="13"/>
  <c r="M84" i="13"/>
  <c r="M83" i="13"/>
  <c r="M82" i="13"/>
  <c r="M81" i="13"/>
  <c r="M80" i="13"/>
  <c r="M79" i="13"/>
  <c r="M78" i="13"/>
  <c r="M77" i="13"/>
  <c r="M76" i="13"/>
  <c r="M75" i="13"/>
  <c r="M74" i="13"/>
  <c r="M73" i="13"/>
  <c r="M72" i="13"/>
  <c r="M71" i="13"/>
  <c r="M70" i="13"/>
  <c r="M69" i="13"/>
  <c r="M68" i="13"/>
  <c r="M67" i="13"/>
  <c r="M66" i="13"/>
  <c r="M65" i="13"/>
  <c r="M64" i="13"/>
  <c r="M63" i="13"/>
  <c r="M62" i="13"/>
  <c r="M61" i="13"/>
  <c r="M60" i="13"/>
  <c r="M59" i="13"/>
  <c r="M58" i="13"/>
  <c r="M57" i="13"/>
  <c r="M56" i="13"/>
  <c r="M55" i="13"/>
  <c r="M54" i="13"/>
  <c r="M53" i="13"/>
  <c r="M52" i="13"/>
  <c r="M51" i="13"/>
  <c r="M50" i="13"/>
  <c r="M49" i="13"/>
  <c r="M48" i="13"/>
  <c r="M47" i="13"/>
  <c r="M46" i="13"/>
  <c r="M45" i="13"/>
  <c r="M44" i="13"/>
  <c r="M43" i="13"/>
  <c r="M42" i="13"/>
  <c r="M41" i="13"/>
  <c r="M40" i="13"/>
  <c r="M39" i="13"/>
  <c r="M38" i="13"/>
  <c r="M37" i="13"/>
  <c r="M36" i="13"/>
  <c r="M35" i="13"/>
  <c r="M34" i="13"/>
  <c r="M33" i="13"/>
  <c r="M32" i="13"/>
  <c r="M31" i="13"/>
  <c r="M30" i="13"/>
  <c r="Q9" i="13"/>
  <c r="Q10" i="13" s="1"/>
  <c r="M10" i="13"/>
  <c r="M11" i="13"/>
  <c r="M97" i="14"/>
  <c r="M96" i="14"/>
  <c r="M95" i="14"/>
  <c r="M94" i="14"/>
  <c r="M93" i="14"/>
  <c r="M92" i="14"/>
  <c r="M91" i="14"/>
  <c r="M90" i="14"/>
  <c r="M89" i="14"/>
  <c r="M88" i="14"/>
  <c r="M87" i="14"/>
  <c r="M86" i="14"/>
  <c r="M85" i="14"/>
  <c r="M84" i="14"/>
  <c r="M83" i="14"/>
  <c r="M82" i="14"/>
  <c r="M81" i="14"/>
  <c r="M80" i="14"/>
  <c r="M79" i="14"/>
  <c r="M78" i="14"/>
  <c r="M77" i="14"/>
  <c r="M76" i="14"/>
  <c r="M75" i="14"/>
  <c r="M74" i="14"/>
  <c r="M73" i="14"/>
  <c r="M72" i="14"/>
  <c r="M71" i="14"/>
  <c r="M70" i="14"/>
  <c r="M69" i="14"/>
  <c r="M68" i="14"/>
  <c r="M67" i="14"/>
  <c r="M66" i="14"/>
  <c r="M65" i="14"/>
  <c r="M64" i="14"/>
  <c r="M63" i="14"/>
  <c r="M62" i="14"/>
  <c r="M61" i="14"/>
  <c r="M60" i="14"/>
  <c r="M59" i="14"/>
  <c r="M58" i="14"/>
  <c r="M57" i="14"/>
  <c r="M56" i="14"/>
  <c r="M55" i="14"/>
  <c r="M54" i="14"/>
  <c r="M53" i="14"/>
  <c r="M52" i="14"/>
  <c r="M51" i="14"/>
  <c r="M50" i="14"/>
  <c r="M49" i="14"/>
  <c r="M48" i="14"/>
  <c r="M47" i="14"/>
  <c r="M46" i="14"/>
  <c r="M45" i="14"/>
  <c r="M44" i="14"/>
  <c r="M43" i="14"/>
  <c r="M42" i="14"/>
  <c r="M41" i="14"/>
  <c r="M40" i="14"/>
  <c r="M39" i="14"/>
  <c r="M38" i="14"/>
  <c r="M37" i="14"/>
  <c r="M36" i="14"/>
  <c r="M35" i="14"/>
  <c r="M34" i="14"/>
  <c r="M33" i="14"/>
  <c r="M32" i="14"/>
  <c r="M31" i="14"/>
  <c r="M30" i="14"/>
  <c r="M29" i="14"/>
  <c r="M28" i="14"/>
  <c r="Q6" i="14"/>
  <c r="Q5" i="14"/>
  <c r="R5" i="14" s="1"/>
  <c r="M11" i="14"/>
  <c r="P7" i="14" s="1"/>
  <c r="Q7" i="14" s="1"/>
  <c r="M27" i="14"/>
  <c r="M26" i="14"/>
  <c r="M25" i="14"/>
  <c r="M24" i="14"/>
  <c r="M23" i="14"/>
  <c r="M22" i="14"/>
  <c r="M21" i="14"/>
  <c r="M20" i="14"/>
  <c r="M19" i="14"/>
  <c r="M18" i="14"/>
  <c r="M17" i="14"/>
  <c r="M16" i="14"/>
  <c r="M15" i="14"/>
  <c r="M14" i="14"/>
  <c r="M13" i="14"/>
  <c r="M12" i="14"/>
  <c r="M10" i="14"/>
  <c r="M9" i="14"/>
  <c r="M8" i="14"/>
  <c r="M7" i="14"/>
  <c r="M6" i="14"/>
  <c r="M5" i="14"/>
  <c r="Q6" i="13"/>
  <c r="Q5" i="13"/>
  <c r="R5" i="13" s="1"/>
  <c r="M28" i="13"/>
  <c r="M19" i="13"/>
  <c r="M29" i="13"/>
  <c r="M27" i="13"/>
  <c r="M26" i="13"/>
  <c r="M25" i="13"/>
  <c r="M24" i="13"/>
  <c r="M23" i="13"/>
  <c r="M22" i="13"/>
  <c r="M21" i="13"/>
  <c r="M20" i="13"/>
  <c r="M18" i="13"/>
  <c r="M17" i="13"/>
  <c r="M16" i="13"/>
  <c r="M15" i="13"/>
  <c r="M14" i="13"/>
  <c r="M13" i="13"/>
  <c r="M12" i="13"/>
  <c r="M9" i="13"/>
  <c r="M8" i="13"/>
  <c r="M7" i="13"/>
  <c r="M6" i="13"/>
  <c r="M5" i="13"/>
  <c r="M105" i="13" s="1"/>
  <c r="M107" i="13" s="1"/>
  <c r="N106" i="13" s="1"/>
  <c r="M81" i="22"/>
  <c r="M83" i="22"/>
  <c r="N82" i="22" s="1"/>
  <c r="M80" i="22"/>
  <c r="M79" i="22"/>
  <c r="M78" i="22"/>
  <c r="M77" i="22"/>
  <c r="M76" i="22"/>
  <c r="M75" i="22"/>
  <c r="M74" i="22"/>
  <c r="M73" i="22"/>
  <c r="M72" i="22"/>
  <c r="M71" i="22"/>
  <c r="M70" i="22"/>
  <c r="M69" i="22"/>
  <c r="M68" i="22"/>
  <c r="M67" i="22"/>
  <c r="M66" i="22"/>
  <c r="M65" i="22"/>
  <c r="M64" i="22"/>
  <c r="M63" i="22"/>
  <c r="M62" i="22"/>
  <c r="M61" i="22"/>
  <c r="M60" i="22"/>
  <c r="M59" i="22"/>
  <c r="M58" i="22"/>
  <c r="M57" i="22"/>
  <c r="M56" i="22"/>
  <c r="M55" i="22"/>
  <c r="M54" i="22"/>
  <c r="M53" i="22"/>
  <c r="M52" i="22"/>
  <c r="M51" i="22"/>
  <c r="M50" i="22"/>
  <c r="M49" i="22"/>
  <c r="M48" i="22"/>
  <c r="M47" i="22"/>
  <c r="M46" i="22"/>
  <c r="M45" i="22"/>
  <c r="M44" i="22"/>
  <c r="M43" i="22"/>
  <c r="M42" i="22"/>
  <c r="M41" i="22"/>
  <c r="M40" i="22"/>
  <c r="M39" i="22"/>
  <c r="M38" i="22"/>
  <c r="M37" i="22"/>
  <c r="M36" i="22"/>
  <c r="M35" i="22"/>
  <c r="M34" i="22"/>
  <c r="M33" i="22"/>
  <c r="M32" i="22"/>
  <c r="M31" i="22"/>
  <c r="M30" i="22"/>
  <c r="M29" i="22"/>
  <c r="M28" i="22"/>
  <c r="M27" i="22"/>
  <c r="M26" i="22"/>
  <c r="M25" i="22"/>
  <c r="M24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20" i="22"/>
  <c r="Q5" i="22"/>
  <c r="Q6" i="22"/>
  <c r="R6" i="22" s="1"/>
  <c r="R5" i="22"/>
  <c r="M23" i="22"/>
  <c r="M22" i="22"/>
  <c r="M21" i="22"/>
  <c r="M19" i="22"/>
  <c r="M5" i="22"/>
  <c r="M48" i="21"/>
  <c r="M47" i="21"/>
  <c r="M46" i="21"/>
  <c r="M45" i="21"/>
  <c r="M44" i="21"/>
  <c r="M43" i="21"/>
  <c r="M42" i="21"/>
  <c r="M41" i="21"/>
  <c r="M40" i="21"/>
  <c r="M39" i="21"/>
  <c r="M38" i="21"/>
  <c r="M37" i="21"/>
  <c r="M36" i="21"/>
  <c r="M35" i="21"/>
  <c r="M34" i="21"/>
  <c r="M33" i="21"/>
  <c r="M32" i="21"/>
  <c r="M31" i="21"/>
  <c r="M30" i="21"/>
  <c r="M29" i="21"/>
  <c r="M28" i="21"/>
  <c r="M27" i="21"/>
  <c r="M26" i="21"/>
  <c r="M25" i="21"/>
  <c r="M24" i="21"/>
  <c r="M23" i="21"/>
  <c r="M22" i="21"/>
  <c r="M21" i="21"/>
  <c r="M20" i="21"/>
  <c r="M19" i="21"/>
  <c r="M18" i="21"/>
  <c r="M17" i="21"/>
  <c r="M16" i="21"/>
  <c r="M15" i="21"/>
  <c r="M14" i="21"/>
  <c r="M13" i="21"/>
  <c r="M12" i="21"/>
  <c r="M11" i="21"/>
  <c r="M10" i="21"/>
  <c r="M9" i="21"/>
  <c r="M8" i="21"/>
  <c r="M7" i="21"/>
  <c r="Q6" i="21"/>
  <c r="R6" i="21" s="1"/>
  <c r="M6" i="21"/>
  <c r="Q5" i="21"/>
  <c r="R5" i="21" s="1"/>
  <c r="M5" i="21"/>
  <c r="M100" i="20"/>
  <c r="M99" i="20"/>
  <c r="M77" i="20"/>
  <c r="M78" i="20"/>
  <c r="Q57" i="20"/>
  <c r="R57" i="20" s="1"/>
  <c r="Q56" i="20"/>
  <c r="R56" i="20" s="1"/>
  <c r="Q6" i="20"/>
  <c r="M76" i="20"/>
  <c r="M75" i="20"/>
  <c r="M74" i="20"/>
  <c r="M73" i="20"/>
  <c r="M72" i="20"/>
  <c r="M71" i="20"/>
  <c r="M70" i="20"/>
  <c r="M69" i="20"/>
  <c r="M68" i="20"/>
  <c r="M67" i="20"/>
  <c r="M66" i="20"/>
  <c r="M65" i="20"/>
  <c r="M64" i="20"/>
  <c r="M63" i="20"/>
  <c r="M62" i="20"/>
  <c r="M61" i="20"/>
  <c r="M60" i="20"/>
  <c r="M59" i="20"/>
  <c r="M58" i="20"/>
  <c r="M57" i="20"/>
  <c r="M56" i="20"/>
  <c r="M98" i="20"/>
  <c r="M97" i="20"/>
  <c r="M96" i="20"/>
  <c r="M95" i="20"/>
  <c r="M94" i="20"/>
  <c r="M93" i="20"/>
  <c r="M92" i="20"/>
  <c r="M91" i="20"/>
  <c r="M90" i="20"/>
  <c r="M89" i="20"/>
  <c r="M88" i="20"/>
  <c r="M87" i="20"/>
  <c r="M86" i="20"/>
  <c r="M85" i="20"/>
  <c r="M84" i="20"/>
  <c r="M83" i="20"/>
  <c r="M82" i="20"/>
  <c r="M81" i="20"/>
  <c r="M80" i="20"/>
  <c r="M79" i="20"/>
  <c r="M48" i="20"/>
  <c r="M47" i="20"/>
  <c r="M46" i="20"/>
  <c r="M45" i="20"/>
  <c r="M44" i="20"/>
  <c r="M43" i="20"/>
  <c r="M42" i="20"/>
  <c r="M41" i="20"/>
  <c r="M40" i="20"/>
  <c r="M39" i="20"/>
  <c r="M38" i="20"/>
  <c r="M37" i="20"/>
  <c r="M36" i="20"/>
  <c r="M35" i="20"/>
  <c r="M34" i="20"/>
  <c r="M33" i="20"/>
  <c r="M32" i="20"/>
  <c r="M31" i="20"/>
  <c r="M30" i="20"/>
  <c r="M29" i="20"/>
  <c r="M28" i="20"/>
  <c r="M27" i="20"/>
  <c r="R6" i="20"/>
  <c r="Q5" i="20"/>
  <c r="R5" i="20" s="1"/>
  <c r="M25" i="20"/>
  <c r="M16" i="20"/>
  <c r="M26" i="20"/>
  <c r="M24" i="20"/>
  <c r="M23" i="20"/>
  <c r="M22" i="20"/>
  <c r="M21" i="20"/>
  <c r="M20" i="20"/>
  <c r="M19" i="20"/>
  <c r="M18" i="20"/>
  <c r="M17" i="20"/>
  <c r="M15" i="20"/>
  <c r="M14" i="20"/>
  <c r="M13" i="20"/>
  <c r="M12" i="20"/>
  <c r="M11" i="20"/>
  <c r="M10" i="20"/>
  <c r="M9" i="20"/>
  <c r="M8" i="20"/>
  <c r="M7" i="20"/>
  <c r="M6" i="20"/>
  <c r="M5" i="20"/>
  <c r="P7" i="20" s="1"/>
  <c r="Q7" i="20" s="1"/>
  <c r="M16" i="10"/>
  <c r="Q6" i="12"/>
  <c r="R6" i="12" s="1"/>
  <c r="Q5" i="12"/>
  <c r="R5" i="12" s="1"/>
  <c r="M23" i="12"/>
  <c r="M22" i="12"/>
  <c r="M21" i="12"/>
  <c r="M20" i="12"/>
  <c r="M19" i="12"/>
  <c r="M18" i="12"/>
  <c r="M17" i="12"/>
  <c r="M16" i="12"/>
  <c r="M15" i="12"/>
  <c r="M14" i="12"/>
  <c r="M13" i="12"/>
  <c r="M12" i="12"/>
  <c r="M11" i="12"/>
  <c r="M10" i="12"/>
  <c r="M9" i="12"/>
  <c r="M8" i="12"/>
  <c r="M7" i="12"/>
  <c r="M6" i="12"/>
  <c r="M5" i="12"/>
  <c r="M25" i="11"/>
  <c r="M24" i="11"/>
  <c r="M23" i="11"/>
  <c r="M22" i="11"/>
  <c r="M21" i="11"/>
  <c r="M20" i="11"/>
  <c r="M19" i="11"/>
  <c r="M18" i="11"/>
  <c r="M17" i="11"/>
  <c r="M16" i="11"/>
  <c r="M15" i="11"/>
  <c r="M14" i="11"/>
  <c r="M13" i="11"/>
  <c r="M12" i="11"/>
  <c r="M11" i="11"/>
  <c r="M10" i="11"/>
  <c r="M9" i="11"/>
  <c r="M8" i="11"/>
  <c r="M7" i="11"/>
  <c r="M6" i="11"/>
  <c r="M5" i="11"/>
  <c r="Q6" i="11"/>
  <c r="Q5" i="11"/>
  <c r="R5" i="11" s="1"/>
  <c r="Q6" i="19"/>
  <c r="R6" i="19" s="1"/>
  <c r="R5" i="19"/>
  <c r="M19" i="19"/>
  <c r="M18" i="19"/>
  <c r="M10" i="19"/>
  <c r="M27" i="19"/>
  <c r="M26" i="19"/>
  <c r="M25" i="19"/>
  <c r="M24" i="19"/>
  <c r="M23" i="19"/>
  <c r="M22" i="19"/>
  <c r="M21" i="19"/>
  <c r="M20" i="19"/>
  <c r="M17" i="19"/>
  <c r="M16" i="19"/>
  <c r="M15" i="19"/>
  <c r="M14" i="19"/>
  <c r="M13" i="19"/>
  <c r="M12" i="19"/>
  <c r="M11" i="19"/>
  <c r="M9" i="19"/>
  <c r="M8" i="19"/>
  <c r="M7" i="19"/>
  <c r="M6" i="19"/>
  <c r="M5" i="19"/>
  <c r="M97" i="19" s="1"/>
  <c r="M99" i="19" s="1"/>
  <c r="N98" i="19" s="1"/>
  <c r="Q6" i="18"/>
  <c r="R6" i="18" s="1"/>
  <c r="R5" i="18"/>
  <c r="M24" i="18"/>
  <c r="M23" i="18"/>
  <c r="M22" i="18"/>
  <c r="M21" i="18"/>
  <c r="M20" i="18"/>
  <c r="M19" i="18"/>
  <c r="M18" i="18"/>
  <c r="M17" i="18"/>
  <c r="M16" i="18"/>
  <c r="M15" i="18"/>
  <c r="M14" i="18"/>
  <c r="M13" i="18"/>
  <c r="M12" i="18"/>
  <c r="M11" i="18"/>
  <c r="M10" i="18"/>
  <c r="M9" i="18"/>
  <c r="M8" i="18"/>
  <c r="M7" i="18"/>
  <c r="M6" i="18"/>
  <c r="M5" i="18"/>
  <c r="Q5" i="17"/>
  <c r="M92" i="17"/>
  <c r="M91" i="17"/>
  <c r="M90" i="17"/>
  <c r="M89" i="17"/>
  <c r="M88" i="17"/>
  <c r="M87" i="17"/>
  <c r="M86" i="17"/>
  <c r="M85" i="17"/>
  <c r="M84" i="17"/>
  <c r="M83" i="17"/>
  <c r="M82" i="17"/>
  <c r="M81" i="17"/>
  <c r="M80" i="17"/>
  <c r="M79" i="17"/>
  <c r="M78" i="17"/>
  <c r="M77" i="17"/>
  <c r="M76" i="17"/>
  <c r="M75" i="17"/>
  <c r="M74" i="17"/>
  <c r="M73" i="17"/>
  <c r="M72" i="17"/>
  <c r="M71" i="17"/>
  <c r="M70" i="17"/>
  <c r="M69" i="17"/>
  <c r="M68" i="17"/>
  <c r="M67" i="17"/>
  <c r="M66" i="17"/>
  <c r="M65" i="17"/>
  <c r="M64" i="17"/>
  <c r="M63" i="17"/>
  <c r="M62" i="17"/>
  <c r="M61" i="17"/>
  <c r="M60" i="17"/>
  <c r="M59" i="17"/>
  <c r="M58" i="17"/>
  <c r="M57" i="17"/>
  <c r="M56" i="17"/>
  <c r="M55" i="17"/>
  <c r="M54" i="17"/>
  <c r="M53" i="17"/>
  <c r="M52" i="17"/>
  <c r="M51" i="17"/>
  <c r="M50" i="17"/>
  <c r="M49" i="17"/>
  <c r="M48" i="17"/>
  <c r="M47" i="17"/>
  <c r="M46" i="17"/>
  <c r="M45" i="17"/>
  <c r="M44" i="17"/>
  <c r="M43" i="17"/>
  <c r="M42" i="17"/>
  <c r="M41" i="17"/>
  <c r="M40" i="17"/>
  <c r="M39" i="17"/>
  <c r="M38" i="17"/>
  <c r="M37" i="17"/>
  <c r="M36" i="17"/>
  <c r="M35" i="17"/>
  <c r="M34" i="17"/>
  <c r="M33" i="17"/>
  <c r="M32" i="17"/>
  <c r="M31" i="17"/>
  <c r="M30" i="17"/>
  <c r="M29" i="17"/>
  <c r="M28" i="17"/>
  <c r="M27" i="17"/>
  <c r="Q6" i="17"/>
  <c r="R6" i="17" s="1"/>
  <c r="R5" i="17"/>
  <c r="M26" i="17"/>
  <c r="M11" i="17"/>
  <c r="M25" i="17"/>
  <c r="M24" i="17"/>
  <c r="M23" i="17"/>
  <c r="M22" i="17"/>
  <c r="M21" i="17"/>
  <c r="M20" i="17"/>
  <c r="M19" i="17"/>
  <c r="M18" i="17"/>
  <c r="M17" i="17"/>
  <c r="M16" i="17"/>
  <c r="M15" i="17"/>
  <c r="M14" i="17"/>
  <c r="M13" i="17"/>
  <c r="M12" i="17"/>
  <c r="M10" i="17"/>
  <c r="M9" i="17"/>
  <c r="M8" i="17"/>
  <c r="M7" i="17"/>
  <c r="M6" i="17"/>
  <c r="M5" i="17"/>
  <c r="M93" i="16"/>
  <c r="M95" i="16" s="1"/>
  <c r="N94" i="16" s="1"/>
  <c r="M92" i="16"/>
  <c r="M91" i="16"/>
  <c r="M90" i="16"/>
  <c r="M89" i="16"/>
  <c r="M88" i="16"/>
  <c r="M87" i="16"/>
  <c r="M86" i="16"/>
  <c r="M85" i="16"/>
  <c r="M84" i="16"/>
  <c r="M83" i="16"/>
  <c r="M82" i="16"/>
  <c r="M81" i="16"/>
  <c r="M80" i="16"/>
  <c r="M79" i="16"/>
  <c r="M78" i="16"/>
  <c r="M77" i="16"/>
  <c r="M76" i="16"/>
  <c r="M75" i="16"/>
  <c r="M74" i="16"/>
  <c r="M73" i="16"/>
  <c r="M72" i="16"/>
  <c r="M71" i="16"/>
  <c r="M70" i="16"/>
  <c r="M69" i="16"/>
  <c r="M68" i="16"/>
  <c r="M67" i="16"/>
  <c r="M66" i="16"/>
  <c r="M65" i="16"/>
  <c r="M64" i="16"/>
  <c r="M63" i="16"/>
  <c r="M62" i="16"/>
  <c r="M61" i="16"/>
  <c r="M60" i="16"/>
  <c r="M59" i="16"/>
  <c r="M58" i="16"/>
  <c r="M57" i="16"/>
  <c r="M56" i="16"/>
  <c r="M55" i="16"/>
  <c r="M54" i="16"/>
  <c r="M53" i="16"/>
  <c r="M52" i="16"/>
  <c r="M51" i="16"/>
  <c r="M50" i="16"/>
  <c r="M49" i="16"/>
  <c r="M48" i="16"/>
  <c r="M47" i="16"/>
  <c r="M46" i="16"/>
  <c r="M45" i="16"/>
  <c r="M44" i="16"/>
  <c r="M43" i="16"/>
  <c r="M42" i="16"/>
  <c r="M41" i="16"/>
  <c r="M40" i="16"/>
  <c r="M39" i="16"/>
  <c r="M38" i="16"/>
  <c r="M37" i="16"/>
  <c r="M36" i="16"/>
  <c r="M35" i="16"/>
  <c r="M34" i="16"/>
  <c r="M33" i="16"/>
  <c r="M32" i="16"/>
  <c r="M31" i="16"/>
  <c r="M30" i="16"/>
  <c r="M29" i="16"/>
  <c r="M28" i="16"/>
  <c r="M27" i="16"/>
  <c r="P7" i="16"/>
  <c r="Q6" i="16"/>
  <c r="R6" i="16" s="1"/>
  <c r="Q5" i="16"/>
  <c r="R5" i="16" s="1"/>
  <c r="M26" i="16"/>
  <c r="M25" i="16"/>
  <c r="M24" i="16"/>
  <c r="M23" i="16"/>
  <c r="M22" i="16"/>
  <c r="M21" i="16"/>
  <c r="M20" i="16"/>
  <c r="M19" i="16"/>
  <c r="M18" i="16"/>
  <c r="M17" i="16"/>
  <c r="M16" i="16"/>
  <c r="M15" i="16"/>
  <c r="M14" i="16"/>
  <c r="M13" i="16"/>
  <c r="M12" i="16"/>
  <c r="M11" i="16"/>
  <c r="M10" i="16"/>
  <c r="M9" i="16"/>
  <c r="M8" i="16"/>
  <c r="M7" i="16"/>
  <c r="M6" i="16"/>
  <c r="M5" i="16"/>
  <c r="Q7" i="16" s="1"/>
  <c r="Q6" i="10"/>
  <c r="Q5" i="10"/>
  <c r="R5" i="10" s="1"/>
  <c r="M24" i="10"/>
  <c r="M23" i="10"/>
  <c r="M22" i="10"/>
  <c r="M21" i="10"/>
  <c r="M20" i="10"/>
  <c r="M19" i="10"/>
  <c r="M18" i="10"/>
  <c r="M17" i="10"/>
  <c r="M15" i="10"/>
  <c r="M14" i="10"/>
  <c r="M13" i="10"/>
  <c r="M12" i="10"/>
  <c r="M11" i="10"/>
  <c r="M10" i="10"/>
  <c r="M9" i="10"/>
  <c r="M8" i="10"/>
  <c r="M7" i="10"/>
  <c r="M6" i="10"/>
  <c r="M5" i="10"/>
  <c r="Q6" i="9"/>
  <c r="R6" i="9" s="1"/>
  <c r="Q5" i="9"/>
  <c r="R5" i="9" s="1"/>
  <c r="M25" i="9"/>
  <c r="M24" i="9"/>
  <c r="M23" i="9"/>
  <c r="M22" i="9"/>
  <c r="M21" i="9"/>
  <c r="M20" i="9"/>
  <c r="M19" i="9"/>
  <c r="M18" i="9"/>
  <c r="M17" i="9"/>
  <c r="M16" i="9"/>
  <c r="M15" i="9"/>
  <c r="M14" i="9"/>
  <c r="M13" i="9"/>
  <c r="M11" i="9"/>
  <c r="M10" i="9"/>
  <c r="M9" i="9"/>
  <c r="M8" i="9"/>
  <c r="M7" i="9"/>
  <c r="M6" i="9"/>
  <c r="P7" i="9" s="1"/>
  <c r="M5" i="9"/>
  <c r="M89" i="9" s="1"/>
  <c r="M91" i="9" s="1"/>
  <c r="N90" i="9" s="1"/>
  <c r="S7" i="8"/>
  <c r="Q6" i="8"/>
  <c r="R6" i="8" s="1"/>
  <c r="R5" i="8"/>
  <c r="M25" i="8"/>
  <c r="M24" i="8"/>
  <c r="M23" i="8"/>
  <c r="M22" i="8"/>
  <c r="M21" i="8"/>
  <c r="M20" i="8"/>
  <c r="M19" i="8"/>
  <c r="M18" i="8"/>
  <c r="M17" i="8"/>
  <c r="M16" i="8"/>
  <c r="M15" i="8"/>
  <c r="M14" i="8"/>
  <c r="M13" i="8"/>
  <c r="M12" i="8"/>
  <c r="M11" i="8"/>
  <c r="M10" i="8"/>
  <c r="M9" i="8"/>
  <c r="M8" i="8"/>
  <c r="M7" i="8"/>
  <c r="M6" i="8"/>
  <c r="M5" i="8"/>
  <c r="M88" i="7"/>
  <c r="M25" i="7"/>
  <c r="M24" i="7"/>
  <c r="M23" i="7"/>
  <c r="M22" i="7"/>
  <c r="M21" i="7"/>
  <c r="M20" i="7"/>
  <c r="M19" i="7"/>
  <c r="M18" i="7"/>
  <c r="M17" i="7"/>
  <c r="M16" i="7"/>
  <c r="M15" i="7"/>
  <c r="M14" i="7"/>
  <c r="M13" i="7"/>
  <c r="M12" i="7"/>
  <c r="M11" i="7"/>
  <c r="M10" i="7"/>
  <c r="M9" i="7"/>
  <c r="M8" i="7"/>
  <c r="M7" i="7"/>
  <c r="M6" i="7"/>
  <c r="M5" i="7"/>
  <c r="P29" i="5"/>
  <c r="M12" i="5"/>
  <c r="M20" i="5"/>
  <c r="M19" i="5"/>
  <c r="M28" i="5"/>
  <c r="M27" i="5"/>
  <c r="M26" i="5"/>
  <c r="M25" i="5"/>
  <c r="M24" i="5"/>
  <c r="M23" i="5"/>
  <c r="M22" i="5"/>
  <c r="M21" i="5"/>
  <c r="M18" i="5"/>
  <c r="M17" i="5"/>
  <c r="M16" i="5"/>
  <c r="M15" i="5"/>
  <c r="M14" i="5"/>
  <c r="M13" i="5"/>
  <c r="M11" i="5"/>
  <c r="M10" i="5"/>
  <c r="M9" i="5"/>
  <c r="M8" i="5"/>
  <c r="M7" i="5"/>
  <c r="M6" i="5"/>
  <c r="M5" i="5"/>
  <c r="M8" i="4"/>
  <c r="M21" i="4"/>
  <c r="M16" i="4"/>
  <c r="M6" i="4"/>
  <c r="P9" i="4"/>
  <c r="Q9" i="4" s="1"/>
  <c r="M24" i="4"/>
  <c r="M14" i="4"/>
  <c r="M13" i="4"/>
  <c r="F153" i="28"/>
  <c r="F131" i="28"/>
  <c r="F120" i="28"/>
  <c r="F109" i="28"/>
  <c r="F98" i="28"/>
  <c r="F87" i="28"/>
  <c r="F65" i="28"/>
  <c r="F54" i="28"/>
  <c r="E51" i="28"/>
  <c r="F43" i="28"/>
  <c r="E40" i="28"/>
  <c r="E29" i="28"/>
  <c r="E18" i="28"/>
  <c r="G5" i="28"/>
  <c r="G4" i="28"/>
  <c r="G3" i="28"/>
  <c r="G2" i="28"/>
  <c r="G239" i="28"/>
  <c r="G236" i="28"/>
  <c r="G235" i="28"/>
  <c r="G234" i="28"/>
  <c r="G233" i="28"/>
  <c r="G237" i="28"/>
  <c r="G228" i="28"/>
  <c r="G225" i="28"/>
  <c r="G224" i="28"/>
  <c r="G223" i="28"/>
  <c r="G222" i="28"/>
  <c r="E216" i="28"/>
  <c r="G217" i="28"/>
  <c r="G214" i="28"/>
  <c r="G213" i="28"/>
  <c r="G212" i="28"/>
  <c r="G211" i="28"/>
  <c r="G206" i="28"/>
  <c r="G203" i="28"/>
  <c r="G202" i="28"/>
  <c r="G201" i="28"/>
  <c r="G200" i="28"/>
  <c r="G195" i="28"/>
  <c r="G192" i="28"/>
  <c r="G191" i="28"/>
  <c r="G190" i="28"/>
  <c r="G189" i="28"/>
  <c r="G184" i="28"/>
  <c r="G181" i="28"/>
  <c r="G180" i="28"/>
  <c r="G179" i="28"/>
  <c r="G178" i="28"/>
  <c r="G173" i="28"/>
  <c r="G170" i="28"/>
  <c r="G169" i="28"/>
  <c r="G168" i="28"/>
  <c r="G167" i="28"/>
  <c r="G162" i="28"/>
  <c r="E161" i="28"/>
  <c r="G159" i="28"/>
  <c r="G158" i="28"/>
  <c r="G157" i="28"/>
  <c r="G156" i="28"/>
  <c r="G151" i="28"/>
  <c r="E150" i="28"/>
  <c r="G148" i="28"/>
  <c r="G147" i="28"/>
  <c r="G146" i="28"/>
  <c r="G145" i="28"/>
  <c r="E139" i="28"/>
  <c r="G140" i="28"/>
  <c r="G137" i="28"/>
  <c r="G136" i="28"/>
  <c r="G135" i="28"/>
  <c r="G134" i="28"/>
  <c r="G129" i="28"/>
  <c r="G126" i="28"/>
  <c r="G125" i="28"/>
  <c r="G124" i="28"/>
  <c r="G123" i="28"/>
  <c r="E117" i="28"/>
  <c r="G118" i="28"/>
  <c r="E106" i="28"/>
  <c r="G115" i="28"/>
  <c r="G114" i="28"/>
  <c r="G113" i="28"/>
  <c r="G112" i="28"/>
  <c r="G116" i="28" s="1"/>
  <c r="G107" i="28"/>
  <c r="G104" i="28"/>
  <c r="G103" i="28"/>
  <c r="G102" i="28"/>
  <c r="G101" i="28"/>
  <c r="E95" i="28"/>
  <c r="G96" i="28"/>
  <c r="G93" i="28"/>
  <c r="G92" i="28"/>
  <c r="G91" i="28"/>
  <c r="G90" i="28"/>
  <c r="G85" i="28"/>
  <c r="E84" i="28"/>
  <c r="G82" i="28"/>
  <c r="G81" i="28"/>
  <c r="G80" i="28"/>
  <c r="G79" i="28"/>
  <c r="E73" i="28"/>
  <c r="G74" i="28"/>
  <c r="G71" i="28"/>
  <c r="G70" i="28"/>
  <c r="G69" i="28"/>
  <c r="G68" i="28"/>
  <c r="E62" i="28"/>
  <c r="G63" i="28"/>
  <c r="G60" i="28"/>
  <c r="G59" i="28"/>
  <c r="G58" i="28"/>
  <c r="G57" i="28"/>
  <c r="G52" i="28"/>
  <c r="G49" i="28"/>
  <c r="G48" i="28"/>
  <c r="G47" i="28"/>
  <c r="G46" i="28"/>
  <c r="G41" i="28"/>
  <c r="G38" i="28"/>
  <c r="G37" i="28"/>
  <c r="G36" i="28"/>
  <c r="G35" i="28"/>
  <c r="G24" i="28"/>
  <c r="G30" i="28"/>
  <c r="G19" i="28"/>
  <c r="G13" i="28"/>
  <c r="P7" i="12" l="1"/>
  <c r="Q7" i="12" s="1"/>
  <c r="M81" i="12"/>
  <c r="P7" i="11"/>
  <c r="Q7" i="11" s="1"/>
  <c r="M89" i="11"/>
  <c r="M91" i="11" s="1"/>
  <c r="N90" i="11" s="1"/>
  <c r="P7" i="19"/>
  <c r="Q7" i="19" s="1"/>
  <c r="M85" i="18"/>
  <c r="M87" i="18" s="1"/>
  <c r="N86" i="18" s="1"/>
  <c r="P7" i="18"/>
  <c r="Q7" i="18" s="1"/>
  <c r="M85" i="10"/>
  <c r="P7" i="10"/>
  <c r="M101" i="5"/>
  <c r="P7" i="5"/>
  <c r="Q7" i="5"/>
  <c r="Q9" i="5" s="1"/>
  <c r="Q10" i="5" s="1"/>
  <c r="P7" i="7"/>
  <c r="Q7" i="7" s="1"/>
  <c r="M89" i="7"/>
  <c r="M91" i="7" s="1"/>
  <c r="N90" i="7" s="1"/>
  <c r="P9" i="7"/>
  <c r="Q9" i="7" s="1"/>
  <c r="Q7" i="9"/>
  <c r="Q7" i="27"/>
  <c r="P7" i="25"/>
  <c r="Q7" i="25" s="1"/>
  <c r="Q7" i="6"/>
  <c r="P7" i="13"/>
  <c r="Q7" i="13" s="1"/>
  <c r="P7" i="22"/>
  <c r="Q7" i="22" s="1"/>
  <c r="Q9" i="22" s="1"/>
  <c r="M49" i="21"/>
  <c r="M51" i="21" s="1"/>
  <c r="N50" i="21" s="1"/>
  <c r="P7" i="21"/>
  <c r="Q7" i="21" s="1"/>
  <c r="P58" i="20"/>
  <c r="Q58" i="20" s="1"/>
  <c r="M102" i="20"/>
  <c r="N101" i="20" s="1"/>
  <c r="M49" i="20"/>
  <c r="M51" i="20" s="1"/>
  <c r="N50" i="20" s="1"/>
  <c r="Q7" i="10"/>
  <c r="M93" i="17"/>
  <c r="P7" i="17"/>
  <c r="Q7" i="17" s="1"/>
  <c r="M95" i="17"/>
  <c r="N94" i="17" s="1"/>
  <c r="P7" i="8"/>
  <c r="Q7" i="8" s="1"/>
  <c r="M89" i="8"/>
  <c r="M91" i="8" s="1"/>
  <c r="N90" i="8" s="1"/>
  <c r="P28" i="5"/>
  <c r="I111" i="28"/>
  <c r="G119" i="28"/>
  <c r="G8" i="28"/>
  <c r="K2" i="28" s="1"/>
  <c r="Q28" i="5" l="1"/>
  <c r="Q29" i="5" s="1"/>
  <c r="Q30" i="5" s="1"/>
  <c r="P30" i="5" s="1"/>
  <c r="J243" i="28"/>
  <c r="G251" i="28" l="1"/>
  <c r="L247" i="28"/>
  <c r="K243" i="28"/>
  <c r="O113" i="28"/>
  <c r="L111" i="28"/>
  <c r="N111" i="28" s="1"/>
  <c r="O104" i="28"/>
  <c r="I90" i="28"/>
  <c r="L90" i="28" s="1"/>
  <c r="N90" i="28" s="1"/>
  <c r="G27" i="28"/>
  <c r="G26" i="28"/>
  <c r="G25" i="28"/>
  <c r="G28" i="28" s="1"/>
  <c r="G16" i="28"/>
  <c r="G15" i="28"/>
  <c r="G14" i="28"/>
  <c r="G17" i="28" s="1"/>
  <c r="G20" i="28" s="1"/>
  <c r="F21" i="28" l="1"/>
  <c r="G22" i="28"/>
  <c r="I123" i="28"/>
  <c r="L123" i="28" s="1"/>
  <c r="N123" i="28" s="1"/>
  <c r="I13" i="28"/>
  <c r="L13" i="28" s="1"/>
  <c r="O14" i="28" s="1"/>
  <c r="I79" i="28"/>
  <c r="L79" i="28" s="1"/>
  <c r="N79" i="28" s="1"/>
  <c r="G182" i="28"/>
  <c r="G185" i="28" s="1"/>
  <c r="I233" i="28"/>
  <c r="L233" i="28" s="1"/>
  <c r="N233" i="28" s="1"/>
  <c r="I222" i="28"/>
  <c r="L222" i="28" s="1"/>
  <c r="N222" i="28" s="1"/>
  <c r="I178" i="28"/>
  <c r="L178" i="28" s="1"/>
  <c r="N178" i="28" s="1"/>
  <c r="G215" i="28"/>
  <c r="G218" i="28" s="1"/>
  <c r="G94" i="28"/>
  <c r="G97" i="28" s="1"/>
  <c r="G99" i="28" s="1"/>
  <c r="I134" i="28"/>
  <c r="L134" i="28" s="1"/>
  <c r="N134" i="28" s="1"/>
  <c r="I156" i="28"/>
  <c r="L156" i="28" s="1"/>
  <c r="N156" i="28" s="1"/>
  <c r="I35" i="28"/>
  <c r="L35" i="28" s="1"/>
  <c r="I57" i="28"/>
  <c r="L57" i="28" s="1"/>
  <c r="O60" i="28" s="1"/>
  <c r="I46" i="28"/>
  <c r="L46" i="28" s="1"/>
  <c r="N46" i="28" s="1"/>
  <c r="G127" i="28"/>
  <c r="G130" i="28" s="1"/>
  <c r="G132" i="28" s="1"/>
  <c r="G226" i="28"/>
  <c r="G229" i="28" s="1"/>
  <c r="G138" i="28"/>
  <c r="G141" i="28" s="1"/>
  <c r="G160" i="28"/>
  <c r="G163" i="28" s="1"/>
  <c r="G72" i="28"/>
  <c r="G75" i="28" s="1"/>
  <c r="G83" i="28"/>
  <c r="G86" i="28" s="1"/>
  <c r="G88" i="28" s="1"/>
  <c r="I200" i="28"/>
  <c r="L200" i="28" s="1"/>
  <c r="N200" i="28" s="1"/>
  <c r="G61" i="28"/>
  <c r="G64" i="28" s="1"/>
  <c r="G66" i="28" s="1"/>
  <c r="G121" i="28"/>
  <c r="I145" i="28"/>
  <c r="L145" i="28" s="1"/>
  <c r="N145" i="28" s="1"/>
  <c r="G171" i="28"/>
  <c r="G174" i="28" s="1"/>
  <c r="G193" i="28"/>
  <c r="G196" i="28" s="1"/>
  <c r="O38" i="28"/>
  <c r="N35" i="28"/>
  <c r="I68" i="28"/>
  <c r="L68" i="28" s="1"/>
  <c r="N68" i="28" s="1"/>
  <c r="G31" i="28"/>
  <c r="G33" i="28" s="1"/>
  <c r="N57" i="28"/>
  <c r="G39" i="28"/>
  <c r="G42" i="28" s="1"/>
  <c r="G44" i="28" s="1"/>
  <c r="G6" i="28"/>
  <c r="G9" i="28" s="1"/>
  <c r="G105" i="28"/>
  <c r="G108" i="28" s="1"/>
  <c r="G110" i="28" s="1"/>
  <c r="I101" i="28"/>
  <c r="L101" i="28" s="1"/>
  <c r="N101" i="28" s="1"/>
  <c r="G50" i="28"/>
  <c r="G53" i="28" s="1"/>
  <c r="G55" i="28" s="1"/>
  <c r="G204" i="28"/>
  <c r="G207" i="28" s="1"/>
  <c r="I24" i="28"/>
  <c r="L24" i="28" s="1"/>
  <c r="N24" i="28" s="1"/>
  <c r="I167" i="28"/>
  <c r="L167" i="28" s="1"/>
  <c r="N167" i="28" s="1"/>
  <c r="G149" i="28"/>
  <c r="G152" i="28" s="1"/>
  <c r="G154" i="28" s="1"/>
  <c r="I189" i="28"/>
  <c r="L189" i="28" s="1"/>
  <c r="N189" i="28" s="1"/>
  <c r="I211" i="28"/>
  <c r="L211" i="28" s="1"/>
  <c r="G240" i="28"/>
  <c r="G231" i="28" l="1"/>
  <c r="F230" i="28"/>
  <c r="G220" i="28"/>
  <c r="F219" i="28"/>
  <c r="G198" i="28"/>
  <c r="G187" i="28"/>
  <c r="F186" i="28"/>
  <c r="G209" i="28"/>
  <c r="F208" i="28"/>
  <c r="G176" i="28"/>
  <c r="G165" i="28"/>
  <c r="F164" i="28"/>
  <c r="G143" i="28"/>
  <c r="F142" i="28"/>
  <c r="G77" i="28"/>
  <c r="N13" i="28"/>
  <c r="O234" i="28"/>
  <c r="N211" i="28"/>
  <c r="G11" i="28"/>
  <c r="I2" i="28"/>
  <c r="I243" i="28" l="1"/>
  <c r="L2" i="28"/>
  <c r="L243" i="28" l="1"/>
  <c r="O4" i="28"/>
  <c r="N2" i="28"/>
  <c r="N243" i="28" s="1"/>
  <c r="M52" i="21" l="1"/>
  <c r="M54" i="21" s="1"/>
  <c r="N53" i="21" s="1"/>
  <c r="M103" i="5" l="1"/>
  <c r="N102" i="5" s="1"/>
  <c r="M107" i="6" l="1"/>
  <c r="N106" i="6" s="1"/>
  <c r="P22" i="9"/>
  <c r="M87" i="10"/>
  <c r="N86" i="10" s="1"/>
  <c r="M99" i="14"/>
  <c r="N98" i="14" s="1"/>
  <c r="M83" i="12"/>
  <c r="N82" i="12" s="1"/>
  <c r="M23" i="4" l="1"/>
  <c r="M25" i="4"/>
  <c r="M22" i="4"/>
  <c r="M18" i="4"/>
  <c r="M19" i="4"/>
  <c r="M17" i="4"/>
  <c r="M12" i="4"/>
  <c r="M15" i="4"/>
  <c r="M10" i="4"/>
  <c r="M11" i="4"/>
  <c r="M7" i="4"/>
  <c r="M9" i="4"/>
  <c r="M5" i="4"/>
  <c r="M20" i="4"/>
  <c r="P7" i="4" l="1"/>
  <c r="Q7" i="4"/>
  <c r="M91" i="4"/>
  <c r="N90" i="4" s="1"/>
  <c r="P25" i="4"/>
  <c r="Q25" i="4" s="1"/>
</calcChain>
</file>

<file path=xl/sharedStrings.xml><?xml version="1.0" encoding="utf-8"?>
<sst xmlns="http://schemas.openxmlformats.org/spreadsheetml/2006/main" count="17397" uniqueCount="317">
  <si>
    <t>TERRITORIO: MUNICIPIO DE SUCRE</t>
  </si>
  <si>
    <t>No. de Microterritorio</t>
  </si>
  <si>
    <t>No. de Hogares</t>
  </si>
  <si>
    <t>Dimensión                       (PTS 2020-2023)</t>
  </si>
  <si>
    <t>Componenete</t>
  </si>
  <si>
    <t>Actividades programadas</t>
  </si>
  <si>
    <t xml:space="preserve">CATEGORIA </t>
  </si>
  <si>
    <t>Lugar de Ejecución</t>
  </si>
  <si>
    <t>Población Objeto  (No. de personas y momento de curso de vida)</t>
  </si>
  <si>
    <t>Cantidad a ejecutar</t>
  </si>
  <si>
    <t>Valor Unitario</t>
  </si>
  <si>
    <t>Valor Total</t>
  </si>
  <si>
    <t>Perfil del Talento humano del EBS</t>
  </si>
  <si>
    <t>No. Equipo Básico</t>
  </si>
  <si>
    <t>CATEGORIA RES 518/15</t>
  </si>
  <si>
    <t>Ámbito territorial (Res 3202/16)</t>
  </si>
  <si>
    <t>Entornos (Res 3202/16)</t>
  </si>
  <si>
    <t>Población sujeto (Res 3280 de 2018)</t>
  </si>
  <si>
    <t>Momentos del curso de vida (Res 3202/16)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</si>
  <si>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  Corregimiento Arboleda 277 hogares, Naranjal 165 hogares, total 442 hogares</t>
    </r>
  </si>
  <si>
    <t>Vida Saludable y Condiciones No Transmisibles</t>
  </si>
  <si>
    <t xml:space="preserve">Modos, condiciones y estilos de vida saludables </t>
  </si>
  <si>
    <t>Realizar   Jornadas de Salud en coordinacion con EAPB, y otros sectores para mejorar servicios de salud individuales y colectiva en especial en áraes de dificl acceso, para el desarrollo de actividades de proteccion especifica y deteccion temprana de las ENT y las alteraciones de la salud bucal, visual y auditiva</t>
  </si>
  <si>
    <t>Educacion</t>
  </si>
  <si>
    <t>Rural</t>
  </si>
  <si>
    <t>Comunitario</t>
  </si>
  <si>
    <t>Comunidad en general</t>
  </si>
  <si>
    <t>Infancia, Adolescencia, Juventud, adultez y vejez</t>
  </si>
  <si>
    <t>EBS</t>
  </si>
  <si>
    <t>Promover  estilos de vida saludables  como la actividad física, la alimentación saludable, la cultura, el arte o la lectura y contribuir a la prevención del consumo de alcohol, tabaco, sus imitadores y sucedáneos.</t>
  </si>
  <si>
    <t>Educación y Comunicación</t>
  </si>
  <si>
    <t xml:space="preserve"> Enfermera/Medico </t>
  </si>
  <si>
    <t>Situaciones cronicas</t>
  </si>
  <si>
    <t>Educar  a los hombres sobre factores de riesgo para cáncer de prostata, piel y finalidad de las actividades de tamización.</t>
  </si>
  <si>
    <t xml:space="preserve"> Juventud, adultez y vejez</t>
  </si>
  <si>
    <t>Desarrollar  acitivades de educacion a mujeres sobre la prevención de cáncer piel, de mama y cuello uterino, medidas de prevención primaria (vacunación contra el VPH) y finalidad de las actividades de tamización.</t>
  </si>
  <si>
    <t>Realizar caracterizacion social y ambiental con el fin de caracterizar los factores protectores y situacion de salud de las personas, familias o comunidades, relacionadas con las ENT:enfermedades huérfanas / raras, cáncer 
(infantil y del adulto), cardiovascular, 
diabetes, enfermedades respiratorias 
crónicas, exposición al asbesto, alteraciones 
que afectan la salud bucal, visual y auditiva 
e identificación de necesidades de cuidado 
paliativo.</t>
  </si>
  <si>
    <t>PIC-Caracterización Social y Ambiental</t>
  </si>
  <si>
    <t>Rural y Urbano</t>
  </si>
  <si>
    <t xml:space="preserve"> Auxiliar de Enfermeria </t>
  </si>
  <si>
    <t>Sexualidad y Derechos Sexuales y Reproductivos</t>
  </si>
  <si>
    <t xml:space="preserve">Ejecutar  campañas educativas sobre derechos sexuales y reproductivos,  ITS-VIH/Sida y signos de alarma y RIAMP a 120 mujeres en edad fertil.  </t>
  </si>
  <si>
    <t>Educacion y comunicación</t>
  </si>
  <si>
    <t xml:space="preserve">Hogar </t>
  </si>
  <si>
    <t>adolescencia, juventud, adultez</t>
  </si>
  <si>
    <t xml:space="preserve">Psicologa/Trabajo social </t>
  </si>
  <si>
    <t>Ejecutar  campañas informativas dirigida a adolescentes, jóvenes y padres de familia  sobre la prevención de embarazos en adolecentes</t>
  </si>
  <si>
    <t>Informacion para la salud</t>
  </si>
  <si>
    <t xml:space="preserve"> Adolescencia, juventud, adultez </t>
  </si>
  <si>
    <t xml:space="preserve">Hacer  un taller sobre derechos sexuales y reproductivos, conceptos básicos en VIH/Sida, asesorías pre/pospruebas, tamizajes a poblaciones claves, pruebas rápidas para diagnóstico de VIH y suministro de condones para incrementar el acceso de las poblaciones clave (HSH, Mujeres Trans, HC, UDI,  MTS, PPL, Mujeres y jóvenes en contextos de vulnerabilidad </t>
  </si>
  <si>
    <t>Juventud, adultez y vejez</t>
  </si>
  <si>
    <t>Ejecutar una campaña educativa  para promover acciones de reducción del estigma y discriminación hacia personas en condición de vulnerabilidad o que viven con VIH, coinfección TB/VIH, Hepatitis B o C.</t>
  </si>
  <si>
    <t>Seguridad Alimentaria y Nutricional</t>
  </si>
  <si>
    <t>Establecer redes de apoyo comunitario a la práctica de la lactancia materna exclusiva de niños y niñas menores de 6 meses y el adecuado inicio de la alimentación complementaria de acuerdo a las "Guías Alimentarias basadas en Alimentos para mujeres gestantes, madres en período de lactancia y niños y niñas menores de 2 años para Colombia"</t>
  </si>
  <si>
    <t>Redes de apoyo</t>
  </si>
  <si>
    <t xml:space="preserve">Nutricionistas/Ingeniero de alimento                                </t>
  </si>
  <si>
    <t>Realizar caracterización de las familias del microterritorio para la identificación de niños y niñas menores de 5 años y factores de riesgo para la salud nutricional.</t>
  </si>
  <si>
    <t>Desarrollar jornada de salud en coordinación con las EAPB y otros sectores para mejorar el acceso a la atención individual y colectiva de los problemas nutricionales, con énfasis en niños y niñas menores de 5 años</t>
  </si>
  <si>
    <t>Jornada de salud</t>
  </si>
  <si>
    <t>Capacitar a manipuladores y expendedores de alimentos y bebidas en BPM.</t>
  </si>
  <si>
    <t>Salud y Ambito Laboral</t>
  </si>
  <si>
    <t>Realizar una campaña educativa sobre inclusión social de las personas en situación de discapacidad</t>
  </si>
  <si>
    <t>Urbano/Rural</t>
  </si>
  <si>
    <t xml:space="preserve">Vida Saludable y Enfermedades Transmisibles </t>
  </si>
  <si>
    <t>Enfermedades emergentes, re-emergentes y desatendidas</t>
  </si>
  <si>
    <t>Realizar  encuentros pedagógicos sobre conocimientos  a los padres, cuidadores y/o responsables del cuidado de los niños  sobre los tres mensajes claves de la IRA/ EDA</t>
  </si>
  <si>
    <t>Capacitar sobre  prevención, manejo y control de IRA - EDA-TB Y LEPRA  con representantes de las Juntas de Acción Comunal o veredales, líderes, madres comunitarias, organizaciones de base, entre otros, para la adopción y el fomento de los 3 mensajes claves.</t>
  </si>
  <si>
    <t>Inmunoprevenibles</t>
  </si>
  <si>
    <t xml:space="preserve">Realizar jornadas de salud intensificando las  estrategias de vacunación que garanticen el acceso a la Vacunación sin Barreras </t>
  </si>
  <si>
    <t>Primera infancia, infancia, adolescencia, juventud, adultez y vejez</t>
  </si>
  <si>
    <t>Endemoepidemicas</t>
  </si>
  <si>
    <t>Dessarrollar dialogos de saberes, con el fin de generar habilidades, para la apropiación y generación de hábitos protectores, requeridos para la corresponsabilidad y el cuidado de las personas, familias y comunidades para evitar la exposición a vectores biológicos y el control de los mismos en los diferentes entornos y detección y manejo oportuno de signos de alarma para las ETV.</t>
  </si>
  <si>
    <t>Gestion Diferencial de Poblaciones Vulnerables</t>
  </si>
  <si>
    <t>Niños, Niñas y Adolescentes</t>
  </si>
  <si>
    <t xml:space="preserve"> Desarrollar  jornada de desparasitacion antihelmintica, para poblacion de 5 a 14 años  escolarizada, siguiendo lineamientos de Ministerio de Salud y proteccion social (Dos jornadas para la Poblacion focalizada)  </t>
  </si>
  <si>
    <t>Escolar</t>
  </si>
  <si>
    <t>Estudiantes</t>
  </si>
  <si>
    <t xml:space="preserve"> infancia, adolescencia, juventud,</t>
  </si>
  <si>
    <t xml:space="preserve"> Desarrollar el Plan para eliminacion y control de la teniasis y cisticercosis, para poblacion mayor de 2  años, siguiendo lineamientos de Ministerio de Salud y proteccion social. </t>
  </si>
  <si>
    <t xml:space="preserve"> infancia, adolescencia, juventud, adultez y vejez</t>
  </si>
  <si>
    <t>Realizar jornadas educativas y de prevención de las pediculosis y escabiosis  en poblacion escolarizada.</t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</si>
  <si>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 Corregimiento Malambo 210 hogares, Montería 96 hogares, Isla del Coco 107 hogares, total 409 hogares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</si>
  <si>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 Corregimiento Isla Grande 123 hogares, Congreso 239 hogares, total 359 hogares.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</si>
  <si>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 Hatonuevo 425 hogares</t>
    </r>
  </si>
  <si>
    <t>Valor total Equipo basico</t>
  </si>
  <si>
    <t>Administración y Utilidad (Costos indirectos)</t>
  </si>
  <si>
    <t>TOTAL</t>
  </si>
  <si>
    <t>TERRITORIO: MUNICIPIO DE GUARANDA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</si>
  <si>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   Corregimiento Palmaritico ( veredas Medellín, La Pita, La Unión, Nueva Italia, y Chuira Grande). Total: 433 hogares</t>
    </r>
  </si>
  <si>
    <t xml:space="preserve">Realizar encuentros de dialogos de saberes  sobre la   IRA/EDA que permiten desarrollar  conocimientos actitudes y practicas( adecuaciones socioculturales) dirigida  a   grupos poblacionales  ETNICOS , ROM, AFROCOLOMBIANOS Y OTROS </t>
  </si>
  <si>
    <t>Victimas del conflicto Armado</t>
  </si>
  <si>
    <t>Desarrollar en  población  victima del conflicto armado, acciones colectivas en salud publica el marco del Protocolo de Atencion Integral en Salud con enfoque Psicosocial.</t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</si>
  <si>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 Corregimiento Gavalda 409 hogares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</si>
  <si>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Corregimiento Las Pavas 380 hogares, Vereda Diaz Granados 60 hogares. Total: 440 hogares</t>
    </r>
  </si>
  <si>
    <r>
      <t xml:space="preserve">MICROTERRITORIO </t>
    </r>
    <r>
      <rPr>
        <sz val="24"/>
        <color rgb="FF000000"/>
        <rFont val="Montserrat"/>
        <charset val="1"/>
      </rPr>
      <t>4</t>
    </r>
    <r>
      <rPr>
        <sz val="24"/>
        <color rgb="FF000000"/>
        <rFont val="Montserrat Light"/>
        <charset val="1"/>
      </rPr>
      <t xml:space="preserve"> </t>
    </r>
    <r>
      <rPr>
        <sz val="11"/>
        <color rgb="FF000000"/>
        <rFont val="Montserrat Light"/>
        <charset val="1"/>
      </rPr>
      <t>(De acuerdo a los criterios de priorización) Ubicación: Corregimiento Tierra Santa 348 hogares</t>
    </r>
  </si>
  <si>
    <t>TERRITORIO: MUNICIPIO DE MAJAGUAL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</si>
  <si>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  Corregimiento El Palomar (Huira, el Canal, el Paraíso, la Loma, el Palmar, las Flores, la Ladera) . TOTAL 400 hogares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</si>
  <si>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  Corregimiento San Miguel (Tres Bocas, Puerta Azul, Cosobo, No te pases). TOTAL  380 hogares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</si>
  <si>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  Corregimiento Pueblo Nuevo (Las Palmas, El Jobo, Barranquillita, Majagualito, El Pando) TOTAL 400 hogares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</si>
  <si>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 Corregimiento Eduardo Santos (Carne Flaca, San Gregorio, Alemania, Puerto de las Guaduas) TOTAL 380 hogares</t>
    </r>
  </si>
  <si>
    <t xml:space="preserve">  </t>
  </si>
  <si>
    <t>TERRITORIO: MUNICIPIO DE SAN MARCOS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</si>
  <si>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Corregimiento Belen Hogares 480. </t>
    </r>
  </si>
  <si>
    <t>Desarrollar   acciones de información en salud en el marco de  la estrategia JOCAC en el marco de la prevención para la erradicación del trabajo infantil</t>
  </si>
  <si>
    <t>infancia, adolescencia, juventud, adultez y vejez</t>
  </si>
  <si>
    <t xml:space="preserve">Realizar  campañas educativas en promoción de la Salud y Prevención de Riesgos Laborales dirigido a los trabajadores del sector informal de la economía de acuerdo a los riesgos a los cuales se encuentra expuestos por su actividad económica </t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</si>
  <si>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Belen (103 hogares), Corregimiento San Felipe (138 hogares), Oasis (166 hohares).  Total 407 hogares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</si>
  <si>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Corregimiento Palo Alto total  448 hogares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</si>
  <si>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Cayo de la Cruz ((308 hogares), Rincon Guerrero (47 hogares), Nueva Granada (31 hogares), Total 386  hogares</t>
    </r>
  </si>
  <si>
    <t xml:space="preserve">Costos directos </t>
  </si>
  <si>
    <t xml:space="preserve"> </t>
  </si>
  <si>
    <t>TERRITORIO: MUNICIPIO DE CAIMITO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</si>
  <si>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  Corregimiento Siete Palma 170 hogares, Platero 65 hogares, la angostura 20 hogares, Tanga sola 19 Hogares, Zona Rural Dispersa 25 hogares, Las pavitas   77 Hogares.                       Total Hogares (376)</t>
    </r>
  </si>
  <si>
    <t>Desarrollar  acciones de educacion en salud en el marco de  la estrategia JOCAC en el marco de la prevención para la erradicación del trabajo infantil</t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</si>
  <si>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 La Mejía 180 Hogares, Tofeme 113 Hogares, Aguilar 76 Hogares, Palo Alto 35 Hogares, zona rural Total  Hogares (429)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</si>
  <si>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: Corregimiento la Nueva estación 175 hogares, el rosario 24 hogares, las iguanas 15 hogares, pueblo nuevo 41 hogar, zona rural dispersa 13 hogares. Total, Hogares (268).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</si>
  <si>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Cedeño 84 hogares, la primavera 37 hogares, vijagual 14 hogares, apartada vijagual 14 hogares, molinero 60 hogares. Total, Hogares (209).</t>
    </r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</si>
  <si>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Santiago Apostol, barrios Bella Flor y el Puerto.  Hogares 250. 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</si>
  <si>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La Ventura (315 hogares), Empresa Colombia (40 hogares). Ttal 355 hogares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</si>
  <si>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Corregimiento La Molina (50 hogares), Villa Nueva (150 hogares), total 200 hogares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</si>
  <si>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San Roque, 243 hogares</t>
    </r>
  </si>
  <si>
    <t>TERRITORIO: MUNICIPIO DE GALERAS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</si>
  <si>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</t>
    </r>
    <r>
      <rPr>
        <sz val="11"/>
        <color theme="1"/>
        <rFont val="Montserrat"/>
      </rPr>
      <t>Corregimiento Baraya 279, rural disperso 46, total , 325 hogares</t>
    </r>
  </si>
  <si>
    <t>Discapacidad</t>
  </si>
  <si>
    <t>Realizar implementación de la estretategia RBC</t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</si>
  <si>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Pueblo Nuevo 128 hogares, Surban 50 hogares, Pantanito 15 hogares, Costa de Oro 16 hogares, Rural disperso 58 hogares,  total 267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</si>
  <si>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Casco Urbano: Barrios Voluntad de Dios 28 hogares, La Carolina 83 hogares, San Martin 152 hogares, Galilea 181 hogares, Las Flores 9 hogares, total 427 hogares.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</si>
  <si>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 xml:space="preserve">(De acuerdo a los criterios de priorización)   Ubicación: Casco Urbano: Barrios, La Gaviotas 104 hogares, Chibolo 50 hogares, Holanda Paz 35 hogares, 24 de Octubre 263 hogares, Juanillo 5 hogares , total 457 hogares.
</t>
    </r>
  </si>
  <si>
    <t>TERRITORIO: MUNICIPIO DE SINCE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</si>
  <si>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 Corregimiento Bombonera Hogares (451)</t>
    </r>
  </si>
  <si>
    <t xml:space="preserve">Hacer un taller sobre derechos sexuales y reproductivos, conceptos básicos en VIH/Sida, asesorías pre/pospruebas, tamizajes a poblaciones claves, pruebas rápidas para diagnóstico de VIH y suministro de condones para incrementar el acceso de las poblaciones clave (HSH, Mujeres Trans, HC, UDI,  MTS, PPL, Mujeres y jóvenes en contextos de vulnerabilidad </t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</si>
  <si>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</t>
    </r>
    <r>
      <rPr>
        <sz val="11"/>
        <color theme="1"/>
        <rFont val="Montserrat"/>
      </rPr>
      <t>Corregimiento Granada 422 Total, Hogares (422)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</si>
  <si>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Corregimiento Granada 420 Total, Hogares (420).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</si>
  <si>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 xml:space="preserve">(De acuerdo a los criterios de priorización)   Ubicación: </t>
    </r>
    <r>
      <rPr>
        <sz val="11"/>
        <color theme="1"/>
        <rFont val="Montserrat"/>
      </rPr>
      <t>Corregimiento Cocorote 118 hogares, Socorro 129 hogares, Vivienda 60 hogares, Total, Hogares (307).</t>
    </r>
  </si>
  <si>
    <t xml:space="preserve">   </t>
  </si>
  <si>
    <t>TERRITORIO: MUNICIPIO DE BETULIA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</si>
  <si>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Corregimiento Albania , 400 hogares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</si>
  <si>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 Vereda el Socorro (50 Hogares), Las Cruces (50 hogares), Sabaneta ( 186 hogares), Santa Catalina ( 42 hogares). Total 328 hogares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</si>
  <si>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Vereda Santo Tomas 57 hogares, Los Araujos 40 hogares, Vereda Vereda Canito 36 hogares, Vereda Canime 30 hogares, Vereda Charconiza 68 hogares, y Corregimiento Villa Lope 150 hogares. Total 381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</si>
  <si>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Hato Viejo 75 hogares, Loma l Latigo 31 hogares, Vereda el Paramo 30 hogares, Vereda Palma Sola 35 hogares. Total 171 hogares</t>
    </r>
  </si>
  <si>
    <t>TERRITORIO: MUNICIPIO DE COROZAL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</si>
  <si>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Corregimiento Las Llanadas 292 hogares</t>
    </r>
  </si>
  <si>
    <t xml:space="preserve">Realizar campañas educativas en promoción de la Salud y Prevención de Riesgos Laborales dirigido a los trabajadores del sector informal de la economía de acuerdo a los riesgos a los cuales se encuentra expuestos por su actividad económica </t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</si>
  <si>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Las Llanadas 292 hogares.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</si>
  <si>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Corregimiento Las Llanadas 234 hogares, Corregimiento La Peña 61 hogares, total 295 hogares.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</si>
  <si>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La Peña 292 hogares.</t>
    </r>
  </si>
  <si>
    <t xml:space="preserve">TERRITORIO: MUNICIPIO DE MORROA 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</si>
  <si>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 Corregimiento Brisas del Mar 80 hogares, Vereda San Pablo 50 Hogares, Vereda la Victoria 45 hogares, Vereda Tumba Torito 35. Total, Hogares (210)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</si>
  <si>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 : Corregimiento Pichillín 30 hogares, Vereda La lata 7 Hogares, Vereda Hasmon 25 Hogares, Vereda Sabaneta 27 Hogares, Vereda oriente 15 Hogares Vereda Arenal 15 Hogares. Total, Hogares (119)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</si>
  <si>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Corregimiento El Rincón 170 hogares. Total, Hogares (170).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</si>
  <si>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El Yeso 36 Hogares, Comunidad La florecita 3 Hogares, Comunidad pequín 4 Hogares, Comunidad El cocuyo	3 Hogares, Comunidad Maracay 4 Hogares, Comunidad El totumo 3 Hogares, Comunidad Tumba toro 45 Hogares, Comunidad Tolima 32 Hogares. Total, Hogares (130).</t>
    </r>
  </si>
  <si>
    <t>TERRITORIO: MUNICIPIO DE OVEJAS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</si>
  <si>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1 Corregimiento Don Gabriel 291 hogares, Buenos Aires 51 hogares, total 342 hogares.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</si>
  <si>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Salitral 93 hogares, Chengue 43 hogares, Corregimiento de Pijiguay 210 hogares, total 346 hogares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</si>
  <si>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Corregimiento de Canutalito 277 hogares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</si>
  <si>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 xml:space="preserve">(De acuerdo a los criterios de priorización)   Ubicación: Corregimiento San Rafael 328 hogares.
</t>
    </r>
  </si>
  <si>
    <t>TERRITORIO: MUNICIPIO DE COLOSO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</si>
  <si>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Vereda Maraton (149 hogares), Desbarrancado (108 hogares), San Antonio (80 hogares) total 337 hogares.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</si>
  <si>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Vereda San Miguel (189 hogares), la Estación (129 hogares), Coraza ( 53 hogares) total 371 hogares
</t>
    </r>
  </si>
  <si>
    <t>TERRITORIO: MUNICIPIO DE CHALAN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</si>
  <si>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Corregimiento Desbarrancado 151 hogares, Alba 36 hogares, El Cielo 66 hogares, Alemania 5 hogares, El Joney 38 hogares. Total 296 hogares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</si>
  <si>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Zona Urbana, Barrio Las Brisas 110 hogares, Nueva Esperanza 60 hogares, 11 de Abril 109 hogares, La Invasión 20 hogares. Total 299 
</t>
    </r>
  </si>
  <si>
    <t>TERRITORIO: MUNICIPIO DE BUENAVISTA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</si>
  <si>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</t>
    </r>
    <r>
      <rPr>
        <sz val="11"/>
        <color theme="1"/>
        <rFont val="Montserrat"/>
      </rPr>
      <t>Corregimiento Las Chichas  Hogares (223)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</si>
  <si>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Costa Rica 65 hogares, Vereda California 10 hogares, China roja 6 hogares, El Salto 5 hogares, La Gloria 11 hogares, Las Flores 3 hogares, Los Anones 40 hogares, Los Mayales 3 hogares, Providencia 51 hogares, San José 24 hogares Total, Hogares (218)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</si>
  <si>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Vereda Santa Elena 12 hogares, Santa Inés 29 hogares, Sin vereda 48 hogares, Zona urbana: barrio  La Paz 255 hogares,  Total, Hogares (344).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</si>
  <si>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Zona urbana: barrio 7 de Agosto 163 hogares, Santa Rosa 152 hogares, Calle Larga 28 hogares  Total, Hogares (343).</t>
    </r>
  </si>
  <si>
    <t>TERRITORIO: MUNICIPIO DE TOLUVIEJO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</si>
  <si>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 Corregimiento Palmira ( 498 hogares)</t>
    </r>
  </si>
  <si>
    <t xml:space="preserve">Conviviencia Social y Salud Mental </t>
  </si>
  <si>
    <t>Promocion de la Salud Mental y la Conviviencia</t>
  </si>
  <si>
    <t>Implementar un centros de escucha (en municipios con más incidencia en el consumo de SPA), fortaleciendo la estrategia SUCRE ESCUCHA</t>
  </si>
  <si>
    <t>PIC- Centros de Escucha</t>
  </si>
  <si>
    <t>Educativo</t>
  </si>
  <si>
    <t xml:space="preserve"> Adolescencia, juventud</t>
  </si>
  <si>
    <t>Implementar  la estrategia RBC en salud mental</t>
  </si>
  <si>
    <t>PIC-RBC</t>
  </si>
  <si>
    <t xml:space="preserve"> Adolescencia, juventud, adultez  y vejez </t>
  </si>
  <si>
    <t xml:space="preserve">Desarrollar  con poblaciones étnicas: indígenas, NARP  acciones colectivas en Salud Publica en el marco de la atención en salud con el enfoque intercultural y diferencial, promoviendo el reconocimiento de la medicina tradicional, ancestral y complementaria.
</t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</si>
  <si>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Varsobia : barrio Las mercedes, Las Flores y El Pozo(423 hogares)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</si>
  <si>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Corregimiento Varsobia : Barrio Lindo, El Paraiso, Vija (423 hogares)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</si>
  <si>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Caracol ( 366 hogares)</t>
    </r>
  </si>
  <si>
    <t>TERRITORIO: MUNICIPIO DE TOLU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</si>
  <si>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Corregimiento de Puerto Viejo 421 hogares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</si>
  <si>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Pita en medio (incluida las veredas Las Cruces, Pita arriba, Ventura, Las Palmas y Tumba) Total  304 hogares 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</si>
  <si>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Zona Urbana : Barrio el Cangrejo, total 415 hogares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</si>
  <si>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Nueva Era- San Rafael, 262 hogares.</t>
    </r>
  </si>
  <si>
    <t>TERRITORIO: MUNICIPIO DE SAN ONOFRE</t>
  </si>
  <si>
    <r>
      <t xml:space="preserve">MICROTERRITORIO </t>
    </r>
    <r>
      <rPr>
        <b/>
        <sz val="20"/>
        <color theme="1"/>
        <rFont val="Arial"/>
        <family val="2"/>
      </rPr>
      <t>1</t>
    </r>
    <r>
      <rPr>
        <b/>
        <sz val="11"/>
        <color theme="1"/>
        <rFont val="Arial"/>
        <family val="2"/>
      </rPr>
      <t xml:space="preserve"> (De acuerdo a los criterios de priorización)   Ubicación: Corregimiento Berrugas y Rincon .  Hogares 400. </t>
    </r>
  </si>
  <si>
    <r>
      <t>MICROTERRITORIO</t>
    </r>
    <r>
      <rPr>
        <b/>
        <sz val="20"/>
        <color theme="1"/>
        <rFont val="Montserrat Light"/>
      </rPr>
      <t xml:space="preserve"> 2</t>
    </r>
    <r>
      <rPr>
        <b/>
        <sz val="11"/>
        <color theme="1"/>
        <rFont val="Montserrat Light"/>
      </rPr>
      <t xml:space="preserve"> (De acuerdo a los criterios de priorización)   Ubicación: Corregimiento Libertad. 312  hogares</t>
    </r>
  </si>
  <si>
    <r>
      <t xml:space="preserve">MICROTERRITORIO </t>
    </r>
    <r>
      <rPr>
        <b/>
        <sz val="24"/>
        <color theme="1"/>
        <rFont val="Montserrat Light"/>
      </rPr>
      <t>3</t>
    </r>
    <r>
      <rPr>
        <b/>
        <sz val="11"/>
        <color theme="1"/>
        <rFont val="Montserrat Light"/>
      </rPr>
      <t xml:space="preserve"> (De acuerdo a los criterios de priorización)   Ubicación: Corregimiento Palo Alto.  370 hogares</t>
    </r>
  </si>
  <si>
    <r>
      <t xml:space="preserve">MICROTERRITORIO  </t>
    </r>
    <r>
      <rPr>
        <b/>
        <sz val="24"/>
        <color theme="1"/>
        <rFont val="Montserrat"/>
      </rPr>
      <t>4</t>
    </r>
    <r>
      <rPr>
        <b/>
        <sz val="24"/>
        <color theme="1"/>
        <rFont val="Montserrat Light"/>
      </rPr>
      <t xml:space="preserve"> </t>
    </r>
    <r>
      <rPr>
        <b/>
        <sz val="11"/>
        <color theme="1"/>
        <rFont val="Montserrat Light"/>
      </rPr>
      <t>(De acuerdo a los criterios de priorización)   Ubicación: Corregimiento San Antonio. 360 hogares</t>
    </r>
  </si>
  <si>
    <t>TERRITORIO: MUNICIPIO DE COVEÑAS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</si>
  <si>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</si>
  <si>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</si>
  <si>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</si>
  <si>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 xml:space="preserve">(De acuerdo a los criterios de priorización)   Ubicación: </t>
    </r>
  </si>
  <si>
    <t>TERRITORIO: MUNICIPIO DE SAMPUES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</si>
  <si>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Corregimiento Segovia , 380 hogares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</si>
  <si>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</t>
    </r>
    <r>
      <rPr>
        <b/>
        <sz val="11"/>
        <color theme="1"/>
        <rFont val="Montserrat Light"/>
      </rPr>
      <t>:</t>
    </r>
    <r>
      <rPr>
        <sz val="11"/>
        <color theme="1"/>
        <rFont val="Montserrat Light"/>
      </rPr>
      <t xml:space="preserve"> Corregimiento Mata de Caña, 340 hogares 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</si>
  <si>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Corregimiento  Achiote, 350 hogares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</si>
  <si>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Corregimiento La Negra (165 hogares) , Achiote (148 hogares), total 313 hogares</t>
    </r>
  </si>
  <si>
    <t>TERRITORIO: MUNICIPIO DE SAN ANTONIO DE PALMITO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</si>
  <si>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Corregimiento Martillo 201 hogares, Total, Hogares (201)</t>
    </r>
  </si>
  <si>
    <t>Implementar en 8 familias del municipio el  programa Familias Fuertes</t>
  </si>
  <si>
    <t>Conformación de Redes Sociales</t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</si>
  <si>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Pueblo Nuevo 247 hogares. Total, Hogares (247)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</si>
  <si>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</t>
    </r>
    <r>
      <rPr>
        <sz val="11"/>
        <color theme="1"/>
        <rFont val="Montserrat"/>
      </rPr>
      <t>Vereda Los Castillos 210 hogares. Total, Hogares (210).</t>
    </r>
  </si>
  <si>
    <r>
      <t xml:space="preserve">MICROTERRITORIO  </t>
    </r>
    <r>
      <rPr>
        <sz val="24"/>
        <color theme="1"/>
        <rFont val="Montserrat"/>
      </rPr>
      <t>4</t>
    </r>
    <r>
      <rPr>
        <sz val="24"/>
        <color theme="1"/>
        <rFont val="Montserrat Light"/>
      </rPr>
      <t xml:space="preserve"> </t>
    </r>
    <r>
      <rPr>
        <sz val="11"/>
        <color theme="1"/>
        <rFont val="Montserrat Light"/>
      </rPr>
      <t>(De acuerdo a los criterios de priorización)   Ubicación: Vereda San Martin 261 Hogares. Total, Hogares (261).</t>
    </r>
  </si>
  <si>
    <t>TERRITORIO: MUNICIPIO DE EL ROBLE</t>
  </si>
  <si>
    <r>
      <t xml:space="preserve">MICROTERRITORIO </t>
    </r>
    <r>
      <rPr>
        <sz val="20"/>
        <color theme="1"/>
        <rFont val="Arial"/>
      </rPr>
      <t>1</t>
    </r>
    <r>
      <rPr>
        <sz val="11"/>
        <color theme="1"/>
        <rFont val="Arial"/>
      </rPr>
      <t xml:space="preserve"> (De acuerdo a los criterios de priorización)   Ubicación: </t>
    </r>
    <r>
      <rPr>
        <sz val="11"/>
        <color theme="1"/>
        <rFont val="Montserrat"/>
      </rPr>
      <t>Corregimiento el Sitio , 383 hogares</t>
    </r>
  </si>
  <si>
    <r>
      <t>MICROTERRITORIO</t>
    </r>
    <r>
      <rPr>
        <sz val="20"/>
        <color theme="1"/>
        <rFont val="Montserrat Light"/>
      </rPr>
      <t xml:space="preserve"> 2</t>
    </r>
    <r>
      <rPr>
        <sz val="11"/>
        <color theme="1"/>
        <rFont val="Montserrat Light"/>
      </rPr>
      <t xml:space="preserve"> (De acuerdo a los criterios de priorización)   Ubicación: Corregimiento Corneta, 289 hogares</t>
    </r>
  </si>
  <si>
    <r>
      <t xml:space="preserve">MICROTERRITORIO </t>
    </r>
    <r>
      <rPr>
        <sz val="24"/>
        <color theme="1"/>
        <rFont val="Montserrat Light"/>
      </rPr>
      <t>3</t>
    </r>
    <r>
      <rPr>
        <sz val="11"/>
        <color theme="1"/>
        <rFont val="Montserrat Light"/>
      </rPr>
      <t xml:space="preserve"> (De acuerdo a los criterios de priorización)   Ubicación: </t>
    </r>
    <r>
      <rPr>
        <sz val="11"/>
        <color theme="1"/>
        <rFont val="Montserrat"/>
      </rPr>
      <t>Corregimiento La Tablitas ( 145 hogares), Corregimiento Patillal (56 hogares) , Callejon (56 hogares) , total 257 hogares</t>
    </r>
  </si>
  <si>
    <r>
      <rPr>
        <sz val="11"/>
        <color rgb="FF000000"/>
        <rFont val="Montserrat"/>
      </rPr>
      <t>MICROTERRITORIO 4</t>
    </r>
    <r>
      <rPr>
        <sz val="11"/>
        <color rgb="FF000000"/>
        <rFont val="Montserrat Light"/>
      </rPr>
      <t xml:space="preserve"> (De acuerdo a los criterios de priorización)   Ubicación: </t>
    </r>
  </si>
  <si>
    <t xml:space="preserve">MUNICIPIOS </t>
  </si>
  <si>
    <t>ITEM</t>
  </si>
  <si>
    <t>RECURSO HUMANO EQUIPO DE SALUD TERRITORIAL</t>
  </si>
  <si>
    <t>CANTIDAD</t>
  </si>
  <si>
    <t xml:space="preserve">VALOR UNITARIO </t>
  </si>
  <si>
    <t xml:space="preserve">DURACION </t>
  </si>
  <si>
    <t>VALOR TOTAL</t>
  </si>
  <si>
    <t>PRIORIZACION DIMENSION</t>
  </si>
  <si>
    <t>VALOR RECURSO HUMANO</t>
  </si>
  <si>
    <t>JORNADA DE SALUD</t>
  </si>
  <si>
    <t>TRANSPORTE</t>
  </si>
  <si>
    <t>TOTAL COSTOS DIRECTOS</t>
  </si>
  <si>
    <t>VALOR COSTO INDIRECTO</t>
  </si>
  <si>
    <t xml:space="preserve">TOTAL </t>
  </si>
  <si>
    <t>% COSTO INDIRECTO</t>
  </si>
  <si>
    <t>SUCRE</t>
  </si>
  <si>
    <t>ENFERMERA/MEDICO</t>
  </si>
  <si>
    <t>VIDA SALUDABLE Y CONDICIONES NO TRASMISIBLES</t>
  </si>
  <si>
    <t>PSICOLOGA/TRABAJADORA SOCIAL</t>
  </si>
  <si>
    <t>NUTRICIONISTA/INGEN ALIMT</t>
  </si>
  <si>
    <t>SEGURIDAD ALIMENTARIA Y NUTRICIONAL</t>
  </si>
  <si>
    <t>AUX. ENFERMERIA/AUX SALUD PUBLICA /LIDER COMUNITARIO</t>
  </si>
  <si>
    <t>VIDA SALUDABLE Y ENFERMEDADES TRASMISIBLES (EDA-IRA)</t>
  </si>
  <si>
    <t>Total Recurso humano</t>
  </si>
  <si>
    <t xml:space="preserve">Jornada de Salud </t>
  </si>
  <si>
    <t xml:space="preserve">Transporte </t>
  </si>
  <si>
    <t>Total Costos directos</t>
  </si>
  <si>
    <t>Costos indirectos (AU)</t>
  </si>
  <si>
    <t>%</t>
  </si>
  <si>
    <t>GUARANDA</t>
  </si>
  <si>
    <t>NUTRICIONISTA/INGENIERO DE ALIMENTO</t>
  </si>
  <si>
    <t>GESTION DIFERENCIAL POBLACIONES VULNERABLES( NNA)</t>
  </si>
  <si>
    <t>Costos indirectos</t>
  </si>
  <si>
    <t>MAJAGUAL</t>
  </si>
  <si>
    <t>SEXUALIDAD Y DERECHOS SEXUALES Y REPRODUCTIVOS</t>
  </si>
  <si>
    <t>GESTION DIFIERNCIA POBLACIONES VULNERABLES( DISCAPACIDAD)</t>
  </si>
  <si>
    <t>Transporte</t>
  </si>
  <si>
    <t>SAN MARCOS</t>
  </si>
  <si>
    <r>
      <t xml:space="preserve">Costos indirectos </t>
    </r>
    <r>
      <rPr>
        <sz val="11"/>
        <color theme="1"/>
        <rFont val="Calibri"/>
        <scheme val="minor"/>
      </rPr>
      <t xml:space="preserve"> </t>
    </r>
  </si>
  <si>
    <t>SAN BENITO ABAD</t>
  </si>
  <si>
    <t>VIDA SALUDABLE Y ENFERMEDADES TRASMISIBLES (EDA-IRA)/ GESTION DIFERENCIAL POBLACIONES VULNERABLES( NNA)</t>
  </si>
  <si>
    <t>CAIMITO</t>
  </si>
  <si>
    <t>VIDA SALUDABLE Y ENFERMEDADES TRASMISIBLES (TB-LEPRA)</t>
  </si>
  <si>
    <t>GALERAS</t>
  </si>
  <si>
    <t>VIDA SALUDABLE Y ENFERMEDADES TRASMISIBLES (EDA-IRA)/ GESTION DIFERENCIAL POBLACIONES VULNERABLES( NNA- DISCAPACIDAD)</t>
  </si>
  <si>
    <t>SINCE</t>
  </si>
  <si>
    <t>BETULIA</t>
  </si>
  <si>
    <t>COROZAL</t>
  </si>
  <si>
    <t>SALUD Y AMBITO LABORAL</t>
  </si>
  <si>
    <t>MORROA</t>
  </si>
  <si>
    <t>GESTION DIFERENCIAL POBLACIONES VULNERABLES( VICTIMAS DEL CONFLICTO ARMADO)</t>
  </si>
  <si>
    <t>OVEJAS</t>
  </si>
  <si>
    <t xml:space="preserve">COLOSO </t>
  </si>
  <si>
    <t>GESTION DIFERENCIAL POBLACIONES VULNERABLES( DISCAPACIDAD)</t>
  </si>
  <si>
    <t xml:space="preserve"> CHALAN </t>
  </si>
  <si>
    <t>BUENAVIASTA</t>
  </si>
  <si>
    <t>GESTION DIFIERNCIA POBLACIONES VULNERABLES( NNA)</t>
  </si>
  <si>
    <t>TOLUVIEJO</t>
  </si>
  <si>
    <t>CONVIVIENCIA SOCIAL Y SALUD MENTAL</t>
  </si>
  <si>
    <t xml:space="preserve">TOLU </t>
  </si>
  <si>
    <t>SAN ONOFRE</t>
  </si>
  <si>
    <t>SEXUALIDAD Y DERECHOS SEXUALES Y REPRODUCTIVOS/GESTION DIFERENCIAL POBLACIONES VULNERABLES( VICTIMAS DEL CONFLICTO ARMADO)</t>
  </si>
  <si>
    <t>COVEÑAS</t>
  </si>
  <si>
    <t>SAMPUES</t>
  </si>
  <si>
    <t>Trasporte</t>
  </si>
  <si>
    <t>SAN ANTONIO DE PALMITO</t>
  </si>
  <si>
    <t>EL ROBLE</t>
  </si>
  <si>
    <t>TOTAL VALOR EQUIPOS BASICOS POR MUNICIPIOS</t>
  </si>
  <si>
    <t>DESCRIPCION</t>
  </si>
  <si>
    <t>ACTIVIDAD</t>
  </si>
  <si>
    <t>DURACION/MESES</t>
  </si>
  <si>
    <t>VALOR</t>
  </si>
  <si>
    <t>4.</t>
  </si>
  <si>
    <t>Actividades generales PIC Departamental</t>
  </si>
  <si>
    <t>Desarrollar un (1) evento a nivel departamental con los insumos requeridos para la conmemoración del mes regional de la Lactacia Materna  de acuerdo a los lineamientos WABA, definidos cada año.</t>
  </si>
  <si>
    <t>Realizar 5 diálogos de saberes, 1 por subregion dirigido a personas de diferentes grupos etáreos  para la promoción de estilos de vida saludable de acuerdo a lo establecido en las GABA con la ayuda didáctica del “Plato Saludable Para la Familia Colombiana y promoviendo el derecho humano a la alimentacion adecuada</t>
  </si>
  <si>
    <t>Jornada anual  de actualizacion en prevencion, diagnostico y manejo de las ETV.</t>
  </si>
  <si>
    <t>Compra de pruebas rápidas de tercera y cuarta generación para VIH y pruebas rápidas para hepatitis C y B y preservativos con destino a población vulnerable.</t>
  </si>
  <si>
    <t>TOTAL PIC</t>
  </si>
  <si>
    <t>ANALLISIS DE COSTO INSUMOS PIC</t>
  </si>
  <si>
    <t>PROYECTO: DESARROLLO  DE LA DIMENSIÓN SEXUALIDAD, DERECHOS SEXUALES Y REPRODUCTIVOS DEL PROGRAMA SALUD PÚBLICA PRIORITARIA Y DIFERENTE, PLAN DE ACCION TRANSITORIO 2024 EN EL DEPARTAMENTO DE SUCRE</t>
  </si>
  <si>
    <t>Producto</t>
  </si>
  <si>
    <t>Servicio de gestión del riesgo en temas de salud sexual y reproductiva (1905021)</t>
  </si>
  <si>
    <t>Indicador de Producto</t>
  </si>
  <si>
    <t>Campañas de gestión del riesgo en temas de salud sexual y reproductiva implementadas (190502100)</t>
  </si>
  <si>
    <t>Indicador de Bienestar</t>
  </si>
  <si>
    <t>Tasa específica de fecundidad en mujeres entre 10-19 años reducida en el departamento de Sucre.</t>
  </si>
  <si>
    <t>Rubro Presupuestal</t>
  </si>
  <si>
    <t xml:space="preserve">2.3.2.02.02.009 - Servicios para la comunidad, sociales y personales                                                            </t>
  </si>
  <si>
    <t>DIMENSIÓN</t>
  </si>
  <si>
    <t xml:space="preserve">CANTIDAD </t>
  </si>
  <si>
    <t>HERMES MEDICAL S.A.S</t>
  </si>
  <si>
    <t>JMA S.A.S</t>
  </si>
  <si>
    <t>VALOR UNITARIO</t>
  </si>
  <si>
    <t xml:space="preserve">HEPATITIS B HBsAg X 30 PRUEBAS S/P/WB </t>
  </si>
  <si>
    <t xml:space="preserve">HEPATITIS C "HCV" ANTICUERPOS SP X 40 PRUEBAS </t>
  </si>
  <si>
    <t>HIV 1 +2 CHECK 3.0 S/P/WB X 40 PRUEBAS</t>
  </si>
  <si>
    <t>PRESERVATIVOS MASCULINO DE LATEX</t>
  </si>
  <si>
    <t>ALVARO JOSE PORNOY</t>
  </si>
  <si>
    <t>EDIT DE LEON FONSECA</t>
  </si>
  <si>
    <t>MEDICO REFERENTE SSDSR</t>
  </si>
  <si>
    <t>LIDER DE PROGRAMA SALUD PUBLICA</t>
  </si>
  <si>
    <t>ANEXO TÉCNICO DEL CONTRATO DEL PLAN DE INTERVENCIONES COLECTIVAS VIGENCIA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</si>
</sst>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\ #,##0;[Red]\-&quot;$&quot;\ #,##0"/>
    <numFmt numFmtId="44" formatCode="_-&quot;$&quot;\ * #,##0.00_-;\-&quot;$&quot;\ * #,##0.00_-;_-&quot;$&quot;\ * &quot;-&quot;??_-;_-@_-"/>
    <numFmt numFmtId="164" formatCode="_-[$$-240A]* #,##0.00_-;\-[$$-240A]* #,##0.00_-;_-[$$-240A]* &quot;-&quot;??_-;_-@"/>
    <numFmt numFmtId="165" formatCode="_-[$$-240A]\ * #,##0.00_-;\-[$$-240A]\ * #,##0.00_-;_-[$$-240A]\ * &quot;-&quot;??_-;_-@_-"/>
    <numFmt numFmtId="166" formatCode="0.0"/>
    <numFmt numFmtId="167" formatCode="0.0%"/>
    <numFmt numFmtId="168" formatCode="&quot;$&quot;\ #,##0"/>
    <numFmt numFmtId="169" formatCode="_-[$$-240A]\ * #,##0.0000_-;\-[$$-240A]\ * #,##0.0000_-;_-[$$-240A]\ * &quot;-&quot;??_-;_-@_-"/>
    <numFmt numFmtId="170" formatCode="_-[$$-240A]* #,##0.000_-;\-[$$-240A]* #,##0.000_-;_-[$$-240A]* &quot;-&quot;??_-;_-@"/>
    <numFmt numFmtId="171" formatCode="_(&quot;$&quot;* #,##0.00_);_(&quot;$&quot;* \(#,##0.00\);_(&quot;$&quot;* &quot;-&quot;??_);_(@_)"/>
  </numFmts>
  <fonts count="47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Monserrat"/>
    </font>
    <font>
      <sz val="11"/>
      <name val="Calibri"/>
    </font>
    <font>
      <sz val="12"/>
      <color theme="1"/>
      <name val="Monserrat"/>
    </font>
    <font>
      <sz val="11"/>
      <color theme="1"/>
      <name val="Montserrat"/>
    </font>
    <font>
      <b/>
      <sz val="24"/>
      <color theme="1"/>
      <name val="Montserrat"/>
    </font>
    <font>
      <sz val="11"/>
      <color theme="1"/>
      <name val="Calibri"/>
    </font>
    <font>
      <sz val="20"/>
      <color theme="1"/>
      <name val="Arial"/>
    </font>
    <font>
      <sz val="11"/>
      <color theme="1"/>
      <name val="Arial"/>
    </font>
    <font>
      <sz val="20"/>
      <color theme="1"/>
      <name val="Montserrat Light"/>
    </font>
    <font>
      <sz val="11"/>
      <color theme="1"/>
      <name val="Montserrat Light"/>
    </font>
    <font>
      <sz val="24"/>
      <color theme="1"/>
      <name val="Montserrat Light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24"/>
      <color theme="1"/>
      <name val="Montserrat"/>
    </font>
    <font>
      <b/>
      <sz val="72"/>
      <color theme="1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Montserrat"/>
    </font>
    <font>
      <b/>
      <sz val="24"/>
      <color theme="1"/>
      <name val="Montserrat Light"/>
    </font>
    <font>
      <b/>
      <sz val="11"/>
      <color theme="1"/>
      <name val="Montserrat Light"/>
    </font>
    <font>
      <b/>
      <sz val="20"/>
      <color theme="1"/>
      <name val="Montserrat Light"/>
    </font>
    <font>
      <b/>
      <sz val="20"/>
      <color theme="1"/>
      <name val="Arial"/>
      <family val="2"/>
    </font>
    <font>
      <sz val="11"/>
      <color theme="1"/>
      <name val="Calibri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trike/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theme="1"/>
      <name val="Calibri"/>
    </font>
    <font>
      <sz val="24"/>
      <color rgb="FF000000"/>
      <name val="Montserrat"/>
      <charset val="1"/>
    </font>
    <font>
      <sz val="24"/>
      <color rgb="FF000000"/>
      <name val="Montserrat Light"/>
      <charset val="1"/>
    </font>
    <font>
      <sz val="11"/>
      <color rgb="FF000000"/>
      <name val="Montserrat Light"/>
      <charset val="1"/>
    </font>
    <font>
      <sz val="11"/>
      <color rgb="FF000000"/>
      <name val="Montserrat"/>
      <charset val="1"/>
    </font>
    <font>
      <b/>
      <sz val="24"/>
      <color rgb="FF000000"/>
      <name val="Montserrat"/>
      <charset val="1"/>
    </font>
    <font>
      <sz val="11"/>
      <color rgb="FF000000"/>
      <name val="Montserrat"/>
    </font>
    <font>
      <sz val="11"/>
      <color rgb="FF000000"/>
      <name val="Montserrat Light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Arial"/>
      <charset val="1"/>
    </font>
    <font>
      <sz val="11"/>
      <color rgb="FF444444"/>
      <name val="Aptos Narrow"/>
      <charset val="1"/>
    </font>
  </fonts>
  <fills count="19">
    <fill>
      <patternFill patternType="none"/>
    </fill>
    <fill>
      <patternFill patternType="gray125"/>
    </fill>
    <fill>
      <patternFill patternType="solid">
        <fgColor rgb="FFEDEDED"/>
        <bgColor rgb="FFEDEDED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4.9989318521683403E-2"/>
        <bgColor rgb="FFEDEDED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/>
      <bottom style="thin">
        <color indexed="64"/>
      </bottom>
      <diagonal/>
    </border>
  </borders>
  <cellStyleXfs count="5">
    <xf numFmtId="0" fontId="0" fillId="0" borderId="0"/>
    <xf numFmtId="9" fontId="29" fillId="0" borderId="0" applyFont="0" applyFill="0" applyBorder="0" applyAlignment="0" applyProtection="0"/>
    <xf numFmtId="0" fontId="4" fillId="0" borderId="4"/>
    <xf numFmtId="0" fontId="1" fillId="0" borderId="4"/>
    <xf numFmtId="44" fontId="1" fillId="0" borderId="4" applyFont="0" applyFill="0" applyBorder="0" applyAlignment="0" applyProtection="0"/>
  </cellStyleXfs>
  <cellXfs count="531">
    <xf numFmtId="0" fontId="0" fillId="0" borderId="0" xfId="0"/>
    <xf numFmtId="0" fontId="5" fillId="3" borderId="4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7" fillId="3" borderId="4" xfId="0" applyFont="1" applyFill="1" applyBorder="1"/>
    <xf numFmtId="0" fontId="5" fillId="6" borderId="6" xfId="0" applyFont="1" applyFill="1" applyBorder="1" applyAlignment="1">
      <alignment horizontal="center" vertical="center" wrapText="1"/>
    </xf>
    <xf numFmtId="0" fontId="16" fillId="7" borderId="1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6" fillId="5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164" fontId="10" fillId="0" borderId="24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5" fillId="2" borderId="5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16" fillId="7" borderId="16" xfId="0" applyFont="1" applyFill="1" applyBorder="1" applyAlignment="1">
      <alignment horizontal="center" vertical="center" wrapText="1"/>
    </xf>
    <xf numFmtId="165" fontId="22" fillId="0" borderId="0" xfId="0" applyNumberFormat="1" applyFont="1"/>
    <xf numFmtId="0" fontId="0" fillId="0" borderId="4" xfId="0" applyBorder="1" applyAlignment="1">
      <alignment vertical="top"/>
    </xf>
    <xf numFmtId="0" fontId="0" fillId="0" borderId="4" xfId="0" applyBorder="1"/>
    <xf numFmtId="0" fontId="0" fillId="0" borderId="4" xfId="0" applyBorder="1" applyAlignment="1">
      <alignment wrapText="1"/>
    </xf>
    <xf numFmtId="0" fontId="0" fillId="0" borderId="4" xfId="0" applyBorder="1" applyAlignment="1">
      <alignment horizontal="center" vertical="center"/>
    </xf>
    <xf numFmtId="164" fontId="0" fillId="0" borderId="0" xfId="0" applyNumberFormat="1"/>
    <xf numFmtId="167" fontId="0" fillId="0" borderId="0" xfId="1" applyNumberFormat="1" applyFont="1" applyAlignment="1">
      <alignment horizontal="center" vertical="center"/>
    </xf>
    <xf numFmtId="0" fontId="22" fillId="0" borderId="46" xfId="2" applyFont="1" applyBorder="1" applyAlignment="1">
      <alignment horizontal="left" wrapText="1"/>
    </xf>
    <xf numFmtId="0" fontId="22" fillId="0" borderId="16" xfId="2" applyFont="1" applyBorder="1" applyAlignment="1">
      <alignment horizontal="center" wrapText="1"/>
    </xf>
    <xf numFmtId="0" fontId="22" fillId="0" borderId="16" xfId="2" applyFont="1" applyBorder="1" applyAlignment="1">
      <alignment horizontal="center" vertical="center" wrapText="1"/>
    </xf>
    <xf numFmtId="0" fontId="4" fillId="0" borderId="4" xfId="2"/>
    <xf numFmtId="0" fontId="4" fillId="8" borderId="20" xfId="2" applyFill="1" applyBorder="1" applyAlignment="1">
      <alignment horizontal="left" wrapText="1"/>
    </xf>
    <xf numFmtId="2" fontId="4" fillId="8" borderId="4" xfId="2" applyNumberFormat="1" applyFill="1"/>
    <xf numFmtId="0" fontId="4" fillId="8" borderId="4" xfId="2" applyFill="1"/>
    <xf numFmtId="0" fontId="4" fillId="0" borderId="47" xfId="2" applyBorder="1" applyAlignment="1">
      <alignment horizontal="center" vertical="center"/>
    </xf>
    <xf numFmtId="168" fontId="4" fillId="8" borderId="22" xfId="2" applyNumberFormat="1" applyFill="1" applyBorder="1" applyAlignment="1">
      <alignment horizontal="center" wrapText="1"/>
    </xf>
    <xf numFmtId="0" fontId="4" fillId="8" borderId="22" xfId="2" applyFill="1" applyBorder="1" applyAlignment="1">
      <alignment horizontal="left" wrapText="1"/>
    </xf>
    <xf numFmtId="168" fontId="4" fillId="0" borderId="15" xfId="2" applyNumberFormat="1" applyBorder="1" applyAlignment="1">
      <alignment horizontal="center" vertical="center" wrapText="1"/>
    </xf>
    <xf numFmtId="0" fontId="4" fillId="0" borderId="15" xfId="2" applyBorder="1" applyAlignment="1">
      <alignment horizontal="center" wrapText="1"/>
    </xf>
    <xf numFmtId="168" fontId="4" fillId="0" borderId="15" xfId="2" applyNumberFormat="1" applyBorder="1" applyAlignment="1">
      <alignment horizontal="center" wrapText="1"/>
    </xf>
    <xf numFmtId="168" fontId="4" fillId="0" borderId="22" xfId="2" applyNumberFormat="1" applyBorder="1" applyAlignment="1">
      <alignment horizontal="center" wrapText="1"/>
    </xf>
    <xf numFmtId="0" fontId="4" fillId="9" borderId="22" xfId="2" applyFill="1" applyBorder="1" applyAlignment="1">
      <alignment horizontal="left" wrapText="1"/>
    </xf>
    <xf numFmtId="0" fontId="4" fillId="0" borderId="15" xfId="2" applyBorder="1" applyAlignment="1">
      <alignment horizontal="center" vertical="center" wrapText="1"/>
    </xf>
    <xf numFmtId="2" fontId="4" fillId="0" borderId="4" xfId="2" applyNumberFormat="1"/>
    <xf numFmtId="0" fontId="4" fillId="0" borderId="15" xfId="2" applyBorder="1" applyAlignment="1">
      <alignment horizontal="left"/>
    </xf>
    <xf numFmtId="0" fontId="4" fillId="10" borderId="22" xfId="2" applyFill="1" applyBorder="1" applyAlignment="1">
      <alignment horizontal="left" wrapText="1"/>
    </xf>
    <xf numFmtId="0" fontId="22" fillId="0" borderId="26" xfId="2" applyFont="1" applyBorder="1" applyAlignment="1">
      <alignment horizontal="center" vertical="center" wrapText="1"/>
    </xf>
    <xf numFmtId="0" fontId="4" fillId="0" borderId="16" xfId="2" applyBorder="1" applyAlignment="1">
      <alignment horizontal="left"/>
    </xf>
    <xf numFmtId="0" fontId="4" fillId="0" borderId="16" xfId="2" applyBorder="1" applyAlignment="1">
      <alignment horizontal="center" wrapText="1"/>
    </xf>
    <xf numFmtId="168" fontId="4" fillId="0" borderId="16" xfId="2" applyNumberFormat="1" applyBorder="1" applyAlignment="1">
      <alignment horizontal="center" wrapText="1"/>
    </xf>
    <xf numFmtId="168" fontId="22" fillId="0" borderId="27" xfId="2" applyNumberFormat="1" applyFont="1" applyBorder="1" applyAlignment="1">
      <alignment horizontal="center" wrapText="1"/>
    </xf>
    <xf numFmtId="0" fontId="4" fillId="10" borderId="27" xfId="2" applyFill="1" applyBorder="1" applyAlignment="1">
      <alignment horizontal="left" wrapText="1"/>
    </xf>
    <xf numFmtId="0" fontId="4" fillId="0" borderId="26" xfId="2" applyBorder="1" applyAlignment="1">
      <alignment horizontal="center" vertical="center"/>
    </xf>
    <xf numFmtId="0" fontId="22" fillId="0" borderId="15" xfId="2" applyFont="1" applyBorder="1" applyAlignment="1">
      <alignment horizontal="left"/>
    </xf>
    <xf numFmtId="168" fontId="22" fillId="0" borderId="22" xfId="2" applyNumberFormat="1" applyFont="1" applyBorder="1" applyAlignment="1">
      <alignment horizontal="center" wrapText="1"/>
    </xf>
    <xf numFmtId="0" fontId="22" fillId="0" borderId="15" xfId="2" applyFont="1" applyBorder="1" applyAlignment="1">
      <alignment horizontal="left" vertical="top"/>
    </xf>
    <xf numFmtId="0" fontId="4" fillId="0" borderId="23" xfId="2" applyBorder="1" applyAlignment="1">
      <alignment horizontal="center" vertical="center"/>
    </xf>
    <xf numFmtId="168" fontId="22" fillId="0" borderId="54" xfId="2" applyNumberFormat="1" applyFont="1" applyBorder="1" applyAlignment="1">
      <alignment horizontal="center" wrapText="1"/>
    </xf>
    <xf numFmtId="0" fontId="22" fillId="11" borderId="18" xfId="2" applyFont="1" applyFill="1" applyBorder="1" applyAlignment="1">
      <alignment horizontal="center" wrapText="1"/>
    </xf>
    <xf numFmtId="0" fontId="22" fillId="11" borderId="18" xfId="2" applyFont="1" applyFill="1" applyBorder="1" applyAlignment="1">
      <alignment horizontal="center" vertical="center"/>
    </xf>
    <xf numFmtId="0" fontId="22" fillId="11" borderId="19" xfId="2" applyFont="1" applyFill="1" applyBorder="1" applyAlignment="1">
      <alignment horizontal="left"/>
    </xf>
    <xf numFmtId="0" fontId="22" fillId="11" borderId="19" xfId="2" applyFont="1" applyFill="1" applyBorder="1" applyAlignment="1">
      <alignment horizontal="center" wrapText="1"/>
    </xf>
    <xf numFmtId="0" fontId="22" fillId="11" borderId="20" xfId="2" applyFont="1" applyFill="1" applyBorder="1" applyAlignment="1">
      <alignment horizontal="center" wrapText="1"/>
    </xf>
    <xf numFmtId="0" fontId="22" fillId="11" borderId="22" xfId="2" applyFont="1" applyFill="1" applyBorder="1" applyAlignment="1">
      <alignment horizontal="left" wrapText="1"/>
    </xf>
    <xf numFmtId="2" fontId="4" fillId="0" borderId="15" xfId="2" applyNumberFormat="1" applyBorder="1"/>
    <xf numFmtId="0" fontId="4" fillId="0" borderId="15" xfId="2" applyBorder="1"/>
    <xf numFmtId="0" fontId="4" fillId="12" borderId="22" xfId="2" applyFill="1" applyBorder="1" applyAlignment="1">
      <alignment horizontal="left" wrapText="1"/>
    </xf>
    <xf numFmtId="0" fontId="4" fillId="0" borderId="22" xfId="2" applyBorder="1" applyAlignment="1">
      <alignment horizontal="left" wrapText="1"/>
    </xf>
    <xf numFmtId="168" fontId="22" fillId="0" borderId="25" xfId="2" applyNumberFormat="1" applyFont="1" applyBorder="1" applyAlignment="1">
      <alignment horizontal="center" wrapText="1"/>
    </xf>
    <xf numFmtId="168" fontId="4" fillId="8" borderId="38" xfId="2" applyNumberFormat="1" applyFill="1" applyBorder="1" applyAlignment="1">
      <alignment horizontal="center" wrapText="1"/>
    </xf>
    <xf numFmtId="0" fontId="4" fillId="8" borderId="38" xfId="2" applyFill="1" applyBorder="1" applyAlignment="1">
      <alignment horizontal="left" wrapText="1"/>
    </xf>
    <xf numFmtId="0" fontId="4" fillId="13" borderId="22" xfId="2" applyFill="1" applyBorder="1" applyAlignment="1">
      <alignment horizontal="left" wrapText="1"/>
    </xf>
    <xf numFmtId="0" fontId="4" fillId="5" borderId="25" xfId="2" applyFill="1" applyBorder="1" applyAlignment="1">
      <alignment horizontal="left" wrapText="1"/>
    </xf>
    <xf numFmtId="0" fontId="4" fillId="0" borderId="26" xfId="2" applyBorder="1" applyAlignment="1">
      <alignment vertical="center"/>
    </xf>
    <xf numFmtId="0" fontId="4" fillId="0" borderId="15" xfId="2" applyBorder="1" applyAlignment="1">
      <alignment horizontal="center" vertical="center"/>
    </xf>
    <xf numFmtId="2" fontId="4" fillId="5" borderId="4" xfId="2" applyNumberFormat="1" applyFill="1"/>
    <xf numFmtId="0" fontId="4" fillId="5" borderId="4" xfId="2" applyFill="1"/>
    <xf numFmtId="0" fontId="4" fillId="0" borderId="16" xfId="2" applyBorder="1" applyAlignment="1">
      <alignment horizontal="center" vertical="center"/>
    </xf>
    <xf numFmtId="0" fontId="4" fillId="0" borderId="23" xfId="2" applyBorder="1" applyAlignment="1">
      <alignment vertical="center"/>
    </xf>
    <xf numFmtId="0" fontId="22" fillId="11" borderId="43" xfId="2" applyFont="1" applyFill="1" applyBorder="1" applyAlignment="1">
      <alignment horizontal="center" vertical="center"/>
    </xf>
    <xf numFmtId="0" fontId="4" fillId="13" borderId="22" xfId="2" applyFill="1" applyBorder="1" applyAlignment="1">
      <alignment horizontal="center" wrapText="1"/>
    </xf>
    <xf numFmtId="0" fontId="4" fillId="9" borderId="22" xfId="2" applyFill="1" applyBorder="1" applyAlignment="1">
      <alignment horizontal="center" wrapText="1"/>
    </xf>
    <xf numFmtId="0" fontId="4" fillId="5" borderId="22" xfId="2" applyFill="1" applyBorder="1" applyAlignment="1">
      <alignment wrapText="1"/>
    </xf>
    <xf numFmtId="0" fontId="4" fillId="0" borderId="36" xfId="2" applyBorder="1" applyAlignment="1">
      <alignment horizontal="center" vertical="center" wrapText="1"/>
    </xf>
    <xf numFmtId="168" fontId="4" fillId="0" borderId="56" xfId="2" applyNumberFormat="1" applyBorder="1" applyAlignment="1">
      <alignment horizontal="center" vertical="center" wrapText="1"/>
    </xf>
    <xf numFmtId="168" fontId="4" fillId="0" borderId="58" xfId="2" applyNumberFormat="1" applyBorder="1" applyAlignment="1">
      <alignment horizontal="center" vertical="center" wrapText="1"/>
    </xf>
    <xf numFmtId="0" fontId="4" fillId="0" borderId="21" xfId="2" applyBorder="1" applyAlignment="1">
      <alignment horizontal="center" vertical="center"/>
    </xf>
    <xf numFmtId="0" fontId="4" fillId="13" borderId="25" xfId="2" applyFill="1" applyBorder="1" applyAlignment="1">
      <alignment horizontal="center" wrapText="1"/>
    </xf>
    <xf numFmtId="0" fontId="22" fillId="11" borderId="19" xfId="2" applyFont="1" applyFill="1" applyBorder="1" applyAlignment="1">
      <alignment horizontal="center" vertical="center"/>
    </xf>
    <xf numFmtId="0" fontId="4" fillId="15" borderId="22" xfId="2" applyFill="1" applyBorder="1" applyAlignment="1">
      <alignment horizontal="left" wrapText="1"/>
    </xf>
    <xf numFmtId="168" fontId="4" fillId="0" borderId="36" xfId="2" applyNumberFormat="1" applyBorder="1" applyAlignment="1">
      <alignment horizontal="center" vertical="center" wrapText="1"/>
    </xf>
    <xf numFmtId="0" fontId="4" fillId="14" borderId="25" xfId="2" applyFill="1" applyBorder="1" applyAlignment="1">
      <alignment vertical="center" wrapText="1"/>
    </xf>
    <xf numFmtId="0" fontId="4" fillId="16" borderId="22" xfId="2" applyFill="1" applyBorder="1" applyAlignment="1">
      <alignment horizontal="left" wrapText="1"/>
    </xf>
    <xf numFmtId="2" fontId="4" fillId="10" borderId="4" xfId="2" applyNumberFormat="1" applyFill="1"/>
    <xf numFmtId="0" fontId="4" fillId="10" borderId="4" xfId="2" applyFill="1"/>
    <xf numFmtId="0" fontId="4" fillId="16" borderId="4" xfId="2" applyFill="1"/>
    <xf numFmtId="0" fontId="4" fillId="0" borderId="56" xfId="2" applyBorder="1" applyAlignment="1">
      <alignment horizontal="center" vertical="center" wrapText="1"/>
    </xf>
    <xf numFmtId="0" fontId="4" fillId="8" borderId="45" xfId="2" applyFill="1" applyBorder="1" applyAlignment="1">
      <alignment wrapText="1"/>
    </xf>
    <xf numFmtId="0" fontId="4" fillId="15" borderId="4" xfId="2" applyFill="1"/>
    <xf numFmtId="168" fontId="4" fillId="0" borderId="56" xfId="2" applyNumberFormat="1" applyBorder="1" applyAlignment="1">
      <alignment horizontal="center" vertical="center"/>
    </xf>
    <xf numFmtId="168" fontId="4" fillId="0" borderId="58" xfId="2" applyNumberFormat="1" applyBorder="1" applyAlignment="1">
      <alignment horizontal="center" vertical="center"/>
    </xf>
    <xf numFmtId="2" fontId="4" fillId="9" borderId="4" xfId="2" applyNumberFormat="1" applyFill="1"/>
    <xf numFmtId="0" fontId="4" fillId="9" borderId="4" xfId="2" applyFill="1"/>
    <xf numFmtId="0" fontId="4" fillId="16" borderId="22" xfId="2" applyFill="1" applyBorder="1" applyAlignment="1">
      <alignment wrapText="1"/>
    </xf>
    <xf numFmtId="0" fontId="4" fillId="14" borderId="27" xfId="2" applyFill="1" applyBorder="1" applyAlignment="1">
      <alignment vertical="center" wrapText="1"/>
    </xf>
    <xf numFmtId="0" fontId="4" fillId="0" borderId="15" xfId="2" applyBorder="1" applyAlignment="1">
      <alignment vertical="center"/>
    </xf>
    <xf numFmtId="0" fontId="4" fillId="0" borderId="16" xfId="2" applyBorder="1" applyAlignment="1">
      <alignment vertical="center"/>
    </xf>
    <xf numFmtId="0" fontId="4" fillId="8" borderId="20" xfId="2" applyFill="1" applyBorder="1" applyAlignment="1">
      <alignment wrapText="1"/>
    </xf>
    <xf numFmtId="2" fontId="4" fillId="13" borderId="4" xfId="2" applyNumberFormat="1" applyFill="1"/>
    <xf numFmtId="0" fontId="4" fillId="13" borderId="4" xfId="2" applyFill="1"/>
    <xf numFmtId="0" fontId="4" fillId="15" borderId="20" xfId="2" applyFill="1" applyBorder="1" applyAlignment="1">
      <alignment horizontal="left" wrapText="1"/>
    </xf>
    <xf numFmtId="2" fontId="4" fillId="15" borderId="4" xfId="2" applyNumberFormat="1" applyFill="1"/>
    <xf numFmtId="0" fontId="4" fillId="16" borderId="27" xfId="2" applyFill="1" applyBorder="1" applyAlignment="1">
      <alignment wrapText="1"/>
    </xf>
    <xf numFmtId="0" fontId="4" fillId="10" borderId="20" xfId="2" applyFill="1" applyBorder="1" applyAlignment="1">
      <alignment horizontal="left" wrapText="1"/>
    </xf>
    <xf numFmtId="0" fontId="4" fillId="0" borderId="4" xfId="2" applyAlignment="1">
      <alignment horizontal="center" vertical="center"/>
    </xf>
    <xf numFmtId="168" fontId="4" fillId="0" borderId="4" xfId="2" applyNumberFormat="1" applyAlignment="1">
      <alignment horizontal="center" vertical="center"/>
    </xf>
    <xf numFmtId="0" fontId="4" fillId="0" borderId="24" xfId="2" applyBorder="1" applyAlignment="1">
      <alignment vertical="center"/>
    </xf>
    <xf numFmtId="0" fontId="4" fillId="0" borderId="29" xfId="2" applyBorder="1" applyAlignment="1">
      <alignment horizontal="left" wrapText="1"/>
    </xf>
    <xf numFmtId="168" fontId="4" fillId="0" borderId="4" xfId="2" applyNumberFormat="1"/>
    <xf numFmtId="0" fontId="4" fillId="0" borderId="30" xfId="2" applyBorder="1" applyAlignment="1">
      <alignment horizontal="left" wrapText="1"/>
    </xf>
    <xf numFmtId="0" fontId="22" fillId="0" borderId="4" xfId="2" applyFont="1"/>
    <xf numFmtId="0" fontId="4" fillId="0" borderId="4" xfId="2" applyAlignment="1">
      <alignment horizontal="left"/>
    </xf>
    <xf numFmtId="0" fontId="4" fillId="0" borderId="4" xfId="2" applyAlignment="1">
      <alignment horizontal="center"/>
    </xf>
    <xf numFmtId="168" fontId="22" fillId="0" borderId="4" xfId="2" applyNumberFormat="1" applyFont="1"/>
    <xf numFmtId="0" fontId="4" fillId="0" borderId="4" xfId="2" applyAlignment="1">
      <alignment horizontal="left" wrapText="1"/>
    </xf>
    <xf numFmtId="0" fontId="30" fillId="0" borderId="15" xfId="2" applyFont="1" applyBorder="1" applyAlignment="1">
      <alignment horizontal="center" vertical="center" wrapText="1"/>
    </xf>
    <xf numFmtId="0" fontId="31" fillId="0" borderId="15" xfId="2" applyFont="1" applyBorder="1" applyAlignment="1">
      <alignment horizontal="justify" vertical="center" wrapText="1"/>
    </xf>
    <xf numFmtId="0" fontId="31" fillId="0" borderId="15" xfId="2" applyFont="1" applyBorder="1" applyAlignment="1">
      <alignment horizontal="center" vertical="center" wrapText="1"/>
    </xf>
    <xf numFmtId="6" fontId="31" fillId="0" borderId="15" xfId="2" applyNumberFormat="1" applyFont="1" applyBorder="1" applyAlignment="1">
      <alignment horizontal="center" vertical="center" wrapText="1"/>
    </xf>
    <xf numFmtId="6" fontId="4" fillId="0" borderId="15" xfId="2" applyNumberFormat="1" applyBorder="1"/>
    <xf numFmtId="168" fontId="22" fillId="0" borderId="15" xfId="2" applyNumberFormat="1" applyFont="1" applyBorder="1"/>
    <xf numFmtId="166" fontId="4" fillId="0" borderId="15" xfId="2" applyNumberFormat="1" applyBorder="1" applyAlignment="1">
      <alignment horizontal="center" wrapText="1"/>
    </xf>
    <xf numFmtId="168" fontId="3" fillId="0" borderId="15" xfId="2" applyNumberFormat="1" applyFont="1" applyBorder="1" applyAlignment="1">
      <alignment horizontal="center" wrapText="1"/>
    </xf>
    <xf numFmtId="0" fontId="4" fillId="8" borderId="45" xfId="2" applyFill="1" applyBorder="1" applyAlignment="1">
      <alignment vertical="center" wrapText="1"/>
    </xf>
    <xf numFmtId="164" fontId="3" fillId="0" borderId="0" xfId="0" applyNumberFormat="1" applyFont="1"/>
    <xf numFmtId="164" fontId="3" fillId="0" borderId="4" xfId="0" applyNumberFormat="1" applyFont="1" applyBorder="1"/>
    <xf numFmtId="168" fontId="32" fillId="0" borderId="15" xfId="2" applyNumberFormat="1" applyFont="1" applyBorder="1" applyAlignment="1">
      <alignment horizontal="center" wrapText="1"/>
    </xf>
    <xf numFmtId="165" fontId="0" fillId="0" borderId="0" xfId="0" applyNumberFormat="1"/>
    <xf numFmtId="0" fontId="18" fillId="0" borderId="6" xfId="0" applyFont="1" applyBorder="1" applyAlignment="1">
      <alignment vertical="center" wrapText="1"/>
    </xf>
    <xf numFmtId="0" fontId="1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wrapText="1"/>
    </xf>
    <xf numFmtId="0" fontId="10" fillId="0" borderId="6" xfId="0" applyFont="1" applyBorder="1" applyAlignment="1">
      <alignment horizontal="center" vertical="center"/>
    </xf>
    <xf numFmtId="3" fontId="17" fillId="0" borderId="6" xfId="0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64" fontId="10" fillId="0" borderId="6" xfId="0" applyNumberFormat="1" applyFont="1" applyBorder="1" applyAlignment="1">
      <alignment vertical="center"/>
    </xf>
    <xf numFmtId="0" fontId="10" fillId="0" borderId="6" xfId="0" applyFont="1" applyBorder="1" applyAlignment="1">
      <alignment vertical="top" wrapText="1"/>
    </xf>
    <xf numFmtId="0" fontId="18" fillId="0" borderId="6" xfId="0" applyFont="1" applyBorder="1" applyAlignment="1">
      <alignment horizontal="center" vertical="center" wrapText="1"/>
    </xf>
    <xf numFmtId="164" fontId="10" fillId="0" borderId="6" xfId="0" applyNumberFormat="1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vertical="top" wrapText="1"/>
    </xf>
    <xf numFmtId="0" fontId="18" fillId="0" borderId="6" xfId="0" applyFont="1" applyBorder="1" applyAlignment="1">
      <alignment horizontal="center" wrapText="1"/>
    </xf>
    <xf numFmtId="0" fontId="18" fillId="0" borderId="67" xfId="0" applyFont="1" applyBorder="1" applyAlignment="1">
      <alignment vertical="center" wrapText="1"/>
    </xf>
    <xf numFmtId="0" fontId="10" fillId="0" borderId="67" xfId="0" applyFont="1" applyBorder="1" applyAlignment="1">
      <alignment wrapText="1"/>
    </xf>
    <xf numFmtId="0" fontId="10" fillId="0" borderId="67" xfId="0" applyFont="1" applyBorder="1" applyAlignment="1">
      <alignment horizontal="center" vertical="center"/>
    </xf>
    <xf numFmtId="3" fontId="17" fillId="0" borderId="67" xfId="0" applyNumberFormat="1" applyFont="1" applyBorder="1" applyAlignment="1">
      <alignment horizontal="center" vertical="center" wrapText="1"/>
    </xf>
    <xf numFmtId="0" fontId="17" fillId="0" borderId="67" xfId="0" applyFont="1" applyBorder="1" applyAlignment="1">
      <alignment horizontal="center" vertical="center" wrapText="1"/>
    </xf>
    <xf numFmtId="0" fontId="10" fillId="0" borderId="67" xfId="0" applyFont="1" applyBorder="1" applyAlignment="1">
      <alignment horizontal="center" vertical="center" wrapText="1"/>
    </xf>
    <xf numFmtId="164" fontId="10" fillId="0" borderId="67" xfId="0" applyNumberFormat="1" applyFont="1" applyBorder="1" applyAlignment="1">
      <alignment vertical="center"/>
    </xf>
    <xf numFmtId="0" fontId="10" fillId="0" borderId="68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 wrapText="1"/>
    </xf>
    <xf numFmtId="0" fontId="18" fillId="0" borderId="70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 wrapText="1"/>
    </xf>
    <xf numFmtId="0" fontId="18" fillId="0" borderId="72" xfId="0" applyFont="1" applyBorder="1" applyAlignment="1">
      <alignment horizontal="center" wrapText="1"/>
    </xf>
    <xf numFmtId="0" fontId="18" fillId="0" borderId="72" xfId="0" applyFont="1" applyBorder="1" applyAlignment="1">
      <alignment vertical="center" wrapText="1"/>
    </xf>
    <xf numFmtId="0" fontId="10" fillId="0" borderId="72" xfId="0" applyFont="1" applyBorder="1" applyAlignment="1">
      <alignment horizontal="center" vertical="center"/>
    </xf>
    <xf numFmtId="3" fontId="17" fillId="0" borderId="72" xfId="0" applyNumberFormat="1" applyFont="1" applyBorder="1" applyAlignment="1">
      <alignment horizontal="center" vertical="center" wrapText="1"/>
    </xf>
    <xf numFmtId="0" fontId="10" fillId="0" borderId="72" xfId="0" applyFont="1" applyBorder="1" applyAlignment="1">
      <alignment horizontal="center" vertical="center" wrapText="1"/>
    </xf>
    <xf numFmtId="164" fontId="10" fillId="0" borderId="72" xfId="0" applyNumberFormat="1" applyFont="1" applyBorder="1" applyAlignment="1">
      <alignment horizontal="center" vertical="center"/>
    </xf>
    <xf numFmtId="0" fontId="9" fillId="3" borderId="15" xfId="0" applyFont="1" applyFill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0" fontId="18" fillId="0" borderId="7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18" fillId="0" borderId="67" xfId="0" applyFont="1" applyBorder="1" applyAlignment="1">
      <alignment horizontal="center" vertical="center" wrapText="1"/>
    </xf>
    <xf numFmtId="0" fontId="10" fillId="0" borderId="7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8" fillId="0" borderId="78" xfId="0" applyFont="1" applyBorder="1" applyAlignment="1">
      <alignment horizontal="center" vertical="center"/>
    </xf>
    <xf numFmtId="165" fontId="0" fillId="0" borderId="4" xfId="0" applyNumberFormat="1" applyBorder="1"/>
    <xf numFmtId="164" fontId="0" fillId="0" borderId="4" xfId="0" applyNumberFormat="1" applyBorder="1"/>
    <xf numFmtId="0" fontId="18" fillId="0" borderId="66" xfId="0" applyFont="1" applyBorder="1" applyAlignment="1">
      <alignment vertical="center" wrapText="1"/>
    </xf>
    <xf numFmtId="0" fontId="18" fillId="0" borderId="69" xfId="0" applyFont="1" applyBorder="1" applyAlignment="1">
      <alignment vertical="center" wrapText="1"/>
    </xf>
    <xf numFmtId="0" fontId="18" fillId="0" borderId="69" xfId="0" applyFont="1" applyBorder="1" applyAlignment="1">
      <alignment horizontal="center" vertical="center" wrapText="1"/>
    </xf>
    <xf numFmtId="0" fontId="18" fillId="0" borderId="71" xfId="0" applyFont="1" applyBorder="1" applyAlignment="1">
      <alignment horizontal="center" vertical="center" wrapText="1"/>
    </xf>
    <xf numFmtId="0" fontId="10" fillId="0" borderId="73" xfId="0" applyFont="1" applyBorder="1" applyAlignment="1">
      <alignment horizontal="center" vertical="center" wrapText="1"/>
    </xf>
    <xf numFmtId="169" fontId="0" fillId="0" borderId="0" xfId="0" applyNumberFormat="1"/>
    <xf numFmtId="170" fontId="0" fillId="0" borderId="0" xfId="0" applyNumberFormat="1"/>
    <xf numFmtId="0" fontId="18" fillId="0" borderId="7" xfId="0" applyFont="1" applyBorder="1" applyAlignment="1">
      <alignment horizontal="center" vertical="center" wrapText="1"/>
    </xf>
    <xf numFmtId="164" fontId="22" fillId="0" borderId="0" xfId="0" applyNumberFormat="1" applyFont="1"/>
    <xf numFmtId="164" fontId="34" fillId="0" borderId="24" xfId="0" applyNumberFormat="1" applyFont="1" applyBorder="1" applyAlignment="1">
      <alignment horizontal="center" vertical="center"/>
    </xf>
    <xf numFmtId="167" fontId="33" fillId="0" borderId="0" xfId="1" applyNumberFormat="1" applyFont="1" applyAlignment="1">
      <alignment horizontal="center" vertical="center"/>
    </xf>
    <xf numFmtId="0" fontId="18" fillId="0" borderId="14" xfId="0" applyFont="1" applyBorder="1" applyAlignment="1">
      <alignment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91" xfId="0" applyFont="1" applyBorder="1" applyAlignment="1">
      <alignment vertical="center" wrapText="1"/>
    </xf>
    <xf numFmtId="0" fontId="9" fillId="3" borderId="19" xfId="0" applyFont="1" applyFill="1" applyBorder="1" applyAlignment="1">
      <alignment vertical="top" wrapText="1"/>
    </xf>
    <xf numFmtId="164" fontId="10" fillId="0" borderId="91" xfId="0" applyNumberFormat="1" applyFont="1" applyBorder="1" applyAlignment="1">
      <alignment vertical="center"/>
    </xf>
    <xf numFmtId="0" fontId="8" fillId="0" borderId="55" xfId="0" applyFont="1" applyBorder="1" applyAlignment="1">
      <alignment vertical="top" wrapText="1"/>
    </xf>
    <xf numFmtId="0" fontId="9" fillId="3" borderId="37" xfId="0" applyFont="1" applyFill="1" applyBorder="1" applyAlignment="1">
      <alignment vertical="top" wrapText="1"/>
    </xf>
    <xf numFmtId="0" fontId="9" fillId="3" borderId="18" xfId="0" applyFont="1" applyFill="1" applyBorder="1" applyAlignment="1">
      <alignment vertical="top" wrapText="1"/>
    </xf>
    <xf numFmtId="164" fontId="10" fillId="0" borderId="14" xfId="0" applyNumberFormat="1" applyFont="1" applyBorder="1" applyAlignment="1">
      <alignment vertical="center"/>
    </xf>
    <xf numFmtId="164" fontId="10" fillId="0" borderId="14" xfId="0" applyNumberFormat="1" applyFont="1" applyBorder="1" applyAlignment="1">
      <alignment horizontal="center" vertical="center"/>
    </xf>
    <xf numFmtId="164" fontId="10" fillId="0" borderId="99" xfId="0" applyNumberFormat="1" applyFont="1" applyBorder="1" applyAlignment="1">
      <alignment vertical="center"/>
    </xf>
    <xf numFmtId="164" fontId="10" fillId="0" borderId="8" xfId="0" applyNumberFormat="1" applyFont="1" applyBorder="1" applyAlignment="1">
      <alignment vertical="center"/>
    </xf>
    <xf numFmtId="0" fontId="10" fillId="0" borderId="78" xfId="0" applyFont="1" applyBorder="1" applyAlignment="1">
      <alignment horizontal="center" vertical="center" wrapText="1"/>
    </xf>
    <xf numFmtId="164" fontId="10" fillId="0" borderId="72" xfId="0" applyNumberFormat="1" applyFont="1" applyBorder="1" applyAlignment="1">
      <alignment vertical="center"/>
    </xf>
    <xf numFmtId="164" fontId="10" fillId="0" borderId="74" xfId="0" applyNumberFormat="1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wrapText="1"/>
    </xf>
    <xf numFmtId="0" fontId="18" fillId="0" borderId="8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/>
    </xf>
    <xf numFmtId="3" fontId="17" fillId="0" borderId="8" xfId="0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/>
    </xf>
    <xf numFmtId="0" fontId="8" fillId="0" borderId="87" xfId="0" applyFont="1" applyBorder="1" applyAlignment="1">
      <alignment vertical="top" wrapText="1"/>
    </xf>
    <xf numFmtId="0" fontId="8" fillId="0" borderId="98" xfId="0" applyFont="1" applyBorder="1" applyAlignment="1">
      <alignment vertical="top" wrapText="1"/>
    </xf>
    <xf numFmtId="0" fontId="8" fillId="0" borderId="104" xfId="0" applyFont="1" applyBorder="1" applyAlignment="1">
      <alignment vertical="top" wrapText="1"/>
    </xf>
    <xf numFmtId="0" fontId="9" fillId="3" borderId="94" xfId="0" applyFont="1" applyFill="1" applyBorder="1" applyAlignment="1">
      <alignment vertical="top" wrapText="1"/>
    </xf>
    <xf numFmtId="0" fontId="9" fillId="3" borderId="95" xfId="0" applyFont="1" applyFill="1" applyBorder="1" applyAlignment="1">
      <alignment vertical="top" wrapText="1"/>
    </xf>
    <xf numFmtId="0" fontId="18" fillId="0" borderId="73" xfId="0" applyFont="1" applyBorder="1" applyAlignment="1">
      <alignment horizontal="center" vertical="center"/>
    </xf>
    <xf numFmtId="0" fontId="22" fillId="0" borderId="48" xfId="2" applyFont="1" applyBorder="1" applyAlignment="1">
      <alignment wrapText="1"/>
    </xf>
    <xf numFmtId="0" fontId="22" fillId="0" borderId="49" xfId="2" applyFont="1" applyBorder="1" applyAlignment="1">
      <alignment wrapText="1"/>
    </xf>
    <xf numFmtId="0" fontId="22" fillId="0" borderId="50" xfId="2" applyFont="1" applyBorder="1" applyAlignment="1">
      <alignment wrapText="1"/>
    </xf>
    <xf numFmtId="0" fontId="9" fillId="3" borderId="92" xfId="0" applyFont="1" applyFill="1" applyBorder="1" applyAlignment="1">
      <alignment horizontal="center" vertical="top" wrapText="1"/>
    </xf>
    <xf numFmtId="0" fontId="21" fillId="4" borderId="4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164" fontId="10" fillId="0" borderId="8" xfId="0" applyNumberFormat="1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top" wrapText="1"/>
    </xf>
    <xf numFmtId="0" fontId="18" fillId="0" borderId="108" xfId="0" applyFont="1" applyBorder="1" applyAlignment="1">
      <alignment vertical="center" wrapText="1"/>
    </xf>
    <xf numFmtId="0" fontId="18" fillId="0" borderId="109" xfId="0" applyFont="1" applyBorder="1" applyAlignment="1">
      <alignment horizontal="center" vertical="center" wrapText="1"/>
    </xf>
    <xf numFmtId="0" fontId="10" fillId="0" borderId="109" xfId="0" applyFont="1" applyBorder="1" applyAlignment="1">
      <alignment wrapText="1"/>
    </xf>
    <xf numFmtId="0" fontId="10" fillId="0" borderId="109" xfId="0" applyFont="1" applyBorder="1" applyAlignment="1">
      <alignment horizontal="center" vertical="center"/>
    </xf>
    <xf numFmtId="3" fontId="17" fillId="0" borderId="109" xfId="0" applyNumberFormat="1" applyFont="1" applyBorder="1" applyAlignment="1">
      <alignment horizontal="center" vertical="center" wrapText="1"/>
    </xf>
    <xf numFmtId="0" fontId="17" fillId="0" borderId="109" xfId="0" applyFont="1" applyBorder="1" applyAlignment="1">
      <alignment horizontal="center" vertical="center" wrapText="1"/>
    </xf>
    <xf numFmtId="0" fontId="10" fillId="0" borderId="109" xfId="0" applyFont="1" applyBorder="1" applyAlignment="1">
      <alignment horizontal="center" vertical="center" wrapText="1"/>
    </xf>
    <xf numFmtId="164" fontId="10" fillId="0" borderId="109" xfId="0" applyNumberFormat="1" applyFont="1" applyBorder="1" applyAlignment="1">
      <alignment vertical="center"/>
    </xf>
    <xf numFmtId="0" fontId="10" fillId="0" borderId="110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center" vertical="center"/>
    </xf>
    <xf numFmtId="0" fontId="5" fillId="0" borderId="112" xfId="0" applyFont="1" applyBorder="1" applyAlignment="1">
      <alignment horizontal="center" vertical="top" wrapText="1"/>
    </xf>
    <xf numFmtId="0" fontId="5" fillId="2" borderId="111" xfId="0" applyFont="1" applyFill="1" applyBorder="1" applyAlignment="1">
      <alignment horizontal="center" vertical="top" wrapText="1"/>
    </xf>
    <xf numFmtId="0" fontId="5" fillId="2" borderId="99" xfId="0" applyFont="1" applyFill="1" applyBorder="1" applyAlignment="1">
      <alignment horizontal="center" vertical="center" wrapText="1"/>
    </xf>
    <xf numFmtId="0" fontId="16" fillId="7" borderId="113" xfId="0" applyFont="1" applyFill="1" applyBorder="1" applyAlignment="1">
      <alignment horizontal="center" vertical="center" wrapText="1"/>
    </xf>
    <xf numFmtId="0" fontId="16" fillId="5" borderId="113" xfId="0" applyFont="1" applyFill="1" applyBorder="1" applyAlignment="1">
      <alignment horizontal="center" vertical="center" wrapText="1"/>
    </xf>
    <xf numFmtId="0" fontId="5" fillId="2" borderId="114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3" fontId="17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64" fontId="10" fillId="0" borderId="4" xfId="0" applyNumberFormat="1" applyFont="1" applyBorder="1" applyAlignment="1">
      <alignment vertical="center"/>
    </xf>
    <xf numFmtId="0" fontId="5" fillId="2" borderId="99" xfId="0" applyFont="1" applyFill="1" applyBorder="1" applyAlignment="1">
      <alignment horizontal="center" vertical="top" wrapText="1"/>
    </xf>
    <xf numFmtId="0" fontId="5" fillId="2" borderId="67" xfId="0" applyFont="1" applyFill="1" applyBorder="1" applyAlignment="1">
      <alignment horizontal="center" vertical="center" wrapText="1"/>
    </xf>
    <xf numFmtId="0" fontId="16" fillId="7" borderId="67" xfId="0" applyFont="1" applyFill="1" applyBorder="1" applyAlignment="1">
      <alignment horizontal="center" vertical="center" wrapText="1"/>
    </xf>
    <xf numFmtId="0" fontId="16" fillId="5" borderId="67" xfId="0" applyFont="1" applyFill="1" applyBorder="1" applyAlignment="1">
      <alignment horizontal="center" vertical="center" wrapText="1"/>
    </xf>
    <xf numFmtId="0" fontId="16" fillId="7" borderId="8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8" fillId="0" borderId="119" xfId="0" applyFont="1" applyBorder="1" applyAlignment="1">
      <alignment horizontal="center" vertical="center" wrapText="1"/>
    </xf>
    <xf numFmtId="0" fontId="18" fillId="0" borderId="116" xfId="0" applyFont="1" applyBorder="1" applyAlignment="1">
      <alignment horizontal="center" vertical="center" wrapText="1"/>
    </xf>
    <xf numFmtId="0" fontId="18" fillId="0" borderId="116" xfId="0" applyFont="1" applyBorder="1" applyAlignment="1">
      <alignment horizontal="center" wrapText="1"/>
    </xf>
    <xf numFmtId="0" fontId="18" fillId="0" borderId="116" xfId="0" applyFont="1" applyBorder="1" applyAlignment="1">
      <alignment vertical="center" wrapText="1"/>
    </xf>
    <xf numFmtId="0" fontId="10" fillId="0" borderId="116" xfId="0" applyFont="1" applyBorder="1" applyAlignment="1">
      <alignment horizontal="center" vertical="center"/>
    </xf>
    <xf numFmtId="3" fontId="17" fillId="0" borderId="116" xfId="0" applyNumberFormat="1" applyFont="1" applyBorder="1" applyAlignment="1">
      <alignment horizontal="center" vertical="center" wrapText="1"/>
    </xf>
    <xf numFmtId="0" fontId="10" fillId="0" borderId="116" xfId="0" applyFont="1" applyBorder="1" applyAlignment="1">
      <alignment horizontal="center" vertical="center" wrapText="1"/>
    </xf>
    <xf numFmtId="164" fontId="10" fillId="0" borderId="116" xfId="0" applyNumberFormat="1" applyFont="1" applyBorder="1" applyAlignment="1">
      <alignment horizontal="center" vertical="center"/>
    </xf>
    <xf numFmtId="0" fontId="18" fillId="0" borderId="120" xfId="0" applyFont="1" applyBorder="1" applyAlignment="1">
      <alignment horizontal="center" vertical="center"/>
    </xf>
    <xf numFmtId="0" fontId="9" fillId="3" borderId="92" xfId="0" applyFont="1" applyFill="1" applyBorder="1" applyAlignment="1">
      <alignment vertical="top" wrapText="1"/>
    </xf>
    <xf numFmtId="0" fontId="9" fillId="3" borderId="93" xfId="0" applyFont="1" applyFill="1" applyBorder="1" applyAlignment="1">
      <alignment vertical="top" wrapText="1"/>
    </xf>
    <xf numFmtId="0" fontId="9" fillId="3" borderId="44" xfId="0" applyFont="1" applyFill="1" applyBorder="1" applyAlignment="1">
      <alignment vertical="top" wrapText="1"/>
    </xf>
    <xf numFmtId="0" fontId="8" fillId="0" borderId="43" xfId="0" applyFont="1" applyBorder="1" applyAlignment="1">
      <alignment vertical="top" wrapText="1"/>
    </xf>
    <xf numFmtId="0" fontId="18" fillId="0" borderId="128" xfId="0" applyFont="1" applyBorder="1" applyAlignment="1">
      <alignment horizontal="center" vertical="center"/>
    </xf>
    <xf numFmtId="168" fontId="4" fillId="0" borderId="22" xfId="2" applyNumberFormat="1" applyBorder="1" applyAlignment="1">
      <alignment horizontal="right" wrapText="1"/>
    </xf>
    <xf numFmtId="0" fontId="2" fillId="0" borderId="22" xfId="2" applyFont="1" applyBorder="1" applyAlignment="1">
      <alignment horizontal="left" wrapText="1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Border="1"/>
    <xf numFmtId="0" fontId="6" fillId="0" borderId="3" xfId="0" applyFont="1" applyBorder="1"/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9" fillId="3" borderId="107" xfId="0" applyFont="1" applyFill="1" applyBorder="1" applyAlignment="1">
      <alignment horizontal="center" vertical="top" wrapText="1"/>
    </xf>
    <xf numFmtId="0" fontId="9" fillId="3" borderId="4" xfId="0" applyFont="1" applyFill="1" applyBorder="1" applyAlignment="1">
      <alignment horizontal="center" vertical="top" wrapText="1"/>
    </xf>
    <xf numFmtId="0" fontId="9" fillId="3" borderId="115" xfId="0" applyFont="1" applyFill="1" applyBorder="1" applyAlignment="1">
      <alignment horizontal="center" vertical="top" wrapText="1"/>
    </xf>
    <xf numFmtId="0" fontId="8" fillId="0" borderId="85" xfId="0" applyFont="1" applyBorder="1" applyAlignment="1">
      <alignment horizontal="center" vertical="top" wrapText="1"/>
    </xf>
    <xf numFmtId="0" fontId="8" fillId="0" borderId="86" xfId="0" applyFont="1" applyBorder="1" applyAlignment="1">
      <alignment horizontal="center" vertical="top" wrapText="1"/>
    </xf>
    <xf numFmtId="0" fontId="8" fillId="0" borderId="87" xfId="0" applyFont="1" applyBorder="1" applyAlignment="1">
      <alignment horizontal="center" vertical="top" wrapText="1"/>
    </xf>
    <xf numFmtId="0" fontId="21" fillId="4" borderId="85" xfId="0" applyFont="1" applyFill="1" applyBorder="1" applyAlignment="1">
      <alignment horizontal="center" vertical="center"/>
    </xf>
    <xf numFmtId="0" fontId="21" fillId="4" borderId="86" xfId="0" applyFont="1" applyFill="1" applyBorder="1" applyAlignment="1">
      <alignment horizontal="center" vertical="center"/>
    </xf>
    <xf numFmtId="0" fontId="21" fillId="4" borderId="87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3" fillId="0" borderId="36" xfId="0" applyFont="1" applyBorder="1" applyAlignment="1">
      <alignment horizontal="center" wrapText="1"/>
    </xf>
    <xf numFmtId="0" fontId="9" fillId="3" borderId="85" xfId="0" applyFont="1" applyFill="1" applyBorder="1" applyAlignment="1">
      <alignment horizontal="center" vertical="top" wrapText="1"/>
    </xf>
    <xf numFmtId="0" fontId="9" fillId="3" borderId="86" xfId="0" applyFont="1" applyFill="1" applyBorder="1" applyAlignment="1">
      <alignment horizontal="center" vertical="top" wrapText="1"/>
    </xf>
    <xf numFmtId="0" fontId="8" fillId="0" borderId="88" xfId="0" applyFont="1" applyBorder="1" applyAlignment="1">
      <alignment horizontal="center" vertical="top" wrapText="1"/>
    </xf>
    <xf numFmtId="0" fontId="8" fillId="0" borderId="89" xfId="0" applyFont="1" applyBorder="1" applyAlignment="1">
      <alignment horizontal="center" vertical="top" wrapText="1"/>
    </xf>
    <xf numFmtId="0" fontId="9" fillId="3" borderId="87" xfId="0" applyFont="1" applyFill="1" applyBorder="1" applyAlignment="1">
      <alignment horizontal="center" vertical="top" wrapText="1"/>
    </xf>
    <xf numFmtId="0" fontId="9" fillId="3" borderId="97" xfId="0" applyFont="1" applyFill="1" applyBorder="1" applyAlignment="1">
      <alignment horizontal="center" vertical="top" wrapText="1"/>
    </xf>
    <xf numFmtId="0" fontId="9" fillId="3" borderId="92" xfId="0" applyFont="1" applyFill="1" applyBorder="1" applyAlignment="1">
      <alignment horizontal="center" vertical="top" wrapText="1"/>
    </xf>
    <xf numFmtId="0" fontId="22" fillId="0" borderId="35" xfId="0" applyFont="1" applyBorder="1" applyAlignment="1">
      <alignment horizontal="center"/>
    </xf>
    <xf numFmtId="0" fontId="38" fillId="0" borderId="88" xfId="0" applyFont="1" applyBorder="1" applyAlignment="1">
      <alignment horizontal="center" vertical="center" wrapText="1"/>
    </xf>
    <xf numFmtId="0" fontId="38" fillId="0" borderId="89" xfId="0" applyFont="1" applyBorder="1" applyAlignment="1">
      <alignment horizontal="center" vertical="center" wrapText="1"/>
    </xf>
    <xf numFmtId="0" fontId="38" fillId="0" borderId="90" xfId="0" applyFont="1" applyBorder="1" applyAlignment="1">
      <alignment horizontal="center" vertical="center" wrapText="1"/>
    </xf>
    <xf numFmtId="0" fontId="39" fillId="0" borderId="85" xfId="0" applyFont="1" applyBorder="1" applyAlignment="1">
      <alignment horizontal="center" vertical="center"/>
    </xf>
    <xf numFmtId="0" fontId="39" fillId="0" borderId="86" xfId="0" applyFont="1" applyBorder="1" applyAlignment="1">
      <alignment horizontal="center" vertical="center"/>
    </xf>
    <xf numFmtId="0" fontId="39" fillId="0" borderId="87" xfId="0" applyFont="1" applyBorder="1" applyAlignment="1">
      <alignment horizontal="center" vertical="center"/>
    </xf>
    <xf numFmtId="0" fontId="21" fillId="4" borderId="28" xfId="0" applyFont="1" applyFill="1" applyBorder="1" applyAlignment="1">
      <alignment horizontal="center" vertical="center"/>
    </xf>
    <xf numFmtId="0" fontId="21" fillId="4" borderId="29" xfId="0" applyFont="1" applyFill="1" applyBorder="1" applyAlignment="1">
      <alignment horizontal="center" vertical="center"/>
    </xf>
    <xf numFmtId="0" fontId="8" fillId="0" borderId="90" xfId="0" applyFont="1" applyBorder="1" applyAlignment="1">
      <alignment horizontal="center" vertical="top" wrapText="1"/>
    </xf>
    <xf numFmtId="0" fontId="8" fillId="0" borderId="94" xfId="0" applyFont="1" applyBorder="1" applyAlignment="1">
      <alignment horizontal="center" vertical="top" wrapText="1"/>
    </xf>
    <xf numFmtId="0" fontId="8" fillId="0" borderId="95" xfId="0" applyFont="1" applyBorder="1" applyAlignment="1">
      <alignment horizontal="center" vertical="top" wrapText="1"/>
    </xf>
    <xf numFmtId="0" fontId="9" fillId="3" borderId="96" xfId="0" applyFont="1" applyFill="1" applyBorder="1" applyAlignment="1">
      <alignment horizontal="center" vertical="top" wrapText="1"/>
    </xf>
    <xf numFmtId="0" fontId="8" fillId="0" borderId="47" xfId="0" applyFont="1" applyBorder="1" applyAlignment="1">
      <alignment horizontal="center" vertical="top" wrapText="1"/>
    </xf>
    <xf numFmtId="0" fontId="9" fillId="3" borderId="93" xfId="0" applyFont="1" applyFill="1" applyBorder="1" applyAlignment="1">
      <alignment horizontal="center" vertical="top" wrapText="1"/>
    </xf>
    <xf numFmtId="0" fontId="21" fillId="4" borderId="83" xfId="0" applyFont="1" applyFill="1" applyBorder="1" applyAlignment="1">
      <alignment horizontal="center" vertical="center"/>
    </xf>
    <xf numFmtId="0" fontId="21" fillId="4" borderId="8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top" wrapText="1"/>
    </xf>
    <xf numFmtId="0" fontId="8" fillId="0" borderId="21" xfId="0" applyFont="1" applyBorder="1" applyAlignment="1">
      <alignment horizontal="center" vertical="top" wrapText="1"/>
    </xf>
    <xf numFmtId="0" fontId="9" fillId="3" borderId="81" xfId="0" applyFont="1" applyFill="1" applyBorder="1" applyAlignment="1">
      <alignment horizontal="center" vertical="top" wrapText="1"/>
    </xf>
    <xf numFmtId="0" fontId="9" fillId="3" borderId="48" xfId="0" applyFont="1" applyFill="1" applyBorder="1" applyAlignment="1">
      <alignment horizontal="center" vertical="top" wrapText="1"/>
    </xf>
    <xf numFmtId="0" fontId="8" fillId="0" borderId="31" xfId="0" applyFont="1" applyBorder="1" applyAlignment="1">
      <alignment horizontal="center" vertical="top" wrapText="1"/>
    </xf>
    <xf numFmtId="0" fontId="8" fillId="0" borderId="26" xfId="0" applyFont="1" applyBorder="1" applyAlignment="1">
      <alignment horizontal="center" vertical="top" wrapText="1"/>
    </xf>
    <xf numFmtId="0" fontId="9" fillId="3" borderId="82" xfId="0" applyFont="1" applyFill="1" applyBorder="1" applyAlignment="1">
      <alignment horizontal="center" vertical="top" wrapText="1"/>
    </xf>
    <xf numFmtId="0" fontId="9" fillId="3" borderId="15" xfId="0" applyFont="1" applyFill="1" applyBorder="1" applyAlignment="1">
      <alignment horizontal="center" vertical="top" wrapText="1"/>
    </xf>
    <xf numFmtId="0" fontId="9" fillId="3" borderId="16" xfId="0" applyFont="1" applyFill="1" applyBorder="1" applyAlignment="1">
      <alignment horizontal="center" vertical="top" wrapText="1"/>
    </xf>
    <xf numFmtId="0" fontId="22" fillId="0" borderId="4" xfId="0" applyFont="1" applyBorder="1" applyAlignment="1">
      <alignment horizontal="center" wrapText="1"/>
    </xf>
    <xf numFmtId="0" fontId="22" fillId="0" borderId="36" xfId="0" applyFont="1" applyBorder="1" applyAlignment="1">
      <alignment horizontal="center" wrapText="1"/>
    </xf>
    <xf numFmtId="0" fontId="9" fillId="3" borderId="19" xfId="0" applyFont="1" applyFill="1" applyBorder="1" applyAlignment="1">
      <alignment horizontal="center" vertical="top" wrapText="1"/>
    </xf>
    <xf numFmtId="0" fontId="8" fillId="0" borderId="32" xfId="0" applyFont="1" applyBorder="1" applyAlignment="1">
      <alignment horizontal="center" vertical="top" wrapText="1"/>
    </xf>
    <xf numFmtId="0" fontId="8" fillId="0" borderId="33" xfId="0" applyFont="1" applyBorder="1" applyAlignment="1">
      <alignment horizontal="center" vertical="top" wrapText="1"/>
    </xf>
    <xf numFmtId="0" fontId="8" fillId="0" borderId="34" xfId="0" applyFont="1" applyBorder="1" applyAlignment="1">
      <alignment horizontal="center" vertical="top" wrapText="1"/>
    </xf>
    <xf numFmtId="0" fontId="9" fillId="3" borderId="18" xfId="0" applyFont="1" applyFill="1" applyBorder="1" applyAlignment="1">
      <alignment horizontal="center" vertical="top" wrapText="1"/>
    </xf>
    <xf numFmtId="0" fontId="9" fillId="3" borderId="31" xfId="0" applyFont="1" applyFill="1" applyBorder="1" applyAlignment="1">
      <alignment horizontal="center" vertical="top" wrapText="1"/>
    </xf>
    <xf numFmtId="0" fontId="9" fillId="3" borderId="21" xfId="0" applyFont="1" applyFill="1" applyBorder="1" applyAlignment="1">
      <alignment horizontal="center" vertical="top" wrapText="1"/>
    </xf>
    <xf numFmtId="0" fontId="9" fillId="3" borderId="23" xfId="0" applyFont="1" applyFill="1" applyBorder="1" applyAlignment="1">
      <alignment horizontal="center" vertical="top" wrapText="1"/>
    </xf>
    <xf numFmtId="0" fontId="9" fillId="3" borderId="37" xfId="0" applyFont="1" applyFill="1" applyBorder="1" applyAlignment="1">
      <alignment horizontal="center" vertical="top" wrapText="1"/>
    </xf>
    <xf numFmtId="0" fontId="8" fillId="0" borderId="66" xfId="0" applyFont="1" applyBorder="1" applyAlignment="1">
      <alignment horizontal="center" vertical="top" wrapText="1"/>
    </xf>
    <xf numFmtId="0" fontId="8" fillId="0" borderId="69" xfId="0" applyFont="1" applyBorder="1" applyAlignment="1">
      <alignment horizontal="center" vertical="top" wrapText="1"/>
    </xf>
    <xf numFmtId="0" fontId="8" fillId="0" borderId="71" xfId="0" applyFont="1" applyBorder="1" applyAlignment="1">
      <alignment horizontal="center" vertical="top" wrapText="1"/>
    </xf>
    <xf numFmtId="0" fontId="9" fillId="3" borderId="67" xfId="0" applyFont="1" applyFill="1" applyBorder="1" applyAlignment="1">
      <alignment horizontal="center" vertical="top" wrapText="1"/>
    </xf>
    <xf numFmtId="0" fontId="9" fillId="3" borderId="6" xfId="0" applyFont="1" applyFill="1" applyBorder="1" applyAlignment="1">
      <alignment horizontal="center" vertical="top" wrapText="1"/>
    </xf>
    <xf numFmtId="0" fontId="9" fillId="3" borderId="72" xfId="0" applyFont="1" applyFill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top" wrapText="1"/>
    </xf>
    <xf numFmtId="0" fontId="9" fillId="3" borderId="11" xfId="0" applyFont="1" applyFill="1" applyBorder="1" applyAlignment="1">
      <alignment horizontal="center" vertical="top" wrapText="1"/>
    </xf>
    <xf numFmtId="0" fontId="9" fillId="3" borderId="75" xfId="0" applyFont="1" applyFill="1" applyBorder="1" applyAlignment="1">
      <alignment horizontal="center" vertical="top" wrapText="1"/>
    </xf>
    <xf numFmtId="0" fontId="9" fillId="3" borderId="76" xfId="0" applyFont="1" applyFill="1" applyBorder="1" applyAlignment="1">
      <alignment horizontal="center" vertical="top" wrapText="1"/>
    </xf>
    <xf numFmtId="0" fontId="8" fillId="0" borderId="43" xfId="0" applyFont="1" applyBorder="1" applyAlignment="1">
      <alignment horizontal="center" vertical="top" wrapText="1"/>
    </xf>
    <xf numFmtId="0" fontId="21" fillId="4" borderId="79" xfId="0" applyFont="1" applyFill="1" applyBorder="1" applyAlignment="1">
      <alignment horizontal="center" vertical="center"/>
    </xf>
    <xf numFmtId="0" fontId="21" fillId="4" borderId="80" xfId="0" applyFont="1" applyFill="1" applyBorder="1" applyAlignment="1">
      <alignment horizontal="center" vertical="center"/>
    </xf>
    <xf numFmtId="0" fontId="9" fillId="3" borderId="101" xfId="0" applyFont="1" applyFill="1" applyBorder="1" applyAlignment="1">
      <alignment horizontal="center" vertical="top" wrapText="1"/>
    </xf>
    <xf numFmtId="0" fontId="8" fillId="0" borderId="100" xfId="0" applyFont="1" applyBorder="1" applyAlignment="1">
      <alignment horizontal="center" vertical="top" wrapText="1"/>
    </xf>
    <xf numFmtId="0" fontId="8" fillId="0" borderId="102" xfId="0" applyFont="1" applyBorder="1" applyAlignment="1">
      <alignment horizontal="center" vertical="top" wrapText="1"/>
    </xf>
    <xf numFmtId="0" fontId="8" fillId="0" borderId="103" xfId="0" applyFont="1" applyBorder="1" applyAlignment="1">
      <alignment horizontal="center" vertical="top" wrapText="1"/>
    </xf>
    <xf numFmtId="0" fontId="8" fillId="0" borderId="39" xfId="0" applyFont="1" applyBorder="1" applyAlignment="1">
      <alignment horizontal="center" vertical="top" wrapText="1"/>
    </xf>
    <xf numFmtId="0" fontId="21" fillId="4" borderId="35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8" fillId="0" borderId="129" xfId="0" applyFont="1" applyBorder="1" applyAlignment="1">
      <alignment horizontal="center" vertical="top" wrapText="1"/>
    </xf>
    <xf numFmtId="0" fontId="8" fillId="0" borderId="130" xfId="0" applyFont="1" applyBorder="1" applyAlignment="1">
      <alignment horizontal="center" vertical="top" wrapText="1"/>
    </xf>
    <xf numFmtId="0" fontId="8" fillId="0" borderId="131" xfId="0" applyFont="1" applyBorder="1" applyAlignment="1">
      <alignment horizontal="center" vertical="top" wrapText="1"/>
    </xf>
    <xf numFmtId="0" fontId="8" fillId="0" borderId="133" xfId="0" applyFont="1" applyBorder="1" applyAlignment="1">
      <alignment horizontal="center" vertical="top" wrapText="1"/>
    </xf>
    <xf numFmtId="0" fontId="8" fillId="0" borderId="135" xfId="0" applyFont="1" applyBorder="1" applyAlignment="1">
      <alignment horizontal="center" vertical="top" wrapText="1"/>
    </xf>
    <xf numFmtId="0" fontId="8" fillId="0" borderId="136" xfId="0" applyFont="1" applyBorder="1" applyAlignment="1">
      <alignment horizontal="center" vertical="top" wrapText="1"/>
    </xf>
    <xf numFmtId="0" fontId="9" fillId="3" borderId="137" xfId="0" applyFont="1" applyFill="1" applyBorder="1" applyAlignment="1">
      <alignment horizontal="center" vertical="top" wrapText="1"/>
    </xf>
    <xf numFmtId="0" fontId="9" fillId="3" borderId="138" xfId="0" applyFont="1" applyFill="1" applyBorder="1" applyAlignment="1">
      <alignment horizontal="center" vertical="top" wrapText="1"/>
    </xf>
    <xf numFmtId="0" fontId="9" fillId="3" borderId="139" xfId="0" applyFont="1" applyFill="1" applyBorder="1" applyAlignment="1">
      <alignment horizontal="center" vertical="top" wrapText="1"/>
    </xf>
    <xf numFmtId="0" fontId="8" fillId="0" borderId="134" xfId="0" applyFont="1" applyBorder="1" applyAlignment="1">
      <alignment horizontal="center" vertical="top" wrapText="1"/>
    </xf>
    <xf numFmtId="0" fontId="9" fillId="3" borderId="140" xfId="0" applyFont="1" applyFill="1" applyBorder="1" applyAlignment="1">
      <alignment horizontal="center" vertical="top" wrapText="1"/>
    </xf>
    <xf numFmtId="0" fontId="8" fillId="0" borderId="132" xfId="0" applyFont="1" applyBorder="1" applyAlignment="1">
      <alignment horizontal="center" vertical="top" wrapText="1"/>
    </xf>
    <xf numFmtId="0" fontId="8" fillId="0" borderId="123" xfId="0" applyFont="1" applyBorder="1" applyAlignment="1">
      <alignment horizontal="center" vertical="top" wrapText="1"/>
    </xf>
    <xf numFmtId="0" fontId="8" fillId="0" borderId="125" xfId="0" applyFont="1" applyBorder="1" applyAlignment="1">
      <alignment horizontal="center" vertical="top" wrapText="1"/>
    </xf>
    <xf numFmtId="0" fontId="9" fillId="3" borderId="134" xfId="0" applyFont="1" applyFill="1" applyBorder="1" applyAlignment="1">
      <alignment horizontal="center" vertical="top" wrapText="1"/>
    </xf>
    <xf numFmtId="0" fontId="9" fillId="3" borderId="135" xfId="0" applyFont="1" applyFill="1" applyBorder="1" applyAlignment="1">
      <alignment horizontal="center" vertical="top" wrapText="1"/>
    </xf>
    <xf numFmtId="0" fontId="9" fillId="3" borderId="136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21" fillId="4" borderId="97" xfId="0" applyFont="1" applyFill="1" applyBorder="1" applyAlignment="1">
      <alignment horizontal="center" vertical="center"/>
    </xf>
    <xf numFmtId="0" fontId="21" fillId="4" borderId="92" xfId="0" applyFont="1" applyFill="1" applyBorder="1" applyAlignment="1">
      <alignment horizontal="center" vertical="center"/>
    </xf>
    <xf numFmtId="0" fontId="21" fillId="4" borderId="93" xfId="0" applyFont="1" applyFill="1" applyBorder="1" applyAlignment="1">
      <alignment horizontal="center" vertical="center"/>
    </xf>
    <xf numFmtId="0" fontId="9" fillId="3" borderId="99" xfId="0" applyFont="1" applyFill="1" applyBorder="1" applyAlignment="1">
      <alignment horizontal="center" vertical="top" wrapText="1"/>
    </xf>
    <xf numFmtId="0" fontId="9" fillId="3" borderId="106" xfId="0" applyFont="1" applyFill="1" applyBorder="1" applyAlignment="1">
      <alignment horizontal="center" vertical="top" wrapText="1"/>
    </xf>
    <xf numFmtId="0" fontId="9" fillId="3" borderId="116" xfId="0" applyFont="1" applyFill="1" applyBorder="1" applyAlignment="1">
      <alignment horizontal="center" vertical="top" wrapText="1"/>
    </xf>
    <xf numFmtId="0" fontId="8" fillId="0" borderId="112" xfId="0" applyFont="1" applyBorder="1" applyAlignment="1">
      <alignment horizontal="center" vertical="top" wrapText="1"/>
    </xf>
    <xf numFmtId="0" fontId="8" fillId="0" borderId="105" xfId="0" applyFont="1" applyBorder="1" applyAlignment="1">
      <alignment horizontal="center" vertical="top" wrapText="1"/>
    </xf>
    <xf numFmtId="0" fontId="8" fillId="0" borderId="117" xfId="0" applyFont="1" applyBorder="1" applyAlignment="1">
      <alignment horizontal="center" vertical="top" wrapText="1"/>
    </xf>
    <xf numFmtId="0" fontId="9" fillId="3" borderId="26" xfId="0" applyFont="1" applyFill="1" applyBorder="1" applyAlignment="1">
      <alignment horizontal="center" vertical="top" wrapText="1"/>
    </xf>
    <xf numFmtId="0" fontId="8" fillId="0" borderId="121" xfId="0" applyFont="1" applyBorder="1" applyAlignment="1">
      <alignment horizontal="center" vertical="top" wrapText="1"/>
    </xf>
    <xf numFmtId="0" fontId="8" fillId="0" borderId="124" xfId="0" applyFont="1" applyBorder="1" applyAlignment="1">
      <alignment horizontal="center" vertical="top" wrapText="1"/>
    </xf>
    <xf numFmtId="0" fontId="9" fillId="3" borderId="122" xfId="0" applyFont="1" applyFill="1" applyBorder="1" applyAlignment="1">
      <alignment horizontal="center" vertical="top" wrapText="1"/>
    </xf>
    <xf numFmtId="0" fontId="9" fillId="3" borderId="126" xfId="0" applyFont="1" applyFill="1" applyBorder="1" applyAlignment="1">
      <alignment horizontal="center" vertical="top" wrapText="1"/>
    </xf>
    <xf numFmtId="0" fontId="24" fillId="0" borderId="18" xfId="0" applyFont="1" applyBorder="1" applyAlignment="1">
      <alignment horizontal="center" vertical="top" wrapText="1"/>
    </xf>
    <xf numFmtId="0" fontId="24" fillId="0" borderId="21" xfId="0" applyFont="1" applyBorder="1" applyAlignment="1">
      <alignment horizontal="center" vertical="top" wrapText="1"/>
    </xf>
    <xf numFmtId="0" fontId="24" fillId="0" borderId="26" xfId="0" applyFont="1" applyBorder="1" applyAlignment="1">
      <alignment horizontal="center" vertical="top" wrapText="1"/>
    </xf>
    <xf numFmtId="0" fontId="24" fillId="0" borderId="32" xfId="0" applyFont="1" applyBorder="1" applyAlignment="1">
      <alignment horizontal="center" vertical="top" wrapText="1"/>
    </xf>
    <xf numFmtId="0" fontId="24" fillId="0" borderId="33" xfId="0" applyFont="1" applyBorder="1" applyAlignment="1">
      <alignment horizontal="center" vertical="top" wrapText="1"/>
    </xf>
    <xf numFmtId="0" fontId="24" fillId="0" borderId="34" xfId="0" applyFont="1" applyBorder="1" applyAlignment="1">
      <alignment horizontal="center" vertical="top" wrapText="1"/>
    </xf>
    <xf numFmtId="0" fontId="8" fillId="0" borderId="118" xfId="0" applyFont="1" applyBorder="1" applyAlignment="1">
      <alignment horizontal="center" vertical="top" wrapText="1"/>
    </xf>
    <xf numFmtId="0" fontId="8" fillId="0" borderId="64" xfId="0" applyFont="1" applyBorder="1" applyAlignment="1">
      <alignment horizontal="center" vertical="top" wrapText="1"/>
    </xf>
    <xf numFmtId="0" fontId="8" fillId="0" borderId="127" xfId="0" applyFont="1" applyBorder="1" applyAlignment="1">
      <alignment horizontal="center" vertical="top" wrapText="1"/>
    </xf>
    <xf numFmtId="0" fontId="40" fillId="0" borderId="85" xfId="0" applyFont="1" applyBorder="1" applyAlignment="1">
      <alignment horizontal="center" vertical="top" wrapText="1"/>
    </xf>
    <xf numFmtId="168" fontId="4" fillId="0" borderId="19" xfId="2" applyNumberFormat="1" applyBorder="1" applyAlignment="1">
      <alignment horizontal="center" vertical="center"/>
    </xf>
    <xf numFmtId="168" fontId="4" fillId="0" borderId="15" xfId="2" applyNumberFormat="1" applyBorder="1" applyAlignment="1">
      <alignment horizontal="center" vertical="center"/>
    </xf>
    <xf numFmtId="168" fontId="4" fillId="0" borderId="16" xfId="2" applyNumberFormat="1" applyBorder="1" applyAlignment="1">
      <alignment horizontal="center" vertical="center"/>
    </xf>
    <xf numFmtId="168" fontId="4" fillId="0" borderId="24" xfId="2" applyNumberFormat="1" applyBorder="1" applyAlignment="1">
      <alignment horizontal="center" vertical="center"/>
    </xf>
    <xf numFmtId="168" fontId="4" fillId="0" borderId="20" xfId="2" applyNumberFormat="1" applyBorder="1" applyAlignment="1">
      <alignment horizontal="center" vertical="center"/>
    </xf>
    <xf numFmtId="168" fontId="4" fillId="0" borderId="22" xfId="2" applyNumberFormat="1" applyBorder="1" applyAlignment="1">
      <alignment horizontal="center" vertical="center"/>
    </xf>
    <xf numFmtId="168" fontId="4" fillId="0" borderId="27" xfId="2" applyNumberFormat="1" applyBorder="1" applyAlignment="1">
      <alignment horizontal="center" vertical="center"/>
    </xf>
    <xf numFmtId="168" fontId="4" fillId="0" borderId="25" xfId="2" applyNumberFormat="1" applyBorder="1" applyAlignment="1">
      <alignment horizontal="center" vertical="center"/>
    </xf>
    <xf numFmtId="0" fontId="22" fillId="0" borderId="48" xfId="2" applyFont="1" applyBorder="1" applyAlignment="1">
      <alignment horizontal="left" wrapText="1"/>
    </xf>
    <xf numFmtId="0" fontId="22" fillId="0" borderId="49" xfId="2" applyFont="1" applyBorder="1" applyAlignment="1">
      <alignment horizontal="left" wrapText="1"/>
    </xf>
    <xf numFmtId="0" fontId="22" fillId="0" borderId="50" xfId="2" applyFont="1" applyBorder="1" applyAlignment="1">
      <alignment horizontal="left" wrapText="1"/>
    </xf>
    <xf numFmtId="0" fontId="22" fillId="0" borderId="24" xfId="2" applyFont="1" applyBorder="1" applyAlignment="1">
      <alignment horizontal="center" wrapText="1"/>
    </xf>
    <xf numFmtId="0" fontId="22" fillId="0" borderId="42" xfId="2" applyFont="1" applyBorder="1" applyAlignment="1">
      <alignment horizontal="center" vertical="center"/>
    </xf>
    <xf numFmtId="0" fontId="22" fillId="0" borderId="35" xfId="2" applyFont="1" applyBorder="1" applyAlignment="1">
      <alignment horizontal="center" vertical="center"/>
    </xf>
    <xf numFmtId="0" fontId="22" fillId="0" borderId="62" xfId="2" applyFont="1" applyBorder="1" applyAlignment="1">
      <alignment horizontal="center" vertical="center"/>
    </xf>
    <xf numFmtId="0" fontId="22" fillId="0" borderId="63" xfId="2" applyFont="1" applyBorder="1" applyAlignment="1">
      <alignment horizontal="center" vertical="center"/>
    </xf>
    <xf numFmtId="168" fontId="22" fillId="0" borderId="46" xfId="2" applyNumberFormat="1" applyFont="1" applyBorder="1" applyAlignment="1">
      <alignment horizontal="center" vertical="center"/>
    </xf>
    <xf numFmtId="168" fontId="22" fillId="0" borderId="30" xfId="2" applyNumberFormat="1" applyFont="1" applyBorder="1" applyAlignment="1">
      <alignment horizontal="center" vertical="center"/>
    </xf>
    <xf numFmtId="0" fontId="22" fillId="0" borderId="21" xfId="2" applyFont="1" applyBorder="1" applyAlignment="1">
      <alignment horizontal="center" vertical="center" wrapText="1"/>
    </xf>
    <xf numFmtId="0" fontId="22" fillId="0" borderId="23" xfId="2" applyFont="1" applyBorder="1" applyAlignment="1">
      <alignment horizontal="center" vertical="center" wrapText="1"/>
    </xf>
    <xf numFmtId="0" fontId="4" fillId="0" borderId="15" xfId="2" applyBorder="1" applyAlignment="1">
      <alignment horizontal="center" vertical="center"/>
    </xf>
    <xf numFmtId="0" fontId="4" fillId="0" borderId="24" xfId="2" applyBorder="1" applyAlignment="1">
      <alignment horizontal="center" vertical="center"/>
    </xf>
    <xf numFmtId="0" fontId="31" fillId="0" borderId="15" xfId="2" applyFont="1" applyBorder="1" applyAlignment="1">
      <alignment horizontal="justify" vertical="center" wrapText="1"/>
    </xf>
    <xf numFmtId="0" fontId="4" fillId="0" borderId="48" xfId="2" applyBorder="1" applyAlignment="1">
      <alignment horizontal="center"/>
    </xf>
    <xf numFmtId="0" fontId="4" fillId="0" borderId="49" xfId="2" applyBorder="1" applyAlignment="1">
      <alignment horizontal="center"/>
    </xf>
    <xf numFmtId="0" fontId="4" fillId="0" borderId="50" xfId="2" applyBorder="1" applyAlignment="1">
      <alignment horizontal="center"/>
    </xf>
    <xf numFmtId="0" fontId="22" fillId="0" borderId="26" xfId="2" applyFont="1" applyBorder="1" applyAlignment="1">
      <alignment horizontal="center" vertical="center" wrapText="1"/>
    </xf>
    <xf numFmtId="168" fontId="4" fillId="0" borderId="36" xfId="2" applyNumberFormat="1" applyBorder="1" applyAlignment="1">
      <alignment horizontal="center" vertical="center"/>
    </xf>
    <xf numFmtId="168" fontId="4" fillId="0" borderId="60" xfId="2" applyNumberFormat="1" applyBorder="1" applyAlignment="1">
      <alignment horizontal="center" vertical="center"/>
    </xf>
    <xf numFmtId="168" fontId="4" fillId="0" borderId="56" xfId="2" applyNumberFormat="1" applyBorder="1" applyAlignment="1">
      <alignment horizontal="center" vertical="center"/>
    </xf>
    <xf numFmtId="168" fontId="4" fillId="0" borderId="61" xfId="2" applyNumberFormat="1" applyBorder="1" applyAlignment="1">
      <alignment horizontal="center" vertical="center"/>
    </xf>
    <xf numFmtId="168" fontId="4" fillId="0" borderId="58" xfId="2" applyNumberFormat="1" applyBorder="1" applyAlignment="1">
      <alignment horizontal="center" vertical="center"/>
    </xf>
    <xf numFmtId="168" fontId="4" fillId="0" borderId="54" xfId="2" applyNumberFormat="1" applyBorder="1" applyAlignment="1">
      <alignment horizontal="center" vertical="center"/>
    </xf>
    <xf numFmtId="0" fontId="22" fillId="0" borderId="15" xfId="2" applyFont="1" applyBorder="1" applyAlignment="1">
      <alignment horizontal="left" wrapText="1"/>
    </xf>
    <xf numFmtId="0" fontId="22" fillId="0" borderId="16" xfId="2" applyFont="1" applyBorder="1" applyAlignment="1">
      <alignment horizontal="center" wrapText="1"/>
    </xf>
    <xf numFmtId="168" fontId="4" fillId="0" borderId="15" xfId="2" applyNumberFormat="1" applyBorder="1" applyAlignment="1">
      <alignment horizontal="center" vertical="center" wrapText="1"/>
    </xf>
    <xf numFmtId="168" fontId="4" fillId="0" borderId="22" xfId="2" applyNumberFormat="1" applyBorder="1" applyAlignment="1">
      <alignment horizontal="center" vertical="center" wrapText="1"/>
    </xf>
    <xf numFmtId="168" fontId="4" fillId="0" borderId="19" xfId="2" applyNumberFormat="1" applyBorder="1" applyAlignment="1">
      <alignment horizontal="center" vertical="center" wrapText="1"/>
    </xf>
    <xf numFmtId="168" fontId="4" fillId="0" borderId="16" xfId="2" applyNumberFormat="1" applyBorder="1" applyAlignment="1">
      <alignment horizontal="center" vertical="center" wrapText="1"/>
    </xf>
    <xf numFmtId="168" fontId="4" fillId="0" borderId="20" xfId="2" applyNumberFormat="1" applyBorder="1" applyAlignment="1">
      <alignment horizontal="center" vertical="center" wrapText="1"/>
    </xf>
    <xf numFmtId="168" fontId="4" fillId="0" borderId="27" xfId="2" applyNumberFormat="1" applyBorder="1" applyAlignment="1">
      <alignment horizontal="center" vertical="center" wrapText="1"/>
    </xf>
    <xf numFmtId="168" fontId="4" fillId="0" borderId="44" xfId="2" applyNumberFormat="1" applyBorder="1" applyAlignment="1">
      <alignment horizontal="center" vertical="center" wrapText="1"/>
    </xf>
    <xf numFmtId="168" fontId="4" fillId="0" borderId="56" xfId="2" applyNumberFormat="1" applyBorder="1" applyAlignment="1">
      <alignment horizontal="center" vertical="center" wrapText="1"/>
    </xf>
    <xf numFmtId="0" fontId="22" fillId="0" borderId="18" xfId="2" applyFont="1" applyBorder="1" applyAlignment="1">
      <alignment horizontal="center" vertical="center" wrapText="1"/>
    </xf>
    <xf numFmtId="0" fontId="4" fillId="0" borderId="19" xfId="2" applyBorder="1" applyAlignment="1">
      <alignment horizontal="center" vertical="center"/>
    </xf>
    <xf numFmtId="168" fontId="4" fillId="0" borderId="59" xfId="2" applyNumberFormat="1" applyBorder="1" applyAlignment="1">
      <alignment horizontal="center" vertical="center" wrapText="1"/>
    </xf>
    <xf numFmtId="168" fontId="4" fillId="0" borderId="36" xfId="2" applyNumberFormat="1" applyBorder="1" applyAlignment="1">
      <alignment horizontal="center" vertical="center" wrapText="1"/>
    </xf>
    <xf numFmtId="168" fontId="4" fillId="0" borderId="58" xfId="2" applyNumberFormat="1" applyBorder="1" applyAlignment="1">
      <alignment horizontal="center" vertical="center" wrapText="1"/>
    </xf>
    <xf numFmtId="168" fontId="4" fillId="0" borderId="60" xfId="2" applyNumberFormat="1" applyBorder="1" applyAlignment="1">
      <alignment horizontal="center" vertical="center" wrapText="1"/>
    </xf>
    <xf numFmtId="168" fontId="4" fillId="0" borderId="61" xfId="2" applyNumberFormat="1" applyBorder="1" applyAlignment="1">
      <alignment horizontal="center" vertical="center" wrapText="1"/>
    </xf>
    <xf numFmtId="168" fontId="4" fillId="0" borderId="54" xfId="2" applyNumberFormat="1" applyBorder="1" applyAlignment="1">
      <alignment horizontal="center" vertical="center" wrapText="1"/>
    </xf>
    <xf numFmtId="0" fontId="4" fillId="0" borderId="15" xfId="2" applyBorder="1" applyAlignment="1">
      <alignment horizontal="center" vertical="center" wrapText="1"/>
    </xf>
    <xf numFmtId="0" fontId="22" fillId="0" borderId="47" xfId="2" applyFont="1" applyBorder="1" applyAlignment="1">
      <alignment horizontal="center" vertical="center" wrapText="1"/>
    </xf>
    <xf numFmtId="0" fontId="4" fillId="0" borderId="26" xfId="2" applyBorder="1" applyAlignment="1">
      <alignment horizontal="center" vertical="center"/>
    </xf>
    <xf numFmtId="0" fontId="4" fillId="0" borderId="47" xfId="2" applyBorder="1" applyAlignment="1">
      <alignment horizontal="center" vertical="center"/>
    </xf>
    <xf numFmtId="0" fontId="4" fillId="0" borderId="31" xfId="2" applyBorder="1" applyAlignment="1">
      <alignment horizontal="center" vertical="center"/>
    </xf>
    <xf numFmtId="168" fontId="4" fillId="0" borderId="24" xfId="2" applyNumberFormat="1" applyBorder="1" applyAlignment="1">
      <alignment horizontal="center" vertical="center" wrapText="1"/>
    </xf>
    <xf numFmtId="168" fontId="4" fillId="0" borderId="25" xfId="2" applyNumberFormat="1" applyBorder="1" applyAlignment="1">
      <alignment horizontal="center" vertical="center" wrapText="1"/>
    </xf>
    <xf numFmtId="0" fontId="4" fillId="0" borderId="21" xfId="2" applyBorder="1" applyAlignment="1">
      <alignment horizontal="center" vertical="center"/>
    </xf>
    <xf numFmtId="168" fontId="4" fillId="0" borderId="55" xfId="2" applyNumberFormat="1" applyBorder="1" applyAlignment="1">
      <alignment horizontal="center" vertical="center" wrapText="1"/>
    </xf>
    <xf numFmtId="168" fontId="4" fillId="0" borderId="50" xfId="2" applyNumberFormat="1" applyBorder="1" applyAlignment="1">
      <alignment horizontal="center" vertical="center" wrapText="1"/>
    </xf>
    <xf numFmtId="168" fontId="4" fillId="0" borderId="57" xfId="2" applyNumberFormat="1" applyBorder="1" applyAlignment="1">
      <alignment horizontal="center" vertical="center" wrapText="1"/>
    </xf>
    <xf numFmtId="0" fontId="22" fillId="0" borderId="65" xfId="2" applyFont="1" applyBorder="1" applyAlignment="1">
      <alignment horizontal="center" vertical="center" wrapText="1"/>
    </xf>
    <xf numFmtId="0" fontId="22" fillId="0" borderId="40" xfId="2" applyFont="1" applyBorder="1" applyAlignment="1">
      <alignment horizontal="center" vertical="center" wrapText="1"/>
    </xf>
    <xf numFmtId="0" fontId="22" fillId="0" borderId="41" xfId="2" applyFont="1" applyBorder="1" applyAlignment="1">
      <alignment horizontal="center" vertical="center" wrapText="1"/>
    </xf>
    <xf numFmtId="0" fontId="4" fillId="0" borderId="16" xfId="2" applyBorder="1" applyAlignment="1">
      <alignment horizontal="center" vertical="center"/>
    </xf>
    <xf numFmtId="0" fontId="4" fillId="0" borderId="56" xfId="2" applyBorder="1" applyAlignment="1">
      <alignment horizontal="center" vertical="center"/>
    </xf>
    <xf numFmtId="0" fontId="4" fillId="0" borderId="37" xfId="2" applyBorder="1" applyAlignment="1">
      <alignment horizontal="center" vertical="center"/>
    </xf>
    <xf numFmtId="0" fontId="4" fillId="0" borderId="50" xfId="2" applyBorder="1" applyAlignment="1">
      <alignment horizontal="center" vertical="center" wrapText="1"/>
    </xf>
    <xf numFmtId="0" fontId="22" fillId="0" borderId="42" xfId="2" applyFont="1" applyBorder="1" applyAlignment="1">
      <alignment horizontal="center" vertical="center" wrapText="1"/>
    </xf>
    <xf numFmtId="0" fontId="22" fillId="0" borderId="64" xfId="2" applyFont="1" applyBorder="1" applyAlignment="1">
      <alignment horizontal="center" vertical="center" wrapText="1"/>
    </xf>
    <xf numFmtId="0" fontId="22" fillId="0" borderId="62" xfId="2" applyFont="1" applyBorder="1" applyAlignment="1">
      <alignment horizontal="center" vertical="center" wrapText="1"/>
    </xf>
    <xf numFmtId="0" fontId="4" fillId="0" borderId="43" xfId="2" applyBorder="1" applyAlignment="1">
      <alignment horizontal="center" vertical="center"/>
    </xf>
    <xf numFmtId="0" fontId="4" fillId="0" borderId="16" xfId="2" applyBorder="1" applyAlignment="1">
      <alignment horizontal="center" vertical="center" wrapText="1"/>
    </xf>
    <xf numFmtId="0" fontId="22" fillId="0" borderId="31" xfId="2" applyFont="1" applyBorder="1" applyAlignment="1">
      <alignment horizontal="center" vertical="center" wrapText="1"/>
    </xf>
    <xf numFmtId="168" fontId="4" fillId="0" borderId="37" xfId="2" applyNumberFormat="1" applyBorder="1" applyAlignment="1">
      <alignment horizontal="center" vertical="center"/>
    </xf>
    <xf numFmtId="168" fontId="4" fillId="0" borderId="38" xfId="2" applyNumberFormat="1" applyBorder="1" applyAlignment="1">
      <alignment horizontal="center" vertical="center"/>
    </xf>
    <xf numFmtId="168" fontId="4" fillId="0" borderId="37" xfId="2" applyNumberFormat="1" applyBorder="1" applyAlignment="1">
      <alignment horizontal="center" vertical="center" wrapText="1"/>
    </xf>
    <xf numFmtId="168" fontId="4" fillId="0" borderId="38" xfId="2" applyNumberFormat="1" applyBorder="1" applyAlignment="1">
      <alignment horizontal="center" vertical="center" wrapText="1"/>
    </xf>
    <xf numFmtId="0" fontId="22" fillId="0" borderId="51" xfId="2" applyFont="1" applyBorder="1" applyAlignment="1">
      <alignment horizontal="center" wrapText="1"/>
    </xf>
    <xf numFmtId="0" fontId="22" fillId="0" borderId="52" xfId="2" applyFont="1" applyBorder="1" applyAlignment="1">
      <alignment horizontal="center" wrapText="1"/>
    </xf>
    <xf numFmtId="0" fontId="22" fillId="0" borderId="53" xfId="2" applyFont="1" applyBorder="1" applyAlignment="1">
      <alignment horizontal="center" wrapText="1"/>
    </xf>
    <xf numFmtId="0" fontId="4" fillId="0" borderId="24" xfId="2" applyBorder="1" applyAlignment="1">
      <alignment horizontal="center" vertical="center" wrapText="1"/>
    </xf>
    <xf numFmtId="0" fontId="16" fillId="17" borderId="15" xfId="3" applyFont="1" applyFill="1" applyBorder="1" applyAlignment="1">
      <alignment horizontal="center" vertical="center"/>
    </xf>
    <xf numFmtId="0" fontId="42" fillId="0" borderId="4" xfId="3" applyFont="1"/>
    <xf numFmtId="0" fontId="16" fillId="17" borderId="15" xfId="3" applyFont="1" applyFill="1" applyBorder="1" applyAlignment="1">
      <alignment horizontal="center" vertical="center" wrapText="1"/>
    </xf>
    <xf numFmtId="0" fontId="16" fillId="17" borderId="15" xfId="3" applyFont="1" applyFill="1" applyBorder="1" applyAlignment="1">
      <alignment horizontal="center" vertical="center"/>
    </xf>
    <xf numFmtId="0" fontId="16" fillId="17" borderId="48" xfId="3" applyFont="1" applyFill="1" applyBorder="1" applyAlignment="1">
      <alignment horizontal="left" vertical="center"/>
    </xf>
    <xf numFmtId="0" fontId="16" fillId="17" borderId="49" xfId="3" applyFont="1" applyFill="1" applyBorder="1" applyAlignment="1">
      <alignment horizontal="left" vertical="center"/>
    </xf>
    <xf numFmtId="0" fontId="16" fillId="17" borderId="50" xfId="3" applyFont="1" applyFill="1" applyBorder="1" applyAlignment="1">
      <alignment horizontal="left" vertical="center"/>
    </xf>
    <xf numFmtId="0" fontId="16" fillId="11" borderId="48" xfId="3" applyFont="1" applyFill="1" applyBorder="1" applyAlignment="1">
      <alignment horizontal="center" vertical="center"/>
    </xf>
    <xf numFmtId="0" fontId="16" fillId="11" borderId="50" xfId="3" applyFont="1" applyFill="1" applyBorder="1" applyAlignment="1">
      <alignment horizontal="center" vertical="center"/>
    </xf>
    <xf numFmtId="0" fontId="16" fillId="11" borderId="15" xfId="3" applyFont="1" applyFill="1" applyBorder="1" applyAlignment="1">
      <alignment horizontal="center" vertical="center"/>
    </xf>
    <xf numFmtId="0" fontId="43" fillId="0" borderId="4" xfId="3" applyFont="1" applyAlignment="1">
      <alignment horizontal="center"/>
    </xf>
    <xf numFmtId="0" fontId="17" fillId="0" borderId="48" xfId="3" applyFont="1" applyBorder="1" applyAlignment="1">
      <alignment vertical="center" wrapText="1"/>
    </xf>
    <xf numFmtId="0" fontId="17" fillId="0" borderId="50" xfId="3" applyFont="1" applyBorder="1" applyAlignment="1">
      <alignment vertical="center" wrapText="1"/>
    </xf>
    <xf numFmtId="3" fontId="17" fillId="0" borderId="15" xfId="3" applyNumberFormat="1" applyFont="1" applyBorder="1" applyAlignment="1">
      <alignment horizontal="center" vertical="center"/>
    </xf>
    <xf numFmtId="44" fontId="17" fillId="0" borderId="15" xfId="4" applyFont="1" applyFill="1" applyBorder="1" applyAlignment="1">
      <alignment horizontal="center" vertical="center"/>
    </xf>
    <xf numFmtId="44" fontId="17" fillId="0" borderId="15" xfId="4" applyFont="1" applyFill="1" applyBorder="1" applyAlignment="1">
      <alignment vertical="center"/>
    </xf>
    <xf numFmtId="0" fontId="42" fillId="18" borderId="4" xfId="3" applyFont="1" applyFill="1"/>
    <xf numFmtId="0" fontId="44" fillId="0" borderId="4" xfId="3" applyFont="1" applyAlignment="1">
      <alignment horizontal="center" vertical="center"/>
    </xf>
    <xf numFmtId="44" fontId="42" fillId="0" borderId="4" xfId="4" applyFont="1" applyFill="1" applyAlignment="1"/>
    <xf numFmtId="0" fontId="17" fillId="0" borderId="48" xfId="3" applyFont="1" applyBorder="1" applyAlignment="1">
      <alignment horizontal="left" vertical="center" wrapText="1"/>
    </xf>
    <xf numFmtId="0" fontId="17" fillId="0" borderId="50" xfId="3" applyFont="1" applyBorder="1" applyAlignment="1">
      <alignment horizontal="left" vertical="center" wrapText="1"/>
    </xf>
    <xf numFmtId="3" fontId="17" fillId="0" borderId="50" xfId="3" applyNumberFormat="1" applyFont="1" applyBorder="1" applyAlignment="1">
      <alignment horizontal="center" vertical="center"/>
    </xf>
    <xf numFmtId="44" fontId="42" fillId="18" borderId="4" xfId="3" applyNumberFormat="1" applyFont="1" applyFill="1"/>
    <xf numFmtId="44" fontId="42" fillId="0" borderId="4" xfId="3" applyNumberFormat="1" applyFont="1"/>
    <xf numFmtId="0" fontId="16" fillId="0" borderId="48" xfId="3" applyFont="1" applyBorder="1" applyAlignment="1">
      <alignment horizontal="center" vertical="center"/>
    </xf>
    <xf numFmtId="0" fontId="16" fillId="0" borderId="49" xfId="3" applyFont="1" applyBorder="1" applyAlignment="1">
      <alignment horizontal="center" vertical="center"/>
    </xf>
    <xf numFmtId="0" fontId="16" fillId="0" borderId="50" xfId="3" applyFont="1" applyBorder="1" applyAlignment="1">
      <alignment horizontal="center" vertical="center"/>
    </xf>
    <xf numFmtId="44" fontId="16" fillId="0" borderId="15" xfId="3" applyNumberFormat="1" applyFont="1" applyBorder="1" applyAlignment="1">
      <alignment vertical="center"/>
    </xf>
    <xf numFmtId="0" fontId="43" fillId="0" borderId="4" xfId="3" applyFont="1" applyAlignment="1">
      <alignment horizontal="left"/>
    </xf>
    <xf numFmtId="0" fontId="43" fillId="0" borderId="4" xfId="3" applyFont="1"/>
    <xf numFmtId="171" fontId="43" fillId="0" borderId="4" xfId="3" applyNumberFormat="1" applyFont="1"/>
    <xf numFmtId="0" fontId="16" fillId="0" borderId="4" xfId="3" applyFont="1" applyAlignment="1">
      <alignment horizontal="center" vertical="center"/>
    </xf>
    <xf numFmtId="0" fontId="16" fillId="0" borderId="4" xfId="3" applyFont="1" applyAlignment="1">
      <alignment horizontal="center"/>
    </xf>
    <xf numFmtId="0" fontId="45" fillId="0" borderId="4" xfId="3" applyFont="1" applyAlignment="1">
      <alignment horizontal="center" vertical="center"/>
    </xf>
    <xf numFmtId="0" fontId="17" fillId="0" borderId="4" xfId="3" applyFont="1" applyAlignment="1">
      <alignment horizontal="center" vertical="center"/>
    </xf>
    <xf numFmtId="0" fontId="17" fillId="0" borderId="4" xfId="3" applyFont="1" applyAlignment="1">
      <alignment horizontal="center"/>
    </xf>
    <xf numFmtId="0" fontId="46" fillId="0" borderId="4" xfId="3" applyFont="1" applyAlignment="1">
      <alignment horizontal="center" vertical="center"/>
    </xf>
    <xf numFmtId="0" fontId="42" fillId="0" borderId="4" xfId="3" applyFont="1" applyAlignment="1">
      <alignment horizontal="left"/>
    </xf>
    <xf numFmtId="0" fontId="1" fillId="0" borderId="4" xfId="3"/>
    <xf numFmtId="0" fontId="4" fillId="0" borderId="15" xfId="2" applyFill="1" applyBorder="1" applyAlignment="1">
      <alignment horizontal="left"/>
    </xf>
    <xf numFmtId="0" fontId="4" fillId="0" borderId="15" xfId="2" applyFill="1" applyBorder="1" applyAlignment="1">
      <alignment horizontal="center"/>
    </xf>
    <xf numFmtId="168" fontId="4" fillId="0" borderId="15" xfId="2" applyNumberFormat="1" applyFill="1" applyBorder="1" applyAlignment="1">
      <alignment horizontal="center" wrapText="1"/>
    </xf>
    <xf numFmtId="0" fontId="4" fillId="0" borderId="15" xfId="2" applyFill="1" applyBorder="1" applyAlignment="1">
      <alignment horizontal="center" wrapText="1"/>
    </xf>
    <xf numFmtId="168" fontId="4" fillId="0" borderId="22" xfId="2" applyNumberFormat="1" applyFill="1" applyBorder="1" applyAlignment="1">
      <alignment horizontal="center" wrapText="1"/>
    </xf>
  </cellXfs>
  <cellStyles count="5">
    <cellStyle name="Moneda 2" xfId="4" xr:uid="{D42DFFE5-9FA6-4FD9-A181-127F1B3614B8}"/>
    <cellStyle name="Normal" xfId="0" builtinId="0"/>
    <cellStyle name="Normal 2" xfId="2" xr:uid="{A2849F1D-399A-405F-9579-E13D2E71D943}"/>
    <cellStyle name="Normal 3" xfId="3" xr:uid="{1407DADF-E408-4693-8BA8-EE16F36C458A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30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ALUD%20PUBLICA%202024\SSR\Presupuesto%20SSR%202024.xlsx" TargetMode="External"/><Relationship Id="rId1" Type="http://schemas.openxmlformats.org/officeDocument/2006/relationships/externalLinkPath" Target="/SALUD%20PUBLICA%202024/SSR/Presupuesto%20SSR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SR"/>
      <sheetName val="INSUMOS SSR"/>
      <sheetName val="PIC resumen"/>
      <sheetName val="CONSOLIDADO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027"/>
  <sheetViews>
    <sheetView tabSelected="1"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9.42578125" customWidth="1"/>
    <col min="17" max="17" width="18.42578125" customWidth="1"/>
    <col min="18" max="18" width="15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0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8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289">
        <v>1</v>
      </c>
      <c r="P4" s="3"/>
    </row>
    <row r="5" spans="1:18" ht="65.25" customHeight="1">
      <c r="A5" s="297" t="s">
        <v>19</v>
      </c>
      <c r="B5" s="295">
        <v>442</v>
      </c>
      <c r="C5" s="192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200">
        <v>2100000</v>
      </c>
      <c r="M5" s="155">
        <f>K5*L5</f>
        <v>2100000</v>
      </c>
      <c r="N5" s="172" t="s">
        <v>28</v>
      </c>
      <c r="O5" s="290"/>
      <c r="P5" s="19">
        <v>64800000</v>
      </c>
      <c r="Q5">
        <f>P5/4</f>
        <v>16200000</v>
      </c>
      <c r="R5" s="155">
        <f>Q5/19</f>
        <v>852631.57894736843</v>
      </c>
    </row>
    <row r="6" spans="1:18" ht="65.25" customHeight="1">
      <c r="A6" s="298"/>
      <c r="B6" s="296"/>
      <c r="C6" s="18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73">
        <v>1</v>
      </c>
      <c r="L6" s="142">
        <v>852630</v>
      </c>
      <c r="M6" s="198">
        <f>K6*L6</f>
        <v>852630</v>
      </c>
      <c r="N6" s="173" t="s">
        <v>31</v>
      </c>
      <c r="O6" s="290"/>
      <c r="P6" s="194">
        <v>25000000</v>
      </c>
      <c r="Q6" s="155">
        <f>P6/4</f>
        <v>6250000</v>
      </c>
      <c r="R6" s="155">
        <f>Q6/3</f>
        <v>2083333.3333333333</v>
      </c>
    </row>
    <row r="7" spans="1:18" ht="65.25" customHeight="1">
      <c r="A7" s="298"/>
      <c r="B7" s="296"/>
      <c r="C7" s="18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73">
        <v>1</v>
      </c>
      <c r="L7" s="142">
        <v>852630</v>
      </c>
      <c r="M7" s="198">
        <f t="shared" ref="M7:M20" si="0">K7*L7</f>
        <v>852630</v>
      </c>
      <c r="N7" s="173" t="s">
        <v>31</v>
      </c>
      <c r="O7" s="290"/>
      <c r="P7" s="177">
        <f>SUM(M5:M25)</f>
        <v>22450000</v>
      </c>
      <c r="Q7" s="134">
        <f>P7*4</f>
        <v>89800000</v>
      </c>
      <c r="R7" s="155">
        <v>2100000</v>
      </c>
    </row>
    <row r="8" spans="1:18" ht="65.25" customHeight="1">
      <c r="A8" s="298"/>
      <c r="B8" s="296"/>
      <c r="C8" s="18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73">
        <v>1</v>
      </c>
      <c r="L8" s="142">
        <v>852630</v>
      </c>
      <c r="M8" s="198">
        <f t="shared" si="0"/>
        <v>852630</v>
      </c>
      <c r="N8" s="173" t="s">
        <v>31</v>
      </c>
      <c r="O8" s="290"/>
      <c r="P8" s="19"/>
      <c r="R8" s="155">
        <v>2050000</v>
      </c>
    </row>
    <row r="9" spans="1:18" ht="65.25" customHeight="1">
      <c r="A9" s="298"/>
      <c r="B9" s="296"/>
      <c r="C9" s="18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73">
        <v>1</v>
      </c>
      <c r="L9" s="142">
        <v>852630</v>
      </c>
      <c r="M9" s="198">
        <f t="shared" si="0"/>
        <v>852630</v>
      </c>
      <c r="N9" s="173" t="s">
        <v>39</v>
      </c>
      <c r="O9" s="290"/>
      <c r="P9" s="19"/>
      <c r="Q9">
        <f>120/4</f>
        <v>30</v>
      </c>
    </row>
    <row r="10" spans="1:18" ht="65.25" customHeight="1">
      <c r="A10" s="298"/>
      <c r="B10" s="296"/>
      <c r="C10" s="190" t="s">
        <v>40</v>
      </c>
      <c r="D10" s="136"/>
      <c r="E10" s="144" t="s">
        <v>41</v>
      </c>
      <c r="F10" s="135" t="s">
        <v>42</v>
      </c>
      <c r="G10" s="138" t="s">
        <v>24</v>
      </c>
      <c r="H10" s="138" t="s">
        <v>43</v>
      </c>
      <c r="I10" s="139" t="s">
        <v>26</v>
      </c>
      <c r="J10" s="141" t="s">
        <v>44</v>
      </c>
      <c r="K10" s="173">
        <v>1</v>
      </c>
      <c r="L10" s="142">
        <v>852630</v>
      </c>
      <c r="M10" s="199">
        <f t="shared" si="0"/>
        <v>852630</v>
      </c>
      <c r="N10" s="170" t="s">
        <v>45</v>
      </c>
      <c r="O10" s="290"/>
      <c r="P10" s="19"/>
    </row>
    <row r="11" spans="1:18" ht="60.75" customHeight="1">
      <c r="A11" s="298"/>
      <c r="B11" s="296"/>
      <c r="C11" s="190" t="s">
        <v>40</v>
      </c>
      <c r="D11" s="136"/>
      <c r="E11" s="144" t="s">
        <v>46</v>
      </c>
      <c r="F11" s="135" t="s">
        <v>47</v>
      </c>
      <c r="G11" s="138"/>
      <c r="H11" s="138" t="s">
        <v>25</v>
      </c>
      <c r="I11" s="139" t="s">
        <v>26</v>
      </c>
      <c r="J11" s="139" t="s">
        <v>48</v>
      </c>
      <c r="K11" s="173">
        <v>1</v>
      </c>
      <c r="L11" s="142">
        <v>852630</v>
      </c>
      <c r="M11" s="199">
        <f t="shared" si="0"/>
        <v>852630</v>
      </c>
      <c r="N11" s="170" t="s">
        <v>45</v>
      </c>
      <c r="O11" s="290"/>
      <c r="P11" s="19"/>
    </row>
    <row r="12" spans="1:18" ht="81.75" customHeight="1">
      <c r="A12" s="298"/>
      <c r="B12" s="296"/>
      <c r="C12" s="180" t="s">
        <v>40</v>
      </c>
      <c r="D12" s="136"/>
      <c r="E12" s="144" t="s">
        <v>49</v>
      </c>
      <c r="F12" s="135" t="s">
        <v>42</v>
      </c>
      <c r="G12" s="138" t="s">
        <v>24</v>
      </c>
      <c r="H12" s="138" t="s">
        <v>25</v>
      </c>
      <c r="I12" s="139" t="s">
        <v>26</v>
      </c>
      <c r="J12" s="139" t="s">
        <v>50</v>
      </c>
      <c r="K12" s="141">
        <v>1</v>
      </c>
      <c r="L12" s="142">
        <v>852630</v>
      </c>
      <c r="M12" s="145">
        <f t="shared" si="0"/>
        <v>852630</v>
      </c>
      <c r="N12" s="170" t="s">
        <v>45</v>
      </c>
      <c r="O12" s="290"/>
      <c r="P12" s="19"/>
    </row>
    <row r="13" spans="1:18" ht="52.5" customHeight="1">
      <c r="A13" s="298"/>
      <c r="B13" s="296"/>
      <c r="C13" s="190" t="s">
        <v>40</v>
      </c>
      <c r="D13" s="136"/>
      <c r="E13" s="144" t="s">
        <v>51</v>
      </c>
      <c r="F13" s="135" t="s">
        <v>42</v>
      </c>
      <c r="G13" s="138" t="s">
        <v>24</v>
      </c>
      <c r="H13" s="138" t="s">
        <v>25</v>
      </c>
      <c r="I13" s="139" t="s">
        <v>26</v>
      </c>
      <c r="J13" s="139" t="s">
        <v>50</v>
      </c>
      <c r="K13" s="173">
        <v>1</v>
      </c>
      <c r="L13" s="142">
        <v>852630</v>
      </c>
      <c r="M13" s="199">
        <f t="shared" si="0"/>
        <v>852630</v>
      </c>
      <c r="N13" s="170" t="s">
        <v>45</v>
      </c>
      <c r="O13" s="290"/>
      <c r="P13" s="19"/>
    </row>
    <row r="14" spans="1:18" ht="80.25" customHeight="1">
      <c r="A14" s="298"/>
      <c r="B14" s="296"/>
      <c r="C14" s="190" t="s">
        <v>52</v>
      </c>
      <c r="D14" s="141"/>
      <c r="E14" s="141" t="s">
        <v>53</v>
      </c>
      <c r="F14" s="135" t="s">
        <v>54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73">
        <v>1</v>
      </c>
      <c r="L14" s="142">
        <v>852630</v>
      </c>
      <c r="M14" s="199">
        <f t="shared" si="0"/>
        <v>852630</v>
      </c>
      <c r="N14" s="173" t="s">
        <v>55</v>
      </c>
      <c r="O14" s="290"/>
      <c r="P14" s="19"/>
    </row>
    <row r="15" spans="1:18" ht="40.5" customHeight="1">
      <c r="A15" s="298"/>
      <c r="B15" s="296"/>
      <c r="C15" s="190" t="s">
        <v>52</v>
      </c>
      <c r="D15" s="141"/>
      <c r="E15" s="141" t="s">
        <v>56</v>
      </c>
      <c r="F15" s="135" t="s">
        <v>42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73">
        <v>1</v>
      </c>
      <c r="L15" s="142">
        <v>852630</v>
      </c>
      <c r="M15" s="199">
        <f t="shared" si="0"/>
        <v>852630</v>
      </c>
      <c r="N15" s="173" t="s">
        <v>39</v>
      </c>
      <c r="O15" s="290"/>
      <c r="P15" s="19"/>
    </row>
    <row r="16" spans="1:18" ht="58.5" customHeight="1">
      <c r="A16" s="298"/>
      <c r="B16" s="296"/>
      <c r="C16" s="190" t="s">
        <v>52</v>
      </c>
      <c r="D16" s="141"/>
      <c r="E16" s="141" t="s">
        <v>57</v>
      </c>
      <c r="F16" s="135" t="s">
        <v>58</v>
      </c>
      <c r="G16" s="138" t="s">
        <v>24</v>
      </c>
      <c r="H16" s="138" t="s">
        <v>25</v>
      </c>
      <c r="I16" s="139" t="s">
        <v>26</v>
      </c>
      <c r="J16" s="141" t="s">
        <v>50</v>
      </c>
      <c r="K16" s="173">
        <v>1</v>
      </c>
      <c r="L16" s="145">
        <v>2050000</v>
      </c>
      <c r="M16" s="199">
        <f t="shared" si="0"/>
        <v>2050000</v>
      </c>
      <c r="N16" s="174" t="s">
        <v>28</v>
      </c>
      <c r="O16" s="290"/>
      <c r="P16" s="19"/>
    </row>
    <row r="17" spans="1:16" ht="39.75" customHeight="1">
      <c r="A17" s="298"/>
      <c r="B17" s="296"/>
      <c r="C17" s="190" t="s">
        <v>52</v>
      </c>
      <c r="D17" s="141"/>
      <c r="E17" s="141" t="s">
        <v>59</v>
      </c>
      <c r="F17" s="135" t="s">
        <v>42</v>
      </c>
      <c r="G17" s="138" t="s">
        <v>24</v>
      </c>
      <c r="H17" s="138" t="s">
        <v>25</v>
      </c>
      <c r="I17" s="139" t="s">
        <v>26</v>
      </c>
      <c r="J17" s="141" t="s">
        <v>50</v>
      </c>
      <c r="K17" s="173">
        <v>1</v>
      </c>
      <c r="L17" s="142">
        <v>852630</v>
      </c>
      <c r="M17" s="199">
        <f t="shared" si="0"/>
        <v>852630</v>
      </c>
      <c r="N17" s="173" t="s">
        <v>55</v>
      </c>
      <c r="O17" s="290"/>
      <c r="P17" s="19"/>
    </row>
    <row r="18" spans="1:16" ht="32.25" customHeight="1">
      <c r="A18" s="298"/>
      <c r="B18" s="296"/>
      <c r="C18" s="190" t="s">
        <v>60</v>
      </c>
      <c r="D18" s="141"/>
      <c r="E18" s="141" t="s">
        <v>61</v>
      </c>
      <c r="F18" s="135" t="s">
        <v>42</v>
      </c>
      <c r="G18" s="138" t="s">
        <v>62</v>
      </c>
      <c r="H18" s="138" t="s">
        <v>25</v>
      </c>
      <c r="I18" s="139" t="s">
        <v>26</v>
      </c>
      <c r="J18" s="140" t="s">
        <v>27</v>
      </c>
      <c r="K18" s="173">
        <v>1</v>
      </c>
      <c r="L18" s="142">
        <v>852630</v>
      </c>
      <c r="M18" s="199">
        <f t="shared" si="0"/>
        <v>852630</v>
      </c>
      <c r="N18" s="173" t="s">
        <v>31</v>
      </c>
      <c r="O18" s="290"/>
      <c r="P18" s="19"/>
    </row>
    <row r="19" spans="1:16" ht="56.25" customHeight="1">
      <c r="A19" s="298"/>
      <c r="B19" s="296"/>
      <c r="C19" s="190" t="s">
        <v>63</v>
      </c>
      <c r="D19" s="141" t="s">
        <v>64</v>
      </c>
      <c r="E19" s="135" t="s">
        <v>65</v>
      </c>
      <c r="F19" s="135" t="s">
        <v>42</v>
      </c>
      <c r="G19" s="138" t="s">
        <v>24</v>
      </c>
      <c r="H19" s="138" t="s">
        <v>25</v>
      </c>
      <c r="I19" s="139" t="s">
        <v>26</v>
      </c>
      <c r="J19" s="141" t="s">
        <v>50</v>
      </c>
      <c r="K19" s="173">
        <v>1</v>
      </c>
      <c r="L19" s="142">
        <v>852630</v>
      </c>
      <c r="M19" s="199">
        <f t="shared" si="0"/>
        <v>852630</v>
      </c>
      <c r="N19" s="173" t="s">
        <v>31</v>
      </c>
      <c r="O19" s="290"/>
      <c r="P19" s="19"/>
    </row>
    <row r="20" spans="1:16" ht="56.25" customHeight="1">
      <c r="A20" s="298"/>
      <c r="B20" s="296"/>
      <c r="C20" s="190" t="s">
        <v>63</v>
      </c>
      <c r="D20" s="141" t="s">
        <v>64</v>
      </c>
      <c r="E20" s="147" t="s">
        <v>66</v>
      </c>
      <c r="F20" s="135" t="s">
        <v>42</v>
      </c>
      <c r="G20" s="138" t="s">
        <v>24</v>
      </c>
      <c r="H20" s="138" t="s">
        <v>25</v>
      </c>
      <c r="I20" s="139" t="s">
        <v>26</v>
      </c>
      <c r="J20" s="141" t="s">
        <v>50</v>
      </c>
      <c r="K20" s="173">
        <v>1</v>
      </c>
      <c r="L20" s="142">
        <v>852630</v>
      </c>
      <c r="M20" s="199">
        <f t="shared" si="0"/>
        <v>852630</v>
      </c>
      <c r="N20" s="173" t="s">
        <v>31</v>
      </c>
      <c r="O20" s="290"/>
      <c r="P20" s="19"/>
    </row>
    <row r="21" spans="1:16" ht="56.25" customHeight="1">
      <c r="A21" s="298"/>
      <c r="B21" s="296"/>
      <c r="C21" s="190" t="s">
        <v>63</v>
      </c>
      <c r="D21" s="144" t="s">
        <v>67</v>
      </c>
      <c r="E21" s="148" t="s">
        <v>68</v>
      </c>
      <c r="F21" s="148" t="s">
        <v>58</v>
      </c>
      <c r="G21" s="138" t="s">
        <v>24</v>
      </c>
      <c r="H21" s="138" t="s">
        <v>25</v>
      </c>
      <c r="I21" s="139" t="s">
        <v>26</v>
      </c>
      <c r="J21" s="144" t="s">
        <v>69</v>
      </c>
      <c r="K21" s="173">
        <v>1</v>
      </c>
      <c r="L21" s="145">
        <v>2100000</v>
      </c>
      <c r="M21" s="199">
        <f>L21*K21</f>
        <v>2100000</v>
      </c>
      <c r="N21" s="174" t="s">
        <v>28</v>
      </c>
      <c r="O21" s="290"/>
      <c r="P21" s="19"/>
    </row>
    <row r="22" spans="1:16" ht="56.25" customHeight="1">
      <c r="A22" s="298"/>
      <c r="B22" s="296"/>
      <c r="C22" s="190" t="s">
        <v>63</v>
      </c>
      <c r="D22" s="144" t="s">
        <v>70</v>
      </c>
      <c r="E22" s="148" t="s">
        <v>71</v>
      </c>
      <c r="F22" s="135" t="s">
        <v>42</v>
      </c>
      <c r="G22" s="138" t="s">
        <v>24</v>
      </c>
      <c r="H22" s="138" t="s">
        <v>25</v>
      </c>
      <c r="I22" s="139" t="s">
        <v>26</v>
      </c>
      <c r="J22" s="141" t="s">
        <v>50</v>
      </c>
      <c r="K22" s="173">
        <v>1</v>
      </c>
      <c r="L22" s="142">
        <v>852660</v>
      </c>
      <c r="M22" s="199">
        <f>L22*K22</f>
        <v>852660</v>
      </c>
      <c r="N22" s="173" t="s">
        <v>31</v>
      </c>
      <c r="O22" s="290"/>
      <c r="P22" s="177">
        <f>SUM(M5:M22)</f>
        <v>19039480</v>
      </c>
    </row>
    <row r="23" spans="1:16" ht="71.25" customHeight="1">
      <c r="A23" s="298"/>
      <c r="B23" s="296"/>
      <c r="C23" s="190" t="s">
        <v>72</v>
      </c>
      <c r="D23" s="144" t="s">
        <v>73</v>
      </c>
      <c r="E23" s="148" t="s">
        <v>74</v>
      </c>
      <c r="F23" s="135" t="s">
        <v>42</v>
      </c>
      <c r="G23" s="138" t="s">
        <v>24</v>
      </c>
      <c r="H23" s="146" t="s">
        <v>75</v>
      </c>
      <c r="I23" s="139" t="s">
        <v>76</v>
      </c>
      <c r="J23" s="144" t="s">
        <v>77</v>
      </c>
      <c r="K23" s="173">
        <v>2</v>
      </c>
      <c r="L23" s="142">
        <v>852630</v>
      </c>
      <c r="M23" s="199">
        <f>K23*L23</f>
        <v>1705260</v>
      </c>
      <c r="N23" s="173" t="s">
        <v>39</v>
      </c>
      <c r="O23" s="290"/>
      <c r="P23" s="19"/>
    </row>
    <row r="24" spans="1:16" ht="106.5" customHeight="1">
      <c r="A24" s="298"/>
      <c r="B24" s="296"/>
      <c r="C24" s="190" t="s">
        <v>72</v>
      </c>
      <c r="D24" s="144" t="s">
        <v>73</v>
      </c>
      <c r="E24" s="148" t="s">
        <v>78</v>
      </c>
      <c r="F24" s="135" t="s">
        <v>42</v>
      </c>
      <c r="G24" s="138" t="s">
        <v>24</v>
      </c>
      <c r="H24" s="146" t="s">
        <v>43</v>
      </c>
      <c r="I24" s="139" t="s">
        <v>26</v>
      </c>
      <c r="J24" s="141" t="s">
        <v>79</v>
      </c>
      <c r="K24" s="173">
        <v>1</v>
      </c>
      <c r="L24" s="201">
        <v>852630</v>
      </c>
      <c r="M24" s="199">
        <f t="shared" ref="M24:M25" si="1">K24*L24</f>
        <v>852630</v>
      </c>
      <c r="N24" s="173" t="s">
        <v>55</v>
      </c>
      <c r="O24" s="290"/>
      <c r="P24" s="19"/>
    </row>
    <row r="25" spans="1:16" ht="33.75" customHeight="1">
      <c r="A25" s="298"/>
      <c r="B25" s="296"/>
      <c r="C25" s="191" t="s">
        <v>72</v>
      </c>
      <c r="D25" s="205" t="s">
        <v>73</v>
      </c>
      <c r="E25" s="206" t="s">
        <v>80</v>
      </c>
      <c r="F25" s="207" t="s">
        <v>42</v>
      </c>
      <c r="G25" s="208" t="s">
        <v>24</v>
      </c>
      <c r="H25" s="208" t="s">
        <v>25</v>
      </c>
      <c r="I25" s="209" t="s">
        <v>26</v>
      </c>
      <c r="J25" s="205" t="s">
        <v>69</v>
      </c>
      <c r="K25" s="210">
        <v>1</v>
      </c>
      <c r="L25" s="203">
        <v>852630</v>
      </c>
      <c r="M25" s="211">
        <f t="shared" si="1"/>
        <v>852630</v>
      </c>
      <c r="N25" s="210" t="s">
        <v>31</v>
      </c>
      <c r="O25" s="290"/>
      <c r="P25" s="19"/>
    </row>
    <row r="26" spans="1:16" ht="65.25" customHeight="1">
      <c r="A26" s="297" t="s">
        <v>81</v>
      </c>
      <c r="B26" s="295">
        <v>409</v>
      </c>
      <c r="C26" s="192" t="s">
        <v>20</v>
      </c>
      <c r="D26" s="171" t="s">
        <v>21</v>
      </c>
      <c r="E26" s="150" t="s">
        <v>22</v>
      </c>
      <c r="F26" s="150" t="s">
        <v>23</v>
      </c>
      <c r="G26" s="151" t="s">
        <v>24</v>
      </c>
      <c r="H26" s="151" t="s">
        <v>25</v>
      </c>
      <c r="I26" s="152" t="s">
        <v>26</v>
      </c>
      <c r="J26" s="153" t="s">
        <v>27</v>
      </c>
      <c r="K26" s="154">
        <v>1</v>
      </c>
      <c r="L26" s="200">
        <v>2100000</v>
      </c>
      <c r="M26" s="155">
        <f>K26*L26</f>
        <v>2100000</v>
      </c>
      <c r="N26" s="172" t="s">
        <v>28</v>
      </c>
      <c r="O26" s="290"/>
      <c r="P26" s="19"/>
    </row>
    <row r="27" spans="1:16" ht="46.5" customHeight="1">
      <c r="A27" s="298"/>
      <c r="B27" s="296"/>
      <c r="C27" s="189" t="s">
        <v>20</v>
      </c>
      <c r="D27" s="144" t="s">
        <v>21</v>
      </c>
      <c r="E27" s="137" t="s">
        <v>29</v>
      </c>
      <c r="F27" s="137" t="s">
        <v>30</v>
      </c>
      <c r="G27" s="138" t="s">
        <v>24</v>
      </c>
      <c r="H27" s="138" t="s">
        <v>25</v>
      </c>
      <c r="I27" s="139" t="s">
        <v>26</v>
      </c>
      <c r="J27" s="140" t="s">
        <v>27</v>
      </c>
      <c r="K27" s="173">
        <v>1</v>
      </c>
      <c r="L27" s="142">
        <v>852630</v>
      </c>
      <c r="M27" s="198">
        <f>K27*L27</f>
        <v>852630</v>
      </c>
      <c r="N27" s="173" t="s">
        <v>31</v>
      </c>
      <c r="O27" s="290"/>
      <c r="P27" s="19"/>
    </row>
    <row r="28" spans="1:16" ht="30.75" customHeight="1">
      <c r="A28" s="298"/>
      <c r="B28" s="296"/>
      <c r="C28" s="189" t="s">
        <v>20</v>
      </c>
      <c r="D28" s="144" t="s">
        <v>32</v>
      </c>
      <c r="E28" s="137" t="s">
        <v>33</v>
      </c>
      <c r="F28" s="137" t="s">
        <v>30</v>
      </c>
      <c r="G28" s="138" t="s">
        <v>24</v>
      </c>
      <c r="H28" s="138" t="s">
        <v>25</v>
      </c>
      <c r="I28" s="139" t="s">
        <v>26</v>
      </c>
      <c r="J28" s="140" t="s">
        <v>34</v>
      </c>
      <c r="K28" s="173">
        <v>1</v>
      </c>
      <c r="L28" s="142">
        <v>852630</v>
      </c>
      <c r="M28" s="198">
        <f t="shared" ref="M28:M41" si="2">K28*L28</f>
        <v>852630</v>
      </c>
      <c r="N28" s="173" t="s">
        <v>31</v>
      </c>
      <c r="O28" s="290"/>
      <c r="P28" s="19"/>
    </row>
    <row r="29" spans="1:16" ht="60" customHeight="1">
      <c r="A29" s="298"/>
      <c r="B29" s="296"/>
      <c r="C29" s="189" t="s">
        <v>20</v>
      </c>
      <c r="D29" s="144" t="s">
        <v>32</v>
      </c>
      <c r="E29" s="137" t="s">
        <v>35</v>
      </c>
      <c r="F29" s="137" t="s">
        <v>30</v>
      </c>
      <c r="G29" s="138" t="s">
        <v>24</v>
      </c>
      <c r="H29" s="138" t="s">
        <v>25</v>
      </c>
      <c r="I29" s="139" t="s">
        <v>26</v>
      </c>
      <c r="J29" s="140" t="s">
        <v>34</v>
      </c>
      <c r="K29" s="173">
        <v>1</v>
      </c>
      <c r="L29" s="142">
        <v>852630</v>
      </c>
      <c r="M29" s="198">
        <f t="shared" si="2"/>
        <v>852630</v>
      </c>
      <c r="N29" s="173" t="s">
        <v>31</v>
      </c>
      <c r="O29" s="290"/>
      <c r="P29" s="19"/>
    </row>
    <row r="30" spans="1:16" ht="33.75" customHeight="1">
      <c r="A30" s="298"/>
      <c r="B30" s="296"/>
      <c r="C30" s="189" t="s">
        <v>20</v>
      </c>
      <c r="D30" s="144" t="s">
        <v>32</v>
      </c>
      <c r="E30" s="143" t="s">
        <v>36</v>
      </c>
      <c r="F30" s="137" t="s">
        <v>37</v>
      </c>
      <c r="G30" s="138" t="s">
        <v>38</v>
      </c>
      <c r="H30" s="138" t="s">
        <v>25</v>
      </c>
      <c r="I30" s="139" t="s">
        <v>26</v>
      </c>
      <c r="J30" s="140" t="s">
        <v>27</v>
      </c>
      <c r="K30" s="173">
        <v>1</v>
      </c>
      <c r="L30" s="142">
        <v>852630</v>
      </c>
      <c r="M30" s="198">
        <f t="shared" si="2"/>
        <v>852630</v>
      </c>
      <c r="N30" s="173" t="s">
        <v>39</v>
      </c>
      <c r="O30" s="290"/>
      <c r="P30" s="19"/>
    </row>
    <row r="31" spans="1:16" ht="85.5" customHeight="1">
      <c r="A31" s="298"/>
      <c r="B31" s="296"/>
      <c r="C31" s="190" t="s">
        <v>40</v>
      </c>
      <c r="D31" s="136"/>
      <c r="E31" s="144" t="s">
        <v>41</v>
      </c>
      <c r="F31" s="135" t="s">
        <v>42</v>
      </c>
      <c r="G31" s="138" t="s">
        <v>24</v>
      </c>
      <c r="H31" s="138" t="s">
        <v>43</v>
      </c>
      <c r="I31" s="139" t="s">
        <v>26</v>
      </c>
      <c r="J31" s="141" t="s">
        <v>44</v>
      </c>
      <c r="K31" s="173">
        <v>1</v>
      </c>
      <c r="L31" s="142">
        <v>852630</v>
      </c>
      <c r="M31" s="199">
        <f t="shared" si="2"/>
        <v>852630</v>
      </c>
      <c r="N31" s="170" t="s">
        <v>45</v>
      </c>
      <c r="O31" s="290"/>
      <c r="P31" s="19"/>
    </row>
    <row r="32" spans="1:16" ht="37.5" customHeight="1">
      <c r="A32" s="298"/>
      <c r="B32" s="296"/>
      <c r="C32" s="190" t="s">
        <v>40</v>
      </c>
      <c r="D32" s="136"/>
      <c r="E32" s="144" t="s">
        <v>46</v>
      </c>
      <c r="F32" s="135" t="s">
        <v>47</v>
      </c>
      <c r="G32" s="138"/>
      <c r="H32" s="138" t="s">
        <v>25</v>
      </c>
      <c r="I32" s="139" t="s">
        <v>26</v>
      </c>
      <c r="J32" s="139" t="s">
        <v>48</v>
      </c>
      <c r="K32" s="173">
        <v>1</v>
      </c>
      <c r="L32" s="142">
        <v>852630</v>
      </c>
      <c r="M32" s="199">
        <f t="shared" si="2"/>
        <v>852630</v>
      </c>
      <c r="N32" s="170" t="s">
        <v>45</v>
      </c>
      <c r="O32" s="290"/>
      <c r="P32" s="19"/>
    </row>
    <row r="33" spans="1:17" ht="56.25" customHeight="1">
      <c r="A33" s="298"/>
      <c r="B33" s="296"/>
      <c r="C33" s="180" t="s">
        <v>40</v>
      </c>
      <c r="D33" s="136"/>
      <c r="E33" s="144" t="s">
        <v>49</v>
      </c>
      <c r="F33" s="135" t="s">
        <v>42</v>
      </c>
      <c r="G33" s="138" t="s">
        <v>24</v>
      </c>
      <c r="H33" s="138" t="s">
        <v>25</v>
      </c>
      <c r="I33" s="139" t="s">
        <v>26</v>
      </c>
      <c r="J33" s="139" t="s">
        <v>50</v>
      </c>
      <c r="K33" s="141">
        <v>1</v>
      </c>
      <c r="L33" s="142">
        <v>852630</v>
      </c>
      <c r="M33" s="145">
        <f t="shared" si="2"/>
        <v>852630</v>
      </c>
      <c r="N33" s="170" t="s">
        <v>45</v>
      </c>
      <c r="O33" s="290"/>
      <c r="P33" s="19"/>
    </row>
    <row r="34" spans="1:17" ht="37.5" customHeight="1">
      <c r="A34" s="298"/>
      <c r="B34" s="296"/>
      <c r="C34" s="190" t="s">
        <v>40</v>
      </c>
      <c r="D34" s="136"/>
      <c r="E34" s="144" t="s">
        <v>51</v>
      </c>
      <c r="F34" s="135" t="s">
        <v>42</v>
      </c>
      <c r="G34" s="138" t="s">
        <v>24</v>
      </c>
      <c r="H34" s="138" t="s">
        <v>25</v>
      </c>
      <c r="I34" s="139" t="s">
        <v>26</v>
      </c>
      <c r="J34" s="139" t="s">
        <v>50</v>
      </c>
      <c r="K34" s="173">
        <v>1</v>
      </c>
      <c r="L34" s="142">
        <v>852630</v>
      </c>
      <c r="M34" s="199">
        <f t="shared" si="2"/>
        <v>852630</v>
      </c>
      <c r="N34" s="170" t="s">
        <v>45</v>
      </c>
      <c r="O34" s="290"/>
      <c r="P34" s="19"/>
    </row>
    <row r="35" spans="1:17" ht="37.5" customHeight="1">
      <c r="A35" s="298"/>
      <c r="B35" s="296"/>
      <c r="C35" s="190" t="s">
        <v>52</v>
      </c>
      <c r="D35" s="141"/>
      <c r="E35" s="141" t="s">
        <v>53</v>
      </c>
      <c r="F35" s="135" t="s">
        <v>54</v>
      </c>
      <c r="G35" s="138" t="s">
        <v>24</v>
      </c>
      <c r="H35" s="138" t="s">
        <v>25</v>
      </c>
      <c r="I35" s="139" t="s">
        <v>26</v>
      </c>
      <c r="J35" s="141" t="s">
        <v>50</v>
      </c>
      <c r="K35" s="173">
        <v>1</v>
      </c>
      <c r="L35" s="142">
        <v>852630</v>
      </c>
      <c r="M35" s="199">
        <f t="shared" si="2"/>
        <v>852630</v>
      </c>
      <c r="N35" s="173" t="s">
        <v>55</v>
      </c>
      <c r="O35" s="290"/>
      <c r="P35" s="19"/>
    </row>
    <row r="36" spans="1:17" ht="37.5" customHeight="1">
      <c r="A36" s="298"/>
      <c r="B36" s="296"/>
      <c r="C36" s="190" t="s">
        <v>52</v>
      </c>
      <c r="D36" s="141"/>
      <c r="E36" s="141" t="s">
        <v>56</v>
      </c>
      <c r="F36" s="135" t="s">
        <v>42</v>
      </c>
      <c r="G36" s="138" t="s">
        <v>24</v>
      </c>
      <c r="H36" s="138" t="s">
        <v>25</v>
      </c>
      <c r="I36" s="139" t="s">
        <v>26</v>
      </c>
      <c r="J36" s="141" t="s">
        <v>50</v>
      </c>
      <c r="K36" s="173">
        <v>1</v>
      </c>
      <c r="L36" s="142">
        <v>852630</v>
      </c>
      <c r="M36" s="199">
        <f t="shared" si="2"/>
        <v>852630</v>
      </c>
      <c r="N36" s="173" t="s">
        <v>39</v>
      </c>
      <c r="O36" s="290"/>
      <c r="P36" s="19"/>
    </row>
    <row r="37" spans="1:17" ht="37.5" customHeight="1">
      <c r="A37" s="298"/>
      <c r="B37" s="296"/>
      <c r="C37" s="190" t="s">
        <v>52</v>
      </c>
      <c r="D37" s="141"/>
      <c r="E37" s="141" t="s">
        <v>57</v>
      </c>
      <c r="F37" s="135" t="s">
        <v>58</v>
      </c>
      <c r="G37" s="138" t="s">
        <v>24</v>
      </c>
      <c r="H37" s="138" t="s">
        <v>25</v>
      </c>
      <c r="I37" s="139" t="s">
        <v>26</v>
      </c>
      <c r="J37" s="141" t="s">
        <v>50</v>
      </c>
      <c r="K37" s="173">
        <v>1</v>
      </c>
      <c r="L37" s="145">
        <v>2050000</v>
      </c>
      <c r="M37" s="199">
        <f t="shared" si="2"/>
        <v>2050000</v>
      </c>
      <c r="N37" s="174" t="s">
        <v>28</v>
      </c>
      <c r="O37" s="290"/>
      <c r="P37" s="19"/>
    </row>
    <row r="38" spans="1:17" ht="37.5" customHeight="1">
      <c r="A38" s="298"/>
      <c r="B38" s="296"/>
      <c r="C38" s="190" t="s">
        <v>52</v>
      </c>
      <c r="D38" s="141"/>
      <c r="E38" s="141" t="s">
        <v>59</v>
      </c>
      <c r="F38" s="135" t="s">
        <v>42</v>
      </c>
      <c r="G38" s="138" t="s">
        <v>24</v>
      </c>
      <c r="H38" s="138" t="s">
        <v>25</v>
      </c>
      <c r="I38" s="139" t="s">
        <v>26</v>
      </c>
      <c r="J38" s="141" t="s">
        <v>50</v>
      </c>
      <c r="K38" s="173">
        <v>1</v>
      </c>
      <c r="L38" s="142">
        <v>852630</v>
      </c>
      <c r="M38" s="199">
        <f t="shared" si="2"/>
        <v>852630</v>
      </c>
      <c r="N38" s="173" t="s">
        <v>55</v>
      </c>
      <c r="O38" s="290"/>
      <c r="P38" s="19"/>
    </row>
    <row r="39" spans="1:17" ht="37.5" customHeight="1">
      <c r="A39" s="298"/>
      <c r="B39" s="296"/>
      <c r="C39" s="190" t="s">
        <v>60</v>
      </c>
      <c r="D39" s="141"/>
      <c r="E39" s="141" t="s">
        <v>61</v>
      </c>
      <c r="F39" s="135" t="s">
        <v>42</v>
      </c>
      <c r="G39" s="138" t="s">
        <v>62</v>
      </c>
      <c r="H39" s="138" t="s">
        <v>25</v>
      </c>
      <c r="I39" s="139" t="s">
        <v>26</v>
      </c>
      <c r="J39" s="140" t="s">
        <v>27</v>
      </c>
      <c r="K39" s="173">
        <v>1</v>
      </c>
      <c r="L39" s="142">
        <v>852630</v>
      </c>
      <c r="M39" s="199">
        <f t="shared" si="2"/>
        <v>852630</v>
      </c>
      <c r="N39" s="173" t="s">
        <v>31</v>
      </c>
      <c r="O39" s="290"/>
      <c r="P39" s="19"/>
    </row>
    <row r="40" spans="1:17" ht="68.25" customHeight="1">
      <c r="A40" s="298"/>
      <c r="B40" s="296"/>
      <c r="C40" s="190" t="s">
        <v>63</v>
      </c>
      <c r="D40" s="141" t="s">
        <v>64</v>
      </c>
      <c r="E40" s="135" t="s">
        <v>65</v>
      </c>
      <c r="F40" s="135" t="s">
        <v>42</v>
      </c>
      <c r="G40" s="138" t="s">
        <v>24</v>
      </c>
      <c r="H40" s="138" t="s">
        <v>25</v>
      </c>
      <c r="I40" s="139" t="s">
        <v>26</v>
      </c>
      <c r="J40" s="141" t="s">
        <v>50</v>
      </c>
      <c r="K40" s="173">
        <v>1</v>
      </c>
      <c r="L40" s="142">
        <v>852630</v>
      </c>
      <c r="M40" s="199">
        <f t="shared" si="2"/>
        <v>852630</v>
      </c>
      <c r="N40" s="173" t="s">
        <v>31</v>
      </c>
      <c r="O40" s="290"/>
      <c r="P40" s="19"/>
    </row>
    <row r="41" spans="1:17" ht="68.25" customHeight="1">
      <c r="A41" s="298"/>
      <c r="B41" s="296"/>
      <c r="C41" s="190" t="s">
        <v>63</v>
      </c>
      <c r="D41" s="141" t="s">
        <v>64</v>
      </c>
      <c r="E41" s="147" t="s">
        <v>66</v>
      </c>
      <c r="F41" s="135" t="s">
        <v>42</v>
      </c>
      <c r="G41" s="138" t="s">
        <v>24</v>
      </c>
      <c r="H41" s="138" t="s">
        <v>25</v>
      </c>
      <c r="I41" s="139" t="s">
        <v>26</v>
      </c>
      <c r="J41" s="141" t="s">
        <v>50</v>
      </c>
      <c r="K41" s="173">
        <v>1</v>
      </c>
      <c r="L41" s="142">
        <v>852630</v>
      </c>
      <c r="M41" s="199">
        <f t="shared" si="2"/>
        <v>852630</v>
      </c>
      <c r="N41" s="173" t="s">
        <v>31</v>
      </c>
      <c r="O41" s="290"/>
      <c r="P41" s="19"/>
    </row>
    <row r="42" spans="1:17" ht="68.25" customHeight="1">
      <c r="A42" s="298"/>
      <c r="B42" s="296"/>
      <c r="C42" s="190" t="s">
        <v>63</v>
      </c>
      <c r="D42" s="144" t="s">
        <v>67</v>
      </c>
      <c r="E42" s="148" t="s">
        <v>68</v>
      </c>
      <c r="F42" s="148" t="s">
        <v>58</v>
      </c>
      <c r="G42" s="138" t="s">
        <v>24</v>
      </c>
      <c r="H42" s="138" t="s">
        <v>25</v>
      </c>
      <c r="I42" s="139" t="s">
        <v>26</v>
      </c>
      <c r="J42" s="144" t="s">
        <v>69</v>
      </c>
      <c r="K42" s="173">
        <v>1</v>
      </c>
      <c r="L42" s="145">
        <v>2100000</v>
      </c>
      <c r="M42" s="199">
        <f>L42*K42</f>
        <v>2100000</v>
      </c>
      <c r="N42" s="174" t="s">
        <v>28</v>
      </c>
      <c r="O42" s="290"/>
      <c r="P42" s="195" t="s">
        <v>82</v>
      </c>
      <c r="Q42" s="193">
        <v>359</v>
      </c>
    </row>
    <row r="43" spans="1:17" ht="68.25" customHeight="1">
      <c r="A43" s="298"/>
      <c r="B43" s="296"/>
      <c r="C43" s="190" t="s">
        <v>63</v>
      </c>
      <c r="D43" s="144" t="s">
        <v>70</v>
      </c>
      <c r="E43" s="148" t="s">
        <v>71</v>
      </c>
      <c r="F43" s="135" t="s">
        <v>42</v>
      </c>
      <c r="G43" s="138" t="s">
        <v>24</v>
      </c>
      <c r="H43" s="138" t="s">
        <v>25</v>
      </c>
      <c r="I43" s="139" t="s">
        <v>26</v>
      </c>
      <c r="J43" s="141" t="s">
        <v>50</v>
      </c>
      <c r="K43" s="173">
        <v>1</v>
      </c>
      <c r="L43" s="142">
        <v>852660</v>
      </c>
      <c r="M43" s="199">
        <f>L43*K43</f>
        <v>852660</v>
      </c>
      <c r="N43" s="173" t="s">
        <v>31</v>
      </c>
      <c r="O43" s="290"/>
      <c r="P43" s="19"/>
    </row>
    <row r="44" spans="1:17" ht="68.25" customHeight="1">
      <c r="A44" s="298"/>
      <c r="B44" s="296"/>
      <c r="C44" s="190" t="s">
        <v>72</v>
      </c>
      <c r="D44" s="144" t="s">
        <v>73</v>
      </c>
      <c r="E44" s="148" t="s">
        <v>74</v>
      </c>
      <c r="F44" s="135" t="s">
        <v>42</v>
      </c>
      <c r="G44" s="138" t="s">
        <v>24</v>
      </c>
      <c r="H44" s="146" t="s">
        <v>75</v>
      </c>
      <c r="I44" s="139" t="s">
        <v>76</v>
      </c>
      <c r="J44" s="144" t="s">
        <v>77</v>
      </c>
      <c r="K44" s="173">
        <v>2</v>
      </c>
      <c r="L44" s="142">
        <v>852630</v>
      </c>
      <c r="M44" s="199">
        <f>K44*L44</f>
        <v>1705260</v>
      </c>
      <c r="N44" s="173" t="s">
        <v>39</v>
      </c>
      <c r="O44" s="290"/>
      <c r="P44" s="19"/>
    </row>
    <row r="45" spans="1:17" ht="68.25" customHeight="1">
      <c r="A45" s="298"/>
      <c r="B45" s="296"/>
      <c r="C45" s="190" t="s">
        <v>72</v>
      </c>
      <c r="D45" s="144" t="s">
        <v>73</v>
      </c>
      <c r="E45" s="148" t="s">
        <v>78</v>
      </c>
      <c r="F45" s="135" t="s">
        <v>42</v>
      </c>
      <c r="G45" s="138" t="s">
        <v>24</v>
      </c>
      <c r="H45" s="146" t="s">
        <v>43</v>
      </c>
      <c r="I45" s="139" t="s">
        <v>26</v>
      </c>
      <c r="J45" s="141" t="s">
        <v>79</v>
      </c>
      <c r="K45" s="173">
        <v>1</v>
      </c>
      <c r="L45" s="201">
        <v>852630</v>
      </c>
      <c r="M45" s="199">
        <f t="shared" ref="M45:M46" si="3">K45*L45</f>
        <v>852630</v>
      </c>
      <c r="N45" s="173" t="s">
        <v>55</v>
      </c>
      <c r="O45" s="290"/>
      <c r="P45" s="19"/>
    </row>
    <row r="46" spans="1:17" ht="68.25" customHeight="1">
      <c r="A46" s="298"/>
      <c r="B46" s="299"/>
      <c r="C46" s="191" t="s">
        <v>72</v>
      </c>
      <c r="D46" s="205" t="s">
        <v>73</v>
      </c>
      <c r="E46" s="206" t="s">
        <v>80</v>
      </c>
      <c r="F46" s="207" t="s">
        <v>42</v>
      </c>
      <c r="G46" s="208" t="s">
        <v>24</v>
      </c>
      <c r="H46" s="208" t="s">
        <v>25</v>
      </c>
      <c r="I46" s="209" t="s">
        <v>26</v>
      </c>
      <c r="J46" s="205" t="s">
        <v>69</v>
      </c>
      <c r="K46" s="210">
        <v>1</v>
      </c>
      <c r="L46" s="203">
        <v>852630</v>
      </c>
      <c r="M46" s="211">
        <f t="shared" si="3"/>
        <v>852630</v>
      </c>
      <c r="N46" s="210" t="s">
        <v>31</v>
      </c>
      <c r="O46" s="290"/>
      <c r="P46" s="19"/>
    </row>
    <row r="47" spans="1:17" ht="68.25" customHeight="1">
      <c r="A47" s="286" t="s">
        <v>82</v>
      </c>
      <c r="B47" s="300">
        <v>359</v>
      </c>
      <c r="C47" s="192" t="s">
        <v>20</v>
      </c>
      <c r="D47" s="171" t="s">
        <v>21</v>
      </c>
      <c r="E47" s="150" t="s">
        <v>22</v>
      </c>
      <c r="F47" s="150" t="s">
        <v>23</v>
      </c>
      <c r="G47" s="151" t="s">
        <v>24</v>
      </c>
      <c r="H47" s="151" t="s">
        <v>25</v>
      </c>
      <c r="I47" s="152" t="s">
        <v>26</v>
      </c>
      <c r="J47" s="153" t="s">
        <v>27</v>
      </c>
      <c r="K47" s="154">
        <v>1</v>
      </c>
      <c r="L47" s="200">
        <v>2100000</v>
      </c>
      <c r="M47" s="155">
        <f>K47*L47</f>
        <v>2100000</v>
      </c>
      <c r="N47" s="172" t="s">
        <v>28</v>
      </c>
      <c r="O47" s="290"/>
      <c r="P47" s="19"/>
    </row>
    <row r="48" spans="1:17" ht="69.75" customHeight="1">
      <c r="A48" s="287"/>
      <c r="B48" s="301"/>
      <c r="C48" s="189" t="s">
        <v>20</v>
      </c>
      <c r="D48" s="144" t="s">
        <v>21</v>
      </c>
      <c r="E48" s="137" t="s">
        <v>29</v>
      </c>
      <c r="F48" s="137" t="s">
        <v>30</v>
      </c>
      <c r="G48" s="138" t="s">
        <v>24</v>
      </c>
      <c r="H48" s="138" t="s">
        <v>25</v>
      </c>
      <c r="I48" s="139" t="s">
        <v>26</v>
      </c>
      <c r="J48" s="140" t="s">
        <v>27</v>
      </c>
      <c r="K48" s="173">
        <v>1</v>
      </c>
      <c r="L48" s="142">
        <v>852630</v>
      </c>
      <c r="M48" s="198">
        <f>K48*L48</f>
        <v>852630</v>
      </c>
      <c r="N48" s="173" t="s">
        <v>31</v>
      </c>
      <c r="O48" s="290"/>
      <c r="P48" s="19"/>
    </row>
    <row r="49" spans="1:17" ht="30" customHeight="1">
      <c r="A49" s="287"/>
      <c r="B49" s="301"/>
      <c r="C49" s="189" t="s">
        <v>20</v>
      </c>
      <c r="D49" s="144" t="s">
        <v>32</v>
      </c>
      <c r="E49" s="137" t="s">
        <v>33</v>
      </c>
      <c r="F49" s="137" t="s">
        <v>30</v>
      </c>
      <c r="G49" s="138" t="s">
        <v>24</v>
      </c>
      <c r="H49" s="138" t="s">
        <v>25</v>
      </c>
      <c r="I49" s="139" t="s">
        <v>26</v>
      </c>
      <c r="J49" s="140" t="s">
        <v>34</v>
      </c>
      <c r="K49" s="173">
        <v>1</v>
      </c>
      <c r="L49" s="142">
        <v>852630</v>
      </c>
      <c r="M49" s="198">
        <f t="shared" ref="M49:M62" si="4">K49*L49</f>
        <v>852630</v>
      </c>
      <c r="N49" s="173" t="s">
        <v>31</v>
      </c>
      <c r="O49" s="290"/>
      <c r="P49" s="19"/>
    </row>
    <row r="50" spans="1:17" ht="67.5" customHeight="1">
      <c r="A50" s="287"/>
      <c r="B50" s="301"/>
      <c r="C50" s="189" t="s">
        <v>20</v>
      </c>
      <c r="D50" s="144" t="s">
        <v>32</v>
      </c>
      <c r="E50" s="137" t="s">
        <v>35</v>
      </c>
      <c r="F50" s="137" t="s">
        <v>30</v>
      </c>
      <c r="G50" s="138" t="s">
        <v>24</v>
      </c>
      <c r="H50" s="138" t="s">
        <v>25</v>
      </c>
      <c r="I50" s="139" t="s">
        <v>26</v>
      </c>
      <c r="J50" s="140" t="s">
        <v>34</v>
      </c>
      <c r="K50" s="173">
        <v>1</v>
      </c>
      <c r="L50" s="142">
        <v>852630</v>
      </c>
      <c r="M50" s="198">
        <f t="shared" si="4"/>
        <v>852630</v>
      </c>
      <c r="N50" s="173" t="s">
        <v>31</v>
      </c>
      <c r="O50" s="290"/>
      <c r="P50" s="19"/>
    </row>
    <row r="51" spans="1:17" ht="73.5" customHeight="1">
      <c r="A51" s="287"/>
      <c r="B51" s="301"/>
      <c r="C51" s="189" t="s">
        <v>20</v>
      </c>
      <c r="D51" s="144" t="s">
        <v>32</v>
      </c>
      <c r="E51" s="143" t="s">
        <v>36</v>
      </c>
      <c r="F51" s="137" t="s">
        <v>37</v>
      </c>
      <c r="G51" s="138" t="s">
        <v>38</v>
      </c>
      <c r="H51" s="138" t="s">
        <v>25</v>
      </c>
      <c r="I51" s="139" t="s">
        <v>26</v>
      </c>
      <c r="J51" s="140" t="s">
        <v>27</v>
      </c>
      <c r="K51" s="173">
        <v>1</v>
      </c>
      <c r="L51" s="142">
        <v>852630</v>
      </c>
      <c r="M51" s="198">
        <f t="shared" si="4"/>
        <v>852630</v>
      </c>
      <c r="N51" s="173" t="s">
        <v>39</v>
      </c>
      <c r="O51" s="290"/>
      <c r="P51" s="19"/>
    </row>
    <row r="52" spans="1:17" ht="55.5" customHeight="1">
      <c r="A52" s="287"/>
      <c r="B52" s="301"/>
      <c r="C52" s="190" t="s">
        <v>40</v>
      </c>
      <c r="D52" s="136"/>
      <c r="E52" s="144" t="s">
        <v>41</v>
      </c>
      <c r="F52" s="135" t="s">
        <v>42</v>
      </c>
      <c r="G52" s="138" t="s">
        <v>24</v>
      </c>
      <c r="H52" s="138" t="s">
        <v>43</v>
      </c>
      <c r="I52" s="139" t="s">
        <v>26</v>
      </c>
      <c r="J52" s="141" t="s">
        <v>44</v>
      </c>
      <c r="K52" s="173">
        <v>1</v>
      </c>
      <c r="L52" s="142">
        <v>852630</v>
      </c>
      <c r="M52" s="199">
        <f t="shared" si="4"/>
        <v>852630</v>
      </c>
      <c r="N52" s="170" t="s">
        <v>45</v>
      </c>
      <c r="O52" s="290"/>
      <c r="P52" s="19"/>
    </row>
    <row r="53" spans="1:17" ht="55.5" customHeight="1">
      <c r="A53" s="287"/>
      <c r="B53" s="301"/>
      <c r="C53" s="190" t="s">
        <v>40</v>
      </c>
      <c r="D53" s="136"/>
      <c r="E53" s="144" t="s">
        <v>46</v>
      </c>
      <c r="F53" s="135" t="s">
        <v>47</v>
      </c>
      <c r="G53" s="138"/>
      <c r="H53" s="138" t="s">
        <v>25</v>
      </c>
      <c r="I53" s="139" t="s">
        <v>26</v>
      </c>
      <c r="J53" s="139" t="s">
        <v>48</v>
      </c>
      <c r="K53" s="173">
        <v>1</v>
      </c>
      <c r="L53" s="142">
        <v>852630</v>
      </c>
      <c r="M53" s="199">
        <f t="shared" si="4"/>
        <v>852630</v>
      </c>
      <c r="N53" s="170" t="s">
        <v>45</v>
      </c>
      <c r="O53" s="290"/>
      <c r="P53" s="19"/>
    </row>
    <row r="54" spans="1:17" ht="55.5" customHeight="1">
      <c r="A54" s="287"/>
      <c r="B54" s="301"/>
      <c r="C54" s="180" t="s">
        <v>40</v>
      </c>
      <c r="D54" s="136"/>
      <c r="E54" s="144" t="s">
        <v>49</v>
      </c>
      <c r="F54" s="135" t="s">
        <v>42</v>
      </c>
      <c r="G54" s="138" t="s">
        <v>24</v>
      </c>
      <c r="H54" s="138" t="s">
        <v>25</v>
      </c>
      <c r="I54" s="139" t="s">
        <v>26</v>
      </c>
      <c r="J54" s="139" t="s">
        <v>50</v>
      </c>
      <c r="K54" s="141">
        <v>1</v>
      </c>
      <c r="L54" s="142">
        <v>852630</v>
      </c>
      <c r="M54" s="145">
        <f t="shared" si="4"/>
        <v>852630</v>
      </c>
      <c r="N54" s="170" t="s">
        <v>45</v>
      </c>
      <c r="O54" s="290"/>
      <c r="P54" s="19"/>
    </row>
    <row r="55" spans="1:17" ht="55.5" customHeight="1">
      <c r="A55" s="287"/>
      <c r="B55" s="301"/>
      <c r="C55" s="190" t="s">
        <v>40</v>
      </c>
      <c r="D55" s="136"/>
      <c r="E55" s="144" t="s">
        <v>51</v>
      </c>
      <c r="F55" s="135" t="s">
        <v>42</v>
      </c>
      <c r="G55" s="138" t="s">
        <v>24</v>
      </c>
      <c r="H55" s="138" t="s">
        <v>25</v>
      </c>
      <c r="I55" s="139" t="s">
        <v>26</v>
      </c>
      <c r="J55" s="139" t="s">
        <v>50</v>
      </c>
      <c r="K55" s="173">
        <v>1</v>
      </c>
      <c r="L55" s="142">
        <v>852630</v>
      </c>
      <c r="M55" s="199">
        <f t="shared" si="4"/>
        <v>852630</v>
      </c>
      <c r="N55" s="170" t="s">
        <v>45</v>
      </c>
      <c r="O55" s="290"/>
      <c r="P55" s="19"/>
    </row>
    <row r="56" spans="1:17" ht="57.75" customHeight="1">
      <c r="A56" s="287"/>
      <c r="B56" s="301"/>
      <c r="C56" s="190" t="s">
        <v>52</v>
      </c>
      <c r="D56" s="141"/>
      <c r="E56" s="141" t="s">
        <v>53</v>
      </c>
      <c r="F56" s="135" t="s">
        <v>54</v>
      </c>
      <c r="G56" s="138" t="s">
        <v>24</v>
      </c>
      <c r="H56" s="138" t="s">
        <v>25</v>
      </c>
      <c r="I56" s="139" t="s">
        <v>26</v>
      </c>
      <c r="J56" s="141" t="s">
        <v>50</v>
      </c>
      <c r="K56" s="173">
        <v>1</v>
      </c>
      <c r="L56" s="142">
        <v>852630</v>
      </c>
      <c r="M56" s="199">
        <f t="shared" si="4"/>
        <v>852630</v>
      </c>
      <c r="N56" s="173" t="s">
        <v>55</v>
      </c>
      <c r="O56" s="290"/>
      <c r="P56" s="19"/>
    </row>
    <row r="57" spans="1:17" ht="67.5" customHeight="1">
      <c r="A57" s="287"/>
      <c r="B57" s="301"/>
      <c r="C57" s="190" t="s">
        <v>52</v>
      </c>
      <c r="D57" s="141"/>
      <c r="E57" s="141" t="s">
        <v>56</v>
      </c>
      <c r="F57" s="135" t="s">
        <v>42</v>
      </c>
      <c r="G57" s="138" t="s">
        <v>24</v>
      </c>
      <c r="H57" s="138" t="s">
        <v>25</v>
      </c>
      <c r="I57" s="139" t="s">
        <v>26</v>
      </c>
      <c r="J57" s="141" t="s">
        <v>50</v>
      </c>
      <c r="K57" s="173">
        <v>1</v>
      </c>
      <c r="L57" s="142">
        <v>852630</v>
      </c>
      <c r="M57" s="199">
        <f t="shared" si="4"/>
        <v>852630</v>
      </c>
      <c r="N57" s="173" t="s">
        <v>39</v>
      </c>
      <c r="O57" s="290"/>
      <c r="P57" s="19"/>
    </row>
    <row r="58" spans="1:17" ht="94.5" customHeight="1">
      <c r="A58" s="287"/>
      <c r="B58" s="301"/>
      <c r="C58" s="190" t="s">
        <v>52</v>
      </c>
      <c r="D58" s="141"/>
      <c r="E58" s="141" t="s">
        <v>57</v>
      </c>
      <c r="F58" s="135" t="s">
        <v>58</v>
      </c>
      <c r="G58" s="138" t="s">
        <v>24</v>
      </c>
      <c r="H58" s="138" t="s">
        <v>25</v>
      </c>
      <c r="I58" s="139" t="s">
        <v>26</v>
      </c>
      <c r="J58" s="141" t="s">
        <v>50</v>
      </c>
      <c r="K58" s="173">
        <v>1</v>
      </c>
      <c r="L58" s="145">
        <v>2050000</v>
      </c>
      <c r="M58" s="199">
        <f t="shared" si="4"/>
        <v>2050000</v>
      </c>
      <c r="N58" s="174" t="s">
        <v>28</v>
      </c>
      <c r="O58" s="290"/>
      <c r="P58" s="19"/>
    </row>
    <row r="59" spans="1:17" ht="94.5" customHeight="1">
      <c r="A59" s="287"/>
      <c r="B59" s="301"/>
      <c r="C59" s="190" t="s">
        <v>52</v>
      </c>
      <c r="D59" s="141"/>
      <c r="E59" s="141" t="s">
        <v>59</v>
      </c>
      <c r="F59" s="135" t="s">
        <v>42</v>
      </c>
      <c r="G59" s="138" t="s">
        <v>24</v>
      </c>
      <c r="H59" s="138" t="s">
        <v>25</v>
      </c>
      <c r="I59" s="139" t="s">
        <v>26</v>
      </c>
      <c r="J59" s="141" t="s">
        <v>50</v>
      </c>
      <c r="K59" s="173">
        <v>1</v>
      </c>
      <c r="L59" s="142">
        <v>852630</v>
      </c>
      <c r="M59" s="199">
        <f t="shared" si="4"/>
        <v>852630</v>
      </c>
      <c r="N59" s="173" t="s">
        <v>55</v>
      </c>
      <c r="O59" s="290"/>
      <c r="P59" s="19"/>
    </row>
    <row r="60" spans="1:17" ht="94.5" customHeight="1">
      <c r="A60" s="287"/>
      <c r="B60" s="301"/>
      <c r="C60" s="190" t="s">
        <v>60</v>
      </c>
      <c r="D60" s="141"/>
      <c r="E60" s="141" t="s">
        <v>61</v>
      </c>
      <c r="F60" s="135" t="s">
        <v>42</v>
      </c>
      <c r="G60" s="138" t="s">
        <v>62</v>
      </c>
      <c r="H60" s="138" t="s">
        <v>25</v>
      </c>
      <c r="I60" s="139" t="s">
        <v>26</v>
      </c>
      <c r="J60" s="140" t="s">
        <v>27</v>
      </c>
      <c r="K60" s="173">
        <v>1</v>
      </c>
      <c r="L60" s="142">
        <v>852630</v>
      </c>
      <c r="M60" s="199">
        <f t="shared" si="4"/>
        <v>852630</v>
      </c>
      <c r="N60" s="173" t="s">
        <v>31</v>
      </c>
      <c r="O60" s="290"/>
      <c r="P60" s="214" t="s">
        <v>83</v>
      </c>
      <c r="Q60" s="197">
        <v>425</v>
      </c>
    </row>
    <row r="61" spans="1:17" ht="94.5" customHeight="1">
      <c r="A61" s="287"/>
      <c r="B61" s="301"/>
      <c r="C61" s="190" t="s">
        <v>63</v>
      </c>
      <c r="D61" s="141" t="s">
        <v>64</v>
      </c>
      <c r="E61" s="135" t="s">
        <v>65</v>
      </c>
      <c r="F61" s="135" t="s">
        <v>42</v>
      </c>
      <c r="G61" s="138" t="s">
        <v>24</v>
      </c>
      <c r="H61" s="138" t="s">
        <v>25</v>
      </c>
      <c r="I61" s="139" t="s">
        <v>26</v>
      </c>
      <c r="J61" s="141" t="s">
        <v>50</v>
      </c>
      <c r="K61" s="173">
        <v>1</v>
      </c>
      <c r="L61" s="142">
        <v>852630</v>
      </c>
      <c r="M61" s="199">
        <f t="shared" si="4"/>
        <v>852630</v>
      </c>
      <c r="N61" s="173" t="s">
        <v>31</v>
      </c>
      <c r="O61" s="290"/>
      <c r="P61" s="19"/>
    </row>
    <row r="62" spans="1:17" ht="94.5" customHeight="1">
      <c r="A62" s="287"/>
      <c r="B62" s="301"/>
      <c r="C62" s="190" t="s">
        <v>63</v>
      </c>
      <c r="D62" s="141" t="s">
        <v>64</v>
      </c>
      <c r="E62" s="147" t="s">
        <v>66</v>
      </c>
      <c r="F62" s="135" t="s">
        <v>42</v>
      </c>
      <c r="G62" s="138" t="s">
        <v>24</v>
      </c>
      <c r="H62" s="138" t="s">
        <v>25</v>
      </c>
      <c r="I62" s="139" t="s">
        <v>26</v>
      </c>
      <c r="J62" s="141" t="s">
        <v>50</v>
      </c>
      <c r="K62" s="173">
        <v>1</v>
      </c>
      <c r="L62" s="142">
        <v>852630</v>
      </c>
      <c r="M62" s="199">
        <f t="shared" si="4"/>
        <v>852630</v>
      </c>
      <c r="N62" s="173" t="s">
        <v>31</v>
      </c>
      <c r="O62" s="290"/>
      <c r="P62" s="19"/>
    </row>
    <row r="63" spans="1:17" ht="94.5" customHeight="1">
      <c r="A63" s="287"/>
      <c r="B63" s="301"/>
      <c r="C63" s="190" t="s">
        <v>63</v>
      </c>
      <c r="D63" s="144" t="s">
        <v>67</v>
      </c>
      <c r="E63" s="148" t="s">
        <v>68</v>
      </c>
      <c r="F63" s="148" t="s">
        <v>58</v>
      </c>
      <c r="G63" s="138" t="s">
        <v>24</v>
      </c>
      <c r="H63" s="138" t="s">
        <v>25</v>
      </c>
      <c r="I63" s="139" t="s">
        <v>26</v>
      </c>
      <c r="J63" s="144" t="s">
        <v>69</v>
      </c>
      <c r="K63" s="173">
        <v>1</v>
      </c>
      <c r="L63" s="145">
        <v>2100000</v>
      </c>
      <c r="M63" s="199">
        <f>L63*K63</f>
        <v>2100000</v>
      </c>
      <c r="N63" s="174" t="s">
        <v>28</v>
      </c>
      <c r="O63" s="290"/>
      <c r="P63" s="19"/>
    </row>
    <row r="64" spans="1:17" ht="94.5" customHeight="1">
      <c r="A64" s="287"/>
      <c r="B64" s="301"/>
      <c r="C64" s="190" t="s">
        <v>63</v>
      </c>
      <c r="D64" s="144" t="s">
        <v>70</v>
      </c>
      <c r="E64" s="148" t="s">
        <v>71</v>
      </c>
      <c r="F64" s="135" t="s">
        <v>42</v>
      </c>
      <c r="G64" s="138" t="s">
        <v>24</v>
      </c>
      <c r="H64" s="138" t="s">
        <v>25</v>
      </c>
      <c r="I64" s="139" t="s">
        <v>26</v>
      </c>
      <c r="J64" s="141" t="s">
        <v>50</v>
      </c>
      <c r="K64" s="173">
        <v>1</v>
      </c>
      <c r="L64" s="142">
        <v>852660</v>
      </c>
      <c r="M64" s="199">
        <f>L64*K64</f>
        <v>852660</v>
      </c>
      <c r="N64" s="173" t="s">
        <v>31</v>
      </c>
      <c r="O64" s="290"/>
      <c r="P64" s="19"/>
    </row>
    <row r="65" spans="1:16" ht="42" customHeight="1">
      <c r="A65" s="287"/>
      <c r="B65" s="301"/>
      <c r="C65" s="190" t="s">
        <v>72</v>
      </c>
      <c r="D65" s="144" t="s">
        <v>73</v>
      </c>
      <c r="E65" s="148" t="s">
        <v>74</v>
      </c>
      <c r="F65" s="135" t="s">
        <v>42</v>
      </c>
      <c r="G65" s="138" t="s">
        <v>24</v>
      </c>
      <c r="H65" s="146" t="s">
        <v>75</v>
      </c>
      <c r="I65" s="139" t="s">
        <v>76</v>
      </c>
      <c r="J65" s="144" t="s">
        <v>77</v>
      </c>
      <c r="K65" s="173">
        <v>2</v>
      </c>
      <c r="L65" s="142">
        <v>852630</v>
      </c>
      <c r="M65" s="199">
        <f>K65*L65</f>
        <v>1705260</v>
      </c>
      <c r="N65" s="173" t="s">
        <v>39</v>
      </c>
      <c r="O65" s="290"/>
      <c r="P65" s="19"/>
    </row>
    <row r="66" spans="1:16" ht="46.5" customHeight="1">
      <c r="A66" s="287"/>
      <c r="B66" s="301"/>
      <c r="C66" s="190" t="s">
        <v>72</v>
      </c>
      <c r="D66" s="144" t="s">
        <v>73</v>
      </c>
      <c r="E66" s="148" t="s">
        <v>78</v>
      </c>
      <c r="F66" s="135" t="s">
        <v>42</v>
      </c>
      <c r="G66" s="138" t="s">
        <v>24</v>
      </c>
      <c r="H66" s="146" t="s">
        <v>43</v>
      </c>
      <c r="I66" s="139" t="s">
        <v>26</v>
      </c>
      <c r="J66" s="141" t="s">
        <v>79</v>
      </c>
      <c r="K66" s="173">
        <v>1</v>
      </c>
      <c r="L66" s="201">
        <v>852630</v>
      </c>
      <c r="M66" s="199">
        <f t="shared" ref="M66:M67" si="5">K66*L66</f>
        <v>852630</v>
      </c>
      <c r="N66" s="173" t="s">
        <v>55</v>
      </c>
      <c r="O66" s="290"/>
      <c r="P66" s="19"/>
    </row>
    <row r="67" spans="1:16" ht="65.25" customHeight="1">
      <c r="A67" s="287"/>
      <c r="B67" s="301"/>
      <c r="C67" s="191" t="s">
        <v>72</v>
      </c>
      <c r="D67" s="205" t="s">
        <v>73</v>
      </c>
      <c r="E67" s="206" t="s">
        <v>80</v>
      </c>
      <c r="F67" s="207" t="s">
        <v>42</v>
      </c>
      <c r="G67" s="208" t="s">
        <v>24</v>
      </c>
      <c r="H67" s="208" t="s">
        <v>25</v>
      </c>
      <c r="I67" s="209" t="s">
        <v>26</v>
      </c>
      <c r="J67" s="205" t="s">
        <v>69</v>
      </c>
      <c r="K67" s="210">
        <v>1</v>
      </c>
      <c r="L67" s="201">
        <v>852630</v>
      </c>
      <c r="M67" s="211">
        <f t="shared" si="5"/>
        <v>852630</v>
      </c>
      <c r="N67" s="210" t="s">
        <v>31</v>
      </c>
      <c r="O67" s="290"/>
      <c r="P67" s="19"/>
    </row>
    <row r="68" spans="1:16" ht="72.75" customHeight="1">
      <c r="A68" s="286" t="s">
        <v>83</v>
      </c>
      <c r="B68" s="283">
        <v>425</v>
      </c>
      <c r="C68" s="178" t="s">
        <v>20</v>
      </c>
      <c r="D68" s="171" t="s">
        <v>21</v>
      </c>
      <c r="E68" s="150" t="s">
        <v>22</v>
      </c>
      <c r="F68" s="150" t="s">
        <v>23</v>
      </c>
      <c r="G68" s="151" t="s">
        <v>24</v>
      </c>
      <c r="H68" s="151" t="s">
        <v>25</v>
      </c>
      <c r="I68" s="152" t="s">
        <v>26</v>
      </c>
      <c r="J68" s="153" t="s">
        <v>27</v>
      </c>
      <c r="K68" s="154">
        <v>1</v>
      </c>
      <c r="L68" s="200">
        <v>2100000</v>
      </c>
      <c r="M68" s="155">
        <f>K68*L68</f>
        <v>2100000</v>
      </c>
      <c r="N68" s="172" t="s">
        <v>28</v>
      </c>
      <c r="O68" s="290"/>
      <c r="P68" s="19"/>
    </row>
    <row r="69" spans="1:16" ht="46.5" customHeight="1">
      <c r="A69" s="287"/>
      <c r="B69" s="284"/>
      <c r="C69" s="179" t="s">
        <v>20</v>
      </c>
      <c r="D69" s="144" t="s">
        <v>21</v>
      </c>
      <c r="E69" s="137" t="s">
        <v>29</v>
      </c>
      <c r="F69" s="137" t="s">
        <v>30</v>
      </c>
      <c r="G69" s="138" t="s">
        <v>24</v>
      </c>
      <c r="H69" s="138" t="s">
        <v>25</v>
      </c>
      <c r="I69" s="139" t="s">
        <v>26</v>
      </c>
      <c r="J69" s="140" t="s">
        <v>27</v>
      </c>
      <c r="K69" s="173">
        <v>1</v>
      </c>
      <c r="L69" s="142">
        <v>852630</v>
      </c>
      <c r="M69" s="198">
        <f>K69*L69</f>
        <v>852630</v>
      </c>
      <c r="N69" s="173" t="s">
        <v>31</v>
      </c>
      <c r="O69" s="290"/>
      <c r="P69" s="19"/>
    </row>
    <row r="70" spans="1:16" ht="60" customHeight="1">
      <c r="A70" s="287"/>
      <c r="B70" s="284"/>
      <c r="C70" s="179" t="s">
        <v>20</v>
      </c>
      <c r="D70" s="144" t="s">
        <v>32</v>
      </c>
      <c r="E70" s="137" t="s">
        <v>33</v>
      </c>
      <c r="F70" s="137" t="s">
        <v>30</v>
      </c>
      <c r="G70" s="138" t="s">
        <v>24</v>
      </c>
      <c r="H70" s="138" t="s">
        <v>25</v>
      </c>
      <c r="I70" s="139" t="s">
        <v>26</v>
      </c>
      <c r="J70" s="140" t="s">
        <v>34</v>
      </c>
      <c r="K70" s="173">
        <v>1</v>
      </c>
      <c r="L70" s="142">
        <v>852630</v>
      </c>
      <c r="M70" s="198">
        <f t="shared" ref="M70:M83" si="6">K70*L70</f>
        <v>852630</v>
      </c>
      <c r="N70" s="173" t="s">
        <v>31</v>
      </c>
      <c r="O70" s="290"/>
      <c r="P70" s="19"/>
    </row>
    <row r="71" spans="1:16" ht="43.5" customHeight="1">
      <c r="A71" s="287"/>
      <c r="B71" s="284"/>
      <c r="C71" s="179" t="s">
        <v>20</v>
      </c>
      <c r="D71" s="144" t="s">
        <v>32</v>
      </c>
      <c r="E71" s="137" t="s">
        <v>35</v>
      </c>
      <c r="F71" s="137" t="s">
        <v>30</v>
      </c>
      <c r="G71" s="138" t="s">
        <v>24</v>
      </c>
      <c r="H71" s="138" t="s">
        <v>25</v>
      </c>
      <c r="I71" s="139" t="s">
        <v>26</v>
      </c>
      <c r="J71" s="140" t="s">
        <v>34</v>
      </c>
      <c r="K71" s="173">
        <v>1</v>
      </c>
      <c r="L71" s="142">
        <v>852630</v>
      </c>
      <c r="M71" s="198">
        <f t="shared" si="6"/>
        <v>852630</v>
      </c>
      <c r="N71" s="173" t="s">
        <v>31</v>
      </c>
      <c r="O71" s="290"/>
      <c r="P71" s="19"/>
    </row>
    <row r="72" spans="1:16" ht="41.25" customHeight="1">
      <c r="A72" s="287"/>
      <c r="B72" s="284"/>
      <c r="C72" s="179" t="s">
        <v>20</v>
      </c>
      <c r="D72" s="144" t="s">
        <v>32</v>
      </c>
      <c r="E72" s="143" t="s">
        <v>36</v>
      </c>
      <c r="F72" s="137" t="s">
        <v>37</v>
      </c>
      <c r="G72" s="138" t="s">
        <v>38</v>
      </c>
      <c r="H72" s="138" t="s">
        <v>25</v>
      </c>
      <c r="I72" s="139" t="s">
        <v>26</v>
      </c>
      <c r="J72" s="140" t="s">
        <v>27</v>
      </c>
      <c r="K72" s="173">
        <v>1</v>
      </c>
      <c r="L72" s="142">
        <v>852630</v>
      </c>
      <c r="M72" s="198">
        <f t="shared" si="6"/>
        <v>852630</v>
      </c>
      <c r="N72" s="173" t="s">
        <v>39</v>
      </c>
      <c r="O72" s="290"/>
      <c r="P72" s="19"/>
    </row>
    <row r="73" spans="1:16" ht="41.25" customHeight="1">
      <c r="A73" s="287"/>
      <c r="B73" s="284"/>
      <c r="C73" s="180" t="s">
        <v>40</v>
      </c>
      <c r="D73" s="136"/>
      <c r="E73" s="144" t="s">
        <v>41</v>
      </c>
      <c r="F73" s="135" t="s">
        <v>42</v>
      </c>
      <c r="G73" s="138" t="s">
        <v>24</v>
      </c>
      <c r="H73" s="138" t="s">
        <v>43</v>
      </c>
      <c r="I73" s="139" t="s">
        <v>26</v>
      </c>
      <c r="J73" s="141" t="s">
        <v>44</v>
      </c>
      <c r="K73" s="173">
        <v>1</v>
      </c>
      <c r="L73" s="142">
        <v>852630</v>
      </c>
      <c r="M73" s="199">
        <f t="shared" si="6"/>
        <v>852630</v>
      </c>
      <c r="N73" s="170" t="s">
        <v>45</v>
      </c>
      <c r="O73" s="290"/>
      <c r="P73" s="19"/>
    </row>
    <row r="74" spans="1:16" ht="41.25" customHeight="1">
      <c r="A74" s="287"/>
      <c r="B74" s="284"/>
      <c r="C74" s="180" t="s">
        <v>40</v>
      </c>
      <c r="D74" s="136"/>
      <c r="E74" s="144" t="s">
        <v>46</v>
      </c>
      <c r="F74" s="135" t="s">
        <v>47</v>
      </c>
      <c r="G74" s="138"/>
      <c r="H74" s="138" t="s">
        <v>25</v>
      </c>
      <c r="I74" s="139" t="s">
        <v>26</v>
      </c>
      <c r="J74" s="139" t="s">
        <v>48</v>
      </c>
      <c r="K74" s="173">
        <v>1</v>
      </c>
      <c r="L74" s="142">
        <v>852630</v>
      </c>
      <c r="M74" s="199">
        <f t="shared" si="6"/>
        <v>852630</v>
      </c>
      <c r="N74" s="170" t="s">
        <v>45</v>
      </c>
      <c r="O74" s="290"/>
      <c r="P74" s="19"/>
    </row>
    <row r="75" spans="1:16" ht="41.25" customHeight="1">
      <c r="A75" s="287"/>
      <c r="B75" s="284"/>
      <c r="C75" s="180" t="s">
        <v>40</v>
      </c>
      <c r="D75" s="136"/>
      <c r="E75" s="144" t="s">
        <v>49</v>
      </c>
      <c r="F75" s="135" t="s">
        <v>42</v>
      </c>
      <c r="G75" s="138" t="s">
        <v>24</v>
      </c>
      <c r="H75" s="138" t="s">
        <v>25</v>
      </c>
      <c r="I75" s="139" t="s">
        <v>26</v>
      </c>
      <c r="J75" s="139" t="s">
        <v>50</v>
      </c>
      <c r="K75" s="141">
        <v>1</v>
      </c>
      <c r="L75" s="142">
        <v>852630</v>
      </c>
      <c r="M75" s="145">
        <f t="shared" si="6"/>
        <v>852630</v>
      </c>
      <c r="N75" s="170" t="s">
        <v>45</v>
      </c>
      <c r="O75" s="290"/>
      <c r="P75" s="19"/>
    </row>
    <row r="76" spans="1:16" ht="15.75" customHeight="1">
      <c r="A76" s="287"/>
      <c r="B76" s="284"/>
      <c r="C76" s="180" t="s">
        <v>40</v>
      </c>
      <c r="D76" s="136"/>
      <c r="E76" s="144" t="s">
        <v>51</v>
      </c>
      <c r="F76" s="135" t="s">
        <v>42</v>
      </c>
      <c r="G76" s="138" t="s">
        <v>24</v>
      </c>
      <c r="H76" s="138" t="s">
        <v>25</v>
      </c>
      <c r="I76" s="139" t="s">
        <v>26</v>
      </c>
      <c r="J76" s="139" t="s">
        <v>50</v>
      </c>
      <c r="K76" s="173">
        <v>1</v>
      </c>
      <c r="L76" s="142">
        <v>852630</v>
      </c>
      <c r="M76" s="199">
        <f t="shared" si="6"/>
        <v>852630</v>
      </c>
      <c r="N76" s="170" t="s">
        <v>45</v>
      </c>
      <c r="O76" s="290"/>
      <c r="P76" s="19"/>
    </row>
    <row r="77" spans="1:16" ht="29.25" customHeight="1">
      <c r="A77" s="287"/>
      <c r="B77" s="284"/>
      <c r="C77" s="180" t="s">
        <v>52</v>
      </c>
      <c r="D77" s="141"/>
      <c r="E77" s="141" t="s">
        <v>53</v>
      </c>
      <c r="F77" s="135" t="s">
        <v>54</v>
      </c>
      <c r="G77" s="138" t="s">
        <v>24</v>
      </c>
      <c r="H77" s="138" t="s">
        <v>25</v>
      </c>
      <c r="I77" s="139" t="s">
        <v>26</v>
      </c>
      <c r="J77" s="141" t="s">
        <v>50</v>
      </c>
      <c r="K77" s="173">
        <v>1</v>
      </c>
      <c r="L77" s="142">
        <v>852630</v>
      </c>
      <c r="M77" s="199">
        <f t="shared" si="6"/>
        <v>852630</v>
      </c>
      <c r="N77" s="173" t="s">
        <v>55</v>
      </c>
      <c r="O77" s="290"/>
      <c r="P77" s="19"/>
    </row>
    <row r="78" spans="1:16" ht="15.75" customHeight="1">
      <c r="A78" s="287"/>
      <c r="B78" s="284"/>
      <c r="C78" s="180" t="s">
        <v>52</v>
      </c>
      <c r="D78" s="141"/>
      <c r="E78" s="141" t="s">
        <v>56</v>
      </c>
      <c r="F78" s="135" t="s">
        <v>42</v>
      </c>
      <c r="G78" s="138" t="s">
        <v>24</v>
      </c>
      <c r="H78" s="138" t="s">
        <v>25</v>
      </c>
      <c r="I78" s="139" t="s">
        <v>26</v>
      </c>
      <c r="J78" s="141" t="s">
        <v>50</v>
      </c>
      <c r="K78" s="173">
        <v>1</v>
      </c>
      <c r="L78" s="142">
        <v>852630</v>
      </c>
      <c r="M78" s="199">
        <f t="shared" si="6"/>
        <v>852630</v>
      </c>
      <c r="N78" s="173" t="s">
        <v>39</v>
      </c>
      <c r="O78" s="290"/>
      <c r="P78" s="19"/>
    </row>
    <row r="79" spans="1:16" ht="15.75" customHeight="1">
      <c r="A79" s="287"/>
      <c r="B79" s="284"/>
      <c r="C79" s="180" t="s">
        <v>52</v>
      </c>
      <c r="D79" s="141"/>
      <c r="E79" s="141" t="s">
        <v>57</v>
      </c>
      <c r="F79" s="135" t="s">
        <v>58</v>
      </c>
      <c r="G79" s="138" t="s">
        <v>24</v>
      </c>
      <c r="H79" s="138" t="s">
        <v>25</v>
      </c>
      <c r="I79" s="139" t="s">
        <v>26</v>
      </c>
      <c r="J79" s="141" t="s">
        <v>50</v>
      </c>
      <c r="K79" s="173">
        <v>1</v>
      </c>
      <c r="L79" s="145">
        <v>2050000</v>
      </c>
      <c r="M79" s="199">
        <f t="shared" si="6"/>
        <v>2050000</v>
      </c>
      <c r="N79" s="174" t="s">
        <v>28</v>
      </c>
      <c r="O79" s="290"/>
      <c r="P79" s="19"/>
    </row>
    <row r="80" spans="1:16" ht="15.75" customHeight="1">
      <c r="A80" s="287"/>
      <c r="B80" s="284"/>
      <c r="C80" s="180" t="s">
        <v>52</v>
      </c>
      <c r="D80" s="141"/>
      <c r="E80" s="141" t="s">
        <v>59</v>
      </c>
      <c r="F80" s="135" t="s">
        <v>42</v>
      </c>
      <c r="G80" s="138" t="s">
        <v>24</v>
      </c>
      <c r="H80" s="138" t="s">
        <v>25</v>
      </c>
      <c r="I80" s="139" t="s">
        <v>26</v>
      </c>
      <c r="J80" s="141" t="s">
        <v>50</v>
      </c>
      <c r="K80" s="173">
        <v>1</v>
      </c>
      <c r="L80" s="142">
        <v>852630</v>
      </c>
      <c r="M80" s="199">
        <f t="shared" si="6"/>
        <v>852630</v>
      </c>
      <c r="N80" s="173" t="s">
        <v>55</v>
      </c>
      <c r="O80" s="290"/>
      <c r="P80" s="19"/>
    </row>
    <row r="81" spans="1:16" ht="15.75" customHeight="1">
      <c r="A81" s="287"/>
      <c r="B81" s="284"/>
      <c r="C81" s="180" t="s">
        <v>60</v>
      </c>
      <c r="D81" s="141"/>
      <c r="E81" s="141" t="s">
        <v>61</v>
      </c>
      <c r="F81" s="135" t="s">
        <v>42</v>
      </c>
      <c r="G81" s="138" t="s">
        <v>62</v>
      </c>
      <c r="H81" s="138" t="s">
        <v>25</v>
      </c>
      <c r="I81" s="139" t="s">
        <v>26</v>
      </c>
      <c r="J81" s="140" t="s">
        <v>27</v>
      </c>
      <c r="K81" s="173">
        <v>1</v>
      </c>
      <c r="L81" s="142">
        <v>852630</v>
      </c>
      <c r="M81" s="199">
        <f t="shared" si="6"/>
        <v>852630</v>
      </c>
      <c r="N81" s="173" t="s">
        <v>31</v>
      </c>
      <c r="O81" s="290"/>
      <c r="P81" s="19"/>
    </row>
    <row r="82" spans="1:16" ht="15.75" customHeight="1">
      <c r="A82" s="287"/>
      <c r="B82" s="284"/>
      <c r="C82" s="180" t="s">
        <v>63</v>
      </c>
      <c r="D82" s="141" t="s">
        <v>64</v>
      </c>
      <c r="E82" s="135" t="s">
        <v>65</v>
      </c>
      <c r="F82" s="135" t="s">
        <v>42</v>
      </c>
      <c r="G82" s="138" t="s">
        <v>24</v>
      </c>
      <c r="H82" s="138" t="s">
        <v>25</v>
      </c>
      <c r="I82" s="139" t="s">
        <v>26</v>
      </c>
      <c r="J82" s="141" t="s">
        <v>50</v>
      </c>
      <c r="K82" s="173">
        <v>1</v>
      </c>
      <c r="L82" s="142">
        <v>852630</v>
      </c>
      <c r="M82" s="199">
        <f t="shared" si="6"/>
        <v>852630</v>
      </c>
      <c r="N82" s="173" t="s">
        <v>31</v>
      </c>
      <c r="O82" s="290"/>
      <c r="P82" s="19"/>
    </row>
    <row r="83" spans="1:16" ht="15.75" customHeight="1">
      <c r="A83" s="287"/>
      <c r="B83" s="284"/>
      <c r="C83" s="180" t="s">
        <v>63</v>
      </c>
      <c r="D83" s="141" t="s">
        <v>64</v>
      </c>
      <c r="E83" s="147" t="s">
        <v>66</v>
      </c>
      <c r="F83" s="135" t="s">
        <v>42</v>
      </c>
      <c r="G83" s="138" t="s">
        <v>24</v>
      </c>
      <c r="H83" s="138" t="s">
        <v>25</v>
      </c>
      <c r="I83" s="139" t="s">
        <v>26</v>
      </c>
      <c r="J83" s="141" t="s">
        <v>50</v>
      </c>
      <c r="K83" s="173">
        <v>1</v>
      </c>
      <c r="L83" s="142">
        <v>852630</v>
      </c>
      <c r="M83" s="199">
        <f t="shared" si="6"/>
        <v>852630</v>
      </c>
      <c r="N83" s="173" t="s">
        <v>31</v>
      </c>
      <c r="O83" s="290"/>
      <c r="P83" s="19"/>
    </row>
    <row r="84" spans="1:16" ht="15.75" customHeight="1">
      <c r="A84" s="287"/>
      <c r="B84" s="284"/>
      <c r="C84" s="180" t="s">
        <v>63</v>
      </c>
      <c r="D84" s="144" t="s">
        <v>67</v>
      </c>
      <c r="E84" s="148" t="s">
        <v>68</v>
      </c>
      <c r="F84" s="148" t="s">
        <v>58</v>
      </c>
      <c r="G84" s="138" t="s">
        <v>24</v>
      </c>
      <c r="H84" s="138" t="s">
        <v>25</v>
      </c>
      <c r="I84" s="139" t="s">
        <v>26</v>
      </c>
      <c r="J84" s="144" t="s">
        <v>69</v>
      </c>
      <c r="K84" s="173">
        <v>1</v>
      </c>
      <c r="L84" s="145">
        <v>2100000</v>
      </c>
      <c r="M84" s="199">
        <f>L84*K84</f>
        <v>2100000</v>
      </c>
      <c r="N84" s="174" t="s">
        <v>28</v>
      </c>
      <c r="O84" s="290"/>
      <c r="P84" s="19"/>
    </row>
    <row r="85" spans="1:16" ht="15.75" customHeight="1">
      <c r="A85" s="287"/>
      <c r="B85" s="284"/>
      <c r="C85" s="180" t="s">
        <v>63</v>
      </c>
      <c r="D85" s="144" t="s">
        <v>70</v>
      </c>
      <c r="E85" s="148" t="s">
        <v>71</v>
      </c>
      <c r="F85" s="135" t="s">
        <v>42</v>
      </c>
      <c r="G85" s="138" t="s">
        <v>24</v>
      </c>
      <c r="H85" s="138" t="s">
        <v>25</v>
      </c>
      <c r="I85" s="139" t="s">
        <v>26</v>
      </c>
      <c r="J85" s="141" t="s">
        <v>50</v>
      </c>
      <c r="K85" s="173">
        <v>1</v>
      </c>
      <c r="L85" s="142">
        <v>852660</v>
      </c>
      <c r="M85" s="199">
        <f>L85*K85</f>
        <v>852660</v>
      </c>
      <c r="N85" s="173" t="s">
        <v>31</v>
      </c>
      <c r="O85" s="290"/>
      <c r="P85" s="19"/>
    </row>
    <row r="86" spans="1:16" ht="15.75" customHeight="1">
      <c r="A86" s="287"/>
      <c r="B86" s="284"/>
      <c r="C86" s="180" t="s">
        <v>72</v>
      </c>
      <c r="D86" s="144" t="s">
        <v>73</v>
      </c>
      <c r="E86" s="148" t="s">
        <v>74</v>
      </c>
      <c r="F86" s="135" t="s">
        <v>42</v>
      </c>
      <c r="G86" s="138" t="s">
        <v>24</v>
      </c>
      <c r="H86" s="146" t="s">
        <v>75</v>
      </c>
      <c r="I86" s="139" t="s">
        <v>76</v>
      </c>
      <c r="J86" s="144" t="s">
        <v>77</v>
      </c>
      <c r="K86" s="173">
        <v>2</v>
      </c>
      <c r="L86" s="142">
        <v>852630</v>
      </c>
      <c r="M86" s="199">
        <f>K86*L86</f>
        <v>1705260</v>
      </c>
      <c r="N86" s="173" t="s">
        <v>39</v>
      </c>
      <c r="O86" s="290"/>
      <c r="P86" s="19"/>
    </row>
    <row r="87" spans="1:16" ht="15.75" customHeight="1">
      <c r="A87" s="287"/>
      <c r="B87" s="284"/>
      <c r="C87" s="180" t="s">
        <v>72</v>
      </c>
      <c r="D87" s="144" t="s">
        <v>73</v>
      </c>
      <c r="E87" s="148" t="s">
        <v>78</v>
      </c>
      <c r="F87" s="135" t="s">
        <v>42</v>
      </c>
      <c r="G87" s="138" t="s">
        <v>24</v>
      </c>
      <c r="H87" s="146" t="s">
        <v>43</v>
      </c>
      <c r="I87" s="139" t="s">
        <v>26</v>
      </c>
      <c r="J87" s="141" t="s">
        <v>79</v>
      </c>
      <c r="K87" s="173">
        <v>1</v>
      </c>
      <c r="L87" s="201">
        <v>852630</v>
      </c>
      <c r="M87" s="199">
        <f t="shared" ref="M87:M88" si="7">K87*L87</f>
        <v>852630</v>
      </c>
      <c r="N87" s="173" t="s">
        <v>55</v>
      </c>
      <c r="O87" s="290"/>
      <c r="P87" s="19"/>
    </row>
    <row r="88" spans="1:16" ht="15.75" customHeight="1">
      <c r="A88" s="288"/>
      <c r="B88" s="285"/>
      <c r="C88" s="181" t="s">
        <v>72</v>
      </c>
      <c r="D88" s="160" t="s">
        <v>73</v>
      </c>
      <c r="E88" s="161" t="s">
        <v>80</v>
      </c>
      <c r="F88" s="162" t="s">
        <v>42</v>
      </c>
      <c r="G88" s="163" t="s">
        <v>24</v>
      </c>
      <c r="H88" s="163" t="s">
        <v>25</v>
      </c>
      <c r="I88" s="164" t="s">
        <v>26</v>
      </c>
      <c r="J88" s="160" t="s">
        <v>69</v>
      </c>
      <c r="K88" s="202">
        <v>1</v>
      </c>
      <c r="L88" s="203">
        <v>852630</v>
      </c>
      <c r="M88" s="204">
        <f t="shared" si="7"/>
        <v>852630</v>
      </c>
      <c r="N88" s="202" t="s">
        <v>31</v>
      </c>
      <c r="O88" s="291"/>
      <c r="P88" s="19"/>
    </row>
    <row r="89" spans="1:16" ht="15.75" customHeight="1">
      <c r="A89" s="18"/>
      <c r="B89" s="18"/>
      <c r="C89" s="19"/>
      <c r="D89" s="19"/>
      <c r="E89" s="20"/>
      <c r="F89" s="19"/>
      <c r="G89" s="19"/>
      <c r="H89" s="19"/>
      <c r="I89" s="19"/>
      <c r="J89" s="19"/>
      <c r="K89" s="292" t="s">
        <v>84</v>
      </c>
      <c r="L89" s="292"/>
      <c r="M89" s="132">
        <f>SUM(M1:M88)</f>
        <v>89800000</v>
      </c>
      <c r="N89" s="21"/>
      <c r="O89" s="19"/>
    </row>
    <row r="90" spans="1:16" ht="15.75" customHeight="1">
      <c r="K90" s="293" t="s">
        <v>85</v>
      </c>
      <c r="L90" s="294"/>
      <c r="M90" s="10">
        <v>2878620</v>
      </c>
      <c r="N90" s="23">
        <f>M90*100%/M91</f>
        <v>3.1060238057062137E-2</v>
      </c>
    </row>
    <row r="91" spans="1:16" ht="15.75" customHeight="1">
      <c r="K91" s="282" t="s">
        <v>86</v>
      </c>
      <c r="L91" s="282"/>
      <c r="M91" s="17">
        <f>M89+M90</f>
        <v>92678620</v>
      </c>
    </row>
    <row r="92" spans="1:16" ht="15.75" customHeight="1"/>
    <row r="93" spans="1:16" ht="15.75" customHeight="1"/>
    <row r="94" spans="1:16" ht="15.75" customHeight="1"/>
    <row r="95" spans="1:16" ht="15.75" customHeight="1"/>
    <row r="96" spans="1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  <row r="1017" spans="3:16" s="12" customFormat="1" ht="15.75" customHeight="1">
      <c r="C1017"/>
      <c r="D1017"/>
      <c r="E1017" s="7"/>
      <c r="F1017"/>
      <c r="G1017"/>
      <c r="H1017"/>
      <c r="I1017"/>
      <c r="J1017"/>
      <c r="K1017"/>
      <c r="L1017"/>
      <c r="M1017"/>
      <c r="N1017" s="14"/>
      <c r="O1017"/>
      <c r="P1017"/>
    </row>
    <row r="1018" spans="3:16" s="12" customFormat="1" ht="15.75" customHeight="1">
      <c r="C1018"/>
      <c r="D1018"/>
      <c r="E1018" s="7"/>
      <c r="F1018"/>
      <c r="G1018"/>
      <c r="H1018"/>
      <c r="I1018"/>
      <c r="J1018"/>
      <c r="K1018"/>
      <c r="L1018"/>
      <c r="M1018"/>
      <c r="N1018" s="14"/>
      <c r="O1018"/>
      <c r="P1018"/>
    </row>
    <row r="1019" spans="3:16" s="12" customFormat="1" ht="15.75" customHeight="1">
      <c r="C1019"/>
      <c r="D1019"/>
      <c r="E1019" s="7"/>
      <c r="F1019"/>
      <c r="G1019"/>
      <c r="H1019"/>
      <c r="I1019"/>
      <c r="J1019"/>
      <c r="K1019"/>
      <c r="L1019"/>
      <c r="M1019"/>
      <c r="N1019" s="14"/>
      <c r="O1019"/>
      <c r="P1019"/>
    </row>
    <row r="1020" spans="3:16" s="12" customFormat="1" ht="15.75" customHeight="1">
      <c r="C1020"/>
      <c r="D1020"/>
      <c r="E1020" s="7"/>
      <c r="F1020"/>
      <c r="G1020"/>
      <c r="H1020"/>
      <c r="I1020"/>
      <c r="J1020"/>
      <c r="K1020"/>
      <c r="L1020"/>
      <c r="M1020"/>
      <c r="N1020" s="14"/>
      <c r="O1020"/>
      <c r="P1020"/>
    </row>
    <row r="1021" spans="3:16" s="12" customFormat="1" ht="15.75" customHeight="1">
      <c r="C1021"/>
      <c r="D1021"/>
      <c r="E1021" s="7"/>
      <c r="F1021"/>
      <c r="G1021"/>
      <c r="H1021"/>
      <c r="I1021"/>
      <c r="J1021"/>
      <c r="K1021"/>
      <c r="L1021"/>
      <c r="M1021"/>
      <c r="N1021" s="14"/>
      <c r="O1021"/>
      <c r="P1021"/>
    </row>
    <row r="1022" spans="3:16" s="12" customFormat="1" ht="15.75" customHeight="1">
      <c r="C1022"/>
      <c r="D1022"/>
      <c r="E1022" s="7"/>
      <c r="F1022"/>
      <c r="G1022"/>
      <c r="H1022"/>
      <c r="I1022"/>
      <c r="J1022"/>
      <c r="K1022"/>
      <c r="L1022"/>
      <c r="M1022"/>
      <c r="N1022" s="14"/>
      <c r="O1022"/>
      <c r="P1022"/>
    </row>
    <row r="1023" spans="3:16" s="12" customFormat="1" ht="15.75" customHeight="1">
      <c r="C1023"/>
      <c r="D1023"/>
      <c r="E1023" s="7"/>
      <c r="F1023"/>
      <c r="G1023"/>
      <c r="H1023"/>
      <c r="I1023"/>
      <c r="J1023"/>
      <c r="K1023"/>
      <c r="L1023"/>
      <c r="M1023"/>
      <c r="N1023" s="14"/>
      <c r="O1023"/>
      <c r="P1023"/>
    </row>
    <row r="1024" spans="3:16" s="12" customFormat="1" ht="15.75" customHeight="1">
      <c r="C1024"/>
      <c r="D1024"/>
      <c r="E1024" s="7"/>
      <c r="F1024"/>
      <c r="G1024"/>
      <c r="H1024"/>
      <c r="I1024"/>
      <c r="J1024"/>
      <c r="K1024"/>
      <c r="L1024"/>
      <c r="M1024"/>
      <c r="N1024" s="14"/>
      <c r="O1024"/>
      <c r="P1024"/>
    </row>
    <row r="1025" spans="3:16" s="12" customFormat="1" ht="15.75" customHeight="1">
      <c r="C1025"/>
      <c r="D1025"/>
      <c r="E1025" s="7"/>
      <c r="F1025"/>
      <c r="G1025"/>
      <c r="H1025"/>
      <c r="I1025"/>
      <c r="J1025"/>
      <c r="K1025"/>
      <c r="L1025"/>
      <c r="M1025"/>
      <c r="N1025" s="14"/>
      <c r="O1025"/>
      <c r="P1025"/>
    </row>
    <row r="1026" spans="3:16" s="12" customFormat="1" ht="15.75" customHeight="1">
      <c r="C1026"/>
      <c r="D1026"/>
      <c r="E1026" s="7"/>
      <c r="F1026"/>
      <c r="G1026"/>
      <c r="H1026"/>
      <c r="I1026"/>
      <c r="J1026"/>
      <c r="K1026"/>
      <c r="L1026"/>
      <c r="M1026"/>
      <c r="N1026" s="14"/>
      <c r="O1026"/>
      <c r="P1026"/>
    </row>
    <row r="1027" spans="3:16" s="12" customFormat="1" ht="15.75" customHeight="1">
      <c r="C1027"/>
      <c r="D1027"/>
      <c r="E1027" s="7"/>
      <c r="F1027"/>
      <c r="G1027"/>
      <c r="H1027"/>
      <c r="I1027"/>
      <c r="J1027"/>
      <c r="K1027"/>
      <c r="L1027"/>
      <c r="M1027"/>
      <c r="N1027" s="14"/>
      <c r="O1027"/>
      <c r="P1027"/>
    </row>
  </sheetData>
  <protectedRanges>
    <protectedRange sqref="E5 E26 E47 E68" name="Rango1_13_1_1_1_1_1_1"/>
  </protectedRanges>
  <mergeCells count="16">
    <mergeCell ref="A1:O1"/>
    <mergeCell ref="A2:O2"/>
    <mergeCell ref="G3:H3"/>
    <mergeCell ref="I3:J3"/>
    <mergeCell ref="K91:L91"/>
    <mergeCell ref="B68:B88"/>
    <mergeCell ref="A68:A88"/>
    <mergeCell ref="O4:O88"/>
    <mergeCell ref="K89:L89"/>
    <mergeCell ref="K90:L90"/>
    <mergeCell ref="B5:B25"/>
    <mergeCell ref="A5:A25"/>
    <mergeCell ref="B26:B46"/>
    <mergeCell ref="A26:A46"/>
    <mergeCell ref="B47:B67"/>
    <mergeCell ref="A47:A67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1012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23.28515625" customWidth="1"/>
    <col min="17" max="17" width="19.28515625" customWidth="1"/>
    <col min="18" max="18" width="17.85546875" customWidth="1"/>
    <col min="19" max="19" width="17.5703125" customWidth="1"/>
    <col min="20" max="29" width="10.7109375" customWidth="1"/>
  </cols>
  <sheetData>
    <row r="1" spans="1:19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9" ht="18.75" customHeight="1">
      <c r="A2" s="277" t="s">
        <v>87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9" ht="39.75" customHeigh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9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289">
        <v>1</v>
      </c>
      <c r="P4" s="3"/>
    </row>
    <row r="5" spans="1:19" ht="65.25" customHeight="1">
      <c r="A5" s="286" t="s">
        <v>88</v>
      </c>
      <c r="B5" s="300">
        <v>433</v>
      </c>
      <c r="C5" s="192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2100000</v>
      </c>
      <c r="M5" s="155">
        <f>K5*L5</f>
        <v>2100000</v>
      </c>
      <c r="N5" s="172" t="s">
        <v>28</v>
      </c>
      <c r="O5" s="290"/>
      <c r="P5" s="194">
        <v>64800000</v>
      </c>
      <c r="Q5" s="134">
        <f>P5/19</f>
        <v>3410526.3157894737</v>
      </c>
      <c r="R5" s="134">
        <f>Q5/4</f>
        <v>852631.57894736843</v>
      </c>
    </row>
    <row r="6" spans="1:19" ht="65.25" customHeight="1">
      <c r="A6" s="287"/>
      <c r="B6" s="301"/>
      <c r="C6" s="18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852630</v>
      </c>
      <c r="M6" s="142">
        <f>K6*L6</f>
        <v>852630</v>
      </c>
      <c r="N6" s="173" t="s">
        <v>31</v>
      </c>
      <c r="O6" s="290"/>
      <c r="P6" s="194">
        <v>25000000</v>
      </c>
      <c r="Q6" s="155">
        <f>P6/4</f>
        <v>6250000</v>
      </c>
      <c r="R6" s="155">
        <f>Q6/3</f>
        <v>2083333.3333333333</v>
      </c>
    </row>
    <row r="7" spans="1:19" ht="65.25" customHeight="1">
      <c r="A7" s="287"/>
      <c r="B7" s="301"/>
      <c r="C7" s="18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852630</v>
      </c>
      <c r="M7" s="142">
        <f t="shared" ref="M7:M19" si="0">K7*L7</f>
        <v>852630</v>
      </c>
      <c r="N7" s="173" t="s">
        <v>31</v>
      </c>
      <c r="O7" s="290"/>
      <c r="P7" s="177">
        <f>SUM(M5:M25)</f>
        <v>22450000</v>
      </c>
      <c r="Q7" s="134">
        <f>P7*4</f>
        <v>89800000</v>
      </c>
      <c r="R7" s="155">
        <v>2100000</v>
      </c>
      <c r="S7" s="134">
        <f>R7*2+R8</f>
        <v>6250000</v>
      </c>
    </row>
    <row r="8" spans="1:19" ht="61.5" customHeight="1">
      <c r="A8" s="287"/>
      <c r="B8" s="301"/>
      <c r="C8" s="18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852630</v>
      </c>
      <c r="M8" s="142">
        <f t="shared" si="0"/>
        <v>852630</v>
      </c>
      <c r="N8" s="173" t="s">
        <v>31</v>
      </c>
      <c r="O8" s="290"/>
      <c r="P8" s="19"/>
      <c r="R8" s="155">
        <v>2050000</v>
      </c>
    </row>
    <row r="9" spans="1:19" ht="52.5" customHeight="1">
      <c r="A9" s="287"/>
      <c r="B9" s="301"/>
      <c r="C9" s="18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852630</v>
      </c>
      <c r="M9" s="142">
        <f t="shared" si="0"/>
        <v>852630</v>
      </c>
      <c r="N9" s="173" t="s">
        <v>39</v>
      </c>
      <c r="O9" s="290"/>
      <c r="P9" s="19"/>
    </row>
    <row r="10" spans="1:19" ht="40.5" customHeight="1">
      <c r="A10" s="287"/>
      <c r="B10" s="301"/>
      <c r="C10" s="190" t="s">
        <v>40</v>
      </c>
      <c r="D10" s="136"/>
      <c r="E10" s="144" t="s">
        <v>46</v>
      </c>
      <c r="F10" s="135" t="s">
        <v>47</v>
      </c>
      <c r="G10" s="138"/>
      <c r="H10" s="138" t="s">
        <v>25</v>
      </c>
      <c r="I10" s="139" t="s">
        <v>26</v>
      </c>
      <c r="J10" s="139" t="s">
        <v>48</v>
      </c>
      <c r="K10" s="141">
        <v>1</v>
      </c>
      <c r="L10" s="142">
        <v>852630</v>
      </c>
      <c r="M10" s="145">
        <f t="shared" si="0"/>
        <v>852630</v>
      </c>
      <c r="N10" s="170" t="s">
        <v>45</v>
      </c>
      <c r="O10" s="290"/>
      <c r="P10" s="19"/>
    </row>
    <row r="11" spans="1:19" ht="82.5" customHeight="1">
      <c r="A11" s="287"/>
      <c r="B11" s="301"/>
      <c r="C11" s="190" t="s">
        <v>40</v>
      </c>
      <c r="D11" s="136"/>
      <c r="E11" s="144" t="s">
        <v>51</v>
      </c>
      <c r="F11" s="135" t="s">
        <v>42</v>
      </c>
      <c r="G11" s="138" t="s">
        <v>24</v>
      </c>
      <c r="H11" s="138" t="s">
        <v>25</v>
      </c>
      <c r="I11" s="139" t="s">
        <v>26</v>
      </c>
      <c r="J11" s="139" t="s">
        <v>50</v>
      </c>
      <c r="K11" s="141">
        <v>1</v>
      </c>
      <c r="L11" s="142">
        <v>852630</v>
      </c>
      <c r="M11" s="145">
        <f t="shared" si="0"/>
        <v>852630</v>
      </c>
      <c r="N11" s="170" t="s">
        <v>45</v>
      </c>
      <c r="O11" s="290"/>
      <c r="P11" s="19"/>
    </row>
    <row r="12" spans="1:19" ht="58.5" customHeight="1">
      <c r="A12" s="287"/>
      <c r="B12" s="301"/>
      <c r="C12" s="190" t="s">
        <v>52</v>
      </c>
      <c r="D12" s="141"/>
      <c r="E12" s="141" t="s">
        <v>53</v>
      </c>
      <c r="F12" s="135" t="s">
        <v>54</v>
      </c>
      <c r="G12" s="138" t="s">
        <v>24</v>
      </c>
      <c r="H12" s="138" t="s">
        <v>25</v>
      </c>
      <c r="I12" s="139" t="s">
        <v>26</v>
      </c>
      <c r="J12" s="141" t="s">
        <v>50</v>
      </c>
      <c r="K12" s="141">
        <v>1</v>
      </c>
      <c r="L12" s="142">
        <v>852630</v>
      </c>
      <c r="M12" s="145">
        <f t="shared" si="0"/>
        <v>852630</v>
      </c>
      <c r="N12" s="173" t="s">
        <v>55</v>
      </c>
      <c r="O12" s="290"/>
      <c r="P12" s="19"/>
    </row>
    <row r="13" spans="1:19" ht="62.25" customHeight="1">
      <c r="A13" s="287"/>
      <c r="B13" s="301"/>
      <c r="C13" s="190" t="s">
        <v>52</v>
      </c>
      <c r="D13" s="141"/>
      <c r="E13" s="141" t="s">
        <v>56</v>
      </c>
      <c r="F13" s="135" t="s">
        <v>42</v>
      </c>
      <c r="G13" s="138" t="s">
        <v>24</v>
      </c>
      <c r="H13" s="138" t="s">
        <v>25</v>
      </c>
      <c r="I13" s="139" t="s">
        <v>26</v>
      </c>
      <c r="J13" s="141" t="s">
        <v>50</v>
      </c>
      <c r="K13" s="141">
        <v>1</v>
      </c>
      <c r="L13" s="142">
        <v>852630</v>
      </c>
      <c r="M13" s="145">
        <f t="shared" si="0"/>
        <v>852630</v>
      </c>
      <c r="N13" s="173" t="s">
        <v>39</v>
      </c>
      <c r="O13" s="290"/>
      <c r="P13" s="19"/>
    </row>
    <row r="14" spans="1:19" ht="56.25" customHeight="1">
      <c r="A14" s="287"/>
      <c r="B14" s="301"/>
      <c r="C14" s="190" t="s">
        <v>52</v>
      </c>
      <c r="D14" s="141"/>
      <c r="E14" s="141" t="s">
        <v>57</v>
      </c>
      <c r="F14" s="135" t="s">
        <v>58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41">
        <v>1</v>
      </c>
      <c r="L14" s="145">
        <v>2050000</v>
      </c>
      <c r="M14" s="145">
        <f t="shared" si="0"/>
        <v>2050000</v>
      </c>
      <c r="N14" s="174" t="s">
        <v>28</v>
      </c>
      <c r="O14" s="290"/>
      <c r="P14" s="19"/>
    </row>
    <row r="15" spans="1:19" ht="57" customHeight="1">
      <c r="A15" s="287"/>
      <c r="B15" s="301"/>
      <c r="C15" s="190" t="s">
        <v>52</v>
      </c>
      <c r="D15" s="141"/>
      <c r="E15" s="141" t="s">
        <v>59</v>
      </c>
      <c r="F15" s="135" t="s">
        <v>42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41">
        <v>1</v>
      </c>
      <c r="L15" s="142">
        <v>852630</v>
      </c>
      <c r="M15" s="145">
        <f t="shared" si="0"/>
        <v>852630</v>
      </c>
      <c r="N15" s="173" t="s">
        <v>55</v>
      </c>
      <c r="O15" s="290"/>
      <c r="P15" s="19"/>
    </row>
    <row r="16" spans="1:19" ht="56.25" customHeight="1">
      <c r="A16" s="287"/>
      <c r="B16" s="301"/>
      <c r="C16" s="190" t="s">
        <v>60</v>
      </c>
      <c r="D16" s="141"/>
      <c r="E16" s="141" t="s">
        <v>61</v>
      </c>
      <c r="F16" s="135" t="s">
        <v>42</v>
      </c>
      <c r="G16" s="138" t="s">
        <v>62</v>
      </c>
      <c r="H16" s="138" t="s">
        <v>25</v>
      </c>
      <c r="I16" s="139" t="s">
        <v>26</v>
      </c>
      <c r="J16" s="140" t="s">
        <v>27</v>
      </c>
      <c r="K16" s="141">
        <v>1</v>
      </c>
      <c r="L16" s="142">
        <v>852630</v>
      </c>
      <c r="M16" s="145">
        <f t="shared" si="0"/>
        <v>852630</v>
      </c>
      <c r="N16" s="173" t="s">
        <v>31</v>
      </c>
      <c r="O16" s="290"/>
      <c r="P16" s="19"/>
    </row>
    <row r="17" spans="1:16" ht="56.25" customHeight="1">
      <c r="A17" s="287"/>
      <c r="B17" s="301"/>
      <c r="C17" s="190" t="s">
        <v>63</v>
      </c>
      <c r="D17" s="141" t="s">
        <v>64</v>
      </c>
      <c r="E17" s="135" t="s">
        <v>65</v>
      </c>
      <c r="F17" s="135" t="s">
        <v>42</v>
      </c>
      <c r="G17" s="138" t="s">
        <v>24</v>
      </c>
      <c r="H17" s="138" t="s">
        <v>25</v>
      </c>
      <c r="I17" s="139" t="s">
        <v>26</v>
      </c>
      <c r="J17" s="141" t="s">
        <v>50</v>
      </c>
      <c r="K17" s="141">
        <v>1</v>
      </c>
      <c r="L17" s="142">
        <v>852630</v>
      </c>
      <c r="M17" s="145">
        <f t="shared" si="0"/>
        <v>852630</v>
      </c>
      <c r="N17" s="173" t="s">
        <v>31</v>
      </c>
      <c r="O17" s="290"/>
      <c r="P17" s="19"/>
    </row>
    <row r="18" spans="1:16" ht="56.25" customHeight="1">
      <c r="A18" s="287"/>
      <c r="B18" s="301"/>
      <c r="C18" s="190" t="s">
        <v>63</v>
      </c>
      <c r="D18" s="141" t="s">
        <v>64</v>
      </c>
      <c r="E18" s="147" t="s">
        <v>89</v>
      </c>
      <c r="F18" s="135" t="s">
        <v>42</v>
      </c>
      <c r="G18" s="138" t="s">
        <v>24</v>
      </c>
      <c r="H18" s="138" t="s">
        <v>25</v>
      </c>
      <c r="I18" s="139" t="s">
        <v>26</v>
      </c>
      <c r="J18" s="141" t="s">
        <v>50</v>
      </c>
      <c r="K18" s="141">
        <v>1</v>
      </c>
      <c r="L18" s="142">
        <v>852630</v>
      </c>
      <c r="M18" s="145">
        <f t="shared" si="0"/>
        <v>852630</v>
      </c>
      <c r="N18" s="173" t="s">
        <v>31</v>
      </c>
      <c r="O18" s="290"/>
      <c r="P18" s="19"/>
    </row>
    <row r="19" spans="1:16" ht="71.25" customHeight="1">
      <c r="A19" s="287"/>
      <c r="B19" s="301"/>
      <c r="C19" s="190" t="s">
        <v>63</v>
      </c>
      <c r="D19" s="141" t="s">
        <v>64</v>
      </c>
      <c r="E19" s="147" t="s">
        <v>66</v>
      </c>
      <c r="F19" s="135" t="s">
        <v>42</v>
      </c>
      <c r="G19" s="138" t="s">
        <v>24</v>
      </c>
      <c r="H19" s="138" t="s">
        <v>25</v>
      </c>
      <c r="I19" s="139" t="s">
        <v>26</v>
      </c>
      <c r="J19" s="141" t="s">
        <v>50</v>
      </c>
      <c r="K19" s="141">
        <v>1</v>
      </c>
      <c r="L19" s="142">
        <v>852630</v>
      </c>
      <c r="M19" s="145">
        <f t="shared" si="0"/>
        <v>852630</v>
      </c>
      <c r="N19" s="173" t="s">
        <v>31</v>
      </c>
      <c r="O19" s="290"/>
      <c r="P19" s="19"/>
    </row>
    <row r="20" spans="1:16" ht="61.5" customHeight="1">
      <c r="A20" s="287"/>
      <c r="B20" s="301"/>
      <c r="C20" s="190" t="s">
        <v>63</v>
      </c>
      <c r="D20" s="144" t="s">
        <v>67</v>
      </c>
      <c r="E20" s="148" t="s">
        <v>68</v>
      </c>
      <c r="F20" s="148" t="s">
        <v>58</v>
      </c>
      <c r="G20" s="138" t="s">
        <v>24</v>
      </c>
      <c r="H20" s="138" t="s">
        <v>25</v>
      </c>
      <c r="I20" s="139" t="s">
        <v>26</v>
      </c>
      <c r="J20" s="144" t="s">
        <v>69</v>
      </c>
      <c r="K20" s="141">
        <v>1</v>
      </c>
      <c r="L20" s="145">
        <v>2100000</v>
      </c>
      <c r="M20" s="145">
        <f>L20*K20</f>
        <v>2100000</v>
      </c>
      <c r="N20" s="174" t="s">
        <v>28</v>
      </c>
      <c r="O20" s="290"/>
      <c r="P20" s="19"/>
    </row>
    <row r="21" spans="1:16" ht="33.75" customHeight="1">
      <c r="A21" s="287"/>
      <c r="B21" s="301"/>
      <c r="C21" s="190" t="s">
        <v>63</v>
      </c>
      <c r="D21" s="144" t="s">
        <v>70</v>
      </c>
      <c r="E21" s="148" t="s">
        <v>71</v>
      </c>
      <c r="F21" s="135" t="s">
        <v>42</v>
      </c>
      <c r="G21" s="138" t="s">
        <v>24</v>
      </c>
      <c r="H21" s="138" t="s">
        <v>25</v>
      </c>
      <c r="I21" s="139" t="s">
        <v>26</v>
      </c>
      <c r="J21" s="141" t="s">
        <v>50</v>
      </c>
      <c r="K21" s="141">
        <v>1</v>
      </c>
      <c r="L21" s="142">
        <v>852660</v>
      </c>
      <c r="M21" s="145">
        <f>L21*K21</f>
        <v>852660</v>
      </c>
      <c r="N21" s="173" t="s">
        <v>31</v>
      </c>
      <c r="O21" s="290"/>
      <c r="P21" s="19"/>
    </row>
    <row r="22" spans="1:16" ht="43.5" customHeight="1">
      <c r="A22" s="287"/>
      <c r="B22" s="301"/>
      <c r="C22" s="190" t="s">
        <v>72</v>
      </c>
      <c r="D22" s="144" t="s">
        <v>73</v>
      </c>
      <c r="E22" s="148" t="s">
        <v>74</v>
      </c>
      <c r="F22" s="135" t="s">
        <v>42</v>
      </c>
      <c r="G22" s="138" t="s">
        <v>24</v>
      </c>
      <c r="H22" s="146" t="s">
        <v>75</v>
      </c>
      <c r="I22" s="139" t="s">
        <v>76</v>
      </c>
      <c r="J22" s="144" t="s">
        <v>77</v>
      </c>
      <c r="K22" s="141">
        <v>2</v>
      </c>
      <c r="L22" s="142">
        <v>852630</v>
      </c>
      <c r="M22" s="145">
        <f>K22*L22</f>
        <v>1705260</v>
      </c>
      <c r="N22" s="173" t="s">
        <v>39</v>
      </c>
      <c r="O22" s="290"/>
      <c r="P22" s="19"/>
    </row>
    <row r="23" spans="1:16" ht="65.25" customHeight="1">
      <c r="A23" s="287"/>
      <c r="B23" s="301"/>
      <c r="C23" s="190" t="s">
        <v>72</v>
      </c>
      <c r="D23" s="144" t="s">
        <v>73</v>
      </c>
      <c r="E23" s="148" t="s">
        <v>78</v>
      </c>
      <c r="F23" s="135" t="s">
        <v>42</v>
      </c>
      <c r="G23" s="138" t="s">
        <v>24</v>
      </c>
      <c r="H23" s="146" t="s">
        <v>43</v>
      </c>
      <c r="I23" s="139" t="s">
        <v>26</v>
      </c>
      <c r="J23" s="141" t="s">
        <v>79</v>
      </c>
      <c r="K23" s="141">
        <v>1</v>
      </c>
      <c r="L23" s="142">
        <v>852630</v>
      </c>
      <c r="M23" s="145">
        <f t="shared" ref="M23:M25" si="1">K23*L23</f>
        <v>852630</v>
      </c>
      <c r="N23" s="173" t="s">
        <v>55</v>
      </c>
      <c r="O23" s="290"/>
      <c r="P23" s="19"/>
    </row>
    <row r="24" spans="1:16" ht="46.5" customHeight="1">
      <c r="A24" s="287"/>
      <c r="B24" s="301"/>
      <c r="C24" s="190" t="s">
        <v>72</v>
      </c>
      <c r="D24" s="144" t="s">
        <v>73</v>
      </c>
      <c r="E24" s="148" t="s">
        <v>80</v>
      </c>
      <c r="F24" s="135" t="s">
        <v>42</v>
      </c>
      <c r="G24" s="138" t="s">
        <v>24</v>
      </c>
      <c r="H24" s="138" t="s">
        <v>25</v>
      </c>
      <c r="I24" s="139" t="s">
        <v>26</v>
      </c>
      <c r="J24" s="144" t="s">
        <v>69</v>
      </c>
      <c r="K24" s="141">
        <v>1</v>
      </c>
      <c r="L24" s="142">
        <v>852630</v>
      </c>
      <c r="M24" s="145">
        <f t="shared" si="1"/>
        <v>852630</v>
      </c>
      <c r="N24" s="173" t="s">
        <v>31</v>
      </c>
      <c r="O24" s="290"/>
      <c r="P24" s="19"/>
    </row>
    <row r="25" spans="1:16" ht="45.75" customHeight="1">
      <c r="A25" s="287"/>
      <c r="B25" s="301"/>
      <c r="C25" s="169" t="s">
        <v>72</v>
      </c>
      <c r="D25" s="160" t="s">
        <v>90</v>
      </c>
      <c r="E25" s="161" t="s">
        <v>91</v>
      </c>
      <c r="F25" s="162" t="s">
        <v>42</v>
      </c>
      <c r="G25" s="163" t="s">
        <v>24</v>
      </c>
      <c r="H25" s="163" t="s">
        <v>25</v>
      </c>
      <c r="I25" s="164" t="s">
        <v>26</v>
      </c>
      <c r="J25" s="160" t="s">
        <v>69</v>
      </c>
      <c r="K25" s="165">
        <v>1</v>
      </c>
      <c r="L25" s="142">
        <v>852630</v>
      </c>
      <c r="M25" s="166">
        <f t="shared" si="1"/>
        <v>852630</v>
      </c>
      <c r="N25" s="175" t="s">
        <v>45</v>
      </c>
      <c r="O25" s="290"/>
      <c r="P25" s="19"/>
    </row>
    <row r="26" spans="1:16" ht="82.5" customHeight="1">
      <c r="A26" s="286" t="s">
        <v>92</v>
      </c>
      <c r="B26" s="300">
        <v>409</v>
      </c>
      <c r="C26" s="192" t="s">
        <v>20</v>
      </c>
      <c r="D26" s="171" t="s">
        <v>21</v>
      </c>
      <c r="E26" s="150" t="s">
        <v>22</v>
      </c>
      <c r="F26" s="150" t="s">
        <v>23</v>
      </c>
      <c r="G26" s="151" t="s">
        <v>24</v>
      </c>
      <c r="H26" s="151" t="s">
        <v>25</v>
      </c>
      <c r="I26" s="152" t="s">
        <v>26</v>
      </c>
      <c r="J26" s="153" t="s">
        <v>27</v>
      </c>
      <c r="K26" s="154">
        <v>1</v>
      </c>
      <c r="L26" s="155">
        <v>2100000</v>
      </c>
      <c r="M26" s="155">
        <f>K26*L26</f>
        <v>2100000</v>
      </c>
      <c r="N26" s="172" t="s">
        <v>28</v>
      </c>
      <c r="O26" s="290"/>
      <c r="P26" s="19"/>
    </row>
    <row r="27" spans="1:16" ht="60" customHeight="1">
      <c r="A27" s="287"/>
      <c r="B27" s="301"/>
      <c r="C27" s="189" t="s">
        <v>20</v>
      </c>
      <c r="D27" s="144" t="s">
        <v>21</v>
      </c>
      <c r="E27" s="137" t="s">
        <v>29</v>
      </c>
      <c r="F27" s="137" t="s">
        <v>30</v>
      </c>
      <c r="G27" s="138" t="s">
        <v>24</v>
      </c>
      <c r="H27" s="138" t="s">
        <v>25</v>
      </c>
      <c r="I27" s="139" t="s">
        <v>26</v>
      </c>
      <c r="J27" s="140" t="s">
        <v>27</v>
      </c>
      <c r="K27" s="141">
        <v>1</v>
      </c>
      <c r="L27" s="142">
        <v>852630</v>
      </c>
      <c r="M27" s="142">
        <f>K27*L27</f>
        <v>852630</v>
      </c>
      <c r="N27" s="173" t="s">
        <v>31</v>
      </c>
      <c r="O27" s="290"/>
      <c r="P27" s="19"/>
    </row>
    <row r="28" spans="1:16" ht="33.75" customHeight="1">
      <c r="A28" s="287"/>
      <c r="B28" s="301"/>
      <c r="C28" s="189" t="s">
        <v>20</v>
      </c>
      <c r="D28" s="144" t="s">
        <v>32</v>
      </c>
      <c r="E28" s="137" t="s">
        <v>33</v>
      </c>
      <c r="F28" s="137" t="s">
        <v>30</v>
      </c>
      <c r="G28" s="138" t="s">
        <v>24</v>
      </c>
      <c r="H28" s="138" t="s">
        <v>25</v>
      </c>
      <c r="I28" s="139" t="s">
        <v>26</v>
      </c>
      <c r="J28" s="140" t="s">
        <v>34</v>
      </c>
      <c r="K28" s="141">
        <v>1</v>
      </c>
      <c r="L28" s="142">
        <v>852630</v>
      </c>
      <c r="M28" s="142">
        <f t="shared" ref="M28:M40" si="2">K28*L28</f>
        <v>852630</v>
      </c>
      <c r="N28" s="173" t="s">
        <v>31</v>
      </c>
      <c r="O28" s="290"/>
      <c r="P28" s="19"/>
    </row>
    <row r="29" spans="1:16" ht="46.5" customHeight="1">
      <c r="A29" s="287"/>
      <c r="B29" s="301"/>
      <c r="C29" s="189" t="s">
        <v>20</v>
      </c>
      <c r="D29" s="144" t="s">
        <v>32</v>
      </c>
      <c r="E29" s="137" t="s">
        <v>35</v>
      </c>
      <c r="F29" s="137" t="s">
        <v>30</v>
      </c>
      <c r="G29" s="138" t="s">
        <v>24</v>
      </c>
      <c r="H29" s="138" t="s">
        <v>25</v>
      </c>
      <c r="I29" s="139" t="s">
        <v>26</v>
      </c>
      <c r="J29" s="140" t="s">
        <v>34</v>
      </c>
      <c r="K29" s="141">
        <v>1</v>
      </c>
      <c r="L29" s="142">
        <v>852630</v>
      </c>
      <c r="M29" s="142">
        <f t="shared" si="2"/>
        <v>852630</v>
      </c>
      <c r="N29" s="173" t="s">
        <v>31</v>
      </c>
      <c r="O29" s="290"/>
      <c r="P29" s="19"/>
    </row>
    <row r="30" spans="1:16" ht="37.5" customHeight="1">
      <c r="A30" s="287"/>
      <c r="B30" s="301"/>
      <c r="C30" s="189" t="s">
        <v>20</v>
      </c>
      <c r="D30" s="144" t="s">
        <v>32</v>
      </c>
      <c r="E30" s="143" t="s">
        <v>36</v>
      </c>
      <c r="F30" s="137" t="s">
        <v>37</v>
      </c>
      <c r="G30" s="138" t="s">
        <v>38</v>
      </c>
      <c r="H30" s="138" t="s">
        <v>25</v>
      </c>
      <c r="I30" s="139" t="s">
        <v>26</v>
      </c>
      <c r="J30" s="140" t="s">
        <v>27</v>
      </c>
      <c r="K30" s="141">
        <v>1</v>
      </c>
      <c r="L30" s="142">
        <v>852630</v>
      </c>
      <c r="M30" s="142">
        <f t="shared" si="2"/>
        <v>852630</v>
      </c>
      <c r="N30" s="173" t="s">
        <v>39</v>
      </c>
      <c r="O30" s="290"/>
      <c r="P30" s="19"/>
    </row>
    <row r="31" spans="1:16" ht="37.5" customHeight="1">
      <c r="A31" s="287"/>
      <c r="B31" s="301"/>
      <c r="C31" s="190" t="s">
        <v>40</v>
      </c>
      <c r="D31" s="136"/>
      <c r="E31" s="144" t="s">
        <v>46</v>
      </c>
      <c r="F31" s="135" t="s">
        <v>47</v>
      </c>
      <c r="G31" s="138"/>
      <c r="H31" s="138" t="s">
        <v>25</v>
      </c>
      <c r="I31" s="139" t="s">
        <v>26</v>
      </c>
      <c r="J31" s="139" t="s">
        <v>48</v>
      </c>
      <c r="K31" s="141">
        <v>1</v>
      </c>
      <c r="L31" s="142">
        <v>852630</v>
      </c>
      <c r="M31" s="145">
        <f t="shared" si="2"/>
        <v>852630</v>
      </c>
      <c r="N31" s="170" t="s">
        <v>45</v>
      </c>
      <c r="O31" s="290"/>
      <c r="P31" s="19"/>
    </row>
    <row r="32" spans="1:16" ht="37.5" customHeight="1">
      <c r="A32" s="287"/>
      <c r="B32" s="301"/>
      <c r="C32" s="190" t="s">
        <v>40</v>
      </c>
      <c r="D32" s="136"/>
      <c r="E32" s="144" t="s">
        <v>51</v>
      </c>
      <c r="F32" s="135" t="s">
        <v>42</v>
      </c>
      <c r="G32" s="138" t="s">
        <v>24</v>
      </c>
      <c r="H32" s="138" t="s">
        <v>25</v>
      </c>
      <c r="I32" s="139" t="s">
        <v>26</v>
      </c>
      <c r="J32" s="139" t="s">
        <v>50</v>
      </c>
      <c r="K32" s="141">
        <v>1</v>
      </c>
      <c r="L32" s="142">
        <v>852630</v>
      </c>
      <c r="M32" s="145">
        <f t="shared" si="2"/>
        <v>852630</v>
      </c>
      <c r="N32" s="170" t="s">
        <v>45</v>
      </c>
      <c r="O32" s="290"/>
      <c r="P32" s="19"/>
    </row>
    <row r="33" spans="1:17" ht="37.5" customHeight="1">
      <c r="A33" s="287"/>
      <c r="B33" s="301"/>
      <c r="C33" s="190" t="s">
        <v>52</v>
      </c>
      <c r="D33" s="141"/>
      <c r="E33" s="141" t="s">
        <v>53</v>
      </c>
      <c r="F33" s="135" t="s">
        <v>54</v>
      </c>
      <c r="G33" s="138" t="s">
        <v>24</v>
      </c>
      <c r="H33" s="138" t="s">
        <v>25</v>
      </c>
      <c r="I33" s="139" t="s">
        <v>26</v>
      </c>
      <c r="J33" s="141" t="s">
        <v>50</v>
      </c>
      <c r="K33" s="141">
        <v>1</v>
      </c>
      <c r="L33" s="142">
        <v>852630</v>
      </c>
      <c r="M33" s="145">
        <f t="shared" si="2"/>
        <v>852630</v>
      </c>
      <c r="N33" s="173" t="s">
        <v>55</v>
      </c>
      <c r="O33" s="290"/>
      <c r="P33" s="19"/>
    </row>
    <row r="34" spans="1:17" ht="68.25" customHeight="1">
      <c r="A34" s="287"/>
      <c r="B34" s="301"/>
      <c r="C34" s="190" t="s">
        <v>52</v>
      </c>
      <c r="D34" s="141"/>
      <c r="E34" s="141" t="s">
        <v>56</v>
      </c>
      <c r="F34" s="135" t="s">
        <v>42</v>
      </c>
      <c r="G34" s="138" t="s">
        <v>24</v>
      </c>
      <c r="H34" s="138" t="s">
        <v>25</v>
      </c>
      <c r="I34" s="139" t="s">
        <v>26</v>
      </c>
      <c r="J34" s="141" t="s">
        <v>50</v>
      </c>
      <c r="K34" s="141">
        <v>1</v>
      </c>
      <c r="L34" s="142">
        <v>852630</v>
      </c>
      <c r="M34" s="145">
        <f t="shared" si="2"/>
        <v>852630</v>
      </c>
      <c r="N34" s="173" t="s">
        <v>39</v>
      </c>
      <c r="O34" s="290"/>
      <c r="P34" s="195"/>
      <c r="Q34" s="193"/>
    </row>
    <row r="35" spans="1:17" ht="68.25" customHeight="1">
      <c r="A35" s="287"/>
      <c r="B35" s="301"/>
      <c r="C35" s="190" t="s">
        <v>52</v>
      </c>
      <c r="D35" s="141"/>
      <c r="E35" s="141" t="s">
        <v>57</v>
      </c>
      <c r="F35" s="135" t="s">
        <v>58</v>
      </c>
      <c r="G35" s="138" t="s">
        <v>24</v>
      </c>
      <c r="H35" s="138" t="s">
        <v>25</v>
      </c>
      <c r="I35" s="139" t="s">
        <v>26</v>
      </c>
      <c r="J35" s="141" t="s">
        <v>50</v>
      </c>
      <c r="K35" s="141">
        <v>1</v>
      </c>
      <c r="L35" s="145">
        <v>2050000</v>
      </c>
      <c r="M35" s="145">
        <f t="shared" si="2"/>
        <v>2050000</v>
      </c>
      <c r="N35" s="174" t="s">
        <v>28</v>
      </c>
      <c r="O35" s="290"/>
      <c r="P35" s="19"/>
    </row>
    <row r="36" spans="1:17" ht="68.25" customHeight="1">
      <c r="A36" s="287"/>
      <c r="B36" s="301"/>
      <c r="C36" s="190" t="s">
        <v>52</v>
      </c>
      <c r="D36" s="141"/>
      <c r="E36" s="141" t="s">
        <v>59</v>
      </c>
      <c r="F36" s="135" t="s">
        <v>42</v>
      </c>
      <c r="G36" s="138" t="s">
        <v>24</v>
      </c>
      <c r="H36" s="138" t="s">
        <v>25</v>
      </c>
      <c r="I36" s="139" t="s">
        <v>26</v>
      </c>
      <c r="J36" s="141" t="s">
        <v>50</v>
      </c>
      <c r="K36" s="141">
        <v>1</v>
      </c>
      <c r="L36" s="142">
        <v>852630</v>
      </c>
      <c r="M36" s="145">
        <f t="shared" si="2"/>
        <v>852630</v>
      </c>
      <c r="N36" s="173" t="s">
        <v>55</v>
      </c>
      <c r="O36" s="290"/>
      <c r="P36" s="19"/>
    </row>
    <row r="37" spans="1:17" ht="68.25" customHeight="1">
      <c r="A37" s="287"/>
      <c r="B37" s="301"/>
      <c r="C37" s="190" t="s">
        <v>60</v>
      </c>
      <c r="D37" s="141"/>
      <c r="E37" s="141" t="s">
        <v>61</v>
      </c>
      <c r="F37" s="135" t="s">
        <v>42</v>
      </c>
      <c r="G37" s="138" t="s">
        <v>62</v>
      </c>
      <c r="H37" s="138" t="s">
        <v>25</v>
      </c>
      <c r="I37" s="139" t="s">
        <v>26</v>
      </c>
      <c r="J37" s="140" t="s">
        <v>27</v>
      </c>
      <c r="K37" s="141">
        <v>1</v>
      </c>
      <c r="L37" s="142">
        <v>852630</v>
      </c>
      <c r="M37" s="145">
        <f t="shared" si="2"/>
        <v>852630</v>
      </c>
      <c r="N37" s="173" t="s">
        <v>31</v>
      </c>
      <c r="O37" s="290"/>
      <c r="P37" s="19"/>
    </row>
    <row r="38" spans="1:17" ht="68.25" customHeight="1">
      <c r="A38" s="287"/>
      <c r="B38" s="301"/>
      <c r="C38" s="190" t="s">
        <v>63</v>
      </c>
      <c r="D38" s="141" t="s">
        <v>64</v>
      </c>
      <c r="E38" s="135" t="s">
        <v>65</v>
      </c>
      <c r="F38" s="135" t="s">
        <v>42</v>
      </c>
      <c r="G38" s="138" t="s">
        <v>24</v>
      </c>
      <c r="H38" s="138" t="s">
        <v>25</v>
      </c>
      <c r="I38" s="139" t="s">
        <v>26</v>
      </c>
      <c r="J38" s="141" t="s">
        <v>50</v>
      </c>
      <c r="K38" s="141">
        <v>1</v>
      </c>
      <c r="L38" s="142">
        <v>852630</v>
      </c>
      <c r="M38" s="145">
        <f t="shared" si="2"/>
        <v>852630</v>
      </c>
      <c r="N38" s="173" t="s">
        <v>31</v>
      </c>
      <c r="O38" s="290"/>
      <c r="P38" s="19"/>
    </row>
    <row r="39" spans="1:17" ht="68.25" customHeight="1">
      <c r="A39" s="287"/>
      <c r="B39" s="301"/>
      <c r="C39" s="190" t="s">
        <v>63</v>
      </c>
      <c r="D39" s="141" t="s">
        <v>64</v>
      </c>
      <c r="E39" s="147" t="s">
        <v>89</v>
      </c>
      <c r="F39" s="135" t="s">
        <v>42</v>
      </c>
      <c r="G39" s="138" t="s">
        <v>24</v>
      </c>
      <c r="H39" s="138" t="s">
        <v>25</v>
      </c>
      <c r="I39" s="139" t="s">
        <v>26</v>
      </c>
      <c r="J39" s="141" t="s">
        <v>50</v>
      </c>
      <c r="K39" s="141">
        <v>1</v>
      </c>
      <c r="L39" s="142">
        <v>852630</v>
      </c>
      <c r="M39" s="145">
        <f t="shared" si="2"/>
        <v>852630</v>
      </c>
      <c r="N39" s="173" t="s">
        <v>31</v>
      </c>
      <c r="O39" s="290"/>
      <c r="P39" s="19"/>
    </row>
    <row r="40" spans="1:17" ht="68.25" customHeight="1">
      <c r="A40" s="287"/>
      <c r="B40" s="301"/>
      <c r="C40" s="190" t="s">
        <v>63</v>
      </c>
      <c r="D40" s="141" t="s">
        <v>64</v>
      </c>
      <c r="E40" s="147" t="s">
        <v>66</v>
      </c>
      <c r="F40" s="135" t="s">
        <v>42</v>
      </c>
      <c r="G40" s="138" t="s">
        <v>24</v>
      </c>
      <c r="H40" s="138" t="s">
        <v>25</v>
      </c>
      <c r="I40" s="139" t="s">
        <v>26</v>
      </c>
      <c r="J40" s="141" t="s">
        <v>50</v>
      </c>
      <c r="K40" s="141">
        <v>1</v>
      </c>
      <c r="L40" s="142">
        <v>852630</v>
      </c>
      <c r="M40" s="145">
        <f t="shared" si="2"/>
        <v>852630</v>
      </c>
      <c r="N40" s="173" t="s">
        <v>31</v>
      </c>
      <c r="O40" s="290"/>
      <c r="P40" s="19"/>
    </row>
    <row r="41" spans="1:17" ht="82.5" customHeight="1">
      <c r="A41" s="287"/>
      <c r="B41" s="301"/>
      <c r="C41" s="190" t="s">
        <v>63</v>
      </c>
      <c r="D41" s="144" t="s">
        <v>67</v>
      </c>
      <c r="E41" s="148" t="s">
        <v>68</v>
      </c>
      <c r="F41" s="148" t="s">
        <v>58</v>
      </c>
      <c r="G41" s="138" t="s">
        <v>24</v>
      </c>
      <c r="H41" s="138" t="s">
        <v>25</v>
      </c>
      <c r="I41" s="139" t="s">
        <v>26</v>
      </c>
      <c r="J41" s="144" t="s">
        <v>69</v>
      </c>
      <c r="K41" s="141">
        <v>1</v>
      </c>
      <c r="L41" s="145">
        <v>2100000</v>
      </c>
      <c r="M41" s="145">
        <f>L41*K41</f>
        <v>2100000</v>
      </c>
      <c r="N41" s="174" t="s">
        <v>28</v>
      </c>
      <c r="O41" s="290"/>
      <c r="P41" s="19"/>
    </row>
    <row r="42" spans="1:17" ht="68.25" customHeight="1">
      <c r="A42" s="287"/>
      <c r="B42" s="301"/>
      <c r="C42" s="190" t="s">
        <v>63</v>
      </c>
      <c r="D42" s="144" t="s">
        <v>70</v>
      </c>
      <c r="E42" s="148" t="s">
        <v>71</v>
      </c>
      <c r="F42" s="135" t="s">
        <v>42</v>
      </c>
      <c r="G42" s="138" t="s">
        <v>24</v>
      </c>
      <c r="H42" s="138" t="s">
        <v>25</v>
      </c>
      <c r="I42" s="139" t="s">
        <v>26</v>
      </c>
      <c r="J42" s="141" t="s">
        <v>50</v>
      </c>
      <c r="K42" s="141">
        <v>1</v>
      </c>
      <c r="L42" s="142">
        <v>852660</v>
      </c>
      <c r="M42" s="145">
        <f>L42*K42</f>
        <v>852660</v>
      </c>
      <c r="N42" s="173" t="s">
        <v>31</v>
      </c>
      <c r="O42" s="290"/>
      <c r="P42" s="19"/>
    </row>
    <row r="43" spans="1:17" ht="69.75" customHeight="1">
      <c r="A43" s="287"/>
      <c r="B43" s="301"/>
      <c r="C43" s="190" t="s">
        <v>72</v>
      </c>
      <c r="D43" s="144" t="s">
        <v>73</v>
      </c>
      <c r="E43" s="148" t="s">
        <v>74</v>
      </c>
      <c r="F43" s="135" t="s">
        <v>42</v>
      </c>
      <c r="G43" s="138" t="s">
        <v>24</v>
      </c>
      <c r="H43" s="146" t="s">
        <v>75</v>
      </c>
      <c r="I43" s="139" t="s">
        <v>76</v>
      </c>
      <c r="J43" s="144" t="s">
        <v>77</v>
      </c>
      <c r="K43" s="141">
        <v>2</v>
      </c>
      <c r="L43" s="142">
        <v>852630</v>
      </c>
      <c r="M43" s="145">
        <f>K43*L43</f>
        <v>1705260</v>
      </c>
      <c r="N43" s="173" t="s">
        <v>39</v>
      </c>
      <c r="O43" s="290"/>
      <c r="P43" s="19"/>
    </row>
    <row r="44" spans="1:17" ht="30" customHeight="1">
      <c r="A44" s="287"/>
      <c r="B44" s="301"/>
      <c r="C44" s="190" t="s">
        <v>72</v>
      </c>
      <c r="D44" s="144" t="s">
        <v>73</v>
      </c>
      <c r="E44" s="148" t="s">
        <v>78</v>
      </c>
      <c r="F44" s="135" t="s">
        <v>42</v>
      </c>
      <c r="G44" s="138" t="s">
        <v>24</v>
      </c>
      <c r="H44" s="146" t="s">
        <v>43</v>
      </c>
      <c r="I44" s="139" t="s">
        <v>26</v>
      </c>
      <c r="J44" s="141" t="s">
        <v>79</v>
      </c>
      <c r="K44" s="141">
        <v>1</v>
      </c>
      <c r="L44" s="142">
        <v>852630</v>
      </c>
      <c r="M44" s="145">
        <f t="shared" ref="M44:M46" si="3">K44*L44</f>
        <v>852630</v>
      </c>
      <c r="N44" s="173" t="s">
        <v>55</v>
      </c>
      <c r="O44" s="290"/>
      <c r="P44" s="19"/>
    </row>
    <row r="45" spans="1:17" ht="67.5" customHeight="1">
      <c r="A45" s="287"/>
      <c r="B45" s="301"/>
      <c r="C45" s="190" t="s">
        <v>72</v>
      </c>
      <c r="D45" s="144" t="s">
        <v>73</v>
      </c>
      <c r="E45" s="148" t="s">
        <v>80</v>
      </c>
      <c r="F45" s="135" t="s">
        <v>42</v>
      </c>
      <c r="G45" s="138" t="s">
        <v>24</v>
      </c>
      <c r="H45" s="138" t="s">
        <v>25</v>
      </c>
      <c r="I45" s="139" t="s">
        <v>26</v>
      </c>
      <c r="J45" s="144" t="s">
        <v>69</v>
      </c>
      <c r="K45" s="141">
        <v>1</v>
      </c>
      <c r="L45" s="142">
        <v>852630</v>
      </c>
      <c r="M45" s="145">
        <f t="shared" si="3"/>
        <v>852630</v>
      </c>
      <c r="N45" s="173" t="s">
        <v>31</v>
      </c>
      <c r="O45" s="290"/>
      <c r="P45" s="19"/>
    </row>
    <row r="46" spans="1:17" ht="73.5" customHeight="1">
      <c r="A46" s="287"/>
      <c r="B46" s="301"/>
      <c r="C46" s="169" t="s">
        <v>72</v>
      </c>
      <c r="D46" s="160" t="s">
        <v>90</v>
      </c>
      <c r="E46" s="161" t="s">
        <v>91</v>
      </c>
      <c r="F46" s="162" t="s">
        <v>42</v>
      </c>
      <c r="G46" s="163" t="s">
        <v>24</v>
      </c>
      <c r="H46" s="163" t="s">
        <v>25</v>
      </c>
      <c r="I46" s="164" t="s">
        <v>26</v>
      </c>
      <c r="J46" s="160" t="s">
        <v>69</v>
      </c>
      <c r="K46" s="165">
        <v>1</v>
      </c>
      <c r="L46" s="142">
        <v>852630</v>
      </c>
      <c r="M46" s="166">
        <f t="shared" si="3"/>
        <v>852630</v>
      </c>
      <c r="N46" s="175" t="s">
        <v>45</v>
      </c>
      <c r="O46" s="290"/>
      <c r="P46" s="19"/>
    </row>
    <row r="47" spans="1:17" ht="55.5" customHeight="1">
      <c r="A47" s="286" t="s">
        <v>93</v>
      </c>
      <c r="B47" s="300">
        <v>440</v>
      </c>
      <c r="C47" s="192" t="s">
        <v>20</v>
      </c>
      <c r="D47" s="171" t="s">
        <v>21</v>
      </c>
      <c r="E47" s="150" t="s">
        <v>22</v>
      </c>
      <c r="F47" s="150" t="s">
        <v>23</v>
      </c>
      <c r="G47" s="151" t="s">
        <v>24</v>
      </c>
      <c r="H47" s="151" t="s">
        <v>25</v>
      </c>
      <c r="I47" s="152" t="s">
        <v>26</v>
      </c>
      <c r="J47" s="153" t="s">
        <v>27</v>
      </c>
      <c r="K47" s="154">
        <v>1</v>
      </c>
      <c r="L47" s="155">
        <v>2100000</v>
      </c>
      <c r="M47" s="155">
        <f>K47*L47</f>
        <v>2100000</v>
      </c>
      <c r="N47" s="172" t="s">
        <v>28</v>
      </c>
      <c r="O47" s="290"/>
      <c r="P47" s="19"/>
    </row>
    <row r="48" spans="1:17" ht="94.5" customHeight="1">
      <c r="A48" s="287"/>
      <c r="B48" s="301"/>
      <c r="C48" s="189" t="s">
        <v>20</v>
      </c>
      <c r="D48" s="144" t="s">
        <v>21</v>
      </c>
      <c r="E48" s="137" t="s">
        <v>29</v>
      </c>
      <c r="F48" s="137" t="s">
        <v>30</v>
      </c>
      <c r="G48" s="138" t="s">
        <v>24</v>
      </c>
      <c r="H48" s="138" t="s">
        <v>25</v>
      </c>
      <c r="I48" s="139" t="s">
        <v>26</v>
      </c>
      <c r="J48" s="140" t="s">
        <v>27</v>
      </c>
      <c r="K48" s="141">
        <v>1</v>
      </c>
      <c r="L48" s="142">
        <v>852630</v>
      </c>
      <c r="M48" s="142">
        <f>K48*L48</f>
        <v>852630</v>
      </c>
      <c r="N48" s="173" t="s">
        <v>31</v>
      </c>
      <c r="O48" s="290"/>
      <c r="P48" s="19"/>
    </row>
    <row r="49" spans="1:16" ht="94.5" customHeight="1">
      <c r="A49" s="287"/>
      <c r="B49" s="301"/>
      <c r="C49" s="189" t="s">
        <v>20</v>
      </c>
      <c r="D49" s="144" t="s">
        <v>32</v>
      </c>
      <c r="E49" s="137" t="s">
        <v>33</v>
      </c>
      <c r="F49" s="137" t="s">
        <v>30</v>
      </c>
      <c r="G49" s="138" t="s">
        <v>24</v>
      </c>
      <c r="H49" s="138" t="s">
        <v>25</v>
      </c>
      <c r="I49" s="139" t="s">
        <v>26</v>
      </c>
      <c r="J49" s="140" t="s">
        <v>34</v>
      </c>
      <c r="K49" s="141">
        <v>1</v>
      </c>
      <c r="L49" s="142">
        <v>852630</v>
      </c>
      <c r="M49" s="142">
        <f t="shared" ref="M49:M61" si="4">K49*L49</f>
        <v>852630</v>
      </c>
      <c r="N49" s="173" t="s">
        <v>31</v>
      </c>
      <c r="O49" s="290"/>
      <c r="P49" s="19"/>
    </row>
    <row r="50" spans="1:16" ht="94.5" customHeight="1">
      <c r="A50" s="287"/>
      <c r="B50" s="301"/>
      <c r="C50" s="189" t="s">
        <v>20</v>
      </c>
      <c r="D50" s="144" t="s">
        <v>32</v>
      </c>
      <c r="E50" s="137" t="s">
        <v>35</v>
      </c>
      <c r="F50" s="137" t="s">
        <v>30</v>
      </c>
      <c r="G50" s="138" t="s">
        <v>24</v>
      </c>
      <c r="H50" s="138" t="s">
        <v>25</v>
      </c>
      <c r="I50" s="139" t="s">
        <v>26</v>
      </c>
      <c r="J50" s="140" t="s">
        <v>34</v>
      </c>
      <c r="K50" s="141">
        <v>1</v>
      </c>
      <c r="L50" s="142">
        <v>852630</v>
      </c>
      <c r="M50" s="142">
        <f t="shared" si="4"/>
        <v>852630</v>
      </c>
      <c r="N50" s="173" t="s">
        <v>31</v>
      </c>
      <c r="O50" s="290"/>
      <c r="P50" s="19"/>
    </row>
    <row r="51" spans="1:16" ht="94.5" customHeight="1">
      <c r="A51" s="287"/>
      <c r="B51" s="301"/>
      <c r="C51" s="189" t="s">
        <v>20</v>
      </c>
      <c r="D51" s="144" t="s">
        <v>32</v>
      </c>
      <c r="E51" s="143" t="s">
        <v>36</v>
      </c>
      <c r="F51" s="137" t="s">
        <v>37</v>
      </c>
      <c r="G51" s="138" t="s">
        <v>38</v>
      </c>
      <c r="H51" s="138" t="s">
        <v>25</v>
      </c>
      <c r="I51" s="139" t="s">
        <v>26</v>
      </c>
      <c r="J51" s="140" t="s">
        <v>27</v>
      </c>
      <c r="K51" s="141">
        <v>1</v>
      </c>
      <c r="L51" s="142">
        <v>852630</v>
      </c>
      <c r="M51" s="142">
        <f t="shared" si="4"/>
        <v>852630</v>
      </c>
      <c r="N51" s="173" t="s">
        <v>39</v>
      </c>
      <c r="O51" s="290"/>
      <c r="P51" s="19"/>
    </row>
    <row r="52" spans="1:16" ht="94.5" customHeight="1">
      <c r="A52" s="287"/>
      <c r="B52" s="301"/>
      <c r="C52" s="190" t="s">
        <v>40</v>
      </c>
      <c r="D52" s="136"/>
      <c r="E52" s="144" t="s">
        <v>46</v>
      </c>
      <c r="F52" s="135" t="s">
        <v>47</v>
      </c>
      <c r="G52" s="138"/>
      <c r="H52" s="138" t="s">
        <v>25</v>
      </c>
      <c r="I52" s="139" t="s">
        <v>26</v>
      </c>
      <c r="J52" s="139" t="s">
        <v>48</v>
      </c>
      <c r="K52" s="141">
        <v>1</v>
      </c>
      <c r="L52" s="142">
        <v>852630</v>
      </c>
      <c r="M52" s="145">
        <f t="shared" si="4"/>
        <v>852630</v>
      </c>
      <c r="N52" s="170" t="s">
        <v>45</v>
      </c>
      <c r="O52" s="290"/>
      <c r="P52" s="19"/>
    </row>
    <row r="53" spans="1:16" ht="94.5" customHeight="1">
      <c r="A53" s="287"/>
      <c r="B53" s="301"/>
      <c r="C53" s="190" t="s">
        <v>40</v>
      </c>
      <c r="D53" s="136"/>
      <c r="E53" s="144" t="s">
        <v>51</v>
      </c>
      <c r="F53" s="135" t="s">
        <v>42</v>
      </c>
      <c r="G53" s="138" t="s">
        <v>24</v>
      </c>
      <c r="H53" s="138" t="s">
        <v>25</v>
      </c>
      <c r="I53" s="139" t="s">
        <v>26</v>
      </c>
      <c r="J53" s="139" t="s">
        <v>50</v>
      </c>
      <c r="K53" s="141">
        <v>1</v>
      </c>
      <c r="L53" s="142">
        <v>852630</v>
      </c>
      <c r="M53" s="145">
        <f t="shared" si="4"/>
        <v>852630</v>
      </c>
      <c r="N53" s="170" t="s">
        <v>45</v>
      </c>
      <c r="O53" s="290"/>
      <c r="P53" s="19"/>
    </row>
    <row r="54" spans="1:16" ht="94.5" customHeight="1">
      <c r="A54" s="287"/>
      <c r="B54" s="301"/>
      <c r="C54" s="190" t="s">
        <v>52</v>
      </c>
      <c r="D54" s="141"/>
      <c r="E54" s="141" t="s">
        <v>53</v>
      </c>
      <c r="F54" s="135" t="s">
        <v>54</v>
      </c>
      <c r="G54" s="138" t="s">
        <v>24</v>
      </c>
      <c r="H54" s="138" t="s">
        <v>25</v>
      </c>
      <c r="I54" s="139" t="s">
        <v>26</v>
      </c>
      <c r="J54" s="141" t="s">
        <v>50</v>
      </c>
      <c r="K54" s="141">
        <v>1</v>
      </c>
      <c r="L54" s="142">
        <v>852630</v>
      </c>
      <c r="M54" s="145">
        <f t="shared" si="4"/>
        <v>852630</v>
      </c>
      <c r="N54" s="173" t="s">
        <v>55</v>
      </c>
      <c r="O54" s="290"/>
      <c r="P54" s="19"/>
    </row>
    <row r="55" spans="1:16" ht="82.5" customHeight="1">
      <c r="A55" s="287"/>
      <c r="B55" s="301"/>
      <c r="C55" s="190" t="s">
        <v>52</v>
      </c>
      <c r="D55" s="141"/>
      <c r="E55" s="141" t="s">
        <v>56</v>
      </c>
      <c r="F55" s="135" t="s">
        <v>42</v>
      </c>
      <c r="G55" s="138" t="s">
        <v>24</v>
      </c>
      <c r="H55" s="138" t="s">
        <v>25</v>
      </c>
      <c r="I55" s="139" t="s">
        <v>26</v>
      </c>
      <c r="J55" s="141" t="s">
        <v>50</v>
      </c>
      <c r="K55" s="141">
        <v>1</v>
      </c>
      <c r="L55" s="142">
        <v>852630</v>
      </c>
      <c r="M55" s="145">
        <f t="shared" si="4"/>
        <v>852630</v>
      </c>
      <c r="N55" s="173" t="s">
        <v>39</v>
      </c>
      <c r="O55" s="290"/>
      <c r="P55" s="19"/>
    </row>
    <row r="56" spans="1:16" ht="42" customHeight="1">
      <c r="A56" s="287"/>
      <c r="B56" s="301"/>
      <c r="C56" s="190" t="s">
        <v>52</v>
      </c>
      <c r="D56" s="141"/>
      <c r="E56" s="141" t="s">
        <v>57</v>
      </c>
      <c r="F56" s="135" t="s">
        <v>58</v>
      </c>
      <c r="G56" s="138" t="s">
        <v>24</v>
      </c>
      <c r="H56" s="138" t="s">
        <v>25</v>
      </c>
      <c r="I56" s="139" t="s">
        <v>26</v>
      </c>
      <c r="J56" s="141" t="s">
        <v>50</v>
      </c>
      <c r="K56" s="141">
        <v>1</v>
      </c>
      <c r="L56" s="145">
        <v>2050000</v>
      </c>
      <c r="M56" s="145">
        <f t="shared" si="4"/>
        <v>2050000</v>
      </c>
      <c r="N56" s="174" t="s">
        <v>28</v>
      </c>
      <c r="O56" s="290"/>
      <c r="P56" s="19"/>
    </row>
    <row r="57" spans="1:16" ht="46.5" customHeight="1">
      <c r="A57" s="287"/>
      <c r="B57" s="301"/>
      <c r="C57" s="190" t="s">
        <v>52</v>
      </c>
      <c r="D57" s="141"/>
      <c r="E57" s="141" t="s">
        <v>59</v>
      </c>
      <c r="F57" s="135" t="s">
        <v>42</v>
      </c>
      <c r="G57" s="138" t="s">
        <v>24</v>
      </c>
      <c r="H57" s="138" t="s">
        <v>25</v>
      </c>
      <c r="I57" s="139" t="s">
        <v>26</v>
      </c>
      <c r="J57" s="141" t="s">
        <v>50</v>
      </c>
      <c r="K57" s="141">
        <v>1</v>
      </c>
      <c r="L57" s="142">
        <v>852630</v>
      </c>
      <c r="M57" s="145">
        <f t="shared" si="4"/>
        <v>852630</v>
      </c>
      <c r="N57" s="173" t="s">
        <v>55</v>
      </c>
      <c r="O57" s="290"/>
      <c r="P57" s="19"/>
    </row>
    <row r="58" spans="1:16" ht="65.25" customHeight="1">
      <c r="A58" s="287"/>
      <c r="B58" s="301"/>
      <c r="C58" s="190" t="s">
        <v>60</v>
      </c>
      <c r="D58" s="141"/>
      <c r="E58" s="141" t="s">
        <v>61</v>
      </c>
      <c r="F58" s="135" t="s">
        <v>42</v>
      </c>
      <c r="G58" s="138" t="s">
        <v>62</v>
      </c>
      <c r="H58" s="138" t="s">
        <v>25</v>
      </c>
      <c r="I58" s="139" t="s">
        <v>26</v>
      </c>
      <c r="J58" s="140" t="s">
        <v>27</v>
      </c>
      <c r="K58" s="141">
        <v>1</v>
      </c>
      <c r="L58" s="142">
        <v>852630</v>
      </c>
      <c r="M58" s="145">
        <f t="shared" si="4"/>
        <v>852630</v>
      </c>
      <c r="N58" s="173" t="s">
        <v>31</v>
      </c>
      <c r="O58" s="290"/>
      <c r="P58" s="19"/>
    </row>
    <row r="59" spans="1:16" ht="72.75" customHeight="1">
      <c r="A59" s="287"/>
      <c r="B59" s="301"/>
      <c r="C59" s="190" t="s">
        <v>63</v>
      </c>
      <c r="D59" s="141" t="s">
        <v>64</v>
      </c>
      <c r="E59" s="135" t="s">
        <v>65</v>
      </c>
      <c r="F59" s="135" t="s">
        <v>42</v>
      </c>
      <c r="G59" s="138" t="s">
        <v>24</v>
      </c>
      <c r="H59" s="138" t="s">
        <v>25</v>
      </c>
      <c r="I59" s="139" t="s">
        <v>26</v>
      </c>
      <c r="J59" s="141" t="s">
        <v>50</v>
      </c>
      <c r="K59" s="141">
        <v>1</v>
      </c>
      <c r="L59" s="142">
        <v>852630</v>
      </c>
      <c r="M59" s="145">
        <f t="shared" si="4"/>
        <v>852630</v>
      </c>
      <c r="N59" s="173" t="s">
        <v>31</v>
      </c>
      <c r="O59" s="290"/>
      <c r="P59" s="19"/>
    </row>
    <row r="60" spans="1:16" ht="46.5" customHeight="1">
      <c r="A60" s="287"/>
      <c r="B60" s="301"/>
      <c r="C60" s="190" t="s">
        <v>63</v>
      </c>
      <c r="D60" s="141" t="s">
        <v>64</v>
      </c>
      <c r="E60" s="147" t="s">
        <v>89</v>
      </c>
      <c r="F60" s="135" t="s">
        <v>42</v>
      </c>
      <c r="G60" s="138" t="s">
        <v>24</v>
      </c>
      <c r="H60" s="138" t="s">
        <v>25</v>
      </c>
      <c r="I60" s="139" t="s">
        <v>26</v>
      </c>
      <c r="J60" s="141" t="s">
        <v>50</v>
      </c>
      <c r="K60" s="141">
        <v>1</v>
      </c>
      <c r="L60" s="142">
        <v>852630</v>
      </c>
      <c r="M60" s="145">
        <f t="shared" si="4"/>
        <v>852630</v>
      </c>
      <c r="N60" s="173" t="s">
        <v>31</v>
      </c>
      <c r="O60" s="290"/>
      <c r="P60" s="19"/>
    </row>
    <row r="61" spans="1:16" ht="60" customHeight="1">
      <c r="A61" s="287"/>
      <c r="B61" s="301"/>
      <c r="C61" s="190" t="s">
        <v>63</v>
      </c>
      <c r="D61" s="141" t="s">
        <v>64</v>
      </c>
      <c r="E61" s="147" t="s">
        <v>66</v>
      </c>
      <c r="F61" s="135" t="s">
        <v>42</v>
      </c>
      <c r="G61" s="138" t="s">
        <v>24</v>
      </c>
      <c r="H61" s="138" t="s">
        <v>25</v>
      </c>
      <c r="I61" s="139" t="s">
        <v>26</v>
      </c>
      <c r="J61" s="141" t="s">
        <v>50</v>
      </c>
      <c r="K61" s="141">
        <v>1</v>
      </c>
      <c r="L61" s="142">
        <v>852630</v>
      </c>
      <c r="M61" s="145">
        <f t="shared" si="4"/>
        <v>852630</v>
      </c>
      <c r="N61" s="173" t="s">
        <v>31</v>
      </c>
      <c r="O61" s="290"/>
      <c r="P61" s="19"/>
    </row>
    <row r="62" spans="1:16" ht="43.5" customHeight="1">
      <c r="A62" s="287"/>
      <c r="B62" s="301"/>
      <c r="C62" s="190" t="s">
        <v>63</v>
      </c>
      <c r="D62" s="144" t="s">
        <v>67</v>
      </c>
      <c r="E62" s="148" t="s">
        <v>68</v>
      </c>
      <c r="F62" s="148" t="s">
        <v>58</v>
      </c>
      <c r="G62" s="138" t="s">
        <v>24</v>
      </c>
      <c r="H62" s="138" t="s">
        <v>25</v>
      </c>
      <c r="I62" s="139" t="s">
        <v>26</v>
      </c>
      <c r="J62" s="144" t="s">
        <v>69</v>
      </c>
      <c r="K62" s="141">
        <v>1</v>
      </c>
      <c r="L62" s="145">
        <v>2100000</v>
      </c>
      <c r="M62" s="145">
        <f>L62*K62</f>
        <v>2100000</v>
      </c>
      <c r="N62" s="174" t="s">
        <v>28</v>
      </c>
      <c r="O62" s="290"/>
      <c r="P62" s="19"/>
    </row>
    <row r="63" spans="1:16" ht="15.75" customHeight="1">
      <c r="A63" s="287"/>
      <c r="B63" s="301"/>
      <c r="C63" s="190" t="s">
        <v>63</v>
      </c>
      <c r="D63" s="144" t="s">
        <v>70</v>
      </c>
      <c r="E63" s="148" t="s">
        <v>71</v>
      </c>
      <c r="F63" s="135" t="s">
        <v>42</v>
      </c>
      <c r="G63" s="138" t="s">
        <v>24</v>
      </c>
      <c r="H63" s="138" t="s">
        <v>25</v>
      </c>
      <c r="I63" s="139" t="s">
        <v>26</v>
      </c>
      <c r="J63" s="141" t="s">
        <v>50</v>
      </c>
      <c r="K63" s="141">
        <v>1</v>
      </c>
      <c r="L63" s="142">
        <v>852660</v>
      </c>
      <c r="M63" s="145">
        <f>L63*K63</f>
        <v>852660</v>
      </c>
      <c r="N63" s="173" t="s">
        <v>31</v>
      </c>
      <c r="O63" s="290"/>
      <c r="P63" s="19"/>
    </row>
    <row r="64" spans="1:16" ht="30.75" customHeight="1">
      <c r="A64" s="287"/>
      <c r="B64" s="301"/>
      <c r="C64" s="190" t="s">
        <v>72</v>
      </c>
      <c r="D64" s="144" t="s">
        <v>73</v>
      </c>
      <c r="E64" s="148" t="s">
        <v>74</v>
      </c>
      <c r="F64" s="135" t="s">
        <v>42</v>
      </c>
      <c r="G64" s="138" t="s">
        <v>24</v>
      </c>
      <c r="H64" s="146" t="s">
        <v>75</v>
      </c>
      <c r="I64" s="139" t="s">
        <v>76</v>
      </c>
      <c r="J64" s="144" t="s">
        <v>77</v>
      </c>
      <c r="K64" s="141">
        <v>2</v>
      </c>
      <c r="L64" s="142">
        <v>852630</v>
      </c>
      <c r="M64" s="145">
        <f>K64*L64</f>
        <v>1705260</v>
      </c>
      <c r="N64" s="173" t="s">
        <v>39</v>
      </c>
      <c r="O64" s="290"/>
      <c r="P64" s="19"/>
    </row>
    <row r="65" spans="1:16" ht="15.75" customHeight="1">
      <c r="A65" s="287"/>
      <c r="B65" s="301"/>
      <c r="C65" s="190" t="s">
        <v>72</v>
      </c>
      <c r="D65" s="144" t="s">
        <v>73</v>
      </c>
      <c r="E65" s="148" t="s">
        <v>78</v>
      </c>
      <c r="F65" s="135" t="s">
        <v>42</v>
      </c>
      <c r="G65" s="138" t="s">
        <v>24</v>
      </c>
      <c r="H65" s="146" t="s">
        <v>43</v>
      </c>
      <c r="I65" s="139" t="s">
        <v>26</v>
      </c>
      <c r="J65" s="141" t="s">
        <v>79</v>
      </c>
      <c r="K65" s="141">
        <v>1</v>
      </c>
      <c r="L65" s="142">
        <v>852630</v>
      </c>
      <c r="M65" s="145">
        <f t="shared" ref="M65:M67" si="5">K65*L65</f>
        <v>852630</v>
      </c>
      <c r="N65" s="173" t="s">
        <v>55</v>
      </c>
      <c r="O65" s="290"/>
      <c r="P65" s="19"/>
    </row>
    <row r="66" spans="1:16" ht="15.75" customHeight="1">
      <c r="A66" s="287"/>
      <c r="B66" s="301"/>
      <c r="C66" s="190" t="s">
        <v>72</v>
      </c>
      <c r="D66" s="144" t="s">
        <v>73</v>
      </c>
      <c r="E66" s="148" t="s">
        <v>80</v>
      </c>
      <c r="F66" s="135" t="s">
        <v>42</v>
      </c>
      <c r="G66" s="138" t="s">
        <v>24</v>
      </c>
      <c r="H66" s="138" t="s">
        <v>25</v>
      </c>
      <c r="I66" s="139" t="s">
        <v>26</v>
      </c>
      <c r="J66" s="144" t="s">
        <v>69</v>
      </c>
      <c r="K66" s="141">
        <v>1</v>
      </c>
      <c r="L66" s="142">
        <v>852630</v>
      </c>
      <c r="M66" s="145">
        <f t="shared" si="5"/>
        <v>852630</v>
      </c>
      <c r="N66" s="173" t="s">
        <v>31</v>
      </c>
      <c r="O66" s="290"/>
      <c r="P66" s="19"/>
    </row>
    <row r="67" spans="1:16" ht="15.75" customHeight="1">
      <c r="A67" s="287"/>
      <c r="B67" s="301"/>
      <c r="C67" s="169" t="s">
        <v>72</v>
      </c>
      <c r="D67" s="160" t="s">
        <v>90</v>
      </c>
      <c r="E67" s="161" t="s">
        <v>91</v>
      </c>
      <c r="F67" s="162" t="s">
        <v>42</v>
      </c>
      <c r="G67" s="163" t="s">
        <v>24</v>
      </c>
      <c r="H67" s="163" t="s">
        <v>25</v>
      </c>
      <c r="I67" s="164" t="s">
        <v>26</v>
      </c>
      <c r="J67" s="160" t="s">
        <v>69</v>
      </c>
      <c r="K67" s="165">
        <v>1</v>
      </c>
      <c r="L67" s="142">
        <v>852630</v>
      </c>
      <c r="M67" s="166">
        <f t="shared" si="5"/>
        <v>852630</v>
      </c>
      <c r="N67" s="175" t="s">
        <v>45</v>
      </c>
      <c r="O67" s="290"/>
      <c r="P67" s="19"/>
    </row>
    <row r="68" spans="1:16" ht="15.75" customHeight="1">
      <c r="A68" s="303" t="s">
        <v>94</v>
      </c>
      <c r="B68" s="306">
        <v>348</v>
      </c>
      <c r="C68" s="192" t="s">
        <v>20</v>
      </c>
      <c r="D68" s="171" t="s">
        <v>21</v>
      </c>
      <c r="E68" s="150" t="s">
        <v>22</v>
      </c>
      <c r="F68" s="150" t="s">
        <v>23</v>
      </c>
      <c r="G68" s="151" t="s">
        <v>24</v>
      </c>
      <c r="H68" s="151" t="s">
        <v>25</v>
      </c>
      <c r="I68" s="152" t="s">
        <v>26</v>
      </c>
      <c r="J68" s="153" t="s">
        <v>27</v>
      </c>
      <c r="K68" s="154">
        <v>1</v>
      </c>
      <c r="L68" s="155">
        <v>2100000</v>
      </c>
      <c r="M68" s="155">
        <f>K68*L68</f>
        <v>2100000</v>
      </c>
      <c r="N68" s="172" t="s">
        <v>28</v>
      </c>
      <c r="O68" s="290"/>
      <c r="P68" s="19"/>
    </row>
    <row r="69" spans="1:16" ht="15.75" customHeight="1">
      <c r="A69" s="304"/>
      <c r="B69" s="307"/>
      <c r="C69" s="189" t="s">
        <v>20</v>
      </c>
      <c r="D69" s="144" t="s">
        <v>21</v>
      </c>
      <c r="E69" s="137" t="s">
        <v>29</v>
      </c>
      <c r="F69" s="137" t="s">
        <v>30</v>
      </c>
      <c r="G69" s="138" t="s">
        <v>24</v>
      </c>
      <c r="H69" s="138" t="s">
        <v>25</v>
      </c>
      <c r="I69" s="139" t="s">
        <v>26</v>
      </c>
      <c r="J69" s="140" t="s">
        <v>27</v>
      </c>
      <c r="K69" s="141">
        <v>1</v>
      </c>
      <c r="L69" s="142">
        <v>852630</v>
      </c>
      <c r="M69" s="142">
        <f>K69*L69</f>
        <v>852630</v>
      </c>
      <c r="N69" s="173" t="s">
        <v>31</v>
      </c>
      <c r="O69" s="290"/>
      <c r="P69" s="19"/>
    </row>
    <row r="70" spans="1:16" ht="15.75" customHeight="1">
      <c r="A70" s="304"/>
      <c r="B70" s="307"/>
      <c r="C70" s="189" t="s">
        <v>20</v>
      </c>
      <c r="D70" s="144" t="s">
        <v>32</v>
      </c>
      <c r="E70" s="137" t="s">
        <v>33</v>
      </c>
      <c r="F70" s="137" t="s">
        <v>30</v>
      </c>
      <c r="G70" s="138" t="s">
        <v>24</v>
      </c>
      <c r="H70" s="138" t="s">
        <v>25</v>
      </c>
      <c r="I70" s="139" t="s">
        <v>26</v>
      </c>
      <c r="J70" s="140" t="s">
        <v>34</v>
      </c>
      <c r="K70" s="141">
        <v>1</v>
      </c>
      <c r="L70" s="142">
        <v>852630</v>
      </c>
      <c r="M70" s="142">
        <f t="shared" ref="M70:M82" si="6">K70*L70</f>
        <v>852630</v>
      </c>
      <c r="N70" s="173" t="s">
        <v>31</v>
      </c>
      <c r="O70" s="290"/>
      <c r="P70" s="19"/>
    </row>
    <row r="71" spans="1:16" ht="15.75" customHeight="1">
      <c r="A71" s="304"/>
      <c r="B71" s="307"/>
      <c r="C71" s="189" t="s">
        <v>20</v>
      </c>
      <c r="D71" s="144" t="s">
        <v>32</v>
      </c>
      <c r="E71" s="137" t="s">
        <v>35</v>
      </c>
      <c r="F71" s="137" t="s">
        <v>30</v>
      </c>
      <c r="G71" s="138" t="s">
        <v>24</v>
      </c>
      <c r="H71" s="138" t="s">
        <v>25</v>
      </c>
      <c r="I71" s="139" t="s">
        <v>26</v>
      </c>
      <c r="J71" s="140" t="s">
        <v>34</v>
      </c>
      <c r="K71" s="141">
        <v>1</v>
      </c>
      <c r="L71" s="142">
        <v>852630</v>
      </c>
      <c r="M71" s="142">
        <f t="shared" si="6"/>
        <v>852630</v>
      </c>
      <c r="N71" s="173" t="s">
        <v>31</v>
      </c>
      <c r="O71" s="290"/>
      <c r="P71" s="19"/>
    </row>
    <row r="72" spans="1:16" ht="15.75" customHeight="1">
      <c r="A72" s="304"/>
      <c r="B72" s="307"/>
      <c r="C72" s="189" t="s">
        <v>20</v>
      </c>
      <c r="D72" s="144" t="s">
        <v>32</v>
      </c>
      <c r="E72" s="143" t="s">
        <v>36</v>
      </c>
      <c r="F72" s="137" t="s">
        <v>37</v>
      </c>
      <c r="G72" s="138" t="s">
        <v>38</v>
      </c>
      <c r="H72" s="138" t="s">
        <v>25</v>
      </c>
      <c r="I72" s="139" t="s">
        <v>26</v>
      </c>
      <c r="J72" s="140" t="s">
        <v>27</v>
      </c>
      <c r="K72" s="141">
        <v>1</v>
      </c>
      <c r="L72" s="142">
        <v>852630</v>
      </c>
      <c r="M72" s="142">
        <f t="shared" si="6"/>
        <v>852630</v>
      </c>
      <c r="N72" s="173" t="s">
        <v>39</v>
      </c>
      <c r="O72" s="290"/>
      <c r="P72" s="19"/>
    </row>
    <row r="73" spans="1:16" ht="15.75" customHeight="1">
      <c r="A73" s="304"/>
      <c r="B73" s="307"/>
      <c r="C73" s="190" t="s">
        <v>40</v>
      </c>
      <c r="D73" s="136"/>
      <c r="E73" s="144" t="s">
        <v>46</v>
      </c>
      <c r="F73" s="135" t="s">
        <v>47</v>
      </c>
      <c r="G73" s="138"/>
      <c r="H73" s="138" t="s">
        <v>25</v>
      </c>
      <c r="I73" s="139" t="s">
        <v>26</v>
      </c>
      <c r="J73" s="139" t="s">
        <v>48</v>
      </c>
      <c r="K73" s="141">
        <v>1</v>
      </c>
      <c r="L73" s="142">
        <v>852630</v>
      </c>
      <c r="M73" s="145">
        <f t="shared" si="6"/>
        <v>852630</v>
      </c>
      <c r="N73" s="170" t="s">
        <v>45</v>
      </c>
      <c r="O73" s="290"/>
      <c r="P73" s="19"/>
    </row>
    <row r="74" spans="1:16" ht="15.75" customHeight="1">
      <c r="A74" s="304"/>
      <c r="B74" s="307"/>
      <c r="C74" s="190" t="s">
        <v>40</v>
      </c>
      <c r="D74" s="136"/>
      <c r="E74" s="144" t="s">
        <v>51</v>
      </c>
      <c r="F74" s="135" t="s">
        <v>42</v>
      </c>
      <c r="G74" s="138" t="s">
        <v>24</v>
      </c>
      <c r="H74" s="138" t="s">
        <v>25</v>
      </c>
      <c r="I74" s="139" t="s">
        <v>26</v>
      </c>
      <c r="J74" s="139" t="s">
        <v>50</v>
      </c>
      <c r="K74" s="141">
        <v>1</v>
      </c>
      <c r="L74" s="142">
        <v>852630</v>
      </c>
      <c r="M74" s="145">
        <f t="shared" si="6"/>
        <v>852630</v>
      </c>
      <c r="N74" s="170" t="s">
        <v>45</v>
      </c>
      <c r="O74" s="290"/>
      <c r="P74" s="19"/>
    </row>
    <row r="75" spans="1:16" ht="15.75" customHeight="1">
      <c r="A75" s="304"/>
      <c r="B75" s="307"/>
      <c r="C75" s="190" t="s">
        <v>52</v>
      </c>
      <c r="D75" s="141"/>
      <c r="E75" s="141" t="s">
        <v>53</v>
      </c>
      <c r="F75" s="135" t="s">
        <v>54</v>
      </c>
      <c r="G75" s="138" t="s">
        <v>24</v>
      </c>
      <c r="H75" s="138" t="s">
        <v>25</v>
      </c>
      <c r="I75" s="139" t="s">
        <v>26</v>
      </c>
      <c r="J75" s="141" t="s">
        <v>50</v>
      </c>
      <c r="K75" s="141">
        <v>1</v>
      </c>
      <c r="L75" s="142">
        <v>852630</v>
      </c>
      <c r="M75" s="145">
        <f t="shared" si="6"/>
        <v>852630</v>
      </c>
      <c r="N75" s="173" t="s">
        <v>55</v>
      </c>
      <c r="O75" s="290"/>
      <c r="P75" s="19"/>
    </row>
    <row r="76" spans="1:16" ht="15.75" customHeight="1">
      <c r="A76" s="304"/>
      <c r="B76" s="307"/>
      <c r="C76" s="190" t="s">
        <v>52</v>
      </c>
      <c r="D76" s="141"/>
      <c r="E76" s="141" t="s">
        <v>56</v>
      </c>
      <c r="F76" s="135" t="s">
        <v>42</v>
      </c>
      <c r="G76" s="138" t="s">
        <v>24</v>
      </c>
      <c r="H76" s="138" t="s">
        <v>25</v>
      </c>
      <c r="I76" s="139" t="s">
        <v>26</v>
      </c>
      <c r="J76" s="141" t="s">
        <v>50</v>
      </c>
      <c r="K76" s="141">
        <v>1</v>
      </c>
      <c r="L76" s="142">
        <v>852630</v>
      </c>
      <c r="M76" s="145">
        <f t="shared" si="6"/>
        <v>852630</v>
      </c>
      <c r="N76" s="173" t="s">
        <v>39</v>
      </c>
      <c r="O76" s="290"/>
      <c r="P76" s="19"/>
    </row>
    <row r="77" spans="1:16" ht="15.75" customHeight="1">
      <c r="A77" s="304"/>
      <c r="B77" s="307"/>
      <c r="C77" s="190" t="s">
        <v>52</v>
      </c>
      <c r="D77" s="141"/>
      <c r="E77" s="141" t="s">
        <v>57</v>
      </c>
      <c r="F77" s="135" t="s">
        <v>58</v>
      </c>
      <c r="G77" s="138" t="s">
        <v>24</v>
      </c>
      <c r="H77" s="138" t="s">
        <v>25</v>
      </c>
      <c r="I77" s="139" t="s">
        <v>26</v>
      </c>
      <c r="J77" s="141" t="s">
        <v>50</v>
      </c>
      <c r="K77" s="141">
        <v>1</v>
      </c>
      <c r="L77" s="145">
        <v>2050000</v>
      </c>
      <c r="M77" s="145">
        <f t="shared" si="6"/>
        <v>2050000</v>
      </c>
      <c r="N77" s="174" t="s">
        <v>28</v>
      </c>
      <c r="O77" s="290"/>
      <c r="P77" s="19"/>
    </row>
    <row r="78" spans="1:16" ht="15.75" customHeight="1">
      <c r="A78" s="304"/>
      <c r="B78" s="307"/>
      <c r="C78" s="190" t="s">
        <v>52</v>
      </c>
      <c r="D78" s="141"/>
      <c r="E78" s="141" t="s">
        <v>59</v>
      </c>
      <c r="F78" s="135" t="s">
        <v>42</v>
      </c>
      <c r="G78" s="138" t="s">
        <v>24</v>
      </c>
      <c r="H78" s="138" t="s">
        <v>25</v>
      </c>
      <c r="I78" s="139" t="s">
        <v>26</v>
      </c>
      <c r="J78" s="141" t="s">
        <v>50</v>
      </c>
      <c r="K78" s="141">
        <v>1</v>
      </c>
      <c r="L78" s="142">
        <v>852630</v>
      </c>
      <c r="M78" s="145">
        <f t="shared" si="6"/>
        <v>852630</v>
      </c>
      <c r="N78" s="173" t="s">
        <v>55</v>
      </c>
      <c r="O78" s="290"/>
      <c r="P78" s="19"/>
    </row>
    <row r="79" spans="1:16" ht="15.75" customHeight="1">
      <c r="A79" s="304"/>
      <c r="B79" s="307"/>
      <c r="C79" s="190" t="s">
        <v>60</v>
      </c>
      <c r="D79" s="141"/>
      <c r="E79" s="141" t="s">
        <v>61</v>
      </c>
      <c r="F79" s="135" t="s">
        <v>42</v>
      </c>
      <c r="G79" s="138" t="s">
        <v>62</v>
      </c>
      <c r="H79" s="138" t="s">
        <v>25</v>
      </c>
      <c r="I79" s="139" t="s">
        <v>26</v>
      </c>
      <c r="J79" s="140" t="s">
        <v>27</v>
      </c>
      <c r="K79" s="141">
        <v>1</v>
      </c>
      <c r="L79" s="142">
        <v>852630</v>
      </c>
      <c r="M79" s="145">
        <f t="shared" si="6"/>
        <v>852630</v>
      </c>
      <c r="N79" s="173" t="s">
        <v>31</v>
      </c>
      <c r="O79" s="290"/>
      <c r="P79" s="19"/>
    </row>
    <row r="80" spans="1:16" ht="15.75" customHeight="1">
      <c r="A80" s="304"/>
      <c r="B80" s="307"/>
      <c r="C80" s="190" t="s">
        <v>63</v>
      </c>
      <c r="D80" s="141" t="s">
        <v>64</v>
      </c>
      <c r="E80" s="135" t="s">
        <v>65</v>
      </c>
      <c r="F80" s="135" t="s">
        <v>42</v>
      </c>
      <c r="G80" s="138" t="s">
        <v>24</v>
      </c>
      <c r="H80" s="138" t="s">
        <v>25</v>
      </c>
      <c r="I80" s="139" t="s">
        <v>26</v>
      </c>
      <c r="J80" s="141" t="s">
        <v>50</v>
      </c>
      <c r="K80" s="141">
        <v>1</v>
      </c>
      <c r="L80" s="142">
        <v>852630</v>
      </c>
      <c r="M80" s="145">
        <f t="shared" si="6"/>
        <v>852630</v>
      </c>
      <c r="N80" s="173" t="s">
        <v>31</v>
      </c>
      <c r="O80" s="290"/>
      <c r="P80" s="19"/>
    </row>
    <row r="81" spans="1:16" ht="15.75" customHeight="1">
      <c r="A81" s="304"/>
      <c r="B81" s="307"/>
      <c r="C81" s="190" t="s">
        <v>63</v>
      </c>
      <c r="D81" s="141" t="s">
        <v>64</v>
      </c>
      <c r="E81" s="147" t="s">
        <v>89</v>
      </c>
      <c r="F81" s="135" t="s">
        <v>42</v>
      </c>
      <c r="G81" s="138" t="s">
        <v>24</v>
      </c>
      <c r="H81" s="138" t="s">
        <v>25</v>
      </c>
      <c r="I81" s="139" t="s">
        <v>26</v>
      </c>
      <c r="J81" s="141" t="s">
        <v>50</v>
      </c>
      <c r="K81" s="141">
        <v>1</v>
      </c>
      <c r="L81" s="142">
        <v>852630</v>
      </c>
      <c r="M81" s="145">
        <f t="shared" si="6"/>
        <v>852630</v>
      </c>
      <c r="N81" s="173" t="s">
        <v>31</v>
      </c>
      <c r="O81" s="290"/>
      <c r="P81" s="19"/>
    </row>
    <row r="82" spans="1:16" s="12" customFormat="1" ht="15.75" customHeight="1">
      <c r="A82" s="304"/>
      <c r="B82" s="307"/>
      <c r="C82" s="190" t="s">
        <v>63</v>
      </c>
      <c r="D82" s="141" t="s">
        <v>64</v>
      </c>
      <c r="E82" s="147" t="s">
        <v>66</v>
      </c>
      <c r="F82" s="135" t="s">
        <v>42</v>
      </c>
      <c r="G82" s="138" t="s">
        <v>24</v>
      </c>
      <c r="H82" s="138" t="s">
        <v>25</v>
      </c>
      <c r="I82" s="139" t="s">
        <v>26</v>
      </c>
      <c r="J82" s="141" t="s">
        <v>50</v>
      </c>
      <c r="K82" s="141">
        <v>1</v>
      </c>
      <c r="L82" s="142">
        <v>852630</v>
      </c>
      <c r="M82" s="145">
        <f t="shared" si="6"/>
        <v>852630</v>
      </c>
      <c r="N82" s="173" t="s">
        <v>31</v>
      </c>
      <c r="O82" s="290"/>
      <c r="P82" s="19"/>
    </row>
    <row r="83" spans="1:16" s="12" customFormat="1" ht="15.75" customHeight="1">
      <c r="A83" s="304"/>
      <c r="B83" s="307"/>
      <c r="C83" s="190" t="s">
        <v>63</v>
      </c>
      <c r="D83" s="144" t="s">
        <v>67</v>
      </c>
      <c r="E83" s="148" t="s">
        <v>68</v>
      </c>
      <c r="F83" s="148" t="s">
        <v>58</v>
      </c>
      <c r="G83" s="138" t="s">
        <v>24</v>
      </c>
      <c r="H83" s="138" t="s">
        <v>25</v>
      </c>
      <c r="I83" s="139" t="s">
        <v>26</v>
      </c>
      <c r="J83" s="144" t="s">
        <v>69</v>
      </c>
      <c r="K83" s="141">
        <v>1</v>
      </c>
      <c r="L83" s="145">
        <v>2100000</v>
      </c>
      <c r="M83" s="145">
        <f>L83*K83</f>
        <v>2100000</v>
      </c>
      <c r="N83" s="174" t="s">
        <v>28</v>
      </c>
      <c r="O83" s="290"/>
      <c r="P83" s="19"/>
    </row>
    <row r="84" spans="1:16" s="12" customFormat="1" ht="15.75" customHeight="1">
      <c r="A84" s="304"/>
      <c r="B84" s="307"/>
      <c r="C84" s="190" t="s">
        <v>63</v>
      </c>
      <c r="D84" s="144" t="s">
        <v>70</v>
      </c>
      <c r="E84" s="148" t="s">
        <v>71</v>
      </c>
      <c r="F84" s="135" t="s">
        <v>42</v>
      </c>
      <c r="G84" s="138" t="s">
        <v>24</v>
      </c>
      <c r="H84" s="138" t="s">
        <v>25</v>
      </c>
      <c r="I84" s="139" t="s">
        <v>26</v>
      </c>
      <c r="J84" s="141" t="s">
        <v>50</v>
      </c>
      <c r="K84" s="141">
        <v>1</v>
      </c>
      <c r="L84" s="142">
        <v>852660</v>
      </c>
      <c r="M84" s="145">
        <f>L84*K84</f>
        <v>852660</v>
      </c>
      <c r="N84" s="173" t="s">
        <v>31</v>
      </c>
      <c r="O84" s="290"/>
      <c r="P84" s="19"/>
    </row>
    <row r="85" spans="1:16" s="12" customFormat="1" ht="15.75" customHeight="1">
      <c r="A85" s="304"/>
      <c r="B85" s="307"/>
      <c r="C85" s="190" t="s">
        <v>72</v>
      </c>
      <c r="D85" s="144" t="s">
        <v>73</v>
      </c>
      <c r="E85" s="148" t="s">
        <v>74</v>
      </c>
      <c r="F85" s="135" t="s">
        <v>42</v>
      </c>
      <c r="G85" s="138" t="s">
        <v>24</v>
      </c>
      <c r="H85" s="146" t="s">
        <v>75</v>
      </c>
      <c r="I85" s="139" t="s">
        <v>76</v>
      </c>
      <c r="J85" s="144" t="s">
        <v>77</v>
      </c>
      <c r="K85" s="141">
        <v>2</v>
      </c>
      <c r="L85" s="142">
        <v>852630</v>
      </c>
      <c r="M85" s="145">
        <f>K85*L85</f>
        <v>1705260</v>
      </c>
      <c r="N85" s="173" t="s">
        <v>39</v>
      </c>
      <c r="O85" s="290"/>
      <c r="P85" s="19"/>
    </row>
    <row r="86" spans="1:16" s="12" customFormat="1" ht="15.75" customHeight="1">
      <c r="A86" s="304"/>
      <c r="B86" s="307"/>
      <c r="C86" s="190" t="s">
        <v>72</v>
      </c>
      <c r="D86" s="144" t="s">
        <v>73</v>
      </c>
      <c r="E86" s="148" t="s">
        <v>78</v>
      </c>
      <c r="F86" s="135" t="s">
        <v>42</v>
      </c>
      <c r="G86" s="138" t="s">
        <v>24</v>
      </c>
      <c r="H86" s="146" t="s">
        <v>43</v>
      </c>
      <c r="I86" s="139" t="s">
        <v>26</v>
      </c>
      <c r="J86" s="141" t="s">
        <v>79</v>
      </c>
      <c r="K86" s="141">
        <v>1</v>
      </c>
      <c r="L86" s="142">
        <v>852630</v>
      </c>
      <c r="M86" s="145">
        <f t="shared" ref="M86:M88" si="7">K86*L86</f>
        <v>852630</v>
      </c>
      <c r="N86" s="173" t="s">
        <v>55</v>
      </c>
      <c r="O86" s="290"/>
      <c r="P86" s="19"/>
    </row>
    <row r="87" spans="1:16" s="12" customFormat="1" ht="15.75" customHeight="1">
      <c r="A87" s="304"/>
      <c r="B87" s="307"/>
      <c r="C87" s="190" t="s">
        <v>72</v>
      </c>
      <c r="D87" s="144" t="s">
        <v>73</v>
      </c>
      <c r="E87" s="148" t="s">
        <v>80</v>
      </c>
      <c r="F87" s="135" t="s">
        <v>42</v>
      </c>
      <c r="G87" s="138" t="s">
        <v>24</v>
      </c>
      <c r="H87" s="138" t="s">
        <v>25</v>
      </c>
      <c r="I87" s="139" t="s">
        <v>26</v>
      </c>
      <c r="J87" s="144" t="s">
        <v>69</v>
      </c>
      <c r="K87" s="141">
        <v>1</v>
      </c>
      <c r="L87" s="142">
        <v>852630</v>
      </c>
      <c r="M87" s="145">
        <f t="shared" si="7"/>
        <v>852630</v>
      </c>
      <c r="N87" s="173" t="s">
        <v>31</v>
      </c>
      <c r="O87" s="290"/>
      <c r="P87" s="19"/>
    </row>
    <row r="88" spans="1:16" s="12" customFormat="1" ht="15.75" customHeight="1">
      <c r="A88" s="305"/>
      <c r="B88" s="308"/>
      <c r="C88" s="169" t="s">
        <v>72</v>
      </c>
      <c r="D88" s="160" t="s">
        <v>90</v>
      </c>
      <c r="E88" s="161" t="s">
        <v>91</v>
      </c>
      <c r="F88" s="162" t="s">
        <v>42</v>
      </c>
      <c r="G88" s="163" t="s">
        <v>24</v>
      </c>
      <c r="H88" s="163" t="s">
        <v>25</v>
      </c>
      <c r="I88" s="164" t="s">
        <v>26</v>
      </c>
      <c r="J88" s="160" t="s">
        <v>69</v>
      </c>
      <c r="K88" s="165">
        <v>1</v>
      </c>
      <c r="L88" s="142">
        <v>852630</v>
      </c>
      <c r="M88" s="166">
        <f t="shared" si="7"/>
        <v>852630</v>
      </c>
      <c r="N88" s="175" t="s">
        <v>45</v>
      </c>
      <c r="O88" s="291"/>
      <c r="P88" s="19"/>
    </row>
    <row r="89" spans="1:16" s="12" customFormat="1" ht="15.75" customHeight="1">
      <c r="A89" s="18"/>
      <c r="B89" s="18"/>
      <c r="C89"/>
      <c r="D89"/>
      <c r="E89" s="7"/>
      <c r="F89"/>
      <c r="G89"/>
      <c r="H89"/>
      <c r="I89"/>
      <c r="J89"/>
      <c r="K89" s="302" t="s">
        <v>84</v>
      </c>
      <c r="L89" s="302"/>
      <c r="M89" s="131">
        <f>SUM(M5:M88)</f>
        <v>89800000</v>
      </c>
      <c r="N89" s="14"/>
      <c r="O89" s="19"/>
      <c r="P89"/>
    </row>
    <row r="90" spans="1:16" s="12" customFormat="1" ht="15.75" customHeight="1">
      <c r="C90"/>
      <c r="D90"/>
      <c r="E90" s="7"/>
      <c r="F90"/>
      <c r="G90"/>
      <c r="H90"/>
      <c r="I90"/>
      <c r="J90"/>
      <c r="K90" s="293" t="s">
        <v>85</v>
      </c>
      <c r="L90" s="294"/>
      <c r="M90" s="10">
        <v>2878620</v>
      </c>
      <c r="N90" s="23">
        <f>M90*100%/M91</f>
        <v>3.1060238057062137E-2</v>
      </c>
      <c r="O90"/>
      <c r="P90"/>
    </row>
    <row r="91" spans="1:16" s="12" customFormat="1" ht="15.75" customHeight="1">
      <c r="C91"/>
      <c r="D91"/>
      <c r="E91" s="7"/>
      <c r="F91"/>
      <c r="G91"/>
      <c r="H91"/>
      <c r="I91"/>
      <c r="J91"/>
      <c r="K91" s="282" t="s">
        <v>86</v>
      </c>
      <c r="L91" s="282"/>
      <c r="M91" s="17">
        <f>M89+M90</f>
        <v>92678620</v>
      </c>
      <c r="N91" s="14"/>
      <c r="O91"/>
      <c r="P91"/>
    </row>
    <row r="92" spans="1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1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1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1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1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</sheetData>
  <protectedRanges>
    <protectedRange sqref="E5 E26 E47 E68" name="Rango1_13_1_1_1_1_1_1"/>
  </protectedRanges>
  <mergeCells count="16">
    <mergeCell ref="K89:L89"/>
    <mergeCell ref="K90:L90"/>
    <mergeCell ref="K91:L91"/>
    <mergeCell ref="A1:O1"/>
    <mergeCell ref="A2:O2"/>
    <mergeCell ref="G3:H3"/>
    <mergeCell ref="I3:J3"/>
    <mergeCell ref="B47:B67"/>
    <mergeCell ref="B5:B25"/>
    <mergeCell ref="A5:A25"/>
    <mergeCell ref="B26:B46"/>
    <mergeCell ref="A26:A46"/>
    <mergeCell ref="A47:A67"/>
    <mergeCell ref="O4:O88"/>
    <mergeCell ref="A68:A88"/>
    <mergeCell ref="B68:B88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024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5.5703125" customWidth="1"/>
    <col min="17" max="17" width="20.7109375" customWidth="1"/>
    <col min="18" max="18" width="18.42578125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95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 thickBo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8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309">
        <v>1</v>
      </c>
      <c r="P4" s="3"/>
    </row>
    <row r="5" spans="1:18" ht="78" customHeight="1">
      <c r="A5" s="286" t="s">
        <v>96</v>
      </c>
      <c r="B5" s="300">
        <v>400</v>
      </c>
      <c r="C5" s="192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2287500</v>
      </c>
      <c r="M5" s="155">
        <f>K5*L5</f>
        <v>2287500</v>
      </c>
      <c r="N5" s="156" t="s">
        <v>28</v>
      </c>
      <c r="O5" s="310"/>
      <c r="P5" s="194">
        <v>64800000</v>
      </c>
      <c r="Q5" s="134">
        <f>P5/19</f>
        <v>3410526.3157894737</v>
      </c>
      <c r="R5" s="134">
        <f>Q5/4</f>
        <v>852631.57894736843</v>
      </c>
    </row>
    <row r="6" spans="1:18" ht="65.25" customHeight="1">
      <c r="A6" s="287"/>
      <c r="B6" s="301"/>
      <c r="C6" s="18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852630</v>
      </c>
      <c r="M6" s="142">
        <f>K6*L6</f>
        <v>852630</v>
      </c>
      <c r="N6" s="157" t="s">
        <v>31</v>
      </c>
      <c r="O6" s="310"/>
      <c r="P6" s="194">
        <v>27500000</v>
      </c>
      <c r="Q6" s="155">
        <f>P6/4</f>
        <v>6875000</v>
      </c>
      <c r="R6" s="155">
        <f>Q6/3</f>
        <v>2291666.6666666665</v>
      </c>
    </row>
    <row r="7" spans="1:18" ht="41.25" customHeight="1">
      <c r="A7" s="287"/>
      <c r="B7" s="301"/>
      <c r="C7" s="18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852630</v>
      </c>
      <c r="M7" s="142">
        <f t="shared" ref="M7:M20" si="0">K7*L7</f>
        <v>852630</v>
      </c>
      <c r="N7" s="157" t="s">
        <v>31</v>
      </c>
      <c r="O7" s="310"/>
      <c r="P7" s="177">
        <f>SUM(M5:M25)</f>
        <v>23075000</v>
      </c>
      <c r="Q7" s="134">
        <f>P7*4</f>
        <v>92300000</v>
      </c>
      <c r="R7" s="155">
        <v>2300000</v>
      </c>
    </row>
    <row r="8" spans="1:18" ht="65.25" customHeight="1">
      <c r="A8" s="287"/>
      <c r="B8" s="301"/>
      <c r="C8" s="18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852630</v>
      </c>
      <c r="M8" s="142">
        <f t="shared" si="0"/>
        <v>852630</v>
      </c>
      <c r="N8" s="157" t="s">
        <v>31</v>
      </c>
      <c r="O8" s="310"/>
      <c r="P8" s="19"/>
      <c r="R8" s="155">
        <v>2287500</v>
      </c>
    </row>
    <row r="9" spans="1:18" ht="163.5" customHeight="1">
      <c r="A9" s="287"/>
      <c r="B9" s="301"/>
      <c r="C9" s="18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852630</v>
      </c>
      <c r="M9" s="142">
        <f t="shared" si="0"/>
        <v>852630</v>
      </c>
      <c r="N9" s="157" t="s">
        <v>39</v>
      </c>
      <c r="O9" s="310"/>
      <c r="P9" s="22">
        <f>SUM(M5:M25)</f>
        <v>23075000</v>
      </c>
      <c r="Q9" s="134">
        <f>P9*4</f>
        <v>92300000</v>
      </c>
      <c r="R9" s="134">
        <v>2287500</v>
      </c>
    </row>
    <row r="10" spans="1:18" ht="52.5" customHeight="1">
      <c r="A10" s="287"/>
      <c r="B10" s="301"/>
      <c r="C10" s="190" t="s">
        <v>40</v>
      </c>
      <c r="D10" s="136"/>
      <c r="E10" s="144" t="s">
        <v>46</v>
      </c>
      <c r="F10" s="135" t="s">
        <v>47</v>
      </c>
      <c r="G10" s="138"/>
      <c r="H10" s="138" t="s">
        <v>25</v>
      </c>
      <c r="I10" s="139" t="s">
        <v>26</v>
      </c>
      <c r="J10" s="139" t="s">
        <v>48</v>
      </c>
      <c r="K10" s="141">
        <v>1</v>
      </c>
      <c r="L10" s="142">
        <v>852630</v>
      </c>
      <c r="M10" s="145">
        <f t="shared" si="0"/>
        <v>852630</v>
      </c>
      <c r="N10" s="158" t="s">
        <v>45</v>
      </c>
      <c r="O10" s="310"/>
    </row>
    <row r="11" spans="1:18" ht="90" customHeight="1">
      <c r="A11" s="287"/>
      <c r="B11" s="301"/>
      <c r="C11" s="190" t="s">
        <v>40</v>
      </c>
      <c r="D11" s="136"/>
      <c r="E11" s="144" t="s">
        <v>49</v>
      </c>
      <c r="F11" s="135" t="s">
        <v>42</v>
      </c>
      <c r="G11" s="138" t="s">
        <v>24</v>
      </c>
      <c r="H11" s="138" t="s">
        <v>25</v>
      </c>
      <c r="I11" s="139" t="s">
        <v>26</v>
      </c>
      <c r="J11" s="139" t="s">
        <v>50</v>
      </c>
      <c r="K11" s="141">
        <v>1</v>
      </c>
      <c r="L11" s="142">
        <v>852630</v>
      </c>
      <c r="M11" s="145">
        <f t="shared" si="0"/>
        <v>852630</v>
      </c>
      <c r="N11" s="158" t="s">
        <v>45</v>
      </c>
      <c r="O11" s="310"/>
    </row>
    <row r="12" spans="1:18" ht="80.25" customHeight="1">
      <c r="A12" s="287"/>
      <c r="B12" s="301"/>
      <c r="C12" s="190" t="s">
        <v>40</v>
      </c>
      <c r="D12" s="136"/>
      <c r="E12" s="144" t="s">
        <v>51</v>
      </c>
      <c r="F12" s="135" t="s">
        <v>42</v>
      </c>
      <c r="G12" s="138" t="s">
        <v>24</v>
      </c>
      <c r="H12" s="138" t="s">
        <v>25</v>
      </c>
      <c r="I12" s="139" t="s">
        <v>26</v>
      </c>
      <c r="J12" s="139" t="s">
        <v>50</v>
      </c>
      <c r="K12" s="141">
        <v>1</v>
      </c>
      <c r="L12" s="142">
        <v>852630</v>
      </c>
      <c r="M12" s="145">
        <f t="shared" si="0"/>
        <v>852630</v>
      </c>
      <c r="N12" s="158" t="s">
        <v>45</v>
      </c>
      <c r="O12" s="310"/>
    </row>
    <row r="13" spans="1:18" ht="91.5" customHeight="1">
      <c r="A13" s="287"/>
      <c r="B13" s="301"/>
      <c r="C13" s="190" t="s">
        <v>52</v>
      </c>
      <c r="D13" s="141"/>
      <c r="E13" s="141" t="s">
        <v>53</v>
      </c>
      <c r="F13" s="135" t="s">
        <v>54</v>
      </c>
      <c r="G13" s="138" t="s">
        <v>24</v>
      </c>
      <c r="H13" s="138" t="s">
        <v>25</v>
      </c>
      <c r="I13" s="139" t="s">
        <v>26</v>
      </c>
      <c r="J13" s="141" t="s">
        <v>50</v>
      </c>
      <c r="K13" s="141">
        <v>1</v>
      </c>
      <c r="L13" s="142">
        <v>852630</v>
      </c>
      <c r="M13" s="145">
        <f t="shared" si="0"/>
        <v>852630</v>
      </c>
      <c r="N13" s="157" t="s">
        <v>55</v>
      </c>
      <c r="O13" s="310"/>
    </row>
    <row r="14" spans="1:18" ht="58.5" customHeight="1">
      <c r="A14" s="287"/>
      <c r="B14" s="301"/>
      <c r="C14" s="190" t="s">
        <v>52</v>
      </c>
      <c r="D14" s="141"/>
      <c r="E14" s="141" t="s">
        <v>56</v>
      </c>
      <c r="F14" s="135" t="s">
        <v>42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41">
        <v>1</v>
      </c>
      <c r="L14" s="142">
        <v>852630</v>
      </c>
      <c r="M14" s="145">
        <f t="shared" si="0"/>
        <v>852630</v>
      </c>
      <c r="N14" s="157" t="s">
        <v>39</v>
      </c>
      <c r="O14" s="310"/>
    </row>
    <row r="15" spans="1:18" ht="90.75" customHeight="1">
      <c r="A15" s="287"/>
      <c r="B15" s="301"/>
      <c r="C15" s="190" t="s">
        <v>52</v>
      </c>
      <c r="D15" s="141"/>
      <c r="E15" s="141" t="s">
        <v>57</v>
      </c>
      <c r="F15" s="135" t="s">
        <v>58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41">
        <v>1</v>
      </c>
      <c r="L15" s="142">
        <v>2287500</v>
      </c>
      <c r="M15" s="145">
        <f t="shared" si="0"/>
        <v>2287500</v>
      </c>
      <c r="N15" s="159" t="s">
        <v>28</v>
      </c>
      <c r="O15" s="310"/>
    </row>
    <row r="16" spans="1:18" ht="50.25" customHeight="1">
      <c r="A16" s="287"/>
      <c r="B16" s="301"/>
      <c r="C16" s="190" t="s">
        <v>52</v>
      </c>
      <c r="D16" s="141"/>
      <c r="E16" s="141" t="s">
        <v>59</v>
      </c>
      <c r="F16" s="135" t="s">
        <v>42</v>
      </c>
      <c r="G16" s="138" t="s">
        <v>24</v>
      </c>
      <c r="H16" s="138" t="s">
        <v>25</v>
      </c>
      <c r="I16" s="139" t="s">
        <v>26</v>
      </c>
      <c r="J16" s="141" t="s">
        <v>50</v>
      </c>
      <c r="K16" s="141">
        <v>1</v>
      </c>
      <c r="L16" s="142">
        <v>852630</v>
      </c>
      <c r="M16" s="145">
        <f t="shared" si="0"/>
        <v>852630</v>
      </c>
      <c r="N16" s="157" t="s">
        <v>55</v>
      </c>
      <c r="O16" s="310"/>
    </row>
    <row r="17" spans="1:15" ht="56.25" customHeight="1">
      <c r="A17" s="287"/>
      <c r="B17" s="301"/>
      <c r="C17" s="190" t="s">
        <v>60</v>
      </c>
      <c r="D17" s="141"/>
      <c r="E17" s="141" t="s">
        <v>61</v>
      </c>
      <c r="F17" s="135" t="s">
        <v>42</v>
      </c>
      <c r="G17" s="138" t="s">
        <v>62</v>
      </c>
      <c r="H17" s="138" t="s">
        <v>25</v>
      </c>
      <c r="I17" s="139" t="s">
        <v>26</v>
      </c>
      <c r="J17" s="140" t="s">
        <v>27</v>
      </c>
      <c r="K17" s="141">
        <v>1</v>
      </c>
      <c r="L17" s="142">
        <v>852630</v>
      </c>
      <c r="M17" s="145">
        <f t="shared" si="0"/>
        <v>852630</v>
      </c>
      <c r="N17" s="157" t="s">
        <v>31</v>
      </c>
      <c r="O17" s="310"/>
    </row>
    <row r="18" spans="1:15" ht="56.25" customHeight="1">
      <c r="A18" s="287"/>
      <c r="B18" s="301"/>
      <c r="C18" s="190" t="s">
        <v>63</v>
      </c>
      <c r="D18" s="141" t="s">
        <v>64</v>
      </c>
      <c r="E18" s="135" t="s">
        <v>65</v>
      </c>
      <c r="F18" s="135" t="s">
        <v>42</v>
      </c>
      <c r="G18" s="138" t="s">
        <v>24</v>
      </c>
      <c r="H18" s="138" t="s">
        <v>25</v>
      </c>
      <c r="I18" s="139" t="s">
        <v>26</v>
      </c>
      <c r="J18" s="141" t="s">
        <v>50</v>
      </c>
      <c r="K18" s="141">
        <v>1</v>
      </c>
      <c r="L18" s="142">
        <v>852630</v>
      </c>
      <c r="M18" s="145">
        <f t="shared" si="0"/>
        <v>852630</v>
      </c>
      <c r="N18" s="157" t="s">
        <v>31</v>
      </c>
      <c r="O18" s="310"/>
    </row>
    <row r="19" spans="1:15" ht="56.25" customHeight="1">
      <c r="A19" s="287"/>
      <c r="B19" s="301"/>
      <c r="C19" s="190" t="s">
        <v>63</v>
      </c>
      <c r="D19" s="141" t="s">
        <v>64</v>
      </c>
      <c r="E19" s="147" t="s">
        <v>89</v>
      </c>
      <c r="F19" s="135" t="s">
        <v>42</v>
      </c>
      <c r="G19" s="138" t="s">
        <v>24</v>
      </c>
      <c r="H19" s="138" t="s">
        <v>25</v>
      </c>
      <c r="I19" s="139" t="s">
        <v>26</v>
      </c>
      <c r="J19" s="141" t="s">
        <v>50</v>
      </c>
      <c r="K19" s="141">
        <v>1</v>
      </c>
      <c r="L19" s="142">
        <v>852630</v>
      </c>
      <c r="M19" s="145">
        <f t="shared" si="0"/>
        <v>852630</v>
      </c>
      <c r="N19" s="157" t="s">
        <v>31</v>
      </c>
      <c r="O19" s="310"/>
    </row>
    <row r="20" spans="1:15" ht="56.25" customHeight="1">
      <c r="A20" s="287"/>
      <c r="B20" s="301"/>
      <c r="C20" s="190" t="s">
        <v>63</v>
      </c>
      <c r="D20" s="141" t="s">
        <v>64</v>
      </c>
      <c r="E20" s="147" t="s">
        <v>66</v>
      </c>
      <c r="F20" s="135" t="s">
        <v>42</v>
      </c>
      <c r="G20" s="138" t="s">
        <v>24</v>
      </c>
      <c r="H20" s="138" t="s">
        <v>25</v>
      </c>
      <c r="I20" s="139" t="s">
        <v>26</v>
      </c>
      <c r="J20" s="141" t="s">
        <v>50</v>
      </c>
      <c r="K20" s="141">
        <v>1</v>
      </c>
      <c r="L20" s="142">
        <v>852630</v>
      </c>
      <c r="M20" s="145">
        <f t="shared" si="0"/>
        <v>852630</v>
      </c>
      <c r="N20" s="157" t="s">
        <v>31</v>
      </c>
      <c r="O20" s="310"/>
    </row>
    <row r="21" spans="1:15" ht="56.25" customHeight="1">
      <c r="A21" s="287"/>
      <c r="B21" s="301"/>
      <c r="C21" s="190" t="s">
        <v>63</v>
      </c>
      <c r="D21" s="144" t="s">
        <v>67</v>
      </c>
      <c r="E21" s="148" t="s">
        <v>68</v>
      </c>
      <c r="F21" s="148" t="s">
        <v>58</v>
      </c>
      <c r="G21" s="138" t="s">
        <v>24</v>
      </c>
      <c r="H21" s="138" t="s">
        <v>25</v>
      </c>
      <c r="I21" s="139" t="s">
        <v>26</v>
      </c>
      <c r="J21" s="144" t="s">
        <v>69</v>
      </c>
      <c r="K21" s="141">
        <v>1</v>
      </c>
      <c r="L21" s="142">
        <v>2300000</v>
      </c>
      <c r="M21" s="145">
        <f>L21*K21</f>
        <v>2300000</v>
      </c>
      <c r="N21" s="159" t="s">
        <v>28</v>
      </c>
      <c r="O21" s="310"/>
    </row>
    <row r="22" spans="1:15" ht="87" customHeight="1">
      <c r="A22" s="287"/>
      <c r="B22" s="301"/>
      <c r="C22" s="190" t="s">
        <v>63</v>
      </c>
      <c r="D22" s="144" t="s">
        <v>70</v>
      </c>
      <c r="E22" s="148" t="s">
        <v>71</v>
      </c>
      <c r="F22" s="135" t="s">
        <v>42</v>
      </c>
      <c r="G22" s="138" t="s">
        <v>24</v>
      </c>
      <c r="H22" s="138" t="s">
        <v>25</v>
      </c>
      <c r="I22" s="139" t="s">
        <v>26</v>
      </c>
      <c r="J22" s="141" t="s">
        <v>50</v>
      </c>
      <c r="K22" s="141">
        <v>1</v>
      </c>
      <c r="L22" s="142">
        <v>852660</v>
      </c>
      <c r="M22" s="145">
        <f>L22*K22</f>
        <v>852660</v>
      </c>
      <c r="N22" s="157" t="s">
        <v>31</v>
      </c>
      <c r="O22" s="310"/>
    </row>
    <row r="23" spans="1:15" ht="72" customHeight="1">
      <c r="A23" s="287"/>
      <c r="B23" s="301"/>
      <c r="C23" s="190" t="s">
        <v>72</v>
      </c>
      <c r="D23" s="144" t="s">
        <v>73</v>
      </c>
      <c r="E23" s="148" t="s">
        <v>74</v>
      </c>
      <c r="F23" s="135" t="s">
        <v>42</v>
      </c>
      <c r="G23" s="138" t="s">
        <v>24</v>
      </c>
      <c r="H23" s="146" t="s">
        <v>75</v>
      </c>
      <c r="I23" s="139" t="s">
        <v>76</v>
      </c>
      <c r="J23" s="144" t="s">
        <v>77</v>
      </c>
      <c r="K23" s="141">
        <v>2</v>
      </c>
      <c r="L23" s="142">
        <v>852630</v>
      </c>
      <c r="M23" s="145">
        <f>K23*L23</f>
        <v>1705260</v>
      </c>
      <c r="N23" s="157" t="s">
        <v>39</v>
      </c>
      <c r="O23" s="310"/>
    </row>
    <row r="24" spans="1:15" ht="65.25" customHeight="1">
      <c r="A24" s="287"/>
      <c r="B24" s="301"/>
      <c r="C24" s="191" t="s">
        <v>72</v>
      </c>
      <c r="D24" s="144" t="s">
        <v>73</v>
      </c>
      <c r="E24" s="148" t="s">
        <v>78</v>
      </c>
      <c r="F24" s="135" t="s">
        <v>42</v>
      </c>
      <c r="G24" s="138" t="s">
        <v>24</v>
      </c>
      <c r="H24" s="146" t="s">
        <v>43</v>
      </c>
      <c r="I24" s="139" t="s">
        <v>26</v>
      </c>
      <c r="J24" s="141" t="s">
        <v>79</v>
      </c>
      <c r="K24" s="141">
        <v>1</v>
      </c>
      <c r="L24" s="142">
        <v>852630</v>
      </c>
      <c r="M24" s="145">
        <f t="shared" ref="M24:M25" si="1">K24*L24</f>
        <v>852630</v>
      </c>
      <c r="N24" s="157" t="s">
        <v>55</v>
      </c>
      <c r="O24" s="310"/>
    </row>
    <row r="25" spans="1:15" ht="46.5" customHeight="1">
      <c r="A25" s="288"/>
      <c r="B25" s="316"/>
      <c r="C25" s="169" t="s">
        <v>72</v>
      </c>
      <c r="D25" s="169" t="s">
        <v>73</v>
      </c>
      <c r="E25" s="161" t="s">
        <v>80</v>
      </c>
      <c r="F25" s="162" t="s">
        <v>42</v>
      </c>
      <c r="G25" s="163" t="s">
        <v>24</v>
      </c>
      <c r="H25" s="163" t="s">
        <v>25</v>
      </c>
      <c r="I25" s="164" t="s">
        <v>26</v>
      </c>
      <c r="J25" s="160" t="s">
        <v>69</v>
      </c>
      <c r="K25" s="165">
        <v>1</v>
      </c>
      <c r="L25" s="142">
        <v>852630</v>
      </c>
      <c r="M25" s="166">
        <f t="shared" si="1"/>
        <v>852630</v>
      </c>
      <c r="N25" s="182" t="s">
        <v>31</v>
      </c>
      <c r="O25" s="310"/>
    </row>
    <row r="26" spans="1:15" ht="156.75" customHeight="1">
      <c r="A26" s="315" t="s">
        <v>97</v>
      </c>
      <c r="B26" s="314">
        <v>380</v>
      </c>
      <c r="C26" s="192" t="s">
        <v>20</v>
      </c>
      <c r="D26" s="171" t="s">
        <v>21</v>
      </c>
      <c r="E26" s="150" t="s">
        <v>22</v>
      </c>
      <c r="F26" s="150" t="s">
        <v>23</v>
      </c>
      <c r="G26" s="151" t="s">
        <v>24</v>
      </c>
      <c r="H26" s="151" t="s">
        <v>25</v>
      </c>
      <c r="I26" s="152" t="s">
        <v>26</v>
      </c>
      <c r="J26" s="153" t="s">
        <v>27</v>
      </c>
      <c r="K26" s="154">
        <v>1</v>
      </c>
      <c r="L26" s="155">
        <v>2287500</v>
      </c>
      <c r="M26" s="155">
        <f>K26*L26</f>
        <v>2287500</v>
      </c>
      <c r="N26" s="156" t="s">
        <v>28</v>
      </c>
      <c r="O26" s="310"/>
    </row>
    <row r="27" spans="1:15" ht="60" customHeight="1">
      <c r="A27" s="315"/>
      <c r="B27" s="314"/>
      <c r="C27" s="189" t="s">
        <v>20</v>
      </c>
      <c r="D27" s="144" t="s">
        <v>21</v>
      </c>
      <c r="E27" s="137" t="s">
        <v>29</v>
      </c>
      <c r="F27" s="137" t="s">
        <v>30</v>
      </c>
      <c r="G27" s="138" t="s">
        <v>24</v>
      </c>
      <c r="H27" s="138" t="s">
        <v>25</v>
      </c>
      <c r="I27" s="139" t="s">
        <v>26</v>
      </c>
      <c r="J27" s="140" t="s">
        <v>27</v>
      </c>
      <c r="K27" s="141">
        <v>1</v>
      </c>
      <c r="L27" s="142">
        <v>852630</v>
      </c>
      <c r="M27" s="142">
        <f>K27*L27</f>
        <v>852630</v>
      </c>
      <c r="N27" s="157" t="s">
        <v>31</v>
      </c>
      <c r="O27" s="310"/>
    </row>
    <row r="28" spans="1:15" ht="33.75" customHeight="1">
      <c r="A28" s="315"/>
      <c r="B28" s="314"/>
      <c r="C28" s="189" t="s">
        <v>20</v>
      </c>
      <c r="D28" s="144" t="s">
        <v>32</v>
      </c>
      <c r="E28" s="137" t="s">
        <v>33</v>
      </c>
      <c r="F28" s="137" t="s">
        <v>30</v>
      </c>
      <c r="G28" s="138" t="s">
        <v>24</v>
      </c>
      <c r="H28" s="138" t="s">
        <v>25</v>
      </c>
      <c r="I28" s="139" t="s">
        <v>26</v>
      </c>
      <c r="J28" s="140" t="s">
        <v>34</v>
      </c>
      <c r="K28" s="141">
        <v>1</v>
      </c>
      <c r="L28" s="142">
        <v>852630</v>
      </c>
      <c r="M28" s="142">
        <f t="shared" ref="M28:M41" si="2">K28*L28</f>
        <v>852630</v>
      </c>
      <c r="N28" s="157" t="s">
        <v>31</v>
      </c>
      <c r="O28" s="310"/>
    </row>
    <row r="29" spans="1:15" ht="46.5" customHeight="1">
      <c r="A29" s="315"/>
      <c r="B29" s="314"/>
      <c r="C29" s="189" t="s">
        <v>20</v>
      </c>
      <c r="D29" s="144" t="s">
        <v>32</v>
      </c>
      <c r="E29" s="137" t="s">
        <v>35</v>
      </c>
      <c r="F29" s="137" t="s">
        <v>30</v>
      </c>
      <c r="G29" s="138" t="s">
        <v>24</v>
      </c>
      <c r="H29" s="138" t="s">
        <v>25</v>
      </c>
      <c r="I29" s="139" t="s">
        <v>26</v>
      </c>
      <c r="J29" s="140" t="s">
        <v>34</v>
      </c>
      <c r="K29" s="141">
        <v>1</v>
      </c>
      <c r="L29" s="142">
        <v>852630</v>
      </c>
      <c r="M29" s="142">
        <f t="shared" si="2"/>
        <v>852630</v>
      </c>
      <c r="N29" s="157" t="s">
        <v>31</v>
      </c>
      <c r="O29" s="310"/>
    </row>
    <row r="30" spans="1:15" ht="37.5" customHeight="1">
      <c r="A30" s="315"/>
      <c r="B30" s="314"/>
      <c r="C30" s="189" t="s">
        <v>20</v>
      </c>
      <c r="D30" s="144" t="s">
        <v>32</v>
      </c>
      <c r="E30" s="143" t="s">
        <v>36</v>
      </c>
      <c r="F30" s="137" t="s">
        <v>37</v>
      </c>
      <c r="G30" s="138" t="s">
        <v>38</v>
      </c>
      <c r="H30" s="138" t="s">
        <v>25</v>
      </c>
      <c r="I30" s="139" t="s">
        <v>26</v>
      </c>
      <c r="J30" s="140" t="s">
        <v>27</v>
      </c>
      <c r="K30" s="141">
        <v>1</v>
      </c>
      <c r="L30" s="142">
        <v>852630</v>
      </c>
      <c r="M30" s="142">
        <f t="shared" si="2"/>
        <v>852630</v>
      </c>
      <c r="N30" s="157" t="s">
        <v>39</v>
      </c>
      <c r="O30" s="310"/>
    </row>
    <row r="31" spans="1:15" ht="37.5" customHeight="1">
      <c r="A31" s="315"/>
      <c r="B31" s="314"/>
      <c r="C31" s="190" t="s">
        <v>40</v>
      </c>
      <c r="D31" s="136"/>
      <c r="E31" s="144" t="s">
        <v>46</v>
      </c>
      <c r="F31" s="135" t="s">
        <v>47</v>
      </c>
      <c r="G31" s="138"/>
      <c r="H31" s="138" t="s">
        <v>25</v>
      </c>
      <c r="I31" s="139" t="s">
        <v>26</v>
      </c>
      <c r="J31" s="139" t="s">
        <v>48</v>
      </c>
      <c r="K31" s="141">
        <v>1</v>
      </c>
      <c r="L31" s="142">
        <v>852630</v>
      </c>
      <c r="M31" s="145">
        <f t="shared" si="2"/>
        <v>852630</v>
      </c>
      <c r="N31" s="158" t="s">
        <v>45</v>
      </c>
      <c r="O31" s="310"/>
    </row>
    <row r="32" spans="1:15" ht="37.5" customHeight="1">
      <c r="A32" s="315"/>
      <c r="B32" s="314"/>
      <c r="C32" s="190" t="s">
        <v>40</v>
      </c>
      <c r="D32" s="136"/>
      <c r="E32" s="144" t="s">
        <v>49</v>
      </c>
      <c r="F32" s="135" t="s">
        <v>42</v>
      </c>
      <c r="G32" s="138" t="s">
        <v>24</v>
      </c>
      <c r="H32" s="138" t="s">
        <v>25</v>
      </c>
      <c r="I32" s="139" t="s">
        <v>26</v>
      </c>
      <c r="J32" s="139" t="s">
        <v>50</v>
      </c>
      <c r="K32" s="141">
        <v>1</v>
      </c>
      <c r="L32" s="142">
        <v>852630</v>
      </c>
      <c r="M32" s="145">
        <f t="shared" si="2"/>
        <v>852630</v>
      </c>
      <c r="N32" s="158" t="s">
        <v>45</v>
      </c>
      <c r="O32" s="310"/>
    </row>
    <row r="33" spans="1:15" ht="37.5" customHeight="1">
      <c r="A33" s="315"/>
      <c r="B33" s="314"/>
      <c r="C33" s="190" t="s">
        <v>40</v>
      </c>
      <c r="D33" s="136"/>
      <c r="E33" s="144" t="s">
        <v>51</v>
      </c>
      <c r="F33" s="135" t="s">
        <v>42</v>
      </c>
      <c r="G33" s="138" t="s">
        <v>24</v>
      </c>
      <c r="H33" s="138" t="s">
        <v>25</v>
      </c>
      <c r="I33" s="139" t="s">
        <v>26</v>
      </c>
      <c r="J33" s="139" t="s">
        <v>50</v>
      </c>
      <c r="K33" s="141">
        <v>1</v>
      </c>
      <c r="L33" s="142">
        <v>852630</v>
      </c>
      <c r="M33" s="145">
        <f t="shared" si="2"/>
        <v>852630</v>
      </c>
      <c r="N33" s="158" t="s">
        <v>45</v>
      </c>
      <c r="O33" s="310"/>
    </row>
    <row r="34" spans="1:15" ht="37.5" customHeight="1">
      <c r="A34" s="315"/>
      <c r="B34" s="314"/>
      <c r="C34" s="190" t="s">
        <v>52</v>
      </c>
      <c r="D34" s="141"/>
      <c r="E34" s="141" t="s">
        <v>53</v>
      </c>
      <c r="F34" s="135" t="s">
        <v>54</v>
      </c>
      <c r="G34" s="138" t="s">
        <v>24</v>
      </c>
      <c r="H34" s="138" t="s">
        <v>25</v>
      </c>
      <c r="I34" s="139" t="s">
        <v>26</v>
      </c>
      <c r="J34" s="141" t="s">
        <v>50</v>
      </c>
      <c r="K34" s="141">
        <v>1</v>
      </c>
      <c r="L34" s="142">
        <v>852630</v>
      </c>
      <c r="M34" s="145">
        <f t="shared" si="2"/>
        <v>852630</v>
      </c>
      <c r="N34" s="157" t="s">
        <v>55</v>
      </c>
      <c r="O34" s="310"/>
    </row>
    <row r="35" spans="1:15" ht="37.5" customHeight="1">
      <c r="A35" s="315"/>
      <c r="B35" s="314"/>
      <c r="C35" s="190" t="s">
        <v>52</v>
      </c>
      <c r="D35" s="141"/>
      <c r="E35" s="141" t="s">
        <v>56</v>
      </c>
      <c r="F35" s="135" t="s">
        <v>42</v>
      </c>
      <c r="G35" s="138" t="s">
        <v>24</v>
      </c>
      <c r="H35" s="138" t="s">
        <v>25</v>
      </c>
      <c r="I35" s="139" t="s">
        <v>26</v>
      </c>
      <c r="J35" s="141" t="s">
        <v>50</v>
      </c>
      <c r="K35" s="141">
        <v>1</v>
      </c>
      <c r="L35" s="142">
        <v>852630</v>
      </c>
      <c r="M35" s="145">
        <f t="shared" si="2"/>
        <v>852630</v>
      </c>
      <c r="N35" s="157" t="s">
        <v>39</v>
      </c>
      <c r="O35" s="310"/>
    </row>
    <row r="36" spans="1:15" ht="37.5" customHeight="1">
      <c r="A36" s="315"/>
      <c r="B36" s="314"/>
      <c r="C36" s="190" t="s">
        <v>52</v>
      </c>
      <c r="D36" s="141"/>
      <c r="E36" s="141" t="s">
        <v>57</v>
      </c>
      <c r="F36" s="135" t="s">
        <v>58</v>
      </c>
      <c r="G36" s="138" t="s">
        <v>24</v>
      </c>
      <c r="H36" s="138" t="s">
        <v>25</v>
      </c>
      <c r="I36" s="139" t="s">
        <v>26</v>
      </c>
      <c r="J36" s="141" t="s">
        <v>50</v>
      </c>
      <c r="K36" s="141">
        <v>1</v>
      </c>
      <c r="L36" s="142">
        <v>2287500</v>
      </c>
      <c r="M36" s="145">
        <f t="shared" si="2"/>
        <v>2287500</v>
      </c>
      <c r="N36" s="159" t="s">
        <v>28</v>
      </c>
      <c r="O36" s="310"/>
    </row>
    <row r="37" spans="1:15" ht="37.5" customHeight="1">
      <c r="A37" s="315"/>
      <c r="B37" s="314"/>
      <c r="C37" s="190" t="s">
        <v>52</v>
      </c>
      <c r="D37" s="141"/>
      <c r="E37" s="141" t="s">
        <v>59</v>
      </c>
      <c r="F37" s="135" t="s">
        <v>42</v>
      </c>
      <c r="G37" s="138" t="s">
        <v>24</v>
      </c>
      <c r="H37" s="138" t="s">
        <v>25</v>
      </c>
      <c r="I37" s="139" t="s">
        <v>26</v>
      </c>
      <c r="J37" s="141" t="s">
        <v>50</v>
      </c>
      <c r="K37" s="141">
        <v>1</v>
      </c>
      <c r="L37" s="142">
        <v>852630</v>
      </c>
      <c r="M37" s="145">
        <f t="shared" si="2"/>
        <v>852630</v>
      </c>
      <c r="N37" s="157" t="s">
        <v>55</v>
      </c>
      <c r="O37" s="310"/>
    </row>
    <row r="38" spans="1:15" ht="37.5" customHeight="1">
      <c r="A38" s="315"/>
      <c r="B38" s="314"/>
      <c r="C38" s="190" t="s">
        <v>60</v>
      </c>
      <c r="D38" s="141"/>
      <c r="E38" s="141" t="s">
        <v>61</v>
      </c>
      <c r="F38" s="135" t="s">
        <v>42</v>
      </c>
      <c r="G38" s="138" t="s">
        <v>62</v>
      </c>
      <c r="H38" s="138" t="s">
        <v>25</v>
      </c>
      <c r="I38" s="139" t="s">
        <v>26</v>
      </c>
      <c r="J38" s="140" t="s">
        <v>27</v>
      </c>
      <c r="K38" s="141">
        <v>1</v>
      </c>
      <c r="L38" s="142">
        <v>852630</v>
      </c>
      <c r="M38" s="145">
        <f t="shared" si="2"/>
        <v>852630</v>
      </c>
      <c r="N38" s="157" t="s">
        <v>31</v>
      </c>
      <c r="O38" s="310"/>
    </row>
    <row r="39" spans="1:15" ht="69.75" customHeight="1">
      <c r="A39" s="315"/>
      <c r="B39" s="314"/>
      <c r="C39" s="190" t="s">
        <v>63</v>
      </c>
      <c r="D39" s="141" t="s">
        <v>64</v>
      </c>
      <c r="E39" s="135" t="s">
        <v>65</v>
      </c>
      <c r="F39" s="135" t="s">
        <v>42</v>
      </c>
      <c r="G39" s="138" t="s">
        <v>24</v>
      </c>
      <c r="H39" s="138" t="s">
        <v>25</v>
      </c>
      <c r="I39" s="139" t="s">
        <v>26</v>
      </c>
      <c r="J39" s="141" t="s">
        <v>50</v>
      </c>
      <c r="K39" s="141">
        <v>1</v>
      </c>
      <c r="L39" s="142">
        <v>852630</v>
      </c>
      <c r="M39" s="145">
        <f t="shared" si="2"/>
        <v>852630</v>
      </c>
      <c r="N39" s="157" t="s">
        <v>31</v>
      </c>
      <c r="O39" s="310"/>
    </row>
    <row r="40" spans="1:15" ht="68.25" customHeight="1">
      <c r="A40" s="315"/>
      <c r="B40" s="314"/>
      <c r="C40" s="190" t="s">
        <v>63</v>
      </c>
      <c r="D40" s="141" t="s">
        <v>64</v>
      </c>
      <c r="E40" s="147" t="s">
        <v>89</v>
      </c>
      <c r="F40" s="135" t="s">
        <v>42</v>
      </c>
      <c r="G40" s="138" t="s">
        <v>24</v>
      </c>
      <c r="H40" s="138" t="s">
        <v>25</v>
      </c>
      <c r="I40" s="139" t="s">
        <v>26</v>
      </c>
      <c r="J40" s="141" t="s">
        <v>50</v>
      </c>
      <c r="K40" s="141">
        <v>1</v>
      </c>
      <c r="L40" s="142">
        <v>852630</v>
      </c>
      <c r="M40" s="145">
        <f t="shared" si="2"/>
        <v>852630</v>
      </c>
      <c r="N40" s="157" t="s">
        <v>31</v>
      </c>
      <c r="O40" s="310"/>
    </row>
    <row r="41" spans="1:15" ht="68.25" customHeight="1">
      <c r="A41" s="315"/>
      <c r="B41" s="314"/>
      <c r="C41" s="190" t="s">
        <v>63</v>
      </c>
      <c r="D41" s="141" t="s">
        <v>64</v>
      </c>
      <c r="E41" s="147" t="s">
        <v>66</v>
      </c>
      <c r="F41" s="135" t="s">
        <v>42</v>
      </c>
      <c r="G41" s="138" t="s">
        <v>24</v>
      </c>
      <c r="H41" s="138" t="s">
        <v>25</v>
      </c>
      <c r="I41" s="139" t="s">
        <v>26</v>
      </c>
      <c r="J41" s="141" t="s">
        <v>50</v>
      </c>
      <c r="K41" s="141">
        <v>1</v>
      </c>
      <c r="L41" s="142">
        <v>852630</v>
      </c>
      <c r="M41" s="145">
        <f t="shared" si="2"/>
        <v>852630</v>
      </c>
      <c r="N41" s="157" t="s">
        <v>31</v>
      </c>
      <c r="O41" s="310"/>
    </row>
    <row r="42" spans="1:15" ht="68.25" customHeight="1">
      <c r="A42" s="315"/>
      <c r="B42" s="314"/>
      <c r="C42" s="190" t="s">
        <v>63</v>
      </c>
      <c r="D42" s="144" t="s">
        <v>67</v>
      </c>
      <c r="E42" s="148" t="s">
        <v>68</v>
      </c>
      <c r="F42" s="148" t="s">
        <v>58</v>
      </c>
      <c r="G42" s="138" t="s">
        <v>24</v>
      </c>
      <c r="H42" s="138" t="s">
        <v>25</v>
      </c>
      <c r="I42" s="139" t="s">
        <v>26</v>
      </c>
      <c r="J42" s="144" t="s">
        <v>69</v>
      </c>
      <c r="K42" s="141">
        <v>1</v>
      </c>
      <c r="L42" s="142">
        <v>2300000</v>
      </c>
      <c r="M42" s="145">
        <f>L42*K42</f>
        <v>2300000</v>
      </c>
      <c r="N42" s="159" t="s">
        <v>28</v>
      </c>
      <c r="O42" s="310"/>
    </row>
    <row r="43" spans="1:15" ht="68.25" customHeight="1">
      <c r="A43" s="315"/>
      <c r="B43" s="314"/>
      <c r="C43" s="190" t="s">
        <v>63</v>
      </c>
      <c r="D43" s="144" t="s">
        <v>70</v>
      </c>
      <c r="E43" s="148" t="s">
        <v>71</v>
      </c>
      <c r="F43" s="135" t="s">
        <v>42</v>
      </c>
      <c r="G43" s="138" t="s">
        <v>24</v>
      </c>
      <c r="H43" s="138" t="s">
        <v>25</v>
      </c>
      <c r="I43" s="139" t="s">
        <v>26</v>
      </c>
      <c r="J43" s="141" t="s">
        <v>50</v>
      </c>
      <c r="K43" s="141">
        <v>1</v>
      </c>
      <c r="L43" s="142">
        <v>852660</v>
      </c>
      <c r="M43" s="145">
        <f>L43*K43</f>
        <v>852660</v>
      </c>
      <c r="N43" s="157" t="s">
        <v>31</v>
      </c>
      <c r="O43" s="310"/>
    </row>
    <row r="44" spans="1:15" ht="68.25" customHeight="1">
      <c r="A44" s="315"/>
      <c r="B44" s="314"/>
      <c r="C44" s="190" t="s">
        <v>72</v>
      </c>
      <c r="D44" s="144" t="s">
        <v>73</v>
      </c>
      <c r="E44" s="148" t="s">
        <v>74</v>
      </c>
      <c r="F44" s="135" t="s">
        <v>42</v>
      </c>
      <c r="G44" s="138" t="s">
        <v>24</v>
      </c>
      <c r="H44" s="146" t="s">
        <v>75</v>
      </c>
      <c r="I44" s="139" t="s">
        <v>76</v>
      </c>
      <c r="J44" s="144" t="s">
        <v>77</v>
      </c>
      <c r="K44" s="141">
        <v>2</v>
      </c>
      <c r="L44" s="142">
        <v>852630</v>
      </c>
      <c r="M44" s="145">
        <f>K44*L44</f>
        <v>1705260</v>
      </c>
      <c r="N44" s="157" t="s">
        <v>39</v>
      </c>
      <c r="O44" s="310"/>
    </row>
    <row r="45" spans="1:15" ht="68.25" customHeight="1">
      <c r="A45" s="315"/>
      <c r="B45" s="314"/>
      <c r="C45" s="191" t="s">
        <v>72</v>
      </c>
      <c r="D45" s="144" t="s">
        <v>73</v>
      </c>
      <c r="E45" s="148" t="s">
        <v>78</v>
      </c>
      <c r="F45" s="135" t="s">
        <v>42</v>
      </c>
      <c r="G45" s="138" t="s">
        <v>24</v>
      </c>
      <c r="H45" s="146" t="s">
        <v>43</v>
      </c>
      <c r="I45" s="139" t="s">
        <v>26</v>
      </c>
      <c r="J45" s="141" t="s">
        <v>79</v>
      </c>
      <c r="K45" s="141">
        <v>1</v>
      </c>
      <c r="L45" s="142">
        <v>852630</v>
      </c>
      <c r="M45" s="145">
        <f t="shared" ref="M45:M46" si="3">K45*L45</f>
        <v>852630</v>
      </c>
      <c r="N45" s="157" t="s">
        <v>55</v>
      </c>
      <c r="O45" s="310"/>
    </row>
    <row r="46" spans="1:15" ht="69.75" customHeight="1">
      <c r="A46" s="315"/>
      <c r="B46" s="314"/>
      <c r="C46" s="169" t="s">
        <v>72</v>
      </c>
      <c r="D46" s="169" t="s">
        <v>73</v>
      </c>
      <c r="E46" s="161" t="s">
        <v>80</v>
      </c>
      <c r="F46" s="162" t="s">
        <v>42</v>
      </c>
      <c r="G46" s="163" t="s">
        <v>24</v>
      </c>
      <c r="H46" s="163" t="s">
        <v>25</v>
      </c>
      <c r="I46" s="164" t="s">
        <v>26</v>
      </c>
      <c r="J46" s="160" t="s">
        <v>69</v>
      </c>
      <c r="K46" s="165">
        <v>1</v>
      </c>
      <c r="L46" s="142">
        <v>852630</v>
      </c>
      <c r="M46" s="166">
        <f t="shared" si="3"/>
        <v>852630</v>
      </c>
      <c r="N46" s="182" t="s">
        <v>31</v>
      </c>
      <c r="O46" s="310"/>
    </row>
    <row r="47" spans="1:15" ht="67.5" customHeight="1">
      <c r="A47" s="312" t="s">
        <v>98</v>
      </c>
      <c r="B47" s="295">
        <v>400</v>
      </c>
      <c r="C47" s="192" t="s">
        <v>20</v>
      </c>
      <c r="D47" s="171" t="s">
        <v>21</v>
      </c>
      <c r="E47" s="150" t="s">
        <v>22</v>
      </c>
      <c r="F47" s="150" t="s">
        <v>23</v>
      </c>
      <c r="G47" s="151" t="s">
        <v>24</v>
      </c>
      <c r="H47" s="151" t="s">
        <v>25</v>
      </c>
      <c r="I47" s="152" t="s">
        <v>26</v>
      </c>
      <c r="J47" s="153" t="s">
        <v>27</v>
      </c>
      <c r="K47" s="154">
        <v>1</v>
      </c>
      <c r="L47" s="155">
        <v>2287500</v>
      </c>
      <c r="M47" s="155">
        <f>K47*L47</f>
        <v>2287500</v>
      </c>
      <c r="N47" s="156" t="s">
        <v>28</v>
      </c>
      <c r="O47" s="310"/>
    </row>
    <row r="48" spans="1:15" ht="73.5" customHeight="1">
      <c r="A48" s="313"/>
      <c r="B48" s="296"/>
      <c r="C48" s="189" t="s">
        <v>20</v>
      </c>
      <c r="D48" s="144" t="s">
        <v>21</v>
      </c>
      <c r="E48" s="137" t="s">
        <v>29</v>
      </c>
      <c r="F48" s="137" t="s">
        <v>30</v>
      </c>
      <c r="G48" s="138" t="s">
        <v>24</v>
      </c>
      <c r="H48" s="138" t="s">
        <v>25</v>
      </c>
      <c r="I48" s="139" t="s">
        <v>26</v>
      </c>
      <c r="J48" s="140" t="s">
        <v>27</v>
      </c>
      <c r="K48" s="141">
        <v>1</v>
      </c>
      <c r="L48" s="142">
        <v>852630</v>
      </c>
      <c r="M48" s="142">
        <f>K48*L48</f>
        <v>852630</v>
      </c>
      <c r="N48" s="157" t="s">
        <v>31</v>
      </c>
      <c r="O48" s="310"/>
    </row>
    <row r="49" spans="1:15" ht="55.5" customHeight="1">
      <c r="A49" s="313"/>
      <c r="B49" s="296"/>
      <c r="C49" s="189" t="s">
        <v>20</v>
      </c>
      <c r="D49" s="144" t="s">
        <v>32</v>
      </c>
      <c r="E49" s="137" t="s">
        <v>33</v>
      </c>
      <c r="F49" s="137" t="s">
        <v>30</v>
      </c>
      <c r="G49" s="138" t="s">
        <v>24</v>
      </c>
      <c r="H49" s="138" t="s">
        <v>25</v>
      </c>
      <c r="I49" s="139" t="s">
        <v>26</v>
      </c>
      <c r="J49" s="140" t="s">
        <v>34</v>
      </c>
      <c r="K49" s="141">
        <v>1</v>
      </c>
      <c r="L49" s="142">
        <v>852630</v>
      </c>
      <c r="M49" s="142">
        <f t="shared" ref="M49:M62" si="4">K49*L49</f>
        <v>852630</v>
      </c>
      <c r="N49" s="157" t="s">
        <v>31</v>
      </c>
      <c r="O49" s="310"/>
    </row>
    <row r="50" spans="1:15" ht="55.5" customHeight="1">
      <c r="A50" s="313"/>
      <c r="B50" s="296"/>
      <c r="C50" s="189" t="s">
        <v>20</v>
      </c>
      <c r="D50" s="144" t="s">
        <v>32</v>
      </c>
      <c r="E50" s="137" t="s">
        <v>35</v>
      </c>
      <c r="F50" s="137" t="s">
        <v>30</v>
      </c>
      <c r="G50" s="138" t="s">
        <v>24</v>
      </c>
      <c r="H50" s="138" t="s">
        <v>25</v>
      </c>
      <c r="I50" s="139" t="s">
        <v>26</v>
      </c>
      <c r="J50" s="140" t="s">
        <v>34</v>
      </c>
      <c r="K50" s="141">
        <v>1</v>
      </c>
      <c r="L50" s="142">
        <v>852630</v>
      </c>
      <c r="M50" s="142">
        <f t="shared" si="4"/>
        <v>852630</v>
      </c>
      <c r="N50" s="157" t="s">
        <v>31</v>
      </c>
      <c r="O50" s="310"/>
    </row>
    <row r="51" spans="1:15" ht="55.5" customHeight="1">
      <c r="A51" s="313"/>
      <c r="B51" s="296"/>
      <c r="C51" s="189" t="s">
        <v>20</v>
      </c>
      <c r="D51" s="144" t="s">
        <v>32</v>
      </c>
      <c r="E51" s="143" t="s">
        <v>36</v>
      </c>
      <c r="F51" s="137" t="s">
        <v>37</v>
      </c>
      <c r="G51" s="138" t="s">
        <v>38</v>
      </c>
      <c r="H51" s="138" t="s">
        <v>25</v>
      </c>
      <c r="I51" s="139" t="s">
        <v>26</v>
      </c>
      <c r="J51" s="140" t="s">
        <v>27</v>
      </c>
      <c r="K51" s="141">
        <v>1</v>
      </c>
      <c r="L51" s="142">
        <v>852630</v>
      </c>
      <c r="M51" s="142">
        <f t="shared" si="4"/>
        <v>852630</v>
      </c>
      <c r="N51" s="157" t="s">
        <v>39</v>
      </c>
      <c r="O51" s="310"/>
    </row>
    <row r="52" spans="1:15" ht="55.5" customHeight="1">
      <c r="A52" s="313"/>
      <c r="B52" s="296"/>
      <c r="C52" s="190" t="s">
        <v>40</v>
      </c>
      <c r="D52" s="136"/>
      <c r="E52" s="144" t="s">
        <v>46</v>
      </c>
      <c r="F52" s="135" t="s">
        <v>47</v>
      </c>
      <c r="G52" s="138"/>
      <c r="H52" s="138" t="s">
        <v>25</v>
      </c>
      <c r="I52" s="139" t="s">
        <v>26</v>
      </c>
      <c r="J52" s="139" t="s">
        <v>48</v>
      </c>
      <c r="K52" s="141">
        <v>1</v>
      </c>
      <c r="L52" s="142">
        <v>852630</v>
      </c>
      <c r="M52" s="145">
        <f t="shared" si="4"/>
        <v>852630</v>
      </c>
      <c r="N52" s="158" t="s">
        <v>45</v>
      </c>
      <c r="O52" s="310"/>
    </row>
    <row r="53" spans="1:15" ht="57.75" customHeight="1">
      <c r="A53" s="313"/>
      <c r="B53" s="296"/>
      <c r="C53" s="190" t="s">
        <v>40</v>
      </c>
      <c r="D53" s="136"/>
      <c r="E53" s="144" t="s">
        <v>49</v>
      </c>
      <c r="F53" s="135" t="s">
        <v>42</v>
      </c>
      <c r="G53" s="138" t="s">
        <v>24</v>
      </c>
      <c r="H53" s="138" t="s">
        <v>25</v>
      </c>
      <c r="I53" s="139" t="s">
        <v>26</v>
      </c>
      <c r="J53" s="139" t="s">
        <v>50</v>
      </c>
      <c r="K53" s="141">
        <v>1</v>
      </c>
      <c r="L53" s="142">
        <v>852630</v>
      </c>
      <c r="M53" s="145">
        <f t="shared" si="4"/>
        <v>852630</v>
      </c>
      <c r="N53" s="158" t="s">
        <v>45</v>
      </c>
      <c r="O53" s="310"/>
    </row>
    <row r="54" spans="1:15" ht="67.5" customHeight="1">
      <c r="A54" s="313"/>
      <c r="B54" s="296"/>
      <c r="C54" s="190" t="s">
        <v>40</v>
      </c>
      <c r="D54" s="136"/>
      <c r="E54" s="144" t="s">
        <v>51</v>
      </c>
      <c r="F54" s="135" t="s">
        <v>42</v>
      </c>
      <c r="G54" s="138" t="s">
        <v>24</v>
      </c>
      <c r="H54" s="138" t="s">
        <v>25</v>
      </c>
      <c r="I54" s="139" t="s">
        <v>26</v>
      </c>
      <c r="J54" s="139" t="s">
        <v>50</v>
      </c>
      <c r="K54" s="141">
        <v>1</v>
      </c>
      <c r="L54" s="142">
        <v>852630</v>
      </c>
      <c r="M54" s="145">
        <f t="shared" si="4"/>
        <v>852630</v>
      </c>
      <c r="N54" s="158" t="s">
        <v>45</v>
      </c>
      <c r="O54" s="310"/>
    </row>
    <row r="55" spans="1:15" ht="42.75" customHeight="1">
      <c r="A55" s="313"/>
      <c r="B55" s="296"/>
      <c r="C55" s="190" t="s">
        <v>52</v>
      </c>
      <c r="D55" s="141"/>
      <c r="E55" s="141" t="s">
        <v>53</v>
      </c>
      <c r="F55" s="135" t="s">
        <v>54</v>
      </c>
      <c r="G55" s="138" t="s">
        <v>24</v>
      </c>
      <c r="H55" s="138" t="s">
        <v>25</v>
      </c>
      <c r="I55" s="139" t="s">
        <v>26</v>
      </c>
      <c r="J55" s="141" t="s">
        <v>50</v>
      </c>
      <c r="K55" s="141">
        <v>1</v>
      </c>
      <c r="L55" s="142">
        <v>852630</v>
      </c>
      <c r="M55" s="145">
        <f t="shared" si="4"/>
        <v>852630</v>
      </c>
      <c r="N55" s="157" t="s">
        <v>55</v>
      </c>
      <c r="O55" s="310"/>
    </row>
    <row r="56" spans="1:15" ht="61.5" customHeight="1">
      <c r="A56" s="313"/>
      <c r="B56" s="296"/>
      <c r="C56" s="190" t="s">
        <v>52</v>
      </c>
      <c r="D56" s="141"/>
      <c r="E56" s="141" t="s">
        <v>56</v>
      </c>
      <c r="F56" s="135" t="s">
        <v>42</v>
      </c>
      <c r="G56" s="138" t="s">
        <v>24</v>
      </c>
      <c r="H56" s="138" t="s">
        <v>25</v>
      </c>
      <c r="I56" s="139" t="s">
        <v>26</v>
      </c>
      <c r="J56" s="141" t="s">
        <v>50</v>
      </c>
      <c r="K56" s="141">
        <v>1</v>
      </c>
      <c r="L56" s="142">
        <v>852630</v>
      </c>
      <c r="M56" s="145">
        <f t="shared" si="4"/>
        <v>852630</v>
      </c>
      <c r="N56" s="157" t="s">
        <v>39</v>
      </c>
      <c r="O56" s="310"/>
    </row>
    <row r="57" spans="1:15" ht="76.5" customHeight="1">
      <c r="A57" s="313"/>
      <c r="B57" s="296"/>
      <c r="C57" s="190" t="s">
        <v>52</v>
      </c>
      <c r="D57" s="141"/>
      <c r="E57" s="141" t="s">
        <v>57</v>
      </c>
      <c r="F57" s="135" t="s">
        <v>58</v>
      </c>
      <c r="G57" s="138" t="s">
        <v>24</v>
      </c>
      <c r="H57" s="138" t="s">
        <v>25</v>
      </c>
      <c r="I57" s="139" t="s">
        <v>26</v>
      </c>
      <c r="J57" s="141" t="s">
        <v>50</v>
      </c>
      <c r="K57" s="141">
        <v>1</v>
      </c>
      <c r="L57" s="142">
        <v>2287500</v>
      </c>
      <c r="M57" s="145">
        <f t="shared" si="4"/>
        <v>2287500</v>
      </c>
      <c r="N57" s="159" t="s">
        <v>28</v>
      </c>
      <c r="O57" s="310"/>
    </row>
    <row r="58" spans="1:15" ht="54" customHeight="1">
      <c r="A58" s="313"/>
      <c r="B58" s="296"/>
      <c r="C58" s="190" t="s">
        <v>52</v>
      </c>
      <c r="D58" s="141"/>
      <c r="E58" s="141" t="s">
        <v>59</v>
      </c>
      <c r="F58" s="135" t="s">
        <v>42</v>
      </c>
      <c r="G58" s="138" t="s">
        <v>24</v>
      </c>
      <c r="H58" s="138" t="s">
        <v>25</v>
      </c>
      <c r="I58" s="139" t="s">
        <v>26</v>
      </c>
      <c r="J58" s="141" t="s">
        <v>50</v>
      </c>
      <c r="K58" s="141">
        <v>1</v>
      </c>
      <c r="L58" s="142">
        <v>852630</v>
      </c>
      <c r="M58" s="145">
        <f t="shared" si="4"/>
        <v>852630</v>
      </c>
      <c r="N58" s="157" t="s">
        <v>55</v>
      </c>
      <c r="O58" s="310"/>
    </row>
    <row r="59" spans="1:15" ht="94.5" customHeight="1">
      <c r="A59" s="313"/>
      <c r="B59" s="296"/>
      <c r="C59" s="190" t="s">
        <v>60</v>
      </c>
      <c r="D59" s="141"/>
      <c r="E59" s="141" t="s">
        <v>61</v>
      </c>
      <c r="F59" s="135" t="s">
        <v>42</v>
      </c>
      <c r="G59" s="138" t="s">
        <v>62</v>
      </c>
      <c r="H59" s="138" t="s">
        <v>25</v>
      </c>
      <c r="I59" s="139" t="s">
        <v>26</v>
      </c>
      <c r="J59" s="140" t="s">
        <v>27</v>
      </c>
      <c r="K59" s="141">
        <v>1</v>
      </c>
      <c r="L59" s="142">
        <v>852630</v>
      </c>
      <c r="M59" s="145">
        <f t="shared" si="4"/>
        <v>852630</v>
      </c>
      <c r="N59" s="157" t="s">
        <v>31</v>
      </c>
      <c r="O59" s="310"/>
    </row>
    <row r="60" spans="1:15" ht="77.25" customHeight="1">
      <c r="A60" s="313"/>
      <c r="B60" s="296"/>
      <c r="C60" s="190" t="s">
        <v>63</v>
      </c>
      <c r="D60" s="141" t="s">
        <v>64</v>
      </c>
      <c r="E60" s="135" t="s">
        <v>65</v>
      </c>
      <c r="F60" s="135" t="s">
        <v>42</v>
      </c>
      <c r="G60" s="138" t="s">
        <v>24</v>
      </c>
      <c r="H60" s="138" t="s">
        <v>25</v>
      </c>
      <c r="I60" s="139" t="s">
        <v>26</v>
      </c>
      <c r="J60" s="141" t="s">
        <v>50</v>
      </c>
      <c r="K60" s="141">
        <v>1</v>
      </c>
      <c r="L60" s="142">
        <v>852630</v>
      </c>
      <c r="M60" s="145">
        <f t="shared" si="4"/>
        <v>852630</v>
      </c>
      <c r="N60" s="157" t="s">
        <v>31</v>
      </c>
      <c r="O60" s="310"/>
    </row>
    <row r="61" spans="1:15" ht="94.5" customHeight="1">
      <c r="A61" s="313"/>
      <c r="B61" s="296"/>
      <c r="C61" s="190" t="s">
        <v>63</v>
      </c>
      <c r="D61" s="141" t="s">
        <v>64</v>
      </c>
      <c r="E61" s="147" t="s">
        <v>89</v>
      </c>
      <c r="F61" s="135" t="s">
        <v>42</v>
      </c>
      <c r="G61" s="138" t="s">
        <v>24</v>
      </c>
      <c r="H61" s="138" t="s">
        <v>25</v>
      </c>
      <c r="I61" s="139" t="s">
        <v>26</v>
      </c>
      <c r="J61" s="141" t="s">
        <v>50</v>
      </c>
      <c r="K61" s="141">
        <v>1</v>
      </c>
      <c r="L61" s="142">
        <v>852630</v>
      </c>
      <c r="M61" s="145">
        <f t="shared" si="4"/>
        <v>852630</v>
      </c>
      <c r="N61" s="157" t="s">
        <v>31</v>
      </c>
      <c r="O61" s="310"/>
    </row>
    <row r="62" spans="1:15" ht="42" customHeight="1">
      <c r="A62" s="313"/>
      <c r="B62" s="296"/>
      <c r="C62" s="190" t="s">
        <v>63</v>
      </c>
      <c r="D62" s="141" t="s">
        <v>64</v>
      </c>
      <c r="E62" s="147" t="s">
        <v>66</v>
      </c>
      <c r="F62" s="135" t="s">
        <v>42</v>
      </c>
      <c r="G62" s="138" t="s">
        <v>24</v>
      </c>
      <c r="H62" s="138" t="s">
        <v>25</v>
      </c>
      <c r="I62" s="139" t="s">
        <v>26</v>
      </c>
      <c r="J62" s="141" t="s">
        <v>50</v>
      </c>
      <c r="K62" s="141">
        <v>1</v>
      </c>
      <c r="L62" s="142">
        <v>852630</v>
      </c>
      <c r="M62" s="145">
        <f t="shared" si="4"/>
        <v>852630</v>
      </c>
      <c r="N62" s="157" t="s">
        <v>31</v>
      </c>
      <c r="O62" s="310"/>
    </row>
    <row r="63" spans="1:15" ht="46.5" customHeight="1">
      <c r="A63" s="313"/>
      <c r="B63" s="296"/>
      <c r="C63" s="190" t="s">
        <v>63</v>
      </c>
      <c r="D63" s="144" t="s">
        <v>67</v>
      </c>
      <c r="E63" s="148" t="s">
        <v>68</v>
      </c>
      <c r="F63" s="148" t="s">
        <v>58</v>
      </c>
      <c r="G63" s="138" t="s">
        <v>24</v>
      </c>
      <c r="H63" s="138" t="s">
        <v>25</v>
      </c>
      <c r="I63" s="139" t="s">
        <v>26</v>
      </c>
      <c r="J63" s="144" t="s">
        <v>69</v>
      </c>
      <c r="K63" s="141">
        <v>1</v>
      </c>
      <c r="L63" s="142">
        <v>2300000</v>
      </c>
      <c r="M63" s="145">
        <f>L63*K63</f>
        <v>2300000</v>
      </c>
      <c r="N63" s="159" t="s">
        <v>28</v>
      </c>
      <c r="O63" s="310"/>
    </row>
    <row r="64" spans="1:15" ht="65.25" customHeight="1">
      <c r="A64" s="313"/>
      <c r="B64" s="296"/>
      <c r="C64" s="190" t="s">
        <v>63</v>
      </c>
      <c r="D64" s="144" t="s">
        <v>70</v>
      </c>
      <c r="E64" s="148" t="s">
        <v>71</v>
      </c>
      <c r="F64" s="135" t="s">
        <v>42</v>
      </c>
      <c r="G64" s="138" t="s">
        <v>24</v>
      </c>
      <c r="H64" s="138" t="s">
        <v>25</v>
      </c>
      <c r="I64" s="139" t="s">
        <v>26</v>
      </c>
      <c r="J64" s="141" t="s">
        <v>50</v>
      </c>
      <c r="K64" s="141">
        <v>1</v>
      </c>
      <c r="L64" s="142">
        <v>852660</v>
      </c>
      <c r="M64" s="145">
        <f>L64*K64</f>
        <v>852660</v>
      </c>
      <c r="N64" s="157" t="s">
        <v>31</v>
      </c>
      <c r="O64" s="310"/>
    </row>
    <row r="65" spans="1:15" ht="72.75" customHeight="1">
      <c r="A65" s="313"/>
      <c r="B65" s="296"/>
      <c r="C65" s="190" t="s">
        <v>72</v>
      </c>
      <c r="D65" s="144" t="s">
        <v>73</v>
      </c>
      <c r="E65" s="148" t="s">
        <v>74</v>
      </c>
      <c r="F65" s="135" t="s">
        <v>42</v>
      </c>
      <c r="G65" s="138" t="s">
        <v>24</v>
      </c>
      <c r="H65" s="146" t="s">
        <v>75</v>
      </c>
      <c r="I65" s="139" t="s">
        <v>76</v>
      </c>
      <c r="J65" s="144" t="s">
        <v>77</v>
      </c>
      <c r="K65" s="141">
        <v>2</v>
      </c>
      <c r="L65" s="142">
        <v>852630</v>
      </c>
      <c r="M65" s="145">
        <f>K65*L65</f>
        <v>1705260</v>
      </c>
      <c r="N65" s="157" t="s">
        <v>39</v>
      </c>
      <c r="O65" s="310"/>
    </row>
    <row r="66" spans="1:15" ht="46.5" customHeight="1">
      <c r="A66" s="313"/>
      <c r="B66" s="296"/>
      <c r="C66" s="191" t="s">
        <v>72</v>
      </c>
      <c r="D66" s="144" t="s">
        <v>73</v>
      </c>
      <c r="E66" s="148" t="s">
        <v>78</v>
      </c>
      <c r="F66" s="135" t="s">
        <v>42</v>
      </c>
      <c r="G66" s="138" t="s">
        <v>24</v>
      </c>
      <c r="H66" s="146" t="s">
        <v>43</v>
      </c>
      <c r="I66" s="139" t="s">
        <v>26</v>
      </c>
      <c r="J66" s="141" t="s">
        <v>79</v>
      </c>
      <c r="K66" s="141">
        <v>1</v>
      </c>
      <c r="L66" s="142">
        <v>852630</v>
      </c>
      <c r="M66" s="145">
        <f t="shared" ref="M66:M67" si="5">K66*L66</f>
        <v>852630</v>
      </c>
      <c r="N66" s="157" t="s">
        <v>55</v>
      </c>
      <c r="O66" s="310"/>
    </row>
    <row r="67" spans="1:15" ht="60" customHeight="1">
      <c r="A67" s="313"/>
      <c r="B67" s="296"/>
      <c r="C67" s="169" t="s">
        <v>72</v>
      </c>
      <c r="D67" s="169" t="s">
        <v>73</v>
      </c>
      <c r="E67" s="161" t="s">
        <v>80</v>
      </c>
      <c r="F67" s="162" t="s">
        <v>42</v>
      </c>
      <c r="G67" s="163" t="s">
        <v>24</v>
      </c>
      <c r="H67" s="163" t="s">
        <v>25</v>
      </c>
      <c r="I67" s="164" t="s">
        <v>26</v>
      </c>
      <c r="J67" s="160" t="s">
        <v>69</v>
      </c>
      <c r="K67" s="165">
        <v>1</v>
      </c>
      <c r="L67" s="142">
        <v>852630</v>
      </c>
      <c r="M67" s="166">
        <f t="shared" si="5"/>
        <v>852630</v>
      </c>
      <c r="N67" s="182" t="s">
        <v>31</v>
      </c>
      <c r="O67" s="310"/>
    </row>
    <row r="68" spans="1:15" ht="62.25" customHeight="1">
      <c r="A68" s="297" t="s">
        <v>99</v>
      </c>
      <c r="B68" s="296">
        <v>380</v>
      </c>
      <c r="C68" s="192" t="s">
        <v>20</v>
      </c>
      <c r="D68" s="171" t="s">
        <v>21</v>
      </c>
      <c r="E68" s="150" t="s">
        <v>22</v>
      </c>
      <c r="F68" s="150" t="s">
        <v>23</v>
      </c>
      <c r="G68" s="151" t="s">
        <v>24</v>
      </c>
      <c r="H68" s="151" t="s">
        <v>25</v>
      </c>
      <c r="I68" s="152" t="s">
        <v>26</v>
      </c>
      <c r="J68" s="153" t="s">
        <v>27</v>
      </c>
      <c r="K68" s="154">
        <v>1</v>
      </c>
      <c r="L68" s="155">
        <v>2287500</v>
      </c>
      <c r="M68" s="155">
        <f>K68*L68</f>
        <v>2287500</v>
      </c>
      <c r="N68" s="156" t="s">
        <v>28</v>
      </c>
      <c r="O68" s="310"/>
    </row>
    <row r="69" spans="1:15" ht="63.75" customHeight="1">
      <c r="A69" s="298"/>
      <c r="B69" s="296"/>
      <c r="C69" s="189" t="s">
        <v>20</v>
      </c>
      <c r="D69" s="144" t="s">
        <v>21</v>
      </c>
      <c r="E69" s="137" t="s">
        <v>29</v>
      </c>
      <c r="F69" s="137" t="s">
        <v>30</v>
      </c>
      <c r="G69" s="138" t="s">
        <v>24</v>
      </c>
      <c r="H69" s="138" t="s">
        <v>25</v>
      </c>
      <c r="I69" s="139" t="s">
        <v>26</v>
      </c>
      <c r="J69" s="140" t="s">
        <v>27</v>
      </c>
      <c r="K69" s="141">
        <v>1</v>
      </c>
      <c r="L69" s="142">
        <v>852630</v>
      </c>
      <c r="M69" s="142">
        <f>K69*L69</f>
        <v>852630</v>
      </c>
      <c r="N69" s="157" t="s">
        <v>31</v>
      </c>
      <c r="O69" s="310"/>
    </row>
    <row r="70" spans="1:15" ht="41.25" customHeight="1">
      <c r="A70" s="298"/>
      <c r="B70" s="296"/>
      <c r="C70" s="189" t="s">
        <v>20</v>
      </c>
      <c r="D70" s="144" t="s">
        <v>32</v>
      </c>
      <c r="E70" s="137" t="s">
        <v>33</v>
      </c>
      <c r="F70" s="137" t="s">
        <v>30</v>
      </c>
      <c r="G70" s="138" t="s">
        <v>24</v>
      </c>
      <c r="H70" s="138" t="s">
        <v>25</v>
      </c>
      <c r="I70" s="139" t="s">
        <v>26</v>
      </c>
      <c r="J70" s="140" t="s">
        <v>34</v>
      </c>
      <c r="K70" s="141">
        <v>1</v>
      </c>
      <c r="L70" s="142">
        <v>852630</v>
      </c>
      <c r="M70" s="142">
        <f t="shared" ref="M70:M83" si="6">K70*L70</f>
        <v>852630</v>
      </c>
      <c r="N70" s="157" t="s">
        <v>31</v>
      </c>
      <c r="O70" s="310"/>
    </row>
    <row r="71" spans="1:15" ht="41.25" customHeight="1">
      <c r="A71" s="298"/>
      <c r="B71" s="296"/>
      <c r="C71" s="189" t="s">
        <v>20</v>
      </c>
      <c r="D71" s="144" t="s">
        <v>32</v>
      </c>
      <c r="E71" s="137" t="s">
        <v>35</v>
      </c>
      <c r="F71" s="137" t="s">
        <v>30</v>
      </c>
      <c r="G71" s="138" t="s">
        <v>24</v>
      </c>
      <c r="H71" s="138" t="s">
        <v>25</v>
      </c>
      <c r="I71" s="139" t="s">
        <v>26</v>
      </c>
      <c r="J71" s="140" t="s">
        <v>34</v>
      </c>
      <c r="K71" s="141">
        <v>1</v>
      </c>
      <c r="L71" s="142">
        <v>852630</v>
      </c>
      <c r="M71" s="142">
        <f t="shared" si="6"/>
        <v>852630</v>
      </c>
      <c r="N71" s="157" t="s">
        <v>31</v>
      </c>
      <c r="O71" s="310"/>
    </row>
    <row r="72" spans="1:15" ht="73.5" customHeight="1">
      <c r="A72" s="298"/>
      <c r="B72" s="296"/>
      <c r="C72" s="189" t="s">
        <v>20</v>
      </c>
      <c r="D72" s="144" t="s">
        <v>32</v>
      </c>
      <c r="E72" s="143" t="s">
        <v>36</v>
      </c>
      <c r="F72" s="137" t="s">
        <v>37</v>
      </c>
      <c r="G72" s="138" t="s">
        <v>38</v>
      </c>
      <c r="H72" s="138" t="s">
        <v>25</v>
      </c>
      <c r="I72" s="139" t="s">
        <v>26</v>
      </c>
      <c r="J72" s="140" t="s">
        <v>27</v>
      </c>
      <c r="K72" s="141">
        <v>1</v>
      </c>
      <c r="L72" s="142">
        <v>852630</v>
      </c>
      <c r="M72" s="142">
        <f t="shared" si="6"/>
        <v>852630</v>
      </c>
      <c r="N72" s="157" t="s">
        <v>39</v>
      </c>
      <c r="O72" s="310"/>
    </row>
    <row r="73" spans="1:15" ht="42.75" customHeight="1">
      <c r="A73" s="298"/>
      <c r="B73" s="296"/>
      <c r="C73" s="190" t="s">
        <v>40</v>
      </c>
      <c r="D73" s="136"/>
      <c r="E73" s="144" t="s">
        <v>46</v>
      </c>
      <c r="F73" s="135" t="s">
        <v>47</v>
      </c>
      <c r="G73" s="138"/>
      <c r="H73" s="138" t="s">
        <v>25</v>
      </c>
      <c r="I73" s="139" t="s">
        <v>26</v>
      </c>
      <c r="J73" s="139" t="s">
        <v>48</v>
      </c>
      <c r="K73" s="141">
        <v>1</v>
      </c>
      <c r="L73" s="142">
        <v>852630</v>
      </c>
      <c r="M73" s="145">
        <f t="shared" si="6"/>
        <v>852630</v>
      </c>
      <c r="N73" s="158" t="s">
        <v>45</v>
      </c>
      <c r="O73" s="310"/>
    </row>
    <row r="74" spans="1:15" ht="48" customHeight="1">
      <c r="A74" s="298"/>
      <c r="B74" s="296"/>
      <c r="C74" s="190" t="s">
        <v>40</v>
      </c>
      <c r="D74" s="136"/>
      <c r="E74" s="144" t="s">
        <v>49</v>
      </c>
      <c r="F74" s="135" t="s">
        <v>42</v>
      </c>
      <c r="G74" s="138" t="s">
        <v>24</v>
      </c>
      <c r="H74" s="138" t="s">
        <v>25</v>
      </c>
      <c r="I74" s="139" t="s">
        <v>26</v>
      </c>
      <c r="J74" s="139" t="s">
        <v>50</v>
      </c>
      <c r="K74" s="141">
        <v>1</v>
      </c>
      <c r="L74" s="142">
        <v>852630</v>
      </c>
      <c r="M74" s="145">
        <f t="shared" si="6"/>
        <v>852630</v>
      </c>
      <c r="N74" s="158" t="s">
        <v>45</v>
      </c>
      <c r="O74" s="310"/>
    </row>
    <row r="75" spans="1:15" ht="83.25" customHeight="1">
      <c r="A75" s="298"/>
      <c r="B75" s="296"/>
      <c r="C75" s="190" t="s">
        <v>40</v>
      </c>
      <c r="D75" s="136"/>
      <c r="E75" s="144" t="s">
        <v>51</v>
      </c>
      <c r="F75" s="135" t="s">
        <v>42</v>
      </c>
      <c r="G75" s="138" t="s">
        <v>24</v>
      </c>
      <c r="H75" s="138" t="s">
        <v>25</v>
      </c>
      <c r="I75" s="139" t="s">
        <v>26</v>
      </c>
      <c r="J75" s="139" t="s">
        <v>50</v>
      </c>
      <c r="K75" s="141">
        <v>1</v>
      </c>
      <c r="L75" s="142">
        <v>852630</v>
      </c>
      <c r="M75" s="145">
        <f t="shared" si="6"/>
        <v>852630</v>
      </c>
      <c r="N75" s="158" t="s">
        <v>45</v>
      </c>
      <c r="O75" s="310"/>
    </row>
    <row r="76" spans="1:15" ht="54.75" customHeight="1">
      <c r="A76" s="298"/>
      <c r="B76" s="296"/>
      <c r="C76" s="190" t="s">
        <v>52</v>
      </c>
      <c r="D76" s="141"/>
      <c r="E76" s="141" t="s">
        <v>53</v>
      </c>
      <c r="F76" s="135" t="s">
        <v>54</v>
      </c>
      <c r="G76" s="138" t="s">
        <v>24</v>
      </c>
      <c r="H76" s="138" t="s">
        <v>25</v>
      </c>
      <c r="I76" s="139" t="s">
        <v>26</v>
      </c>
      <c r="J76" s="141" t="s">
        <v>50</v>
      </c>
      <c r="K76" s="141">
        <v>1</v>
      </c>
      <c r="L76" s="142">
        <v>852630</v>
      </c>
      <c r="M76" s="145">
        <f t="shared" si="6"/>
        <v>852630</v>
      </c>
      <c r="N76" s="157" t="s">
        <v>55</v>
      </c>
    </row>
    <row r="77" spans="1:15" ht="89.25" customHeight="1">
      <c r="A77" s="298"/>
      <c r="B77" s="296"/>
      <c r="C77" s="190" t="s">
        <v>52</v>
      </c>
      <c r="D77" s="141"/>
      <c r="E77" s="141" t="s">
        <v>56</v>
      </c>
      <c r="F77" s="135" t="s">
        <v>42</v>
      </c>
      <c r="G77" s="138" t="s">
        <v>24</v>
      </c>
      <c r="H77" s="138" t="s">
        <v>25</v>
      </c>
      <c r="I77" s="139" t="s">
        <v>26</v>
      </c>
      <c r="J77" s="141" t="s">
        <v>50</v>
      </c>
      <c r="K77" s="141">
        <v>1</v>
      </c>
      <c r="L77" s="142">
        <v>852630</v>
      </c>
      <c r="M77" s="145">
        <f t="shared" si="6"/>
        <v>852630</v>
      </c>
      <c r="N77" s="157" t="s">
        <v>39</v>
      </c>
    </row>
    <row r="78" spans="1:15" ht="52.5" customHeight="1">
      <c r="A78" s="298"/>
      <c r="B78" s="296"/>
      <c r="C78" s="190" t="s">
        <v>52</v>
      </c>
      <c r="D78" s="141"/>
      <c r="E78" s="141" t="s">
        <v>57</v>
      </c>
      <c r="F78" s="135" t="s">
        <v>58</v>
      </c>
      <c r="G78" s="138" t="s">
        <v>24</v>
      </c>
      <c r="H78" s="138" t="s">
        <v>25</v>
      </c>
      <c r="I78" s="139" t="s">
        <v>26</v>
      </c>
      <c r="J78" s="141" t="s">
        <v>50</v>
      </c>
      <c r="K78" s="141">
        <v>1</v>
      </c>
      <c r="L78" s="142">
        <v>2287500</v>
      </c>
      <c r="M78" s="145">
        <f t="shared" si="6"/>
        <v>2287500</v>
      </c>
      <c r="N78" s="159" t="s">
        <v>28</v>
      </c>
    </row>
    <row r="79" spans="1:15" ht="57.75" customHeight="1">
      <c r="A79" s="298"/>
      <c r="B79" s="296"/>
      <c r="C79" s="190" t="s">
        <v>52</v>
      </c>
      <c r="D79" s="141"/>
      <c r="E79" s="141" t="s">
        <v>59</v>
      </c>
      <c r="F79" s="135" t="s">
        <v>42</v>
      </c>
      <c r="G79" s="138" t="s">
        <v>24</v>
      </c>
      <c r="H79" s="138" t="s">
        <v>25</v>
      </c>
      <c r="I79" s="139" t="s">
        <v>26</v>
      </c>
      <c r="J79" s="141" t="s">
        <v>50</v>
      </c>
      <c r="K79" s="141">
        <v>1</v>
      </c>
      <c r="L79" s="142">
        <v>852630</v>
      </c>
      <c r="M79" s="145">
        <f t="shared" si="6"/>
        <v>852630</v>
      </c>
      <c r="N79" s="157" t="s">
        <v>55</v>
      </c>
    </row>
    <row r="80" spans="1:15" ht="44.25" customHeight="1">
      <c r="A80" s="298"/>
      <c r="B80" s="296"/>
      <c r="C80" s="190" t="s">
        <v>60</v>
      </c>
      <c r="D80" s="141"/>
      <c r="E80" s="141" t="s">
        <v>61</v>
      </c>
      <c r="F80" s="135" t="s">
        <v>42</v>
      </c>
      <c r="G80" s="138" t="s">
        <v>62</v>
      </c>
      <c r="H80" s="138" t="s">
        <v>25</v>
      </c>
      <c r="I80" s="139" t="s">
        <v>26</v>
      </c>
      <c r="J80" s="140" t="s">
        <v>27</v>
      </c>
      <c r="K80" s="141">
        <v>1</v>
      </c>
      <c r="L80" s="142">
        <v>852630</v>
      </c>
      <c r="M80" s="145">
        <f t="shared" si="6"/>
        <v>852630</v>
      </c>
      <c r="N80" s="157" t="s">
        <v>31</v>
      </c>
    </row>
    <row r="81" spans="1:16" ht="47.25" customHeight="1">
      <c r="A81" s="298"/>
      <c r="B81" s="296"/>
      <c r="C81" s="190" t="s">
        <v>63</v>
      </c>
      <c r="D81" s="141" t="s">
        <v>64</v>
      </c>
      <c r="E81" s="135" t="s">
        <v>65</v>
      </c>
      <c r="F81" s="135" t="s">
        <v>42</v>
      </c>
      <c r="G81" s="138" t="s">
        <v>24</v>
      </c>
      <c r="H81" s="138" t="s">
        <v>25</v>
      </c>
      <c r="I81" s="139" t="s">
        <v>26</v>
      </c>
      <c r="J81" s="141" t="s">
        <v>50</v>
      </c>
      <c r="K81" s="141">
        <v>1</v>
      </c>
      <c r="L81" s="142">
        <v>852630</v>
      </c>
      <c r="M81" s="145">
        <f t="shared" si="6"/>
        <v>852630</v>
      </c>
      <c r="N81" s="157" t="s">
        <v>31</v>
      </c>
    </row>
    <row r="82" spans="1:16" ht="51" customHeight="1">
      <c r="A82" s="298"/>
      <c r="B82" s="296"/>
      <c r="C82" s="190" t="s">
        <v>63</v>
      </c>
      <c r="D82" s="141" t="s">
        <v>64</v>
      </c>
      <c r="E82" s="147" t="s">
        <v>89</v>
      </c>
      <c r="F82" s="135" t="s">
        <v>42</v>
      </c>
      <c r="G82" s="138" t="s">
        <v>24</v>
      </c>
      <c r="H82" s="138" t="s">
        <v>25</v>
      </c>
      <c r="I82" s="139" t="s">
        <v>26</v>
      </c>
      <c r="J82" s="141" t="s">
        <v>50</v>
      </c>
      <c r="K82" s="141">
        <v>1</v>
      </c>
      <c r="L82" s="142">
        <v>852630</v>
      </c>
      <c r="M82" s="145">
        <f t="shared" si="6"/>
        <v>852630</v>
      </c>
      <c r="N82" s="157" t="s">
        <v>31</v>
      </c>
    </row>
    <row r="83" spans="1:16" ht="57" customHeight="1">
      <c r="A83" s="298"/>
      <c r="B83" s="296"/>
      <c r="C83" s="190" t="s">
        <v>63</v>
      </c>
      <c r="D83" s="141" t="s">
        <v>64</v>
      </c>
      <c r="E83" s="147" t="s">
        <v>66</v>
      </c>
      <c r="F83" s="135" t="s">
        <v>42</v>
      </c>
      <c r="G83" s="138" t="s">
        <v>24</v>
      </c>
      <c r="H83" s="138" t="s">
        <v>25</v>
      </c>
      <c r="I83" s="139" t="s">
        <v>26</v>
      </c>
      <c r="J83" s="141" t="s">
        <v>50</v>
      </c>
      <c r="K83" s="141">
        <v>1</v>
      </c>
      <c r="L83" s="142">
        <v>852630</v>
      </c>
      <c r="M83" s="145">
        <f t="shared" si="6"/>
        <v>852630</v>
      </c>
      <c r="N83" s="157" t="s">
        <v>31</v>
      </c>
    </row>
    <row r="84" spans="1:16" ht="45.75" customHeight="1">
      <c r="A84" s="298"/>
      <c r="B84" s="296"/>
      <c r="C84" s="190" t="s">
        <v>63</v>
      </c>
      <c r="D84" s="144" t="s">
        <v>67</v>
      </c>
      <c r="E84" s="148" t="s">
        <v>68</v>
      </c>
      <c r="F84" s="148" t="s">
        <v>58</v>
      </c>
      <c r="G84" s="138" t="s">
        <v>24</v>
      </c>
      <c r="H84" s="138" t="s">
        <v>25</v>
      </c>
      <c r="I84" s="139" t="s">
        <v>26</v>
      </c>
      <c r="J84" s="144" t="s">
        <v>69</v>
      </c>
      <c r="K84" s="141">
        <v>1</v>
      </c>
      <c r="L84" s="142">
        <v>2300000</v>
      </c>
      <c r="M84" s="145">
        <f>L84*K84</f>
        <v>2300000</v>
      </c>
      <c r="N84" s="159" t="s">
        <v>28</v>
      </c>
    </row>
    <row r="85" spans="1:16" ht="32.25" customHeight="1">
      <c r="A85" s="298"/>
      <c r="B85" s="296"/>
      <c r="C85" s="190" t="s">
        <v>63</v>
      </c>
      <c r="D85" s="144" t="s">
        <v>70</v>
      </c>
      <c r="E85" s="148" t="s">
        <v>71</v>
      </c>
      <c r="F85" s="135" t="s">
        <v>42</v>
      </c>
      <c r="G85" s="138" t="s">
        <v>24</v>
      </c>
      <c r="H85" s="138" t="s">
        <v>25</v>
      </c>
      <c r="I85" s="139" t="s">
        <v>26</v>
      </c>
      <c r="J85" s="141" t="s">
        <v>50</v>
      </c>
      <c r="K85" s="141">
        <v>1</v>
      </c>
      <c r="L85" s="142">
        <v>852660</v>
      </c>
      <c r="M85" s="145">
        <f>L85*K85</f>
        <v>852660</v>
      </c>
      <c r="N85" s="157" t="s">
        <v>31</v>
      </c>
    </row>
    <row r="86" spans="1:16" ht="93.75" customHeight="1">
      <c r="A86" s="298"/>
      <c r="B86" s="296"/>
      <c r="C86" s="190" t="s">
        <v>72</v>
      </c>
      <c r="D86" s="144" t="s">
        <v>73</v>
      </c>
      <c r="E86" s="148" t="s">
        <v>74</v>
      </c>
      <c r="F86" s="135" t="s">
        <v>42</v>
      </c>
      <c r="G86" s="138" t="s">
        <v>24</v>
      </c>
      <c r="H86" s="146" t="s">
        <v>75</v>
      </c>
      <c r="I86" s="139" t="s">
        <v>76</v>
      </c>
      <c r="J86" s="144" t="s">
        <v>77</v>
      </c>
      <c r="K86" s="141">
        <v>2</v>
      </c>
      <c r="L86" s="142">
        <v>852630</v>
      </c>
      <c r="M86" s="145">
        <f>K86*L86</f>
        <v>1705260</v>
      </c>
      <c r="N86" s="157" t="s">
        <v>39</v>
      </c>
    </row>
    <row r="87" spans="1:16" ht="55.5" customHeight="1">
      <c r="A87" s="298"/>
      <c r="B87" s="296"/>
      <c r="C87" s="191" t="s">
        <v>72</v>
      </c>
      <c r="D87" s="144" t="s">
        <v>73</v>
      </c>
      <c r="E87" s="148" t="s">
        <v>78</v>
      </c>
      <c r="F87" s="135" t="s">
        <v>42</v>
      </c>
      <c r="G87" s="138" t="s">
        <v>24</v>
      </c>
      <c r="H87" s="146" t="s">
        <v>43</v>
      </c>
      <c r="I87" s="139" t="s">
        <v>26</v>
      </c>
      <c r="J87" s="141" t="s">
        <v>79</v>
      </c>
      <c r="K87" s="141">
        <v>1</v>
      </c>
      <c r="L87" s="142">
        <v>852630</v>
      </c>
      <c r="M87" s="145">
        <f t="shared" ref="M87" si="7">K87*L87</f>
        <v>852630</v>
      </c>
      <c r="N87" s="157" t="s">
        <v>55</v>
      </c>
    </row>
    <row r="88" spans="1:16" ht="31.5" customHeight="1">
      <c r="A88" s="311"/>
      <c r="B88" s="299"/>
      <c r="C88" s="169" t="s">
        <v>72</v>
      </c>
      <c r="D88" s="169" t="s">
        <v>73</v>
      </c>
      <c r="E88" s="161" t="s">
        <v>80</v>
      </c>
      <c r="F88" s="162" t="s">
        <v>42</v>
      </c>
      <c r="G88" s="163" t="s">
        <v>24</v>
      </c>
      <c r="H88" s="163" t="s">
        <v>25</v>
      </c>
      <c r="I88" s="164" t="s">
        <v>26</v>
      </c>
      <c r="J88" s="160" t="s">
        <v>69</v>
      </c>
      <c r="K88" s="165">
        <v>1</v>
      </c>
      <c r="L88" s="142">
        <v>852630</v>
      </c>
      <c r="M88" s="166">
        <f t="shared" ref="M88" si="8">K88*L88</f>
        <v>852630</v>
      </c>
      <c r="N88" s="182" t="s">
        <v>31</v>
      </c>
    </row>
    <row r="89" spans="1:16" ht="15.75" customHeight="1">
      <c r="A89" s="18"/>
      <c r="B89" s="18"/>
      <c r="K89" s="302" t="s">
        <v>84</v>
      </c>
      <c r="L89" s="302"/>
      <c r="M89" s="131">
        <f>SUM(M5:M88)</f>
        <v>92300000</v>
      </c>
    </row>
    <row r="90" spans="1:16" ht="15.75" customHeight="1">
      <c r="K90" s="293" t="s">
        <v>85</v>
      </c>
      <c r="L90" s="294"/>
      <c r="M90" s="10">
        <v>2878620</v>
      </c>
      <c r="N90" s="23">
        <f>M90*100%/M91</f>
        <v>3.0244397323684669E-2</v>
      </c>
    </row>
    <row r="91" spans="1:16" ht="15.75" customHeight="1">
      <c r="K91" s="282" t="s">
        <v>86</v>
      </c>
      <c r="L91" s="282"/>
      <c r="M91" s="17">
        <f>M89+M90</f>
        <v>95178620</v>
      </c>
    </row>
    <row r="92" spans="1:16" ht="15.75" customHeight="1"/>
    <row r="93" spans="1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1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1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1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 t="s">
        <v>100</v>
      </c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 s="302"/>
      <c r="L102" s="302"/>
      <c r="M102" s="131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 s="293"/>
      <c r="L103" s="294"/>
      <c r="M103" s="10"/>
      <c r="N103" s="23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 s="282"/>
      <c r="L104" s="282"/>
      <c r="M104" s="17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  <row r="1017" spans="3:16" s="12" customFormat="1" ht="15.75" customHeight="1">
      <c r="C1017"/>
      <c r="D1017"/>
      <c r="E1017" s="7"/>
      <c r="F1017"/>
      <c r="G1017"/>
      <c r="H1017"/>
      <c r="I1017"/>
      <c r="J1017"/>
      <c r="K1017"/>
      <c r="L1017"/>
      <c r="M1017"/>
      <c r="N1017" s="14"/>
      <c r="O1017"/>
      <c r="P1017"/>
    </row>
    <row r="1018" spans="3:16" s="12" customFormat="1" ht="15.75" customHeight="1">
      <c r="C1018"/>
      <c r="D1018"/>
      <c r="E1018" s="7"/>
      <c r="F1018"/>
      <c r="G1018"/>
      <c r="H1018"/>
      <c r="I1018"/>
      <c r="J1018"/>
      <c r="K1018"/>
      <c r="L1018"/>
      <c r="M1018"/>
      <c r="N1018" s="14"/>
      <c r="O1018"/>
      <c r="P1018"/>
    </row>
    <row r="1019" spans="3:16" s="12" customFormat="1" ht="15.75" customHeight="1">
      <c r="C1019"/>
      <c r="D1019"/>
      <c r="E1019" s="7"/>
      <c r="F1019"/>
      <c r="G1019"/>
      <c r="H1019"/>
      <c r="I1019"/>
      <c r="J1019"/>
      <c r="K1019"/>
      <c r="L1019"/>
      <c r="M1019"/>
      <c r="N1019" s="14"/>
      <c r="O1019"/>
      <c r="P1019"/>
    </row>
    <row r="1020" spans="3:16" s="12" customFormat="1" ht="15.75" customHeight="1">
      <c r="C1020"/>
      <c r="D1020"/>
      <c r="E1020" s="7"/>
      <c r="F1020"/>
      <c r="G1020"/>
      <c r="H1020"/>
      <c r="I1020"/>
      <c r="J1020"/>
      <c r="K1020"/>
      <c r="L1020"/>
      <c r="M1020"/>
      <c r="N1020" s="14"/>
      <c r="O1020"/>
      <c r="P1020"/>
    </row>
    <row r="1021" spans="3:16" s="12" customFormat="1" ht="15.75" customHeight="1">
      <c r="C1021"/>
      <c r="D1021"/>
      <c r="E1021" s="7"/>
      <c r="F1021"/>
      <c r="G1021"/>
      <c r="H1021"/>
      <c r="I1021"/>
      <c r="J1021"/>
      <c r="K1021"/>
      <c r="L1021"/>
      <c r="M1021"/>
      <c r="N1021" s="14"/>
      <c r="O1021"/>
      <c r="P1021"/>
    </row>
    <row r="1022" spans="3:16" s="12" customFormat="1" ht="15.75" customHeight="1">
      <c r="C1022"/>
      <c r="D1022"/>
      <c r="E1022" s="7"/>
      <c r="F1022"/>
      <c r="G1022"/>
      <c r="H1022"/>
      <c r="I1022"/>
      <c r="J1022"/>
      <c r="K1022"/>
      <c r="L1022"/>
      <c r="M1022"/>
      <c r="N1022" s="14"/>
      <c r="O1022"/>
      <c r="P1022"/>
    </row>
    <row r="1023" spans="3:16" s="12" customFormat="1" ht="15.75" customHeight="1">
      <c r="C1023"/>
      <c r="D1023"/>
      <c r="E1023" s="7"/>
      <c r="F1023"/>
      <c r="G1023"/>
      <c r="H1023"/>
      <c r="I1023"/>
      <c r="J1023"/>
      <c r="K1023"/>
      <c r="L1023"/>
      <c r="M1023"/>
      <c r="N1023" s="14"/>
      <c r="O1023"/>
      <c r="P1023"/>
    </row>
    <row r="1024" spans="3:16" s="12" customFormat="1" ht="15.75" customHeight="1">
      <c r="C1024"/>
      <c r="D1024"/>
      <c r="E1024" s="7"/>
      <c r="F1024"/>
      <c r="G1024"/>
      <c r="H1024"/>
      <c r="I1024"/>
      <c r="J1024"/>
      <c r="K1024"/>
      <c r="L1024"/>
      <c r="M1024"/>
      <c r="N1024" s="14"/>
      <c r="O1024"/>
      <c r="P1024"/>
    </row>
  </sheetData>
  <protectedRanges>
    <protectedRange sqref="E5 E26 E47 E68" name="Rango1_13_1_1_1_1_1_1"/>
  </protectedRanges>
  <mergeCells count="19">
    <mergeCell ref="K102:L102"/>
    <mergeCell ref="K103:L103"/>
    <mergeCell ref="K104:L104"/>
    <mergeCell ref="K89:L89"/>
    <mergeCell ref="K90:L90"/>
    <mergeCell ref="K91:L91"/>
    <mergeCell ref="A1:O1"/>
    <mergeCell ref="A2:O2"/>
    <mergeCell ref="G3:H3"/>
    <mergeCell ref="I3:J3"/>
    <mergeCell ref="O4:O75"/>
    <mergeCell ref="B68:B88"/>
    <mergeCell ref="A68:A88"/>
    <mergeCell ref="B47:B67"/>
    <mergeCell ref="A47:A67"/>
    <mergeCell ref="B26:B46"/>
    <mergeCell ref="A26:A46"/>
    <mergeCell ref="B5:B25"/>
    <mergeCell ref="A5:A25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052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7.42578125" customWidth="1"/>
    <col min="17" max="17" width="19" customWidth="1"/>
    <col min="18" max="18" width="15.42578125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101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8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317">
        <v>1</v>
      </c>
      <c r="P4" s="3"/>
    </row>
    <row r="5" spans="1:18" ht="78" customHeight="1">
      <c r="A5" s="319" t="s">
        <v>102</v>
      </c>
      <c r="B5" s="321">
        <v>480</v>
      </c>
      <c r="C5" s="178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2287500</v>
      </c>
      <c r="M5" s="155">
        <f>K5*L5</f>
        <v>2287500</v>
      </c>
      <c r="N5" s="156" t="s">
        <v>28</v>
      </c>
      <c r="O5" s="310"/>
      <c r="P5" s="194">
        <v>64800000</v>
      </c>
      <c r="Q5" s="134">
        <f>P5/4</f>
        <v>16200000</v>
      </c>
      <c r="R5" s="134">
        <f>Q5/22</f>
        <v>736363.63636363635</v>
      </c>
    </row>
    <row r="6" spans="1:18" ht="65.25" customHeight="1">
      <c r="A6" s="320"/>
      <c r="B6" s="322"/>
      <c r="C6" s="17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736364</v>
      </c>
      <c r="M6" s="142">
        <f>K6*L6</f>
        <v>736364</v>
      </c>
      <c r="N6" s="157" t="s">
        <v>31</v>
      </c>
      <c r="O6" s="310"/>
      <c r="P6" s="194">
        <v>27500000</v>
      </c>
      <c r="Q6" s="155">
        <f>P6/4</f>
        <v>6875000</v>
      </c>
      <c r="R6" s="155">
        <f>Q6/3</f>
        <v>2291666.6666666665</v>
      </c>
    </row>
    <row r="7" spans="1:18" ht="65.25" customHeight="1">
      <c r="A7" s="320"/>
      <c r="B7" s="322"/>
      <c r="C7" s="17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736364</v>
      </c>
      <c r="M7" s="142">
        <f t="shared" ref="M7:M23" si="0">K7*L7</f>
        <v>736364</v>
      </c>
      <c r="N7" s="157" t="s">
        <v>31</v>
      </c>
      <c r="O7" s="310"/>
      <c r="P7" s="177">
        <f>SUM(M5:M28)</f>
        <v>23075000</v>
      </c>
      <c r="Q7" s="134">
        <f>P7*4</f>
        <v>92300000</v>
      </c>
      <c r="R7" s="155">
        <v>2300000</v>
      </c>
    </row>
    <row r="8" spans="1:18" ht="65.25" customHeight="1">
      <c r="A8" s="320"/>
      <c r="B8" s="322"/>
      <c r="C8" s="17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736364</v>
      </c>
      <c r="M8" s="142">
        <f t="shared" si="0"/>
        <v>736364</v>
      </c>
      <c r="N8" s="157" t="s">
        <v>31</v>
      </c>
      <c r="O8" s="310"/>
      <c r="P8" s="19"/>
      <c r="Q8">
        <v>92300000</v>
      </c>
      <c r="R8" s="155">
        <v>2287500</v>
      </c>
    </row>
    <row r="9" spans="1:18" ht="117" customHeight="1">
      <c r="A9" s="320"/>
      <c r="B9" s="322"/>
      <c r="C9" s="17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736364</v>
      </c>
      <c r="M9" s="142">
        <f t="shared" si="0"/>
        <v>736364</v>
      </c>
      <c r="N9" s="157" t="s">
        <v>39</v>
      </c>
      <c r="O9" s="310"/>
      <c r="Q9" s="134">
        <f>Q8-Q7</f>
        <v>0</v>
      </c>
    </row>
    <row r="10" spans="1:18" ht="52.5" customHeight="1">
      <c r="A10" s="320"/>
      <c r="B10" s="322"/>
      <c r="C10" s="180" t="s">
        <v>40</v>
      </c>
      <c r="D10" s="136"/>
      <c r="E10" s="144" t="s">
        <v>41</v>
      </c>
      <c r="F10" s="135" t="s">
        <v>42</v>
      </c>
      <c r="G10" s="138" t="s">
        <v>24</v>
      </c>
      <c r="H10" s="138" t="s">
        <v>43</v>
      </c>
      <c r="I10" s="139" t="s">
        <v>26</v>
      </c>
      <c r="J10" s="141" t="s">
        <v>44</v>
      </c>
      <c r="K10" s="141">
        <v>1</v>
      </c>
      <c r="L10" s="142">
        <v>736364</v>
      </c>
      <c r="M10" s="145">
        <f t="shared" si="0"/>
        <v>736364</v>
      </c>
      <c r="N10" s="158" t="s">
        <v>45</v>
      </c>
      <c r="O10" s="310"/>
      <c r="Q10" s="134">
        <f>Q9/4</f>
        <v>0</v>
      </c>
    </row>
    <row r="11" spans="1:18" ht="52.5" customHeight="1">
      <c r="A11" s="320"/>
      <c r="B11" s="322"/>
      <c r="C11" s="180" t="s">
        <v>40</v>
      </c>
      <c r="D11" s="136"/>
      <c r="E11" s="144" t="s">
        <v>46</v>
      </c>
      <c r="F11" s="135" t="s">
        <v>47</v>
      </c>
      <c r="G11" s="138"/>
      <c r="H11" s="138" t="s">
        <v>25</v>
      </c>
      <c r="I11" s="139" t="s">
        <v>26</v>
      </c>
      <c r="J11" s="139" t="s">
        <v>48</v>
      </c>
      <c r="K11" s="141">
        <v>1</v>
      </c>
      <c r="L11" s="142">
        <v>736364</v>
      </c>
      <c r="M11" s="145">
        <f t="shared" si="0"/>
        <v>736364</v>
      </c>
      <c r="N11" s="158" t="s">
        <v>45</v>
      </c>
      <c r="O11" s="310"/>
    </row>
    <row r="12" spans="1:18" ht="106.5" customHeight="1">
      <c r="A12" s="320"/>
      <c r="B12" s="322"/>
      <c r="C12" s="180" t="s">
        <v>40</v>
      </c>
      <c r="D12" s="136"/>
      <c r="E12" s="144" t="s">
        <v>49</v>
      </c>
      <c r="F12" s="135" t="s">
        <v>42</v>
      </c>
      <c r="G12" s="138" t="s">
        <v>24</v>
      </c>
      <c r="H12" s="138" t="s">
        <v>25</v>
      </c>
      <c r="I12" s="139" t="s">
        <v>26</v>
      </c>
      <c r="J12" s="139" t="s">
        <v>50</v>
      </c>
      <c r="K12" s="141">
        <v>1</v>
      </c>
      <c r="L12" s="142">
        <v>736364</v>
      </c>
      <c r="M12" s="145">
        <f t="shared" ref="M12" si="1">K12*L12</f>
        <v>736364</v>
      </c>
      <c r="N12" s="158" t="s">
        <v>45</v>
      </c>
      <c r="O12" s="310"/>
    </row>
    <row r="13" spans="1:18" ht="82.5" customHeight="1">
      <c r="A13" s="320"/>
      <c r="B13" s="322"/>
      <c r="C13" s="180" t="s">
        <v>40</v>
      </c>
      <c r="D13" s="136"/>
      <c r="E13" s="144" t="s">
        <v>51</v>
      </c>
      <c r="F13" s="135" t="s">
        <v>42</v>
      </c>
      <c r="G13" s="138" t="s">
        <v>24</v>
      </c>
      <c r="H13" s="138" t="s">
        <v>25</v>
      </c>
      <c r="I13" s="139" t="s">
        <v>26</v>
      </c>
      <c r="J13" s="139" t="s">
        <v>50</v>
      </c>
      <c r="K13" s="141">
        <v>1</v>
      </c>
      <c r="L13" s="142">
        <v>736364</v>
      </c>
      <c r="M13" s="145">
        <f t="shared" si="0"/>
        <v>736364</v>
      </c>
      <c r="N13" s="158" t="s">
        <v>45</v>
      </c>
      <c r="O13" s="310"/>
    </row>
    <row r="14" spans="1:18" ht="80.25" customHeight="1">
      <c r="A14" s="320"/>
      <c r="B14" s="322"/>
      <c r="C14" s="180" t="s">
        <v>52</v>
      </c>
      <c r="D14" s="141"/>
      <c r="E14" s="141" t="s">
        <v>53</v>
      </c>
      <c r="F14" s="135" t="s">
        <v>54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41">
        <v>1</v>
      </c>
      <c r="L14" s="142">
        <v>736364</v>
      </c>
      <c r="M14" s="145">
        <f t="shared" si="0"/>
        <v>736364</v>
      </c>
      <c r="N14" s="157" t="s">
        <v>55</v>
      </c>
      <c r="O14" s="310"/>
    </row>
    <row r="15" spans="1:18" ht="40.5" customHeight="1">
      <c r="A15" s="320"/>
      <c r="B15" s="322"/>
      <c r="C15" s="180" t="s">
        <v>52</v>
      </c>
      <c r="D15" s="141"/>
      <c r="E15" s="141" t="s">
        <v>56</v>
      </c>
      <c r="F15" s="135" t="s">
        <v>42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41">
        <v>1</v>
      </c>
      <c r="L15" s="142">
        <v>736364</v>
      </c>
      <c r="M15" s="145">
        <f t="shared" si="0"/>
        <v>736364</v>
      </c>
      <c r="N15" s="157" t="s">
        <v>39</v>
      </c>
      <c r="O15" s="310"/>
    </row>
    <row r="16" spans="1:18" ht="82.5" customHeight="1">
      <c r="A16" s="320"/>
      <c r="B16" s="322"/>
      <c r="C16" s="180" t="s">
        <v>52</v>
      </c>
      <c r="D16" s="141"/>
      <c r="E16" s="141" t="s">
        <v>57</v>
      </c>
      <c r="F16" s="135" t="s">
        <v>58</v>
      </c>
      <c r="G16" s="138" t="s">
        <v>24</v>
      </c>
      <c r="H16" s="138" t="s">
        <v>25</v>
      </c>
      <c r="I16" s="139" t="s">
        <v>26</v>
      </c>
      <c r="J16" s="141" t="s">
        <v>50</v>
      </c>
      <c r="K16" s="141">
        <v>1</v>
      </c>
      <c r="L16" s="142">
        <v>2287500</v>
      </c>
      <c r="M16" s="145">
        <f t="shared" si="0"/>
        <v>2287500</v>
      </c>
      <c r="N16" s="159" t="s">
        <v>28</v>
      </c>
      <c r="O16" s="310"/>
    </row>
    <row r="17" spans="1:17" ht="58.5" customHeight="1">
      <c r="A17" s="320"/>
      <c r="B17" s="322"/>
      <c r="C17" s="180" t="s">
        <v>52</v>
      </c>
      <c r="D17" s="141"/>
      <c r="E17" s="141" t="s">
        <v>59</v>
      </c>
      <c r="F17" s="135" t="s">
        <v>42</v>
      </c>
      <c r="G17" s="138" t="s">
        <v>24</v>
      </c>
      <c r="H17" s="138" t="s">
        <v>25</v>
      </c>
      <c r="I17" s="139" t="s">
        <v>26</v>
      </c>
      <c r="J17" s="141" t="s">
        <v>50</v>
      </c>
      <c r="K17" s="141">
        <v>1</v>
      </c>
      <c r="L17" s="142">
        <v>736364</v>
      </c>
      <c r="M17" s="145">
        <f t="shared" si="0"/>
        <v>736364</v>
      </c>
      <c r="N17" s="157" t="s">
        <v>55</v>
      </c>
      <c r="O17" s="310"/>
    </row>
    <row r="18" spans="1:17" ht="90.75" customHeight="1">
      <c r="A18" s="320"/>
      <c r="B18" s="322"/>
      <c r="C18" s="180" t="s">
        <v>60</v>
      </c>
      <c r="D18" s="141"/>
      <c r="E18" s="141" t="s">
        <v>61</v>
      </c>
      <c r="F18" s="135" t="s">
        <v>42</v>
      </c>
      <c r="G18" s="138" t="s">
        <v>62</v>
      </c>
      <c r="H18" s="138" t="s">
        <v>25</v>
      </c>
      <c r="I18" s="139" t="s">
        <v>26</v>
      </c>
      <c r="J18" s="140" t="s">
        <v>27</v>
      </c>
      <c r="K18" s="141">
        <v>1</v>
      </c>
      <c r="L18" s="142">
        <v>736364</v>
      </c>
      <c r="M18" s="145">
        <f t="shared" si="0"/>
        <v>736364</v>
      </c>
      <c r="N18" s="157" t="s">
        <v>31</v>
      </c>
      <c r="O18" s="310"/>
    </row>
    <row r="19" spans="1:17" ht="56.25" customHeight="1">
      <c r="A19" s="320"/>
      <c r="B19" s="322"/>
      <c r="C19" s="180" t="s">
        <v>60</v>
      </c>
      <c r="D19" s="144"/>
      <c r="E19" s="144" t="s">
        <v>103</v>
      </c>
      <c r="F19" s="135" t="s">
        <v>47</v>
      </c>
      <c r="G19" s="146" t="s">
        <v>62</v>
      </c>
      <c r="H19" s="138" t="s">
        <v>25</v>
      </c>
      <c r="I19" s="139" t="s">
        <v>26</v>
      </c>
      <c r="J19" s="144" t="s">
        <v>104</v>
      </c>
      <c r="K19" s="141">
        <v>1</v>
      </c>
      <c r="L19" s="142">
        <v>736364</v>
      </c>
      <c r="M19" s="145">
        <f t="shared" si="0"/>
        <v>736364</v>
      </c>
      <c r="N19" s="157" t="s">
        <v>31</v>
      </c>
      <c r="O19" s="310"/>
    </row>
    <row r="20" spans="1:17" ht="80.25" customHeight="1">
      <c r="A20" s="320"/>
      <c r="B20" s="322"/>
      <c r="C20" s="180" t="s">
        <v>60</v>
      </c>
      <c r="D20" s="144"/>
      <c r="E20" s="144" t="s">
        <v>105</v>
      </c>
      <c r="F20" s="144" t="s">
        <v>23</v>
      </c>
      <c r="G20" s="138" t="s">
        <v>24</v>
      </c>
      <c r="H20" s="138" t="s">
        <v>25</v>
      </c>
      <c r="I20" s="139" t="s">
        <v>26</v>
      </c>
      <c r="J20" s="144" t="s">
        <v>50</v>
      </c>
      <c r="K20" s="141">
        <v>1</v>
      </c>
      <c r="L20" s="142">
        <v>736364</v>
      </c>
      <c r="M20" s="145">
        <f t="shared" si="0"/>
        <v>736364</v>
      </c>
      <c r="N20" s="157" t="s">
        <v>31</v>
      </c>
      <c r="O20" s="310"/>
    </row>
    <row r="21" spans="1:17" ht="90.75" customHeight="1">
      <c r="A21" s="320"/>
      <c r="B21" s="322"/>
      <c r="C21" s="180" t="s">
        <v>63</v>
      </c>
      <c r="D21" s="141" t="s">
        <v>64</v>
      </c>
      <c r="E21" s="135" t="s">
        <v>65</v>
      </c>
      <c r="F21" s="135" t="s">
        <v>42</v>
      </c>
      <c r="G21" s="138" t="s">
        <v>24</v>
      </c>
      <c r="H21" s="138" t="s">
        <v>25</v>
      </c>
      <c r="I21" s="139" t="s">
        <v>26</v>
      </c>
      <c r="J21" s="141" t="s">
        <v>50</v>
      </c>
      <c r="K21" s="141">
        <v>1</v>
      </c>
      <c r="L21" s="142">
        <v>736364</v>
      </c>
      <c r="M21" s="145">
        <f t="shared" si="0"/>
        <v>736364</v>
      </c>
      <c r="N21" s="157" t="s">
        <v>31</v>
      </c>
      <c r="O21" s="310"/>
    </row>
    <row r="22" spans="1:17" ht="56.25" customHeight="1">
      <c r="A22" s="320"/>
      <c r="B22" s="322"/>
      <c r="C22" s="180" t="s">
        <v>63</v>
      </c>
      <c r="D22" s="141" t="s">
        <v>64</v>
      </c>
      <c r="E22" s="147" t="s">
        <v>89</v>
      </c>
      <c r="F22" s="135" t="s">
        <v>42</v>
      </c>
      <c r="G22" s="138" t="s">
        <v>24</v>
      </c>
      <c r="H22" s="138" t="s">
        <v>25</v>
      </c>
      <c r="I22" s="139" t="s">
        <v>26</v>
      </c>
      <c r="J22" s="141" t="s">
        <v>50</v>
      </c>
      <c r="K22" s="141">
        <v>1</v>
      </c>
      <c r="L22" s="142">
        <v>736364</v>
      </c>
      <c r="M22" s="145">
        <f t="shared" si="0"/>
        <v>736364</v>
      </c>
      <c r="N22" s="157" t="s">
        <v>31</v>
      </c>
      <c r="O22" s="310"/>
    </row>
    <row r="23" spans="1:17" ht="75.75" customHeight="1">
      <c r="A23" s="320"/>
      <c r="B23" s="322"/>
      <c r="C23" s="180" t="s">
        <v>63</v>
      </c>
      <c r="D23" s="141" t="s">
        <v>64</v>
      </c>
      <c r="E23" s="147" t="s">
        <v>66</v>
      </c>
      <c r="F23" s="135" t="s">
        <v>42</v>
      </c>
      <c r="G23" s="138" t="s">
        <v>24</v>
      </c>
      <c r="H23" s="138" t="s">
        <v>25</v>
      </c>
      <c r="I23" s="139" t="s">
        <v>26</v>
      </c>
      <c r="J23" s="141" t="s">
        <v>50</v>
      </c>
      <c r="K23" s="141">
        <v>1</v>
      </c>
      <c r="L23" s="142">
        <v>736364</v>
      </c>
      <c r="M23" s="145">
        <f t="shared" si="0"/>
        <v>736364</v>
      </c>
      <c r="N23" s="157" t="s">
        <v>31</v>
      </c>
      <c r="O23" s="310"/>
    </row>
    <row r="24" spans="1:17" ht="56.25" customHeight="1">
      <c r="A24" s="320"/>
      <c r="B24" s="322"/>
      <c r="C24" s="180" t="s">
        <v>63</v>
      </c>
      <c r="D24" s="144" t="s">
        <v>67</v>
      </c>
      <c r="E24" s="148" t="s">
        <v>68</v>
      </c>
      <c r="F24" s="148" t="s">
        <v>58</v>
      </c>
      <c r="G24" s="138" t="s">
        <v>24</v>
      </c>
      <c r="H24" s="138" t="s">
        <v>25</v>
      </c>
      <c r="I24" s="139" t="s">
        <v>26</v>
      </c>
      <c r="J24" s="144" t="s">
        <v>69</v>
      </c>
      <c r="K24" s="141">
        <v>1</v>
      </c>
      <c r="L24" s="142">
        <v>2300000</v>
      </c>
      <c r="M24" s="145">
        <f>L24*K24</f>
        <v>2300000</v>
      </c>
      <c r="N24" s="159" t="s">
        <v>28</v>
      </c>
      <c r="O24" s="310"/>
    </row>
    <row r="25" spans="1:17" ht="56.25" customHeight="1">
      <c r="A25" s="320"/>
      <c r="B25" s="322"/>
      <c r="C25" s="180" t="s">
        <v>63</v>
      </c>
      <c r="D25" s="144" t="s">
        <v>70</v>
      </c>
      <c r="E25" s="148" t="s">
        <v>71</v>
      </c>
      <c r="F25" s="135" t="s">
        <v>42</v>
      </c>
      <c r="G25" s="138" t="s">
        <v>24</v>
      </c>
      <c r="H25" s="138" t="s">
        <v>25</v>
      </c>
      <c r="I25" s="139" t="s">
        <v>26</v>
      </c>
      <c r="J25" s="141" t="s">
        <v>50</v>
      </c>
      <c r="K25" s="141">
        <v>1</v>
      </c>
      <c r="L25" s="142">
        <v>736364</v>
      </c>
      <c r="M25" s="145">
        <f>L25*K25</f>
        <v>736364</v>
      </c>
      <c r="N25" s="157" t="s">
        <v>31</v>
      </c>
      <c r="O25" s="310"/>
    </row>
    <row r="26" spans="1:17" ht="56.25" customHeight="1">
      <c r="A26" s="320"/>
      <c r="B26" s="322"/>
      <c r="C26" s="180" t="s">
        <v>72</v>
      </c>
      <c r="D26" s="144" t="s">
        <v>73</v>
      </c>
      <c r="E26" s="148" t="s">
        <v>74</v>
      </c>
      <c r="F26" s="135" t="s">
        <v>42</v>
      </c>
      <c r="G26" s="138" t="s">
        <v>24</v>
      </c>
      <c r="H26" s="146" t="s">
        <v>75</v>
      </c>
      <c r="I26" s="139" t="s">
        <v>76</v>
      </c>
      <c r="J26" s="144" t="s">
        <v>77</v>
      </c>
      <c r="K26" s="141">
        <v>2</v>
      </c>
      <c r="L26" s="142">
        <v>736364</v>
      </c>
      <c r="M26" s="145">
        <f>K26*L26</f>
        <v>1472728</v>
      </c>
      <c r="N26" s="157" t="s">
        <v>39</v>
      </c>
      <c r="O26" s="310"/>
    </row>
    <row r="27" spans="1:17" ht="56.25" customHeight="1">
      <c r="A27" s="320"/>
      <c r="B27" s="322"/>
      <c r="C27" s="185" t="s">
        <v>72</v>
      </c>
      <c r="D27" s="144" t="s">
        <v>73</v>
      </c>
      <c r="E27" s="148" t="s">
        <v>78</v>
      </c>
      <c r="F27" s="135" t="s">
        <v>42</v>
      </c>
      <c r="G27" s="138" t="s">
        <v>24</v>
      </c>
      <c r="H27" s="146" t="s">
        <v>43</v>
      </c>
      <c r="I27" s="139" t="s">
        <v>26</v>
      </c>
      <c r="J27" s="141" t="s">
        <v>79</v>
      </c>
      <c r="K27" s="141">
        <v>1</v>
      </c>
      <c r="L27" s="142">
        <v>736364</v>
      </c>
      <c r="M27" s="145">
        <f t="shared" ref="M27:M28" si="2">K27*L27</f>
        <v>736364</v>
      </c>
      <c r="N27" s="157" t="s">
        <v>55</v>
      </c>
      <c r="O27" s="310"/>
    </row>
    <row r="28" spans="1:17" ht="56.25" customHeight="1">
      <c r="A28" s="320"/>
      <c r="B28" s="322"/>
      <c r="C28" s="181" t="s">
        <v>72</v>
      </c>
      <c r="D28" s="169" t="s">
        <v>73</v>
      </c>
      <c r="E28" s="161" t="s">
        <v>80</v>
      </c>
      <c r="F28" s="162" t="s">
        <v>42</v>
      </c>
      <c r="G28" s="163" t="s">
        <v>24</v>
      </c>
      <c r="H28" s="163" t="s">
        <v>25</v>
      </c>
      <c r="I28" s="164" t="s">
        <v>26</v>
      </c>
      <c r="J28" s="160" t="s">
        <v>69</v>
      </c>
      <c r="K28" s="165">
        <v>1</v>
      </c>
      <c r="L28" s="142">
        <v>736356</v>
      </c>
      <c r="M28" s="166">
        <f t="shared" si="2"/>
        <v>736356</v>
      </c>
      <c r="N28" s="182" t="s">
        <v>31</v>
      </c>
      <c r="O28" s="310"/>
      <c r="P28" s="184">
        <f>SUM(M5:M28)</f>
        <v>23075000</v>
      </c>
      <c r="Q28" s="134">
        <f>P28*4</f>
        <v>92300000</v>
      </c>
    </row>
    <row r="29" spans="1:17" ht="71.25" customHeight="1">
      <c r="A29" s="323" t="s">
        <v>106</v>
      </c>
      <c r="B29" s="325">
        <v>407</v>
      </c>
      <c r="C29" s="178" t="s">
        <v>20</v>
      </c>
      <c r="D29" s="171" t="s">
        <v>21</v>
      </c>
      <c r="E29" s="150" t="s">
        <v>22</v>
      </c>
      <c r="F29" s="150" t="s">
        <v>23</v>
      </c>
      <c r="G29" s="151" t="s">
        <v>24</v>
      </c>
      <c r="H29" s="151" t="s">
        <v>25</v>
      </c>
      <c r="I29" s="152" t="s">
        <v>26</v>
      </c>
      <c r="J29" s="153" t="s">
        <v>27</v>
      </c>
      <c r="K29" s="154">
        <v>1</v>
      </c>
      <c r="L29" s="155">
        <v>2287500</v>
      </c>
      <c r="M29" s="155">
        <f>K29*L29</f>
        <v>2287500</v>
      </c>
      <c r="N29" s="156" t="s">
        <v>28</v>
      </c>
      <c r="O29" s="310"/>
      <c r="P29" s="184">
        <f>92300000/4</f>
        <v>23075000</v>
      </c>
      <c r="Q29" s="183">
        <f>Q28-92300000</f>
        <v>0</v>
      </c>
    </row>
    <row r="30" spans="1:17" ht="106.5" customHeight="1">
      <c r="A30" s="320"/>
      <c r="B30" s="322"/>
      <c r="C30" s="179" t="s">
        <v>20</v>
      </c>
      <c r="D30" s="144" t="s">
        <v>21</v>
      </c>
      <c r="E30" s="137" t="s">
        <v>29</v>
      </c>
      <c r="F30" s="137" t="s">
        <v>30</v>
      </c>
      <c r="G30" s="138" t="s">
        <v>24</v>
      </c>
      <c r="H30" s="138" t="s">
        <v>25</v>
      </c>
      <c r="I30" s="139" t="s">
        <v>26</v>
      </c>
      <c r="J30" s="140" t="s">
        <v>27</v>
      </c>
      <c r="K30" s="141">
        <v>1</v>
      </c>
      <c r="L30" s="142">
        <v>736364</v>
      </c>
      <c r="M30" s="142">
        <f>K30*L30</f>
        <v>736364</v>
      </c>
      <c r="N30" s="157" t="s">
        <v>31</v>
      </c>
      <c r="O30" s="310"/>
      <c r="P30" s="134">
        <f>L28-Q30</f>
        <v>736356</v>
      </c>
      <c r="Q30" s="134">
        <f>Q29/4</f>
        <v>0</v>
      </c>
    </row>
    <row r="31" spans="1:17" ht="33.75" customHeight="1">
      <c r="A31" s="320"/>
      <c r="B31" s="326"/>
      <c r="C31" s="179" t="s">
        <v>20</v>
      </c>
      <c r="D31" s="144" t="s">
        <v>32</v>
      </c>
      <c r="E31" s="137" t="s">
        <v>33</v>
      </c>
      <c r="F31" s="137" t="s">
        <v>30</v>
      </c>
      <c r="G31" s="138" t="s">
        <v>24</v>
      </c>
      <c r="H31" s="138" t="s">
        <v>25</v>
      </c>
      <c r="I31" s="139" t="s">
        <v>26</v>
      </c>
      <c r="J31" s="140" t="s">
        <v>34</v>
      </c>
      <c r="K31" s="141">
        <v>1</v>
      </c>
      <c r="L31" s="142">
        <v>736364</v>
      </c>
      <c r="M31" s="142">
        <f t="shared" ref="M31:M47" si="3">K31*L31</f>
        <v>736364</v>
      </c>
      <c r="N31" s="157" t="s">
        <v>31</v>
      </c>
      <c r="O31" s="310"/>
    </row>
    <row r="32" spans="1:17" ht="43.5" customHeight="1">
      <c r="A32" s="320"/>
      <c r="B32" s="326"/>
      <c r="C32" s="179" t="s">
        <v>20</v>
      </c>
      <c r="D32" s="144" t="s">
        <v>32</v>
      </c>
      <c r="E32" s="137" t="s">
        <v>35</v>
      </c>
      <c r="F32" s="137" t="s">
        <v>30</v>
      </c>
      <c r="G32" s="138" t="s">
        <v>24</v>
      </c>
      <c r="H32" s="138" t="s">
        <v>25</v>
      </c>
      <c r="I32" s="139" t="s">
        <v>26</v>
      </c>
      <c r="J32" s="140" t="s">
        <v>34</v>
      </c>
      <c r="K32" s="141">
        <v>1</v>
      </c>
      <c r="L32" s="142">
        <v>736364</v>
      </c>
      <c r="M32" s="142">
        <f t="shared" si="3"/>
        <v>736364</v>
      </c>
      <c r="N32" s="157" t="s">
        <v>31</v>
      </c>
      <c r="O32" s="310"/>
    </row>
    <row r="33" spans="1:15" ht="65.25" customHeight="1">
      <c r="A33" s="320"/>
      <c r="B33" s="326"/>
      <c r="C33" s="179" t="s">
        <v>20</v>
      </c>
      <c r="D33" s="144" t="s">
        <v>32</v>
      </c>
      <c r="E33" s="143" t="s">
        <v>36</v>
      </c>
      <c r="F33" s="137" t="s">
        <v>37</v>
      </c>
      <c r="G33" s="138" t="s">
        <v>38</v>
      </c>
      <c r="H33" s="138" t="s">
        <v>25</v>
      </c>
      <c r="I33" s="139" t="s">
        <v>26</v>
      </c>
      <c r="J33" s="140" t="s">
        <v>27</v>
      </c>
      <c r="K33" s="141">
        <v>1</v>
      </c>
      <c r="L33" s="142">
        <v>736364</v>
      </c>
      <c r="M33" s="142">
        <f t="shared" si="3"/>
        <v>736364</v>
      </c>
      <c r="N33" s="157" t="s">
        <v>39</v>
      </c>
      <c r="O33" s="310"/>
    </row>
    <row r="34" spans="1:15" ht="46.5" customHeight="1">
      <c r="A34" s="320"/>
      <c r="B34" s="326"/>
      <c r="C34" s="180" t="s">
        <v>40</v>
      </c>
      <c r="D34" s="136"/>
      <c r="E34" s="144" t="s">
        <v>41</v>
      </c>
      <c r="F34" s="135" t="s">
        <v>42</v>
      </c>
      <c r="G34" s="138" t="s">
        <v>24</v>
      </c>
      <c r="H34" s="138" t="s">
        <v>43</v>
      </c>
      <c r="I34" s="139" t="s">
        <v>26</v>
      </c>
      <c r="J34" s="141" t="s">
        <v>44</v>
      </c>
      <c r="K34" s="141">
        <v>1</v>
      </c>
      <c r="L34" s="142">
        <v>736364</v>
      </c>
      <c r="M34" s="145">
        <f t="shared" si="3"/>
        <v>736364</v>
      </c>
      <c r="N34" s="158" t="s">
        <v>45</v>
      </c>
      <c r="O34" s="310"/>
    </row>
    <row r="35" spans="1:15" ht="45">
      <c r="A35" s="320"/>
      <c r="B35" s="326"/>
      <c r="C35" s="180" t="s">
        <v>40</v>
      </c>
      <c r="D35" s="136"/>
      <c r="E35" s="144" t="s">
        <v>46</v>
      </c>
      <c r="F35" s="135" t="s">
        <v>47</v>
      </c>
      <c r="G35" s="138"/>
      <c r="H35" s="138" t="s">
        <v>25</v>
      </c>
      <c r="I35" s="139" t="s">
        <v>26</v>
      </c>
      <c r="J35" s="139" t="s">
        <v>48</v>
      </c>
      <c r="K35" s="141">
        <v>1</v>
      </c>
      <c r="L35" s="142">
        <v>736364</v>
      </c>
      <c r="M35" s="145">
        <f t="shared" si="3"/>
        <v>736364</v>
      </c>
      <c r="N35" s="158" t="s">
        <v>45</v>
      </c>
      <c r="O35" s="310"/>
    </row>
    <row r="36" spans="1:15" ht="60" customHeight="1">
      <c r="A36" s="320"/>
      <c r="B36" s="326"/>
      <c r="C36" s="180" t="s">
        <v>40</v>
      </c>
      <c r="D36" s="136"/>
      <c r="E36" s="144" t="s">
        <v>49</v>
      </c>
      <c r="F36" s="135" t="s">
        <v>42</v>
      </c>
      <c r="G36" s="138" t="s">
        <v>24</v>
      </c>
      <c r="H36" s="138" t="s">
        <v>25</v>
      </c>
      <c r="I36" s="139" t="s">
        <v>26</v>
      </c>
      <c r="J36" s="139" t="s">
        <v>50</v>
      </c>
      <c r="K36" s="141">
        <v>1</v>
      </c>
      <c r="L36" s="142">
        <v>736364</v>
      </c>
      <c r="M36" s="145">
        <f t="shared" si="3"/>
        <v>736364</v>
      </c>
      <c r="N36" s="158" t="s">
        <v>45</v>
      </c>
      <c r="O36" s="310"/>
    </row>
    <row r="37" spans="1:15" ht="33.75" customHeight="1">
      <c r="A37" s="320"/>
      <c r="B37" s="326"/>
      <c r="C37" s="180" t="s">
        <v>40</v>
      </c>
      <c r="D37" s="136"/>
      <c r="E37" s="144" t="s">
        <v>51</v>
      </c>
      <c r="F37" s="135" t="s">
        <v>42</v>
      </c>
      <c r="G37" s="138" t="s">
        <v>24</v>
      </c>
      <c r="H37" s="138" t="s">
        <v>25</v>
      </c>
      <c r="I37" s="139" t="s">
        <v>26</v>
      </c>
      <c r="J37" s="139" t="s">
        <v>50</v>
      </c>
      <c r="K37" s="141">
        <v>1</v>
      </c>
      <c r="L37" s="142">
        <v>736364</v>
      </c>
      <c r="M37" s="145">
        <f t="shared" si="3"/>
        <v>736364</v>
      </c>
      <c r="N37" s="158" t="s">
        <v>45</v>
      </c>
      <c r="O37" s="310"/>
    </row>
    <row r="38" spans="1:15" ht="46.5" customHeight="1">
      <c r="A38" s="320"/>
      <c r="B38" s="326"/>
      <c r="C38" s="180" t="s">
        <v>52</v>
      </c>
      <c r="D38" s="141"/>
      <c r="E38" s="141" t="s">
        <v>53</v>
      </c>
      <c r="F38" s="135" t="s">
        <v>54</v>
      </c>
      <c r="G38" s="138" t="s">
        <v>24</v>
      </c>
      <c r="H38" s="138" t="s">
        <v>25</v>
      </c>
      <c r="I38" s="139" t="s">
        <v>26</v>
      </c>
      <c r="J38" s="141" t="s">
        <v>50</v>
      </c>
      <c r="K38" s="141">
        <v>1</v>
      </c>
      <c r="L38" s="142">
        <v>736364</v>
      </c>
      <c r="M38" s="145">
        <f t="shared" si="3"/>
        <v>736364</v>
      </c>
      <c r="N38" s="157" t="s">
        <v>55</v>
      </c>
      <c r="O38" s="310"/>
    </row>
    <row r="39" spans="1:15" ht="82.5" customHeight="1">
      <c r="A39" s="320"/>
      <c r="B39" s="326"/>
      <c r="C39" s="180" t="s">
        <v>52</v>
      </c>
      <c r="D39" s="141"/>
      <c r="E39" s="141" t="s">
        <v>56</v>
      </c>
      <c r="F39" s="135" t="s">
        <v>42</v>
      </c>
      <c r="G39" s="138" t="s">
        <v>24</v>
      </c>
      <c r="H39" s="138" t="s">
        <v>25</v>
      </c>
      <c r="I39" s="139" t="s">
        <v>26</v>
      </c>
      <c r="J39" s="141" t="s">
        <v>50</v>
      </c>
      <c r="K39" s="141">
        <v>1</v>
      </c>
      <c r="L39" s="142">
        <v>736364</v>
      </c>
      <c r="M39" s="145">
        <f t="shared" si="3"/>
        <v>736364</v>
      </c>
      <c r="N39" s="157" t="s">
        <v>39</v>
      </c>
      <c r="O39" s="310"/>
    </row>
    <row r="40" spans="1:15" ht="37.5" customHeight="1">
      <c r="A40" s="320"/>
      <c r="B40" s="326"/>
      <c r="C40" s="180" t="s">
        <v>52</v>
      </c>
      <c r="D40" s="141"/>
      <c r="E40" s="141" t="s">
        <v>57</v>
      </c>
      <c r="F40" s="135" t="s">
        <v>58</v>
      </c>
      <c r="G40" s="138" t="s">
        <v>24</v>
      </c>
      <c r="H40" s="138" t="s">
        <v>25</v>
      </c>
      <c r="I40" s="139" t="s">
        <v>26</v>
      </c>
      <c r="J40" s="141" t="s">
        <v>50</v>
      </c>
      <c r="K40" s="141">
        <v>1</v>
      </c>
      <c r="L40" s="142">
        <v>2287500</v>
      </c>
      <c r="M40" s="145">
        <f t="shared" si="3"/>
        <v>2287500</v>
      </c>
      <c r="N40" s="159" t="s">
        <v>28</v>
      </c>
      <c r="O40" s="310"/>
    </row>
    <row r="41" spans="1:15" ht="37.5" customHeight="1">
      <c r="A41" s="320"/>
      <c r="B41" s="326"/>
      <c r="C41" s="180" t="s">
        <v>52</v>
      </c>
      <c r="D41" s="141"/>
      <c r="E41" s="141" t="s">
        <v>59</v>
      </c>
      <c r="F41" s="135" t="s">
        <v>42</v>
      </c>
      <c r="G41" s="138" t="s">
        <v>24</v>
      </c>
      <c r="H41" s="138" t="s">
        <v>25</v>
      </c>
      <c r="I41" s="139" t="s">
        <v>26</v>
      </c>
      <c r="J41" s="141" t="s">
        <v>50</v>
      </c>
      <c r="K41" s="141">
        <v>1</v>
      </c>
      <c r="L41" s="142">
        <v>736364</v>
      </c>
      <c r="M41" s="145">
        <f t="shared" si="3"/>
        <v>736364</v>
      </c>
      <c r="N41" s="157" t="s">
        <v>55</v>
      </c>
      <c r="O41" s="310"/>
    </row>
    <row r="42" spans="1:15" ht="37.5" customHeight="1">
      <c r="A42" s="320"/>
      <c r="B42" s="326"/>
      <c r="C42" s="180" t="s">
        <v>60</v>
      </c>
      <c r="D42" s="141"/>
      <c r="E42" s="141" t="s">
        <v>61</v>
      </c>
      <c r="F42" s="135" t="s">
        <v>42</v>
      </c>
      <c r="G42" s="138" t="s">
        <v>62</v>
      </c>
      <c r="H42" s="138" t="s">
        <v>25</v>
      </c>
      <c r="I42" s="139" t="s">
        <v>26</v>
      </c>
      <c r="J42" s="140" t="s">
        <v>27</v>
      </c>
      <c r="K42" s="141">
        <v>1</v>
      </c>
      <c r="L42" s="142">
        <v>736364</v>
      </c>
      <c r="M42" s="145">
        <f t="shared" si="3"/>
        <v>736364</v>
      </c>
      <c r="N42" s="157" t="s">
        <v>31</v>
      </c>
      <c r="O42" s="310"/>
    </row>
    <row r="43" spans="1:15" ht="37.5" customHeight="1">
      <c r="A43" s="320"/>
      <c r="B43" s="326"/>
      <c r="C43" s="180" t="s">
        <v>60</v>
      </c>
      <c r="D43" s="144"/>
      <c r="E43" s="144" t="s">
        <v>103</v>
      </c>
      <c r="F43" s="135" t="s">
        <v>47</v>
      </c>
      <c r="G43" s="146" t="s">
        <v>62</v>
      </c>
      <c r="H43" s="138" t="s">
        <v>25</v>
      </c>
      <c r="I43" s="139" t="s">
        <v>26</v>
      </c>
      <c r="J43" s="144" t="s">
        <v>104</v>
      </c>
      <c r="K43" s="141">
        <v>1</v>
      </c>
      <c r="L43" s="142">
        <v>736364</v>
      </c>
      <c r="M43" s="145">
        <f t="shared" si="3"/>
        <v>736364</v>
      </c>
      <c r="N43" s="157" t="s">
        <v>31</v>
      </c>
      <c r="O43" s="310"/>
    </row>
    <row r="44" spans="1:15" ht="37.5" customHeight="1">
      <c r="A44" s="320"/>
      <c r="B44" s="326"/>
      <c r="C44" s="180" t="s">
        <v>60</v>
      </c>
      <c r="D44" s="144"/>
      <c r="E44" s="144" t="s">
        <v>105</v>
      </c>
      <c r="F44" s="144" t="s">
        <v>23</v>
      </c>
      <c r="G44" s="138" t="s">
        <v>24</v>
      </c>
      <c r="H44" s="138" t="s">
        <v>25</v>
      </c>
      <c r="I44" s="139" t="s">
        <v>26</v>
      </c>
      <c r="J44" s="144" t="s">
        <v>50</v>
      </c>
      <c r="K44" s="141">
        <v>1</v>
      </c>
      <c r="L44" s="142">
        <v>736364</v>
      </c>
      <c r="M44" s="145">
        <f t="shared" si="3"/>
        <v>736364</v>
      </c>
      <c r="N44" s="157" t="s">
        <v>31</v>
      </c>
      <c r="O44" s="310"/>
    </row>
    <row r="45" spans="1:15" ht="37.5" customHeight="1">
      <c r="A45" s="320"/>
      <c r="B45" s="326"/>
      <c r="C45" s="180" t="s">
        <v>63</v>
      </c>
      <c r="D45" s="141" t="s">
        <v>64</v>
      </c>
      <c r="E45" s="135" t="s">
        <v>65</v>
      </c>
      <c r="F45" s="135" t="s">
        <v>42</v>
      </c>
      <c r="G45" s="138" t="s">
        <v>24</v>
      </c>
      <c r="H45" s="138" t="s">
        <v>25</v>
      </c>
      <c r="I45" s="139" t="s">
        <v>26</v>
      </c>
      <c r="J45" s="141" t="s">
        <v>50</v>
      </c>
      <c r="K45" s="141">
        <v>1</v>
      </c>
      <c r="L45" s="142">
        <v>736364</v>
      </c>
      <c r="M45" s="145">
        <f t="shared" si="3"/>
        <v>736364</v>
      </c>
      <c r="N45" s="157" t="s">
        <v>31</v>
      </c>
      <c r="O45" s="310"/>
    </row>
    <row r="46" spans="1:15" ht="37.5" customHeight="1">
      <c r="A46" s="320"/>
      <c r="B46" s="326"/>
      <c r="C46" s="180" t="s">
        <v>63</v>
      </c>
      <c r="D46" s="141" t="s">
        <v>64</v>
      </c>
      <c r="E46" s="147" t="s">
        <v>89</v>
      </c>
      <c r="F46" s="135" t="s">
        <v>42</v>
      </c>
      <c r="G46" s="138" t="s">
        <v>24</v>
      </c>
      <c r="H46" s="138" t="s">
        <v>25</v>
      </c>
      <c r="I46" s="139" t="s">
        <v>26</v>
      </c>
      <c r="J46" s="141" t="s">
        <v>50</v>
      </c>
      <c r="K46" s="141">
        <v>1</v>
      </c>
      <c r="L46" s="142">
        <v>736364</v>
      </c>
      <c r="M46" s="145">
        <f t="shared" si="3"/>
        <v>736364</v>
      </c>
      <c r="N46" s="157" t="s">
        <v>31</v>
      </c>
      <c r="O46" s="310"/>
    </row>
    <row r="47" spans="1:15" ht="37.5" customHeight="1">
      <c r="A47" s="320"/>
      <c r="B47" s="326"/>
      <c r="C47" s="180" t="s">
        <v>63</v>
      </c>
      <c r="D47" s="141" t="s">
        <v>64</v>
      </c>
      <c r="E47" s="147" t="s">
        <v>66</v>
      </c>
      <c r="F47" s="135" t="s">
        <v>42</v>
      </c>
      <c r="G47" s="138" t="s">
        <v>24</v>
      </c>
      <c r="H47" s="138" t="s">
        <v>25</v>
      </c>
      <c r="I47" s="139" t="s">
        <v>26</v>
      </c>
      <c r="J47" s="141" t="s">
        <v>50</v>
      </c>
      <c r="K47" s="141">
        <v>1</v>
      </c>
      <c r="L47" s="142">
        <v>736364</v>
      </c>
      <c r="M47" s="145">
        <f t="shared" si="3"/>
        <v>736364</v>
      </c>
      <c r="N47" s="157" t="s">
        <v>31</v>
      </c>
      <c r="O47" s="310"/>
    </row>
    <row r="48" spans="1:15" ht="37.5" customHeight="1">
      <c r="A48" s="320"/>
      <c r="B48" s="326"/>
      <c r="C48" s="180" t="s">
        <v>63</v>
      </c>
      <c r="D48" s="144" t="s">
        <v>67</v>
      </c>
      <c r="E48" s="148" t="s">
        <v>68</v>
      </c>
      <c r="F48" s="148" t="s">
        <v>58</v>
      </c>
      <c r="G48" s="138" t="s">
        <v>24</v>
      </c>
      <c r="H48" s="138" t="s">
        <v>25</v>
      </c>
      <c r="I48" s="139" t="s">
        <v>26</v>
      </c>
      <c r="J48" s="144" t="s">
        <v>69</v>
      </c>
      <c r="K48" s="141">
        <v>1</v>
      </c>
      <c r="L48" s="142">
        <v>2300000</v>
      </c>
      <c r="M48" s="145">
        <f>L48*K48</f>
        <v>2300000</v>
      </c>
      <c r="N48" s="159" t="s">
        <v>28</v>
      </c>
      <c r="O48" s="310"/>
    </row>
    <row r="49" spans="1:15" ht="69.75" customHeight="1">
      <c r="A49" s="320"/>
      <c r="B49" s="326"/>
      <c r="C49" s="180" t="s">
        <v>63</v>
      </c>
      <c r="D49" s="144" t="s">
        <v>70</v>
      </c>
      <c r="E49" s="148" t="s">
        <v>71</v>
      </c>
      <c r="F49" s="135" t="s">
        <v>42</v>
      </c>
      <c r="G49" s="138" t="s">
        <v>24</v>
      </c>
      <c r="H49" s="138" t="s">
        <v>25</v>
      </c>
      <c r="I49" s="139" t="s">
        <v>26</v>
      </c>
      <c r="J49" s="141" t="s">
        <v>50</v>
      </c>
      <c r="K49" s="141">
        <v>1</v>
      </c>
      <c r="L49" s="142">
        <v>736364</v>
      </c>
      <c r="M49" s="145">
        <f>L49*K49</f>
        <v>736364</v>
      </c>
      <c r="N49" s="157" t="s">
        <v>31</v>
      </c>
      <c r="O49" s="310"/>
    </row>
    <row r="50" spans="1:15" ht="60" customHeight="1">
      <c r="A50" s="320"/>
      <c r="B50" s="326"/>
      <c r="C50" s="180" t="s">
        <v>72</v>
      </c>
      <c r="D50" s="144" t="s">
        <v>73</v>
      </c>
      <c r="E50" s="148" t="s">
        <v>74</v>
      </c>
      <c r="F50" s="135" t="s">
        <v>42</v>
      </c>
      <c r="G50" s="138" t="s">
        <v>24</v>
      </c>
      <c r="H50" s="146" t="s">
        <v>75</v>
      </c>
      <c r="I50" s="139" t="s">
        <v>76</v>
      </c>
      <c r="J50" s="144" t="s">
        <v>77</v>
      </c>
      <c r="K50" s="141">
        <v>2</v>
      </c>
      <c r="L50" s="142">
        <v>736364</v>
      </c>
      <c r="M50" s="145">
        <f>K50*L50</f>
        <v>1472728</v>
      </c>
      <c r="N50" s="157" t="s">
        <v>39</v>
      </c>
      <c r="O50" s="310"/>
    </row>
    <row r="51" spans="1:15" ht="33.75" customHeight="1">
      <c r="A51" s="320"/>
      <c r="B51" s="326"/>
      <c r="C51" s="185" t="s">
        <v>72</v>
      </c>
      <c r="D51" s="144" t="s">
        <v>73</v>
      </c>
      <c r="E51" s="148" t="s">
        <v>78</v>
      </c>
      <c r="F51" s="135" t="s">
        <v>42</v>
      </c>
      <c r="G51" s="138" t="s">
        <v>24</v>
      </c>
      <c r="H51" s="146" t="s">
        <v>43</v>
      </c>
      <c r="I51" s="139" t="s">
        <v>26</v>
      </c>
      <c r="J51" s="141" t="s">
        <v>79</v>
      </c>
      <c r="K51" s="141">
        <v>1</v>
      </c>
      <c r="L51" s="142">
        <v>736364</v>
      </c>
      <c r="M51" s="145">
        <f t="shared" ref="M51:M52" si="4">K51*L51</f>
        <v>736364</v>
      </c>
      <c r="N51" s="157" t="s">
        <v>55</v>
      </c>
      <c r="O51" s="310"/>
    </row>
    <row r="52" spans="1:15" ht="46.5" customHeight="1">
      <c r="A52" s="324"/>
      <c r="B52" s="327"/>
      <c r="C52" s="181" t="s">
        <v>72</v>
      </c>
      <c r="D52" s="169" t="s">
        <v>73</v>
      </c>
      <c r="E52" s="161" t="s">
        <v>80</v>
      </c>
      <c r="F52" s="162" t="s">
        <v>42</v>
      </c>
      <c r="G52" s="163" t="s">
        <v>24</v>
      </c>
      <c r="H52" s="163" t="s">
        <v>25</v>
      </c>
      <c r="I52" s="164" t="s">
        <v>26</v>
      </c>
      <c r="J52" s="160" t="s">
        <v>69</v>
      </c>
      <c r="K52" s="165">
        <v>1</v>
      </c>
      <c r="L52" s="142">
        <v>736356</v>
      </c>
      <c r="M52" s="166">
        <f t="shared" si="4"/>
        <v>736356</v>
      </c>
      <c r="N52" s="182" t="s">
        <v>31</v>
      </c>
      <c r="O52" s="310"/>
    </row>
    <row r="53" spans="1:15" ht="68.25" customHeight="1">
      <c r="A53" s="319" t="s">
        <v>107</v>
      </c>
      <c r="B53" s="330">
        <v>448</v>
      </c>
      <c r="C53" s="178" t="s">
        <v>20</v>
      </c>
      <c r="D53" s="171" t="s">
        <v>21</v>
      </c>
      <c r="E53" s="150" t="s">
        <v>22</v>
      </c>
      <c r="F53" s="150" t="s">
        <v>23</v>
      </c>
      <c r="G53" s="151" t="s">
        <v>24</v>
      </c>
      <c r="H53" s="151" t="s">
        <v>25</v>
      </c>
      <c r="I53" s="152" t="s">
        <v>26</v>
      </c>
      <c r="J53" s="153" t="s">
        <v>27</v>
      </c>
      <c r="K53" s="154">
        <v>1</v>
      </c>
      <c r="L53" s="155">
        <v>2287500</v>
      </c>
      <c r="M53" s="155">
        <f>K53*L53</f>
        <v>2287500</v>
      </c>
      <c r="N53" s="156" t="s">
        <v>28</v>
      </c>
      <c r="O53" s="310"/>
    </row>
    <row r="54" spans="1:15" ht="68.25" customHeight="1">
      <c r="A54" s="320"/>
      <c r="B54" s="326"/>
      <c r="C54" s="179" t="s">
        <v>20</v>
      </c>
      <c r="D54" s="144" t="s">
        <v>21</v>
      </c>
      <c r="E54" s="137" t="s">
        <v>29</v>
      </c>
      <c r="F54" s="137" t="s">
        <v>30</v>
      </c>
      <c r="G54" s="138" t="s">
        <v>24</v>
      </c>
      <c r="H54" s="138" t="s">
        <v>25</v>
      </c>
      <c r="I54" s="139" t="s">
        <v>26</v>
      </c>
      <c r="J54" s="140" t="s">
        <v>27</v>
      </c>
      <c r="K54" s="141">
        <v>1</v>
      </c>
      <c r="L54" s="142">
        <v>736364</v>
      </c>
      <c r="M54" s="142">
        <f>K54*L54</f>
        <v>736364</v>
      </c>
      <c r="N54" s="157" t="s">
        <v>31</v>
      </c>
      <c r="O54" s="310"/>
    </row>
    <row r="55" spans="1:15" ht="68.25" customHeight="1">
      <c r="A55" s="320"/>
      <c r="B55" s="326"/>
      <c r="C55" s="179" t="s">
        <v>20</v>
      </c>
      <c r="D55" s="144" t="s">
        <v>32</v>
      </c>
      <c r="E55" s="137" t="s">
        <v>33</v>
      </c>
      <c r="F55" s="137" t="s">
        <v>30</v>
      </c>
      <c r="G55" s="138" t="s">
        <v>24</v>
      </c>
      <c r="H55" s="138" t="s">
        <v>25</v>
      </c>
      <c r="I55" s="139" t="s">
        <v>26</v>
      </c>
      <c r="J55" s="140" t="s">
        <v>34</v>
      </c>
      <c r="K55" s="141">
        <v>1</v>
      </c>
      <c r="L55" s="142">
        <v>736364</v>
      </c>
      <c r="M55" s="142">
        <f t="shared" ref="M55:M71" si="5">K55*L55</f>
        <v>736364</v>
      </c>
      <c r="N55" s="157" t="s">
        <v>31</v>
      </c>
      <c r="O55" s="310"/>
    </row>
    <row r="56" spans="1:15" ht="68.25" customHeight="1">
      <c r="A56" s="320"/>
      <c r="B56" s="326"/>
      <c r="C56" s="179" t="s">
        <v>20</v>
      </c>
      <c r="D56" s="144" t="s">
        <v>32</v>
      </c>
      <c r="E56" s="137" t="s">
        <v>35</v>
      </c>
      <c r="F56" s="137" t="s">
        <v>30</v>
      </c>
      <c r="G56" s="138" t="s">
        <v>24</v>
      </c>
      <c r="H56" s="138" t="s">
        <v>25</v>
      </c>
      <c r="I56" s="139" t="s">
        <v>26</v>
      </c>
      <c r="J56" s="140" t="s">
        <v>34</v>
      </c>
      <c r="K56" s="141">
        <v>1</v>
      </c>
      <c r="L56" s="142">
        <v>736364</v>
      </c>
      <c r="M56" s="142">
        <f t="shared" si="5"/>
        <v>736364</v>
      </c>
      <c r="N56" s="157" t="s">
        <v>31</v>
      </c>
      <c r="O56" s="310"/>
    </row>
    <row r="57" spans="1:15" ht="68.25" customHeight="1">
      <c r="A57" s="320"/>
      <c r="B57" s="326"/>
      <c r="C57" s="179" t="s">
        <v>20</v>
      </c>
      <c r="D57" s="144" t="s">
        <v>32</v>
      </c>
      <c r="E57" s="143" t="s">
        <v>36</v>
      </c>
      <c r="F57" s="137" t="s">
        <v>37</v>
      </c>
      <c r="G57" s="138" t="s">
        <v>38</v>
      </c>
      <c r="H57" s="138" t="s">
        <v>25</v>
      </c>
      <c r="I57" s="139" t="s">
        <v>26</v>
      </c>
      <c r="J57" s="140" t="s">
        <v>27</v>
      </c>
      <c r="K57" s="141">
        <v>1</v>
      </c>
      <c r="L57" s="142">
        <v>736364</v>
      </c>
      <c r="M57" s="142">
        <f t="shared" si="5"/>
        <v>736364</v>
      </c>
      <c r="N57" s="157" t="s">
        <v>39</v>
      </c>
      <c r="O57" s="310"/>
    </row>
    <row r="58" spans="1:15" ht="68.25" customHeight="1">
      <c r="A58" s="320"/>
      <c r="B58" s="326"/>
      <c r="C58" s="180" t="s">
        <v>40</v>
      </c>
      <c r="D58" s="136"/>
      <c r="E58" s="144" t="s">
        <v>41</v>
      </c>
      <c r="F58" s="135" t="s">
        <v>42</v>
      </c>
      <c r="G58" s="138" t="s">
        <v>24</v>
      </c>
      <c r="H58" s="138" t="s">
        <v>43</v>
      </c>
      <c r="I58" s="139" t="s">
        <v>26</v>
      </c>
      <c r="J58" s="141" t="s">
        <v>44</v>
      </c>
      <c r="K58" s="141">
        <v>1</v>
      </c>
      <c r="L58" s="142">
        <v>736364</v>
      </c>
      <c r="M58" s="145">
        <f t="shared" si="5"/>
        <v>736364</v>
      </c>
      <c r="N58" s="158" t="s">
        <v>45</v>
      </c>
      <c r="O58" s="310"/>
    </row>
    <row r="59" spans="1:15" ht="68.25" customHeight="1">
      <c r="A59" s="320"/>
      <c r="B59" s="326"/>
      <c r="C59" s="180" t="s">
        <v>40</v>
      </c>
      <c r="D59" s="136"/>
      <c r="E59" s="144" t="s">
        <v>46</v>
      </c>
      <c r="F59" s="135" t="s">
        <v>47</v>
      </c>
      <c r="G59" s="138"/>
      <c r="H59" s="138" t="s">
        <v>25</v>
      </c>
      <c r="I59" s="139" t="s">
        <v>26</v>
      </c>
      <c r="J59" s="139" t="s">
        <v>48</v>
      </c>
      <c r="K59" s="141">
        <v>1</v>
      </c>
      <c r="L59" s="142">
        <v>736364</v>
      </c>
      <c r="M59" s="145">
        <f t="shared" si="5"/>
        <v>736364</v>
      </c>
      <c r="N59" s="158" t="s">
        <v>45</v>
      </c>
      <c r="O59" s="310"/>
    </row>
    <row r="60" spans="1:15" ht="68.25" customHeight="1">
      <c r="A60" s="320"/>
      <c r="B60" s="326"/>
      <c r="C60" s="180" t="s">
        <v>40</v>
      </c>
      <c r="D60" s="136"/>
      <c r="E60" s="144" t="s">
        <v>49</v>
      </c>
      <c r="F60" s="135" t="s">
        <v>42</v>
      </c>
      <c r="G60" s="138" t="s">
        <v>24</v>
      </c>
      <c r="H60" s="138" t="s">
        <v>25</v>
      </c>
      <c r="I60" s="139" t="s">
        <v>26</v>
      </c>
      <c r="J60" s="139" t="s">
        <v>50</v>
      </c>
      <c r="K60" s="141">
        <v>1</v>
      </c>
      <c r="L60" s="142">
        <v>736364</v>
      </c>
      <c r="M60" s="145">
        <f t="shared" si="5"/>
        <v>736364</v>
      </c>
      <c r="N60" s="158" t="s">
        <v>45</v>
      </c>
      <c r="O60" s="310"/>
    </row>
    <row r="61" spans="1:15" ht="69.75" customHeight="1">
      <c r="A61" s="320"/>
      <c r="B61" s="326"/>
      <c r="C61" s="180" t="s">
        <v>40</v>
      </c>
      <c r="D61" s="136"/>
      <c r="E61" s="144" t="s">
        <v>51</v>
      </c>
      <c r="F61" s="135" t="s">
        <v>42</v>
      </c>
      <c r="G61" s="138" t="s">
        <v>24</v>
      </c>
      <c r="H61" s="138" t="s">
        <v>25</v>
      </c>
      <c r="I61" s="139" t="s">
        <v>26</v>
      </c>
      <c r="J61" s="139" t="s">
        <v>50</v>
      </c>
      <c r="K61" s="141">
        <v>1</v>
      </c>
      <c r="L61" s="142">
        <v>736364</v>
      </c>
      <c r="M61" s="145">
        <f t="shared" si="5"/>
        <v>736364</v>
      </c>
      <c r="N61" s="158" t="s">
        <v>45</v>
      </c>
      <c r="O61" s="310"/>
    </row>
    <row r="62" spans="1:15" ht="30" customHeight="1">
      <c r="A62" s="320"/>
      <c r="B62" s="326"/>
      <c r="C62" s="180" t="s">
        <v>52</v>
      </c>
      <c r="D62" s="141"/>
      <c r="E62" s="141" t="s">
        <v>53</v>
      </c>
      <c r="F62" s="135" t="s">
        <v>54</v>
      </c>
      <c r="G62" s="138" t="s">
        <v>24</v>
      </c>
      <c r="H62" s="138" t="s">
        <v>25</v>
      </c>
      <c r="I62" s="139" t="s">
        <v>26</v>
      </c>
      <c r="J62" s="141" t="s">
        <v>50</v>
      </c>
      <c r="K62" s="141">
        <v>1</v>
      </c>
      <c r="L62" s="142">
        <v>736364</v>
      </c>
      <c r="M62" s="145">
        <f t="shared" si="5"/>
        <v>736364</v>
      </c>
      <c r="N62" s="157" t="s">
        <v>55</v>
      </c>
      <c r="O62" s="310"/>
    </row>
    <row r="63" spans="1:15" ht="82.5" customHeight="1">
      <c r="A63" s="320"/>
      <c r="B63" s="326"/>
      <c r="C63" s="180" t="s">
        <v>52</v>
      </c>
      <c r="D63" s="141"/>
      <c r="E63" s="141" t="s">
        <v>56</v>
      </c>
      <c r="F63" s="135" t="s">
        <v>42</v>
      </c>
      <c r="G63" s="138" t="s">
        <v>24</v>
      </c>
      <c r="H63" s="138" t="s">
        <v>25</v>
      </c>
      <c r="I63" s="139" t="s">
        <v>26</v>
      </c>
      <c r="J63" s="141" t="s">
        <v>50</v>
      </c>
      <c r="K63" s="141">
        <v>1</v>
      </c>
      <c r="L63" s="142">
        <v>736364</v>
      </c>
      <c r="M63" s="145">
        <f t="shared" si="5"/>
        <v>736364</v>
      </c>
      <c r="N63" s="157" t="s">
        <v>39</v>
      </c>
      <c r="O63" s="310"/>
    </row>
    <row r="64" spans="1:15" ht="67.5" customHeight="1">
      <c r="A64" s="320"/>
      <c r="B64" s="326"/>
      <c r="C64" s="180" t="s">
        <v>52</v>
      </c>
      <c r="D64" s="141"/>
      <c r="E64" s="141" t="s">
        <v>57</v>
      </c>
      <c r="F64" s="135" t="s">
        <v>58</v>
      </c>
      <c r="G64" s="138" t="s">
        <v>24</v>
      </c>
      <c r="H64" s="138" t="s">
        <v>25</v>
      </c>
      <c r="I64" s="139" t="s">
        <v>26</v>
      </c>
      <c r="J64" s="141" t="s">
        <v>50</v>
      </c>
      <c r="K64" s="141">
        <v>1</v>
      </c>
      <c r="L64" s="142">
        <v>2287500</v>
      </c>
      <c r="M64" s="145">
        <f t="shared" si="5"/>
        <v>2287500</v>
      </c>
      <c r="N64" s="159" t="s">
        <v>28</v>
      </c>
      <c r="O64" s="310"/>
    </row>
    <row r="65" spans="1:15" ht="73.5" customHeight="1">
      <c r="A65" s="320"/>
      <c r="B65" s="326"/>
      <c r="C65" s="180" t="s">
        <v>52</v>
      </c>
      <c r="D65" s="141"/>
      <c r="E65" s="141" t="s">
        <v>59</v>
      </c>
      <c r="F65" s="135" t="s">
        <v>42</v>
      </c>
      <c r="G65" s="138" t="s">
        <v>24</v>
      </c>
      <c r="H65" s="138" t="s">
        <v>25</v>
      </c>
      <c r="I65" s="139" t="s">
        <v>26</v>
      </c>
      <c r="J65" s="141" t="s">
        <v>50</v>
      </c>
      <c r="K65" s="141">
        <v>1</v>
      </c>
      <c r="L65" s="142">
        <v>736364</v>
      </c>
      <c r="M65" s="145">
        <f t="shared" si="5"/>
        <v>736364</v>
      </c>
      <c r="N65" s="157" t="s">
        <v>55</v>
      </c>
      <c r="O65" s="310"/>
    </row>
    <row r="66" spans="1:15" ht="55.5" customHeight="1">
      <c r="A66" s="320"/>
      <c r="B66" s="326"/>
      <c r="C66" s="180" t="s">
        <v>60</v>
      </c>
      <c r="D66" s="141"/>
      <c r="E66" s="141" t="s">
        <v>61</v>
      </c>
      <c r="F66" s="135" t="s">
        <v>42</v>
      </c>
      <c r="G66" s="138" t="s">
        <v>62</v>
      </c>
      <c r="H66" s="138" t="s">
        <v>25</v>
      </c>
      <c r="I66" s="139" t="s">
        <v>26</v>
      </c>
      <c r="J66" s="140" t="s">
        <v>27</v>
      </c>
      <c r="K66" s="141">
        <v>1</v>
      </c>
      <c r="L66" s="142">
        <v>736364</v>
      </c>
      <c r="M66" s="145">
        <f t="shared" si="5"/>
        <v>736364</v>
      </c>
      <c r="N66" s="157" t="s">
        <v>31</v>
      </c>
      <c r="O66" s="310"/>
    </row>
    <row r="67" spans="1:15" ht="55.5" customHeight="1">
      <c r="A67" s="320"/>
      <c r="B67" s="326"/>
      <c r="C67" s="180" t="s">
        <v>60</v>
      </c>
      <c r="D67" s="144"/>
      <c r="E67" s="144" t="s">
        <v>103</v>
      </c>
      <c r="F67" s="135" t="s">
        <v>47</v>
      </c>
      <c r="G67" s="146" t="s">
        <v>62</v>
      </c>
      <c r="H67" s="138" t="s">
        <v>25</v>
      </c>
      <c r="I67" s="139" t="s">
        <v>26</v>
      </c>
      <c r="J67" s="144" t="s">
        <v>104</v>
      </c>
      <c r="K67" s="141">
        <v>1</v>
      </c>
      <c r="L67" s="142">
        <v>736364</v>
      </c>
      <c r="M67" s="145">
        <f t="shared" si="5"/>
        <v>736364</v>
      </c>
      <c r="N67" s="157" t="s">
        <v>31</v>
      </c>
      <c r="O67" s="310"/>
    </row>
    <row r="68" spans="1:15" ht="55.5" customHeight="1">
      <c r="A68" s="320"/>
      <c r="B68" s="326"/>
      <c r="C68" s="180" t="s">
        <v>60</v>
      </c>
      <c r="D68" s="144"/>
      <c r="E68" s="144" t="s">
        <v>105</v>
      </c>
      <c r="F68" s="144" t="s">
        <v>23</v>
      </c>
      <c r="G68" s="138" t="s">
        <v>24</v>
      </c>
      <c r="H68" s="138" t="s">
        <v>25</v>
      </c>
      <c r="I68" s="139" t="s">
        <v>26</v>
      </c>
      <c r="J68" s="144" t="s">
        <v>50</v>
      </c>
      <c r="K68" s="141">
        <v>1</v>
      </c>
      <c r="L68" s="142">
        <v>736364</v>
      </c>
      <c r="M68" s="145">
        <f t="shared" si="5"/>
        <v>736364</v>
      </c>
      <c r="N68" s="157" t="s">
        <v>31</v>
      </c>
      <c r="O68" s="310"/>
    </row>
    <row r="69" spans="1:15" ht="55.5" customHeight="1">
      <c r="A69" s="320"/>
      <c r="B69" s="326"/>
      <c r="C69" s="180" t="s">
        <v>63</v>
      </c>
      <c r="D69" s="141" t="s">
        <v>64</v>
      </c>
      <c r="E69" s="135" t="s">
        <v>65</v>
      </c>
      <c r="F69" s="135" t="s">
        <v>42</v>
      </c>
      <c r="G69" s="138" t="s">
        <v>24</v>
      </c>
      <c r="H69" s="138" t="s">
        <v>25</v>
      </c>
      <c r="I69" s="139" t="s">
        <v>26</v>
      </c>
      <c r="J69" s="141" t="s">
        <v>50</v>
      </c>
      <c r="K69" s="141">
        <v>1</v>
      </c>
      <c r="L69" s="142">
        <v>736364</v>
      </c>
      <c r="M69" s="145">
        <f t="shared" si="5"/>
        <v>736364</v>
      </c>
      <c r="N69" s="157" t="s">
        <v>31</v>
      </c>
      <c r="O69" s="310"/>
    </row>
    <row r="70" spans="1:15" ht="57.75" customHeight="1">
      <c r="A70" s="320"/>
      <c r="B70" s="326"/>
      <c r="C70" s="180" t="s">
        <v>63</v>
      </c>
      <c r="D70" s="141" t="s">
        <v>64</v>
      </c>
      <c r="E70" s="147" t="s">
        <v>89</v>
      </c>
      <c r="F70" s="135" t="s">
        <v>42</v>
      </c>
      <c r="G70" s="138" t="s">
        <v>24</v>
      </c>
      <c r="H70" s="138" t="s">
        <v>25</v>
      </c>
      <c r="I70" s="139" t="s">
        <v>26</v>
      </c>
      <c r="J70" s="141" t="s">
        <v>50</v>
      </c>
      <c r="K70" s="141">
        <v>1</v>
      </c>
      <c r="L70" s="142">
        <v>736364</v>
      </c>
      <c r="M70" s="145">
        <f t="shared" si="5"/>
        <v>736364</v>
      </c>
      <c r="N70" s="157" t="s">
        <v>31</v>
      </c>
      <c r="O70" s="310"/>
    </row>
    <row r="71" spans="1:15" ht="67.5" customHeight="1">
      <c r="A71" s="320"/>
      <c r="B71" s="326"/>
      <c r="C71" s="180" t="s">
        <v>63</v>
      </c>
      <c r="D71" s="141" t="s">
        <v>64</v>
      </c>
      <c r="E71" s="147" t="s">
        <v>66</v>
      </c>
      <c r="F71" s="135" t="s">
        <v>42</v>
      </c>
      <c r="G71" s="138" t="s">
        <v>24</v>
      </c>
      <c r="H71" s="138" t="s">
        <v>25</v>
      </c>
      <c r="I71" s="139" t="s">
        <v>26</v>
      </c>
      <c r="J71" s="141" t="s">
        <v>50</v>
      </c>
      <c r="K71" s="141">
        <v>1</v>
      </c>
      <c r="L71" s="142">
        <v>736364</v>
      </c>
      <c r="M71" s="145">
        <f t="shared" si="5"/>
        <v>736364</v>
      </c>
      <c r="N71" s="157" t="s">
        <v>31</v>
      </c>
      <c r="O71" s="310"/>
    </row>
    <row r="72" spans="1:15" ht="42.75" customHeight="1">
      <c r="A72" s="320"/>
      <c r="B72" s="326"/>
      <c r="C72" s="180" t="s">
        <v>63</v>
      </c>
      <c r="D72" s="144" t="s">
        <v>67</v>
      </c>
      <c r="E72" s="148" t="s">
        <v>68</v>
      </c>
      <c r="F72" s="148" t="s">
        <v>58</v>
      </c>
      <c r="G72" s="138" t="s">
        <v>24</v>
      </c>
      <c r="H72" s="138" t="s">
        <v>25</v>
      </c>
      <c r="I72" s="139" t="s">
        <v>26</v>
      </c>
      <c r="J72" s="144" t="s">
        <v>69</v>
      </c>
      <c r="K72" s="141">
        <v>1</v>
      </c>
      <c r="L72" s="142">
        <v>2300000</v>
      </c>
      <c r="M72" s="145">
        <f>L72*K72</f>
        <v>2300000</v>
      </c>
      <c r="N72" s="159" t="s">
        <v>28</v>
      </c>
      <c r="O72" s="310"/>
    </row>
    <row r="73" spans="1:15" ht="61.5" customHeight="1">
      <c r="A73" s="320"/>
      <c r="B73" s="326"/>
      <c r="C73" s="180" t="s">
        <v>63</v>
      </c>
      <c r="D73" s="144" t="s">
        <v>70</v>
      </c>
      <c r="E73" s="148" t="s">
        <v>71</v>
      </c>
      <c r="F73" s="135" t="s">
        <v>42</v>
      </c>
      <c r="G73" s="138" t="s">
        <v>24</v>
      </c>
      <c r="H73" s="138" t="s">
        <v>25</v>
      </c>
      <c r="I73" s="139" t="s">
        <v>26</v>
      </c>
      <c r="J73" s="141" t="s">
        <v>50</v>
      </c>
      <c r="K73" s="141">
        <v>1</v>
      </c>
      <c r="L73" s="142">
        <v>736364</v>
      </c>
      <c r="M73" s="145">
        <f>L73*K73</f>
        <v>736364</v>
      </c>
      <c r="N73" s="157" t="s">
        <v>31</v>
      </c>
      <c r="O73" s="310"/>
    </row>
    <row r="74" spans="1:15" ht="76.5" customHeight="1">
      <c r="A74" s="320"/>
      <c r="B74" s="326"/>
      <c r="C74" s="180" t="s">
        <v>72</v>
      </c>
      <c r="D74" s="144" t="s">
        <v>73</v>
      </c>
      <c r="E74" s="148" t="s">
        <v>74</v>
      </c>
      <c r="F74" s="135" t="s">
        <v>42</v>
      </c>
      <c r="G74" s="138" t="s">
        <v>24</v>
      </c>
      <c r="H74" s="146" t="s">
        <v>75</v>
      </c>
      <c r="I74" s="139" t="s">
        <v>76</v>
      </c>
      <c r="J74" s="144" t="s">
        <v>77</v>
      </c>
      <c r="K74" s="141">
        <v>2</v>
      </c>
      <c r="L74" s="142">
        <v>736364</v>
      </c>
      <c r="M74" s="145">
        <f>K74*L74</f>
        <v>1472728</v>
      </c>
      <c r="N74" s="157" t="s">
        <v>39</v>
      </c>
      <c r="O74" s="310"/>
    </row>
    <row r="75" spans="1:15" ht="54" customHeight="1">
      <c r="A75" s="320"/>
      <c r="B75" s="326"/>
      <c r="C75" s="185" t="s">
        <v>72</v>
      </c>
      <c r="D75" s="144" t="s">
        <v>73</v>
      </c>
      <c r="E75" s="148" t="s">
        <v>78</v>
      </c>
      <c r="F75" s="135" t="s">
        <v>42</v>
      </c>
      <c r="G75" s="138" t="s">
        <v>24</v>
      </c>
      <c r="H75" s="146" t="s">
        <v>43</v>
      </c>
      <c r="I75" s="139" t="s">
        <v>26</v>
      </c>
      <c r="J75" s="141" t="s">
        <v>79</v>
      </c>
      <c r="K75" s="141">
        <v>1</v>
      </c>
      <c r="L75" s="142">
        <v>736364</v>
      </c>
      <c r="M75" s="145">
        <f t="shared" ref="M75:M76" si="6">K75*L75</f>
        <v>736364</v>
      </c>
      <c r="N75" s="157" t="s">
        <v>55</v>
      </c>
      <c r="O75" s="310"/>
    </row>
    <row r="76" spans="1:15" ht="57.75" customHeight="1">
      <c r="A76" s="324"/>
      <c r="B76" s="327"/>
      <c r="C76" s="181" t="s">
        <v>72</v>
      </c>
      <c r="D76" s="169" t="s">
        <v>73</v>
      </c>
      <c r="E76" s="161" t="s">
        <v>80</v>
      </c>
      <c r="F76" s="162" t="s">
        <v>42</v>
      </c>
      <c r="G76" s="163" t="s">
        <v>24</v>
      </c>
      <c r="H76" s="163" t="s">
        <v>25</v>
      </c>
      <c r="I76" s="164" t="s">
        <v>26</v>
      </c>
      <c r="J76" s="160" t="s">
        <v>69</v>
      </c>
      <c r="K76" s="165">
        <v>1</v>
      </c>
      <c r="L76" s="142">
        <v>736356</v>
      </c>
      <c r="M76" s="166">
        <f t="shared" si="6"/>
        <v>736356</v>
      </c>
      <c r="N76" s="182" t="s">
        <v>31</v>
      </c>
      <c r="O76" s="310"/>
    </row>
    <row r="77" spans="1:15" ht="94.5" customHeight="1">
      <c r="A77" s="331" t="s">
        <v>108</v>
      </c>
      <c r="B77" s="334">
        <v>386</v>
      </c>
      <c r="C77" s="178" t="s">
        <v>20</v>
      </c>
      <c r="D77" s="171" t="s">
        <v>21</v>
      </c>
      <c r="E77" s="150" t="s">
        <v>22</v>
      </c>
      <c r="F77" s="150" t="s">
        <v>23</v>
      </c>
      <c r="G77" s="151" t="s">
        <v>24</v>
      </c>
      <c r="H77" s="151" t="s">
        <v>25</v>
      </c>
      <c r="I77" s="152" t="s">
        <v>26</v>
      </c>
      <c r="J77" s="153" t="s">
        <v>27</v>
      </c>
      <c r="K77" s="154">
        <v>1</v>
      </c>
      <c r="L77" s="155">
        <v>2287500</v>
      </c>
      <c r="M77" s="155">
        <f>K77*L77</f>
        <v>2287500</v>
      </c>
      <c r="N77" s="156" t="s">
        <v>28</v>
      </c>
      <c r="O77" s="310"/>
    </row>
    <row r="78" spans="1:15" ht="94.5" customHeight="1">
      <c r="A78" s="332"/>
      <c r="B78" s="335"/>
      <c r="C78" s="179" t="s">
        <v>20</v>
      </c>
      <c r="D78" s="144" t="s">
        <v>21</v>
      </c>
      <c r="E78" s="137" t="s">
        <v>29</v>
      </c>
      <c r="F78" s="137" t="s">
        <v>30</v>
      </c>
      <c r="G78" s="138" t="s">
        <v>24</v>
      </c>
      <c r="H78" s="138" t="s">
        <v>25</v>
      </c>
      <c r="I78" s="139" t="s">
        <v>26</v>
      </c>
      <c r="J78" s="140" t="s">
        <v>27</v>
      </c>
      <c r="K78" s="141">
        <v>1</v>
      </c>
      <c r="L78" s="142">
        <v>736364</v>
      </c>
      <c r="M78" s="142">
        <f>K78*L78</f>
        <v>736364</v>
      </c>
      <c r="N78" s="157" t="s">
        <v>31</v>
      </c>
      <c r="O78" s="310"/>
    </row>
    <row r="79" spans="1:15" ht="60.75" customHeight="1">
      <c r="A79" s="332"/>
      <c r="B79" s="335"/>
      <c r="C79" s="179" t="s">
        <v>20</v>
      </c>
      <c r="D79" s="144" t="s">
        <v>32</v>
      </c>
      <c r="E79" s="137" t="s">
        <v>33</v>
      </c>
      <c r="F79" s="137" t="s">
        <v>30</v>
      </c>
      <c r="G79" s="138" t="s">
        <v>24</v>
      </c>
      <c r="H79" s="138" t="s">
        <v>25</v>
      </c>
      <c r="I79" s="139" t="s">
        <v>26</v>
      </c>
      <c r="J79" s="140" t="s">
        <v>34</v>
      </c>
      <c r="K79" s="141">
        <v>1</v>
      </c>
      <c r="L79" s="142">
        <v>736364</v>
      </c>
      <c r="M79" s="142">
        <f t="shared" ref="M79:M95" si="7">K79*L79</f>
        <v>736364</v>
      </c>
      <c r="N79" s="157" t="s">
        <v>31</v>
      </c>
      <c r="O79" s="310"/>
    </row>
    <row r="80" spans="1:15" ht="58.5" customHeight="1">
      <c r="A80" s="332"/>
      <c r="B80" s="335"/>
      <c r="C80" s="179" t="s">
        <v>20</v>
      </c>
      <c r="D80" s="144" t="s">
        <v>32</v>
      </c>
      <c r="E80" s="137" t="s">
        <v>35</v>
      </c>
      <c r="F80" s="137" t="s">
        <v>30</v>
      </c>
      <c r="G80" s="138" t="s">
        <v>24</v>
      </c>
      <c r="H80" s="138" t="s">
        <v>25</v>
      </c>
      <c r="I80" s="139" t="s">
        <v>26</v>
      </c>
      <c r="J80" s="140" t="s">
        <v>34</v>
      </c>
      <c r="K80" s="141">
        <v>1</v>
      </c>
      <c r="L80" s="142">
        <v>736364</v>
      </c>
      <c r="M80" s="142">
        <f t="shared" si="7"/>
        <v>736364</v>
      </c>
      <c r="N80" s="157" t="s">
        <v>31</v>
      </c>
      <c r="O80" s="310"/>
    </row>
    <row r="81" spans="1:15" ht="94.5" customHeight="1">
      <c r="A81" s="332"/>
      <c r="B81" s="335"/>
      <c r="C81" s="179" t="s">
        <v>20</v>
      </c>
      <c r="D81" s="144" t="s">
        <v>32</v>
      </c>
      <c r="E81" s="143" t="s">
        <v>36</v>
      </c>
      <c r="F81" s="137" t="s">
        <v>37</v>
      </c>
      <c r="G81" s="138" t="s">
        <v>38</v>
      </c>
      <c r="H81" s="138" t="s">
        <v>25</v>
      </c>
      <c r="I81" s="139" t="s">
        <v>26</v>
      </c>
      <c r="J81" s="140" t="s">
        <v>27</v>
      </c>
      <c r="K81" s="141">
        <v>1</v>
      </c>
      <c r="L81" s="142">
        <v>736364</v>
      </c>
      <c r="M81" s="142">
        <f t="shared" si="7"/>
        <v>736364</v>
      </c>
      <c r="N81" s="157" t="s">
        <v>39</v>
      </c>
      <c r="O81" s="310"/>
    </row>
    <row r="82" spans="1:15" ht="94.5" customHeight="1">
      <c r="A82" s="332"/>
      <c r="B82" s="335"/>
      <c r="C82" s="180" t="s">
        <v>40</v>
      </c>
      <c r="D82" s="136"/>
      <c r="E82" s="144" t="s">
        <v>41</v>
      </c>
      <c r="F82" s="135" t="s">
        <v>42</v>
      </c>
      <c r="G82" s="138" t="s">
        <v>24</v>
      </c>
      <c r="H82" s="138" t="s">
        <v>43</v>
      </c>
      <c r="I82" s="139" t="s">
        <v>26</v>
      </c>
      <c r="J82" s="141" t="s">
        <v>44</v>
      </c>
      <c r="K82" s="141">
        <v>1</v>
      </c>
      <c r="L82" s="142">
        <v>736364</v>
      </c>
      <c r="M82" s="145">
        <f t="shared" si="7"/>
        <v>736364</v>
      </c>
      <c r="N82" s="158" t="s">
        <v>45</v>
      </c>
      <c r="O82" s="310"/>
    </row>
    <row r="83" spans="1:15" ht="66.75" customHeight="1">
      <c r="A83" s="332"/>
      <c r="B83" s="335"/>
      <c r="C83" s="180" t="s">
        <v>40</v>
      </c>
      <c r="D83" s="136"/>
      <c r="E83" s="144" t="s">
        <v>46</v>
      </c>
      <c r="F83" s="135" t="s">
        <v>47</v>
      </c>
      <c r="G83" s="138"/>
      <c r="H83" s="138" t="s">
        <v>25</v>
      </c>
      <c r="I83" s="139" t="s">
        <v>26</v>
      </c>
      <c r="J83" s="139" t="s">
        <v>48</v>
      </c>
      <c r="K83" s="141">
        <v>1</v>
      </c>
      <c r="L83" s="142">
        <v>736364</v>
      </c>
      <c r="M83" s="145">
        <f t="shared" si="7"/>
        <v>736364</v>
      </c>
      <c r="N83" s="158" t="s">
        <v>45</v>
      </c>
      <c r="O83" s="310"/>
    </row>
    <row r="84" spans="1:15" ht="81.75" customHeight="1">
      <c r="A84" s="333"/>
      <c r="B84" s="336"/>
      <c r="C84" s="180" t="s">
        <v>40</v>
      </c>
      <c r="D84" s="136"/>
      <c r="E84" s="144" t="s">
        <v>49</v>
      </c>
      <c r="F84" s="135" t="s">
        <v>42</v>
      </c>
      <c r="G84" s="138" t="s">
        <v>24</v>
      </c>
      <c r="H84" s="138" t="s">
        <v>25</v>
      </c>
      <c r="I84" s="139" t="s">
        <v>26</v>
      </c>
      <c r="J84" s="139" t="s">
        <v>50</v>
      </c>
      <c r="K84" s="141">
        <v>1</v>
      </c>
      <c r="L84" s="142">
        <v>736364</v>
      </c>
      <c r="M84" s="145">
        <f t="shared" si="7"/>
        <v>736364</v>
      </c>
      <c r="N84" s="158" t="s">
        <v>45</v>
      </c>
      <c r="O84" s="310"/>
    </row>
    <row r="85" spans="1:15" ht="72.75" customHeight="1">
      <c r="A85" s="333"/>
      <c r="B85" s="336"/>
      <c r="C85" s="180" t="s">
        <v>40</v>
      </c>
      <c r="D85" s="136"/>
      <c r="E85" s="144" t="s">
        <v>51</v>
      </c>
      <c r="F85" s="135" t="s">
        <v>42</v>
      </c>
      <c r="G85" s="138" t="s">
        <v>24</v>
      </c>
      <c r="H85" s="138" t="s">
        <v>25</v>
      </c>
      <c r="I85" s="139" t="s">
        <v>26</v>
      </c>
      <c r="J85" s="139" t="s">
        <v>50</v>
      </c>
      <c r="K85" s="141">
        <v>1</v>
      </c>
      <c r="L85" s="142">
        <v>736364</v>
      </c>
      <c r="M85" s="145">
        <f t="shared" si="7"/>
        <v>736364</v>
      </c>
      <c r="N85" s="158" t="s">
        <v>45</v>
      </c>
      <c r="O85" s="310"/>
    </row>
    <row r="86" spans="1:15" ht="65.25" customHeight="1">
      <c r="A86" s="333"/>
      <c r="B86" s="336"/>
      <c r="C86" s="180" t="s">
        <v>52</v>
      </c>
      <c r="D86" s="141"/>
      <c r="E86" s="141" t="s">
        <v>53</v>
      </c>
      <c r="F86" s="135" t="s">
        <v>54</v>
      </c>
      <c r="G86" s="138" t="s">
        <v>24</v>
      </c>
      <c r="H86" s="138" t="s">
        <v>25</v>
      </c>
      <c r="I86" s="139" t="s">
        <v>26</v>
      </c>
      <c r="J86" s="141" t="s">
        <v>50</v>
      </c>
      <c r="K86" s="141">
        <v>1</v>
      </c>
      <c r="L86" s="142">
        <v>736364</v>
      </c>
      <c r="M86" s="145">
        <f t="shared" si="7"/>
        <v>736364</v>
      </c>
      <c r="N86" s="157" t="s">
        <v>55</v>
      </c>
      <c r="O86" s="310"/>
    </row>
    <row r="87" spans="1:15" ht="82.5" customHeight="1">
      <c r="A87" s="333"/>
      <c r="B87" s="336"/>
      <c r="C87" s="180" t="s">
        <v>52</v>
      </c>
      <c r="D87" s="141"/>
      <c r="E87" s="141" t="s">
        <v>56</v>
      </c>
      <c r="F87" s="135" t="s">
        <v>42</v>
      </c>
      <c r="G87" s="138" t="s">
        <v>24</v>
      </c>
      <c r="H87" s="138" t="s">
        <v>25</v>
      </c>
      <c r="I87" s="139" t="s">
        <v>26</v>
      </c>
      <c r="J87" s="141" t="s">
        <v>50</v>
      </c>
      <c r="K87" s="141">
        <v>1</v>
      </c>
      <c r="L87" s="142">
        <v>736364</v>
      </c>
      <c r="M87" s="145">
        <f t="shared" si="7"/>
        <v>736364</v>
      </c>
      <c r="N87" s="157" t="s">
        <v>39</v>
      </c>
      <c r="O87" s="310"/>
    </row>
    <row r="88" spans="1:15" ht="72.75" customHeight="1">
      <c r="A88" s="333"/>
      <c r="B88" s="336"/>
      <c r="C88" s="180" t="s">
        <v>52</v>
      </c>
      <c r="D88" s="141"/>
      <c r="E88" s="141" t="s">
        <v>57</v>
      </c>
      <c r="F88" s="135" t="s">
        <v>58</v>
      </c>
      <c r="G88" s="138" t="s">
        <v>24</v>
      </c>
      <c r="H88" s="138" t="s">
        <v>25</v>
      </c>
      <c r="I88" s="139" t="s">
        <v>26</v>
      </c>
      <c r="J88" s="141" t="s">
        <v>50</v>
      </c>
      <c r="K88" s="141">
        <v>1</v>
      </c>
      <c r="L88" s="142">
        <v>2287500</v>
      </c>
      <c r="M88" s="145">
        <f t="shared" si="7"/>
        <v>2287500</v>
      </c>
      <c r="N88" s="159" t="s">
        <v>28</v>
      </c>
      <c r="O88" s="310"/>
    </row>
    <row r="89" spans="1:15" ht="46.5" customHeight="1">
      <c r="A89" s="333"/>
      <c r="B89" s="336"/>
      <c r="C89" s="180" t="s">
        <v>52</v>
      </c>
      <c r="D89" s="141"/>
      <c r="E89" s="141" t="s">
        <v>59</v>
      </c>
      <c r="F89" s="135" t="s">
        <v>42</v>
      </c>
      <c r="G89" s="138" t="s">
        <v>24</v>
      </c>
      <c r="H89" s="138" t="s">
        <v>25</v>
      </c>
      <c r="I89" s="139" t="s">
        <v>26</v>
      </c>
      <c r="J89" s="141" t="s">
        <v>50</v>
      </c>
      <c r="K89" s="141">
        <v>1</v>
      </c>
      <c r="L89" s="142">
        <v>736364</v>
      </c>
      <c r="M89" s="145">
        <f t="shared" si="7"/>
        <v>736364</v>
      </c>
      <c r="N89" s="157" t="s">
        <v>55</v>
      </c>
      <c r="O89" s="310"/>
    </row>
    <row r="90" spans="1:15" ht="60" customHeight="1">
      <c r="A90" s="333"/>
      <c r="B90" s="336"/>
      <c r="C90" s="180" t="s">
        <v>60</v>
      </c>
      <c r="D90" s="141"/>
      <c r="E90" s="141" t="s">
        <v>61</v>
      </c>
      <c r="F90" s="135" t="s">
        <v>42</v>
      </c>
      <c r="G90" s="138" t="s">
        <v>62</v>
      </c>
      <c r="H90" s="138" t="s">
        <v>25</v>
      </c>
      <c r="I90" s="139" t="s">
        <v>26</v>
      </c>
      <c r="J90" s="140" t="s">
        <v>27</v>
      </c>
      <c r="K90" s="141">
        <v>1</v>
      </c>
      <c r="L90" s="142">
        <v>736364</v>
      </c>
      <c r="M90" s="145">
        <f t="shared" si="7"/>
        <v>736364</v>
      </c>
      <c r="N90" s="157" t="s">
        <v>31</v>
      </c>
      <c r="O90" s="310"/>
    </row>
    <row r="91" spans="1:15" ht="43.5" customHeight="1">
      <c r="A91" s="333"/>
      <c r="B91" s="336"/>
      <c r="C91" s="180" t="s">
        <v>60</v>
      </c>
      <c r="D91" s="144"/>
      <c r="E91" s="144" t="s">
        <v>103</v>
      </c>
      <c r="F91" s="135" t="s">
        <v>47</v>
      </c>
      <c r="G91" s="146" t="s">
        <v>62</v>
      </c>
      <c r="H91" s="138" t="s">
        <v>25</v>
      </c>
      <c r="I91" s="139" t="s">
        <v>26</v>
      </c>
      <c r="J91" s="144" t="s">
        <v>104</v>
      </c>
      <c r="K91" s="141">
        <v>1</v>
      </c>
      <c r="L91" s="142">
        <v>736364</v>
      </c>
      <c r="M91" s="145">
        <f t="shared" si="7"/>
        <v>736364</v>
      </c>
      <c r="N91" s="157" t="s">
        <v>31</v>
      </c>
      <c r="O91" s="310"/>
    </row>
    <row r="92" spans="1:15" ht="41.25" customHeight="1">
      <c r="A92" s="333"/>
      <c r="B92" s="336"/>
      <c r="C92" s="180" t="s">
        <v>60</v>
      </c>
      <c r="D92" s="144"/>
      <c r="E92" s="144" t="s">
        <v>105</v>
      </c>
      <c r="F92" s="144" t="s">
        <v>23</v>
      </c>
      <c r="G92" s="138" t="s">
        <v>24</v>
      </c>
      <c r="H92" s="138" t="s">
        <v>25</v>
      </c>
      <c r="I92" s="139" t="s">
        <v>26</v>
      </c>
      <c r="J92" s="144" t="s">
        <v>50</v>
      </c>
      <c r="K92" s="141">
        <v>1</v>
      </c>
      <c r="L92" s="142">
        <v>736364</v>
      </c>
      <c r="M92" s="145">
        <f t="shared" si="7"/>
        <v>736364</v>
      </c>
      <c r="N92" s="157" t="s">
        <v>31</v>
      </c>
      <c r="O92" s="310"/>
    </row>
    <row r="93" spans="1:15" ht="41.25" customHeight="1">
      <c r="A93" s="333"/>
      <c r="B93" s="336"/>
      <c r="C93" s="180" t="s">
        <v>63</v>
      </c>
      <c r="D93" s="141" t="s">
        <v>64</v>
      </c>
      <c r="E93" s="135" t="s">
        <v>65</v>
      </c>
      <c r="F93" s="135" t="s">
        <v>42</v>
      </c>
      <c r="G93" s="138" t="s">
        <v>24</v>
      </c>
      <c r="H93" s="138" t="s">
        <v>25</v>
      </c>
      <c r="I93" s="139" t="s">
        <v>26</v>
      </c>
      <c r="J93" s="141" t="s">
        <v>50</v>
      </c>
      <c r="K93" s="141">
        <v>1</v>
      </c>
      <c r="L93" s="142">
        <v>736364</v>
      </c>
      <c r="M93" s="145">
        <f t="shared" si="7"/>
        <v>736364</v>
      </c>
      <c r="N93" s="157" t="s">
        <v>31</v>
      </c>
      <c r="O93" s="310"/>
    </row>
    <row r="94" spans="1:15" ht="41.25" customHeight="1">
      <c r="A94" s="333"/>
      <c r="B94" s="336"/>
      <c r="C94" s="180" t="s">
        <v>63</v>
      </c>
      <c r="D94" s="141" t="s">
        <v>64</v>
      </c>
      <c r="E94" s="147" t="s">
        <v>89</v>
      </c>
      <c r="F94" s="135" t="s">
        <v>42</v>
      </c>
      <c r="G94" s="138" t="s">
        <v>24</v>
      </c>
      <c r="H94" s="138" t="s">
        <v>25</v>
      </c>
      <c r="I94" s="139" t="s">
        <v>26</v>
      </c>
      <c r="J94" s="141" t="s">
        <v>50</v>
      </c>
      <c r="K94" s="141">
        <v>1</v>
      </c>
      <c r="L94" s="142">
        <v>736364</v>
      </c>
      <c r="M94" s="145">
        <f t="shared" si="7"/>
        <v>736364</v>
      </c>
      <c r="N94" s="157" t="s">
        <v>31</v>
      </c>
      <c r="O94" s="310"/>
    </row>
    <row r="95" spans="1:15" ht="41.25" customHeight="1">
      <c r="A95" s="333"/>
      <c r="B95" s="336"/>
      <c r="C95" s="180" t="s">
        <v>63</v>
      </c>
      <c r="D95" s="141" t="s">
        <v>64</v>
      </c>
      <c r="E95" s="147" t="s">
        <v>66</v>
      </c>
      <c r="F95" s="135" t="s">
        <v>42</v>
      </c>
      <c r="G95" s="138" t="s">
        <v>24</v>
      </c>
      <c r="H95" s="138" t="s">
        <v>25</v>
      </c>
      <c r="I95" s="139" t="s">
        <v>26</v>
      </c>
      <c r="J95" s="141" t="s">
        <v>50</v>
      </c>
      <c r="K95" s="141">
        <v>1</v>
      </c>
      <c r="L95" s="142">
        <v>736364</v>
      </c>
      <c r="M95" s="145">
        <f t="shared" si="7"/>
        <v>736364</v>
      </c>
      <c r="N95" s="157" t="s">
        <v>31</v>
      </c>
      <c r="O95" s="310"/>
    </row>
    <row r="96" spans="1:15" ht="73.5" customHeight="1">
      <c r="A96" s="333"/>
      <c r="B96" s="336"/>
      <c r="C96" s="180" t="s">
        <v>63</v>
      </c>
      <c r="D96" s="144" t="s">
        <v>67</v>
      </c>
      <c r="E96" s="148" t="s">
        <v>68</v>
      </c>
      <c r="F96" s="148" t="s">
        <v>58</v>
      </c>
      <c r="G96" s="138" t="s">
        <v>24</v>
      </c>
      <c r="H96" s="138" t="s">
        <v>25</v>
      </c>
      <c r="I96" s="139" t="s">
        <v>26</v>
      </c>
      <c r="J96" s="144" t="s">
        <v>69</v>
      </c>
      <c r="K96" s="141">
        <v>1</v>
      </c>
      <c r="L96" s="142">
        <v>2300000</v>
      </c>
      <c r="M96" s="145">
        <f>L96*K96</f>
        <v>2300000</v>
      </c>
      <c r="N96" s="159" t="s">
        <v>28</v>
      </c>
      <c r="O96" s="310"/>
    </row>
    <row r="97" spans="1:15" ht="82.5" customHeight="1">
      <c r="A97" s="333"/>
      <c r="B97" s="336"/>
      <c r="C97" s="180" t="s">
        <v>63</v>
      </c>
      <c r="D97" s="144" t="s">
        <v>70</v>
      </c>
      <c r="E97" s="148" t="s">
        <v>71</v>
      </c>
      <c r="F97" s="135" t="s">
        <v>42</v>
      </c>
      <c r="G97" s="138" t="s">
        <v>24</v>
      </c>
      <c r="H97" s="138" t="s">
        <v>25</v>
      </c>
      <c r="I97" s="139" t="s">
        <v>26</v>
      </c>
      <c r="J97" s="141" t="s">
        <v>50</v>
      </c>
      <c r="K97" s="141">
        <v>1</v>
      </c>
      <c r="L97" s="142">
        <v>736364</v>
      </c>
      <c r="M97" s="145">
        <f>L97*K97</f>
        <v>736364</v>
      </c>
      <c r="N97" s="157" t="s">
        <v>31</v>
      </c>
      <c r="O97" s="310"/>
    </row>
    <row r="98" spans="1:15" ht="63" customHeight="1">
      <c r="A98" s="333"/>
      <c r="B98" s="336"/>
      <c r="C98" s="180" t="s">
        <v>72</v>
      </c>
      <c r="D98" s="144" t="s">
        <v>73</v>
      </c>
      <c r="E98" s="148" t="s">
        <v>74</v>
      </c>
      <c r="F98" s="135" t="s">
        <v>42</v>
      </c>
      <c r="G98" s="138" t="s">
        <v>24</v>
      </c>
      <c r="H98" s="146" t="s">
        <v>75</v>
      </c>
      <c r="I98" s="139" t="s">
        <v>76</v>
      </c>
      <c r="J98" s="144" t="s">
        <v>77</v>
      </c>
      <c r="K98" s="141">
        <v>2</v>
      </c>
      <c r="L98" s="142">
        <v>736364</v>
      </c>
      <c r="M98" s="145">
        <f>K98*L98</f>
        <v>1472728</v>
      </c>
      <c r="N98" s="157" t="s">
        <v>39</v>
      </c>
      <c r="O98" s="310"/>
    </row>
    <row r="99" spans="1:15" ht="70.5" customHeight="1">
      <c r="A99" s="333"/>
      <c r="B99" s="336"/>
      <c r="C99" s="185" t="s">
        <v>72</v>
      </c>
      <c r="D99" s="144" t="s">
        <v>73</v>
      </c>
      <c r="E99" s="148" t="s">
        <v>78</v>
      </c>
      <c r="F99" s="135" t="s">
        <v>42</v>
      </c>
      <c r="G99" s="138" t="s">
        <v>24</v>
      </c>
      <c r="H99" s="146" t="s">
        <v>43</v>
      </c>
      <c r="I99" s="139" t="s">
        <v>26</v>
      </c>
      <c r="J99" s="141" t="s">
        <v>79</v>
      </c>
      <c r="K99" s="141">
        <v>1</v>
      </c>
      <c r="L99" s="142">
        <v>736364</v>
      </c>
      <c r="M99" s="145">
        <f t="shared" ref="M99:M100" si="8">K99*L99</f>
        <v>736364</v>
      </c>
      <c r="N99" s="157" t="s">
        <v>55</v>
      </c>
      <c r="O99" s="310"/>
    </row>
    <row r="100" spans="1:15" ht="52.5" customHeight="1">
      <c r="A100" s="333"/>
      <c r="B100" s="337"/>
      <c r="C100" s="181" t="s">
        <v>72</v>
      </c>
      <c r="D100" s="169" t="s">
        <v>73</v>
      </c>
      <c r="E100" s="161" t="s">
        <v>80</v>
      </c>
      <c r="F100" s="162" t="s">
        <v>42</v>
      </c>
      <c r="G100" s="163" t="s">
        <v>24</v>
      </c>
      <c r="H100" s="163" t="s">
        <v>25</v>
      </c>
      <c r="I100" s="164" t="s">
        <v>26</v>
      </c>
      <c r="J100" s="160" t="s">
        <v>69</v>
      </c>
      <c r="K100" s="165">
        <v>1</v>
      </c>
      <c r="L100" s="142">
        <v>736356</v>
      </c>
      <c r="M100" s="166">
        <f t="shared" si="8"/>
        <v>736356</v>
      </c>
      <c r="N100" s="182" t="s">
        <v>31</v>
      </c>
      <c r="O100" s="318"/>
    </row>
    <row r="101" spans="1:15" ht="15.75" customHeight="1">
      <c r="K101" s="302" t="s">
        <v>109</v>
      </c>
      <c r="L101" s="302"/>
      <c r="M101" s="186">
        <f>SUM(M5:M100)</f>
        <v>92300000</v>
      </c>
      <c r="O101" s="19"/>
    </row>
    <row r="102" spans="1:15" ht="29.25" customHeight="1" thickBot="1">
      <c r="K102" s="328" t="s">
        <v>85</v>
      </c>
      <c r="L102" s="329"/>
      <c r="M102" s="187">
        <v>2878620</v>
      </c>
      <c r="N102" s="188">
        <f>M102*100%/M103</f>
        <v>3.0244397323684669E-2</v>
      </c>
    </row>
    <row r="103" spans="1:15" ht="15.75" customHeight="1">
      <c r="K103" s="282" t="s">
        <v>86</v>
      </c>
      <c r="L103" s="282"/>
      <c r="M103" s="17">
        <f>M101+M102</f>
        <v>95178620</v>
      </c>
    </row>
    <row r="104" spans="1:15" ht="15.75" customHeight="1"/>
    <row r="105" spans="1:15" ht="15.75" customHeight="1">
      <c r="G105" t="s">
        <v>110</v>
      </c>
    </row>
    <row r="106" spans="1:15" ht="15.75" customHeight="1"/>
    <row r="107" spans="1:15" ht="15.75" customHeight="1"/>
    <row r="108" spans="1:15" ht="15.75" customHeight="1"/>
    <row r="109" spans="1:15" ht="15.75" customHeight="1"/>
    <row r="110" spans="1:15" ht="15.75" customHeight="1"/>
    <row r="111" spans="1:15" ht="15.75" customHeight="1"/>
    <row r="112" spans="1:15" ht="15.75" customHeight="1"/>
    <row r="113" spans="3:16" ht="15.75" customHeight="1"/>
    <row r="114" spans="3:16" ht="15.75" customHeight="1"/>
    <row r="115" spans="3:16" ht="15.75" customHeight="1"/>
    <row r="116" spans="3:16" ht="15.75" customHeight="1"/>
    <row r="117" spans="3:16" ht="15.75" customHeight="1"/>
    <row r="118" spans="3:16" ht="15.75" customHeight="1"/>
    <row r="119" spans="3:16" ht="15.75" customHeight="1"/>
    <row r="120" spans="3:16" ht="15.75" customHeight="1"/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  <row r="1017" spans="3:16" s="12" customFormat="1" ht="15.75" customHeight="1">
      <c r="C1017"/>
      <c r="D1017"/>
      <c r="E1017" s="7"/>
      <c r="F1017"/>
      <c r="G1017"/>
      <c r="H1017"/>
      <c r="I1017"/>
      <c r="J1017"/>
      <c r="K1017"/>
      <c r="L1017"/>
      <c r="M1017"/>
      <c r="N1017" s="14"/>
      <c r="O1017"/>
      <c r="P1017"/>
    </row>
    <row r="1018" spans="3:16" s="12" customFormat="1" ht="15.75" customHeight="1">
      <c r="C1018"/>
      <c r="D1018"/>
      <c r="E1018" s="7"/>
      <c r="F1018"/>
      <c r="G1018"/>
      <c r="H1018"/>
      <c r="I1018"/>
      <c r="J1018"/>
      <c r="K1018"/>
      <c r="L1018"/>
      <c r="M1018"/>
      <c r="N1018" s="14"/>
      <c r="O1018"/>
      <c r="P1018"/>
    </row>
    <row r="1019" spans="3:16" s="12" customFormat="1" ht="15.75" customHeight="1">
      <c r="C1019"/>
      <c r="D1019"/>
      <c r="E1019" s="7"/>
      <c r="F1019"/>
      <c r="G1019"/>
      <c r="H1019"/>
      <c r="I1019"/>
      <c r="J1019"/>
      <c r="K1019"/>
      <c r="L1019"/>
      <c r="M1019"/>
      <c r="N1019" s="14"/>
      <c r="O1019"/>
      <c r="P1019"/>
    </row>
    <row r="1020" spans="3:16" s="12" customFormat="1" ht="15.75" customHeight="1">
      <c r="C1020"/>
      <c r="D1020"/>
      <c r="E1020" s="7"/>
      <c r="F1020"/>
      <c r="G1020"/>
      <c r="H1020"/>
      <c r="I1020"/>
      <c r="J1020"/>
      <c r="K1020"/>
      <c r="L1020"/>
      <c r="M1020"/>
      <c r="N1020" s="14"/>
      <c r="O1020"/>
      <c r="P1020"/>
    </row>
    <row r="1021" spans="3:16" s="12" customFormat="1" ht="15.75" customHeight="1">
      <c r="C1021"/>
      <c r="D1021"/>
      <c r="E1021" s="7"/>
      <c r="F1021"/>
      <c r="G1021"/>
      <c r="H1021"/>
      <c r="I1021"/>
      <c r="J1021"/>
      <c r="K1021"/>
      <c r="L1021"/>
      <c r="M1021"/>
      <c r="N1021" s="14"/>
      <c r="O1021"/>
      <c r="P1021"/>
    </row>
    <row r="1022" spans="3:16" s="12" customFormat="1" ht="15.75" customHeight="1">
      <c r="C1022"/>
      <c r="D1022"/>
      <c r="E1022" s="7"/>
      <c r="F1022"/>
      <c r="G1022"/>
      <c r="H1022"/>
      <c r="I1022"/>
      <c r="J1022"/>
      <c r="K1022"/>
      <c r="L1022"/>
      <c r="M1022"/>
      <c r="N1022" s="14"/>
      <c r="O1022"/>
      <c r="P1022"/>
    </row>
    <row r="1023" spans="3:16" s="12" customFormat="1" ht="15.75" customHeight="1">
      <c r="C1023"/>
      <c r="D1023"/>
      <c r="E1023" s="7"/>
      <c r="F1023"/>
      <c r="G1023"/>
      <c r="H1023"/>
      <c r="I1023"/>
      <c r="J1023"/>
      <c r="K1023"/>
      <c r="L1023"/>
      <c r="M1023"/>
      <c r="N1023" s="14"/>
      <c r="O1023"/>
      <c r="P1023"/>
    </row>
    <row r="1024" spans="3:16" s="12" customFormat="1" ht="15.75" customHeight="1">
      <c r="C1024"/>
      <c r="D1024"/>
      <c r="E1024" s="7"/>
      <c r="F1024"/>
      <c r="G1024"/>
      <c r="H1024"/>
      <c r="I1024"/>
      <c r="J1024"/>
      <c r="K1024"/>
      <c r="L1024"/>
      <c r="M1024"/>
      <c r="N1024" s="14"/>
      <c r="O1024"/>
      <c r="P1024"/>
    </row>
    <row r="1025" spans="3:16" s="12" customFormat="1" ht="15.75" customHeight="1">
      <c r="C1025"/>
      <c r="D1025"/>
      <c r="E1025" s="7"/>
      <c r="F1025"/>
      <c r="G1025"/>
      <c r="H1025"/>
      <c r="I1025"/>
      <c r="J1025"/>
      <c r="K1025"/>
      <c r="L1025"/>
      <c r="M1025"/>
      <c r="N1025" s="14"/>
      <c r="O1025"/>
      <c r="P1025"/>
    </row>
    <row r="1026" spans="3:16" s="12" customFormat="1" ht="15.75" customHeight="1">
      <c r="C1026"/>
      <c r="D1026"/>
      <c r="E1026" s="7"/>
      <c r="F1026"/>
      <c r="G1026"/>
      <c r="H1026"/>
      <c r="I1026"/>
      <c r="J1026"/>
      <c r="K1026"/>
      <c r="L1026"/>
      <c r="M1026"/>
      <c r="N1026" s="14"/>
      <c r="O1026"/>
      <c r="P1026"/>
    </row>
    <row r="1027" spans="3:16" s="12" customFormat="1" ht="15.75" customHeight="1">
      <c r="C1027"/>
      <c r="D1027"/>
      <c r="E1027" s="7"/>
      <c r="F1027"/>
      <c r="G1027"/>
      <c r="H1027"/>
      <c r="I1027"/>
      <c r="J1027"/>
      <c r="K1027"/>
      <c r="L1027"/>
      <c r="M1027"/>
      <c r="N1027" s="14"/>
      <c r="O1027"/>
      <c r="P1027"/>
    </row>
    <row r="1028" spans="3:16" s="12" customFormat="1" ht="15.75" customHeight="1">
      <c r="C1028"/>
      <c r="D1028"/>
      <c r="E1028" s="7"/>
      <c r="F1028"/>
      <c r="G1028"/>
      <c r="H1028"/>
      <c r="I1028"/>
      <c r="J1028"/>
      <c r="K1028"/>
      <c r="L1028"/>
      <c r="M1028"/>
      <c r="N1028" s="14"/>
      <c r="O1028"/>
      <c r="P1028"/>
    </row>
    <row r="1029" spans="3:16" s="12" customFormat="1" ht="15.75" customHeight="1">
      <c r="C1029"/>
      <c r="D1029"/>
      <c r="E1029" s="7"/>
      <c r="F1029"/>
      <c r="G1029"/>
      <c r="H1029"/>
      <c r="I1029"/>
      <c r="J1029"/>
      <c r="K1029"/>
      <c r="L1029"/>
      <c r="M1029"/>
      <c r="N1029" s="14"/>
      <c r="O1029"/>
      <c r="P1029"/>
    </row>
    <row r="1030" spans="3:16" s="12" customFormat="1" ht="15.75" customHeight="1">
      <c r="C1030"/>
      <c r="D1030"/>
      <c r="E1030" s="7"/>
      <c r="F1030"/>
      <c r="G1030"/>
      <c r="H1030"/>
      <c r="I1030"/>
      <c r="J1030"/>
      <c r="K1030"/>
      <c r="L1030"/>
      <c r="M1030"/>
      <c r="N1030" s="14"/>
      <c r="O1030"/>
      <c r="P1030"/>
    </row>
    <row r="1031" spans="3:16" s="12" customFormat="1" ht="15.75" customHeight="1">
      <c r="C1031"/>
      <c r="D1031"/>
      <c r="E1031" s="7"/>
      <c r="F1031"/>
      <c r="G1031"/>
      <c r="H1031"/>
      <c r="I1031"/>
      <c r="J1031"/>
      <c r="K1031"/>
      <c r="L1031"/>
      <c r="M1031"/>
      <c r="N1031" s="14"/>
      <c r="O1031"/>
      <c r="P1031"/>
    </row>
    <row r="1032" spans="3:16" s="12" customFormat="1" ht="15.75" customHeight="1">
      <c r="C1032"/>
      <c r="D1032"/>
      <c r="E1032" s="7"/>
      <c r="F1032"/>
      <c r="G1032"/>
      <c r="H1032"/>
      <c r="I1032"/>
      <c r="J1032"/>
      <c r="K1032"/>
      <c r="L1032"/>
      <c r="M1032"/>
      <c r="N1032" s="14"/>
      <c r="O1032"/>
      <c r="P1032"/>
    </row>
    <row r="1033" spans="3:16" s="12" customFormat="1" ht="15.75" customHeight="1">
      <c r="C1033"/>
      <c r="D1033"/>
      <c r="E1033" s="7"/>
      <c r="F1033"/>
      <c r="G1033"/>
      <c r="H1033"/>
      <c r="I1033"/>
      <c r="J1033"/>
      <c r="K1033"/>
      <c r="L1033"/>
      <c r="M1033"/>
      <c r="N1033" s="14"/>
      <c r="O1033"/>
      <c r="P1033"/>
    </row>
    <row r="1034" spans="3:16" s="12" customFormat="1" ht="15.75" customHeight="1">
      <c r="C1034"/>
      <c r="D1034"/>
      <c r="E1034" s="7"/>
      <c r="F1034"/>
      <c r="G1034"/>
      <c r="H1034"/>
      <c r="I1034"/>
      <c r="J1034"/>
      <c r="K1034"/>
      <c r="L1034"/>
      <c r="M1034"/>
      <c r="N1034" s="14"/>
      <c r="O1034"/>
      <c r="P1034"/>
    </row>
    <row r="1035" spans="3:16" s="12" customFormat="1" ht="15.75" customHeight="1">
      <c r="C1035"/>
      <c r="D1035"/>
      <c r="E1035" s="7"/>
      <c r="F1035"/>
      <c r="G1035"/>
      <c r="H1035"/>
      <c r="I1035"/>
      <c r="J1035"/>
      <c r="K1035"/>
      <c r="L1035"/>
      <c r="M1035"/>
      <c r="N1035" s="14"/>
      <c r="O1035"/>
      <c r="P1035"/>
    </row>
    <row r="1036" spans="3:16" s="12" customFormat="1" ht="15.75" customHeight="1">
      <c r="C1036"/>
      <c r="D1036"/>
      <c r="E1036" s="7"/>
      <c r="F1036"/>
      <c r="G1036"/>
      <c r="H1036"/>
      <c r="I1036"/>
      <c r="J1036"/>
      <c r="K1036"/>
      <c r="L1036"/>
      <c r="M1036"/>
      <c r="N1036" s="14"/>
      <c r="O1036"/>
      <c r="P1036"/>
    </row>
    <row r="1037" spans="3:16" s="12" customFormat="1" ht="15.75" customHeight="1">
      <c r="C1037"/>
      <c r="D1037"/>
      <c r="E1037" s="7"/>
      <c r="F1037"/>
      <c r="G1037"/>
      <c r="H1037"/>
      <c r="I1037"/>
      <c r="J1037"/>
      <c r="K1037"/>
      <c r="L1037"/>
      <c r="M1037"/>
      <c r="N1037" s="14"/>
      <c r="O1037"/>
      <c r="P1037"/>
    </row>
    <row r="1038" spans="3:16" s="12" customFormat="1" ht="15.75" customHeight="1">
      <c r="C1038"/>
      <c r="D1038"/>
      <c r="E1038" s="7"/>
      <c r="F1038"/>
      <c r="G1038"/>
      <c r="H1038"/>
      <c r="I1038"/>
      <c r="J1038"/>
      <c r="K1038"/>
      <c r="L1038"/>
      <c r="M1038"/>
      <c r="N1038" s="14"/>
      <c r="O1038"/>
      <c r="P1038"/>
    </row>
    <row r="1039" spans="3:16" s="12" customFormat="1" ht="15.75" customHeight="1">
      <c r="C1039"/>
      <c r="D1039"/>
      <c r="E1039" s="7"/>
      <c r="F1039"/>
      <c r="G1039"/>
      <c r="H1039"/>
      <c r="I1039"/>
      <c r="J1039"/>
      <c r="K1039"/>
      <c r="L1039"/>
      <c r="M1039"/>
      <c r="N1039" s="14"/>
      <c r="O1039"/>
      <c r="P1039"/>
    </row>
    <row r="1040" spans="3:16" s="12" customFormat="1" ht="15.75" customHeight="1">
      <c r="C1040"/>
      <c r="D1040"/>
      <c r="E1040" s="7"/>
      <c r="F1040"/>
      <c r="G1040"/>
      <c r="H1040"/>
      <c r="I1040"/>
      <c r="J1040"/>
      <c r="K1040"/>
      <c r="L1040"/>
      <c r="M1040"/>
      <c r="N1040" s="14"/>
      <c r="O1040"/>
      <c r="P1040"/>
    </row>
    <row r="1041" spans="3:16" s="12" customFormat="1" ht="15.75" customHeight="1">
      <c r="C1041"/>
      <c r="D1041"/>
      <c r="E1041" s="7"/>
      <c r="F1041"/>
      <c r="G1041"/>
      <c r="H1041"/>
      <c r="I1041"/>
      <c r="J1041"/>
      <c r="K1041"/>
      <c r="L1041"/>
      <c r="M1041"/>
      <c r="N1041" s="14"/>
      <c r="O1041"/>
      <c r="P1041"/>
    </row>
    <row r="1042" spans="3:16" s="12" customFormat="1" ht="15.75" customHeight="1">
      <c r="C1042"/>
      <c r="D1042"/>
      <c r="E1042" s="7"/>
      <c r="F1042"/>
      <c r="G1042"/>
      <c r="H1042"/>
      <c r="I1042"/>
      <c r="J1042"/>
      <c r="K1042"/>
      <c r="L1042"/>
      <c r="M1042"/>
      <c r="N1042" s="14"/>
      <c r="O1042"/>
      <c r="P1042"/>
    </row>
    <row r="1043" spans="3:16" s="12" customFormat="1" ht="15.75" customHeight="1">
      <c r="C1043"/>
      <c r="D1043"/>
      <c r="E1043" s="7"/>
      <c r="F1043"/>
      <c r="G1043"/>
      <c r="H1043"/>
      <c r="I1043"/>
      <c r="J1043"/>
      <c r="K1043"/>
      <c r="L1043"/>
      <c r="M1043"/>
      <c r="N1043" s="14"/>
      <c r="O1043"/>
      <c r="P1043"/>
    </row>
    <row r="1044" spans="3:16" s="12" customFormat="1" ht="15.75" customHeight="1">
      <c r="C1044"/>
      <c r="D1044"/>
      <c r="E1044" s="7"/>
      <c r="F1044"/>
      <c r="G1044"/>
      <c r="H1044"/>
      <c r="I1044"/>
      <c r="J1044"/>
      <c r="K1044"/>
      <c r="L1044"/>
      <c r="M1044"/>
      <c r="N1044" s="14"/>
      <c r="O1044"/>
      <c r="P1044"/>
    </row>
    <row r="1045" spans="3:16" s="12" customFormat="1" ht="15.75" customHeight="1">
      <c r="C1045"/>
      <c r="D1045"/>
      <c r="E1045" s="7"/>
      <c r="F1045"/>
      <c r="G1045"/>
      <c r="H1045"/>
      <c r="I1045"/>
      <c r="J1045"/>
      <c r="K1045"/>
      <c r="L1045"/>
      <c r="M1045"/>
      <c r="N1045" s="14"/>
      <c r="O1045"/>
      <c r="P1045"/>
    </row>
    <row r="1046" spans="3:16" s="12" customFormat="1" ht="15.75" customHeight="1">
      <c r="C1046"/>
      <c r="D1046"/>
      <c r="E1046" s="7"/>
      <c r="F1046"/>
      <c r="G1046"/>
      <c r="H1046"/>
      <c r="I1046"/>
      <c r="J1046"/>
      <c r="K1046"/>
      <c r="L1046"/>
      <c r="M1046"/>
      <c r="N1046" s="14"/>
      <c r="O1046"/>
      <c r="P1046"/>
    </row>
    <row r="1047" spans="3:16" s="12" customFormat="1" ht="15.75" customHeight="1">
      <c r="C1047"/>
      <c r="D1047"/>
      <c r="E1047" s="7"/>
      <c r="F1047"/>
      <c r="G1047"/>
      <c r="H1047"/>
      <c r="I1047"/>
      <c r="J1047"/>
      <c r="K1047"/>
      <c r="L1047"/>
      <c r="M1047"/>
      <c r="N1047" s="14"/>
      <c r="O1047"/>
      <c r="P1047"/>
    </row>
    <row r="1048" spans="3:16" s="12" customFormat="1" ht="15.75" customHeight="1">
      <c r="C1048"/>
      <c r="D1048"/>
      <c r="E1048" s="7"/>
      <c r="F1048"/>
      <c r="G1048"/>
      <c r="H1048"/>
      <c r="I1048"/>
      <c r="J1048"/>
      <c r="K1048"/>
      <c r="L1048"/>
      <c r="M1048"/>
      <c r="N1048" s="14"/>
      <c r="O1048"/>
      <c r="P1048"/>
    </row>
    <row r="1049" spans="3:16" s="12" customFormat="1" ht="15.75" customHeight="1">
      <c r="C1049"/>
      <c r="D1049"/>
      <c r="E1049" s="7"/>
      <c r="F1049"/>
      <c r="G1049"/>
      <c r="H1049"/>
      <c r="I1049"/>
      <c r="J1049"/>
      <c r="K1049"/>
      <c r="L1049"/>
      <c r="M1049"/>
      <c r="N1049" s="14"/>
      <c r="O1049"/>
      <c r="P1049"/>
    </row>
    <row r="1050" spans="3:16" s="12" customFormat="1" ht="15.75" customHeight="1">
      <c r="C1050"/>
      <c r="D1050"/>
      <c r="E1050" s="7"/>
      <c r="F1050"/>
      <c r="G1050"/>
      <c r="H1050"/>
      <c r="I1050"/>
      <c r="J1050"/>
      <c r="K1050"/>
      <c r="L1050"/>
      <c r="M1050"/>
      <c r="N1050" s="14"/>
      <c r="O1050"/>
      <c r="P1050"/>
    </row>
    <row r="1051" spans="3:16" s="12" customFormat="1" ht="15.75" customHeight="1">
      <c r="C1051"/>
      <c r="D1051"/>
      <c r="E1051" s="7"/>
      <c r="F1051"/>
      <c r="G1051"/>
      <c r="H1051"/>
      <c r="I1051"/>
      <c r="J1051"/>
      <c r="K1051"/>
      <c r="L1051"/>
      <c r="M1051"/>
      <c r="N1051" s="14"/>
      <c r="O1051"/>
      <c r="P1051"/>
    </row>
    <row r="1052" spans="3:16" s="12" customFormat="1" ht="15.75" customHeight="1">
      <c r="C1052"/>
      <c r="D1052"/>
      <c r="E1052" s="7"/>
      <c r="F1052"/>
      <c r="G1052"/>
      <c r="H1052"/>
      <c r="I1052"/>
      <c r="J1052"/>
      <c r="K1052"/>
      <c r="L1052"/>
      <c r="M1052"/>
      <c r="N1052" s="14"/>
      <c r="O1052"/>
      <c r="P1052"/>
    </row>
  </sheetData>
  <protectedRanges>
    <protectedRange sqref="E5 E29 E53 E77" name="Rango1_13_1_1_1_1_1_1"/>
  </protectedRanges>
  <mergeCells count="16">
    <mergeCell ref="K101:L101"/>
    <mergeCell ref="K102:L102"/>
    <mergeCell ref="K103:L103"/>
    <mergeCell ref="B53:B76"/>
    <mergeCell ref="A77:A100"/>
    <mergeCell ref="B77:B100"/>
    <mergeCell ref="A1:O1"/>
    <mergeCell ref="A2:O2"/>
    <mergeCell ref="G3:H3"/>
    <mergeCell ref="I3:J3"/>
    <mergeCell ref="O4:O100"/>
    <mergeCell ref="A5:A28"/>
    <mergeCell ref="B5:B28"/>
    <mergeCell ref="A29:A52"/>
    <mergeCell ref="B29:B52"/>
    <mergeCell ref="A53:A76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036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5.140625" customWidth="1"/>
    <col min="17" max="17" width="16.42578125" customWidth="1"/>
    <col min="18" max="18" width="16.5703125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111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 thickBo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8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309">
        <v>1</v>
      </c>
      <c r="P4" s="3"/>
    </row>
    <row r="5" spans="1:18" ht="65.25" customHeight="1">
      <c r="A5" s="319" t="s">
        <v>112</v>
      </c>
      <c r="B5" s="321">
        <v>376</v>
      </c>
      <c r="C5" s="178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200">
        <v>1600000</v>
      </c>
      <c r="M5" s="155">
        <f>K5*L5</f>
        <v>1600000</v>
      </c>
      <c r="N5" s="156" t="s">
        <v>28</v>
      </c>
      <c r="O5" s="310"/>
      <c r="P5">
        <v>64800000</v>
      </c>
      <c r="Q5">
        <f>P5/4</f>
        <v>16200000</v>
      </c>
      <c r="R5" s="155">
        <f>Q5/18</f>
        <v>900000</v>
      </c>
    </row>
    <row r="6" spans="1:18" ht="65.25" customHeight="1">
      <c r="A6" s="320"/>
      <c r="B6" s="322"/>
      <c r="C6" s="17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73">
        <v>1</v>
      </c>
      <c r="L6" s="142">
        <v>900000</v>
      </c>
      <c r="M6" s="198">
        <f>K6*L6</f>
        <v>900000</v>
      </c>
      <c r="N6" s="157" t="s">
        <v>31</v>
      </c>
      <c r="O6" s="310"/>
      <c r="P6" s="194">
        <v>20000000</v>
      </c>
      <c r="Q6" s="155">
        <f>P6/4</f>
        <v>5000000</v>
      </c>
      <c r="R6" s="155">
        <v>1600000</v>
      </c>
    </row>
    <row r="7" spans="1:18" ht="65.25" customHeight="1">
      <c r="A7" s="320"/>
      <c r="B7" s="322"/>
      <c r="C7" s="17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73">
        <v>1</v>
      </c>
      <c r="L7" s="142">
        <v>900000</v>
      </c>
      <c r="M7" s="198">
        <f t="shared" ref="M7:M19" si="0">K7*L7</f>
        <v>900000</v>
      </c>
      <c r="N7" s="157" t="s">
        <v>31</v>
      </c>
      <c r="O7" s="310"/>
      <c r="P7" s="177">
        <f>SUM(M5:M24)</f>
        <v>21200000</v>
      </c>
      <c r="Q7" s="134">
        <f>P7*4</f>
        <v>84800000</v>
      </c>
      <c r="R7" s="155">
        <v>1600000</v>
      </c>
    </row>
    <row r="8" spans="1:18" ht="65.25" customHeight="1">
      <c r="A8" s="320"/>
      <c r="B8" s="322"/>
      <c r="C8" s="17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73">
        <v>1</v>
      </c>
      <c r="L8" s="142">
        <v>900000</v>
      </c>
      <c r="M8" s="198">
        <f t="shared" si="0"/>
        <v>900000</v>
      </c>
      <c r="N8" s="157" t="s">
        <v>31</v>
      </c>
      <c r="O8" s="310"/>
      <c r="P8" s="19"/>
      <c r="R8" s="155">
        <v>1800000</v>
      </c>
    </row>
    <row r="9" spans="1:18" ht="65.25" customHeight="1">
      <c r="A9" s="320"/>
      <c r="B9" s="322"/>
      <c r="C9" s="17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73">
        <v>1</v>
      </c>
      <c r="L9" s="142">
        <v>900000</v>
      </c>
      <c r="M9" s="198">
        <f t="shared" si="0"/>
        <v>900000</v>
      </c>
      <c r="N9" s="157" t="s">
        <v>39</v>
      </c>
      <c r="O9" s="310"/>
    </row>
    <row r="10" spans="1:18" ht="58.5" customHeight="1">
      <c r="A10" s="320"/>
      <c r="B10" s="322"/>
      <c r="C10" s="180" t="s">
        <v>40</v>
      </c>
      <c r="D10" s="136"/>
      <c r="E10" s="144" t="s">
        <v>46</v>
      </c>
      <c r="F10" s="135" t="s">
        <v>47</v>
      </c>
      <c r="G10" s="138"/>
      <c r="H10" s="138" t="s">
        <v>25</v>
      </c>
      <c r="I10" s="139" t="s">
        <v>26</v>
      </c>
      <c r="J10" s="139" t="s">
        <v>48</v>
      </c>
      <c r="K10" s="173">
        <v>1</v>
      </c>
      <c r="L10" s="142">
        <v>900000</v>
      </c>
      <c r="M10" s="199">
        <f t="shared" si="0"/>
        <v>900000</v>
      </c>
      <c r="N10" s="158" t="s">
        <v>45</v>
      </c>
      <c r="O10" s="310"/>
    </row>
    <row r="11" spans="1:18" ht="52.5" customHeight="1">
      <c r="A11" s="320"/>
      <c r="B11" s="322"/>
      <c r="C11" s="180" t="s">
        <v>40</v>
      </c>
      <c r="D11" s="136"/>
      <c r="E11" s="144" t="s">
        <v>51</v>
      </c>
      <c r="F11" s="135" t="s">
        <v>42</v>
      </c>
      <c r="G11" s="138" t="s">
        <v>24</v>
      </c>
      <c r="H11" s="138" t="s">
        <v>25</v>
      </c>
      <c r="I11" s="139" t="s">
        <v>26</v>
      </c>
      <c r="J11" s="139" t="s">
        <v>50</v>
      </c>
      <c r="K11" s="173">
        <v>1</v>
      </c>
      <c r="L11" s="142">
        <v>900000</v>
      </c>
      <c r="M11" s="199">
        <f t="shared" si="0"/>
        <v>900000</v>
      </c>
      <c r="N11" s="158" t="s">
        <v>45</v>
      </c>
      <c r="O11" s="310"/>
    </row>
    <row r="12" spans="1:18" ht="52.5" customHeight="1">
      <c r="A12" s="320"/>
      <c r="B12" s="322"/>
      <c r="C12" s="180" t="s">
        <v>52</v>
      </c>
      <c r="D12" s="141"/>
      <c r="E12" s="141" t="s">
        <v>53</v>
      </c>
      <c r="F12" s="135" t="s">
        <v>54</v>
      </c>
      <c r="G12" s="138" t="s">
        <v>24</v>
      </c>
      <c r="H12" s="138" t="s">
        <v>25</v>
      </c>
      <c r="I12" s="139" t="s">
        <v>26</v>
      </c>
      <c r="J12" s="141" t="s">
        <v>50</v>
      </c>
      <c r="K12" s="173">
        <v>1</v>
      </c>
      <c r="L12" s="142">
        <v>900000</v>
      </c>
      <c r="M12" s="199">
        <f t="shared" si="0"/>
        <v>900000</v>
      </c>
      <c r="N12" s="157" t="s">
        <v>55</v>
      </c>
      <c r="O12" s="310"/>
    </row>
    <row r="13" spans="1:18" ht="71.25" customHeight="1">
      <c r="A13" s="320"/>
      <c r="B13" s="322"/>
      <c r="C13" s="180" t="s">
        <v>52</v>
      </c>
      <c r="D13" s="141"/>
      <c r="E13" s="141" t="s">
        <v>56</v>
      </c>
      <c r="F13" s="135" t="s">
        <v>42</v>
      </c>
      <c r="G13" s="138" t="s">
        <v>24</v>
      </c>
      <c r="H13" s="138" t="s">
        <v>25</v>
      </c>
      <c r="I13" s="139" t="s">
        <v>26</v>
      </c>
      <c r="J13" s="141" t="s">
        <v>50</v>
      </c>
      <c r="K13" s="173">
        <v>1</v>
      </c>
      <c r="L13" s="142">
        <v>900000</v>
      </c>
      <c r="M13" s="199">
        <f t="shared" si="0"/>
        <v>900000</v>
      </c>
      <c r="N13" s="157" t="s">
        <v>39</v>
      </c>
      <c r="O13" s="310"/>
    </row>
    <row r="14" spans="1:18" ht="80.25" customHeight="1">
      <c r="A14" s="320"/>
      <c r="B14" s="322"/>
      <c r="C14" s="180" t="s">
        <v>52</v>
      </c>
      <c r="D14" s="141"/>
      <c r="E14" s="141" t="s">
        <v>57</v>
      </c>
      <c r="F14" s="135" t="s">
        <v>58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73">
        <v>1</v>
      </c>
      <c r="L14" s="145">
        <v>1600000</v>
      </c>
      <c r="M14" s="199">
        <f t="shared" si="0"/>
        <v>1600000</v>
      </c>
      <c r="N14" s="159" t="s">
        <v>28</v>
      </c>
      <c r="O14" s="310"/>
    </row>
    <row r="15" spans="1:18" ht="40.5" customHeight="1">
      <c r="A15" s="320"/>
      <c r="B15" s="322"/>
      <c r="C15" s="180" t="s">
        <v>52</v>
      </c>
      <c r="D15" s="141"/>
      <c r="E15" s="141" t="s">
        <v>59</v>
      </c>
      <c r="F15" s="135" t="s">
        <v>42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73">
        <v>1</v>
      </c>
      <c r="L15" s="142">
        <v>900000</v>
      </c>
      <c r="M15" s="199">
        <f t="shared" si="0"/>
        <v>900000</v>
      </c>
      <c r="N15" s="157" t="s">
        <v>55</v>
      </c>
      <c r="O15" s="310"/>
    </row>
    <row r="16" spans="1:18" ht="72.75" customHeight="1">
      <c r="A16" s="320"/>
      <c r="B16" s="322"/>
      <c r="C16" s="180" t="s">
        <v>60</v>
      </c>
      <c r="D16" s="141"/>
      <c r="E16" s="141" t="s">
        <v>113</v>
      </c>
      <c r="F16" s="135" t="s">
        <v>42</v>
      </c>
      <c r="G16" s="138" t="s">
        <v>62</v>
      </c>
      <c r="H16" s="138" t="s">
        <v>25</v>
      </c>
      <c r="I16" s="139" t="s">
        <v>26</v>
      </c>
      <c r="J16" s="140" t="s">
        <v>27</v>
      </c>
      <c r="K16" s="141">
        <v>1</v>
      </c>
      <c r="L16" s="142">
        <v>900000</v>
      </c>
      <c r="M16" s="145">
        <f t="shared" si="0"/>
        <v>900000</v>
      </c>
      <c r="N16" s="157" t="s">
        <v>31</v>
      </c>
      <c r="O16" s="310"/>
    </row>
    <row r="17" spans="1:15" ht="37.5" customHeight="1">
      <c r="A17" s="320"/>
      <c r="B17" s="322"/>
      <c r="C17" s="180" t="s">
        <v>60</v>
      </c>
      <c r="D17" s="141"/>
      <c r="E17" s="141" t="s">
        <v>61</v>
      </c>
      <c r="F17" s="135" t="s">
        <v>42</v>
      </c>
      <c r="G17" s="138" t="s">
        <v>62</v>
      </c>
      <c r="H17" s="138" t="s">
        <v>25</v>
      </c>
      <c r="I17" s="139" t="s">
        <v>26</v>
      </c>
      <c r="J17" s="140" t="s">
        <v>27</v>
      </c>
      <c r="K17" s="173">
        <v>1</v>
      </c>
      <c r="L17" s="142">
        <v>900000</v>
      </c>
      <c r="M17" s="199">
        <f t="shared" si="0"/>
        <v>900000</v>
      </c>
      <c r="N17" s="157" t="s">
        <v>31</v>
      </c>
      <c r="O17" s="310"/>
    </row>
    <row r="18" spans="1:15" ht="90.75" customHeight="1">
      <c r="A18" s="320"/>
      <c r="B18" s="322"/>
      <c r="C18" s="180" t="s">
        <v>63</v>
      </c>
      <c r="D18" s="141" t="s">
        <v>64</v>
      </c>
      <c r="E18" s="135" t="s">
        <v>65</v>
      </c>
      <c r="F18" s="135" t="s">
        <v>42</v>
      </c>
      <c r="G18" s="138" t="s">
        <v>24</v>
      </c>
      <c r="H18" s="138" t="s">
        <v>25</v>
      </c>
      <c r="I18" s="139" t="s">
        <v>26</v>
      </c>
      <c r="J18" s="141" t="s">
        <v>50</v>
      </c>
      <c r="K18" s="173">
        <v>1</v>
      </c>
      <c r="L18" s="142">
        <v>900000</v>
      </c>
      <c r="M18" s="199">
        <f t="shared" si="0"/>
        <v>900000</v>
      </c>
      <c r="N18" s="157" t="s">
        <v>31</v>
      </c>
      <c r="O18" s="310"/>
    </row>
    <row r="19" spans="1:15" ht="63" customHeight="1">
      <c r="A19" s="320"/>
      <c r="B19" s="322"/>
      <c r="C19" s="180" t="s">
        <v>63</v>
      </c>
      <c r="D19" s="141" t="s">
        <v>64</v>
      </c>
      <c r="E19" s="147" t="s">
        <v>66</v>
      </c>
      <c r="F19" s="135" t="s">
        <v>42</v>
      </c>
      <c r="G19" s="138" t="s">
        <v>24</v>
      </c>
      <c r="H19" s="138" t="s">
        <v>25</v>
      </c>
      <c r="I19" s="139" t="s">
        <v>26</v>
      </c>
      <c r="J19" s="141" t="s">
        <v>50</v>
      </c>
      <c r="K19" s="173">
        <v>1</v>
      </c>
      <c r="L19" s="142">
        <v>900000</v>
      </c>
      <c r="M19" s="199">
        <f t="shared" si="0"/>
        <v>900000</v>
      </c>
      <c r="N19" s="157" t="s">
        <v>31</v>
      </c>
      <c r="O19" s="310"/>
    </row>
    <row r="20" spans="1:15" ht="36" customHeight="1">
      <c r="A20" s="320"/>
      <c r="B20" s="322"/>
      <c r="C20" s="180" t="s">
        <v>63</v>
      </c>
      <c r="D20" s="144" t="s">
        <v>67</v>
      </c>
      <c r="E20" s="148" t="s">
        <v>68</v>
      </c>
      <c r="F20" s="148" t="s">
        <v>58</v>
      </c>
      <c r="G20" s="138" t="s">
        <v>24</v>
      </c>
      <c r="H20" s="138" t="s">
        <v>25</v>
      </c>
      <c r="I20" s="139" t="s">
        <v>26</v>
      </c>
      <c r="J20" s="144" t="s">
        <v>69</v>
      </c>
      <c r="K20" s="173">
        <v>1</v>
      </c>
      <c r="L20" s="145">
        <v>1800000</v>
      </c>
      <c r="M20" s="199">
        <f>L20*K20</f>
        <v>1800000</v>
      </c>
      <c r="N20" s="159" t="s">
        <v>28</v>
      </c>
      <c r="O20" s="310"/>
    </row>
    <row r="21" spans="1:15" ht="56.25" customHeight="1">
      <c r="A21" s="320"/>
      <c r="B21" s="322"/>
      <c r="C21" s="180" t="s">
        <v>63</v>
      </c>
      <c r="D21" s="144" t="s">
        <v>70</v>
      </c>
      <c r="E21" s="148" t="s">
        <v>71</v>
      </c>
      <c r="F21" s="135" t="s">
        <v>42</v>
      </c>
      <c r="G21" s="138" t="s">
        <v>24</v>
      </c>
      <c r="H21" s="138" t="s">
        <v>25</v>
      </c>
      <c r="I21" s="139" t="s">
        <v>26</v>
      </c>
      <c r="J21" s="141" t="s">
        <v>50</v>
      </c>
      <c r="K21" s="173">
        <v>1</v>
      </c>
      <c r="L21" s="142">
        <v>900000</v>
      </c>
      <c r="M21" s="199">
        <f>L21*K21</f>
        <v>900000</v>
      </c>
      <c r="N21" s="157" t="s">
        <v>31</v>
      </c>
      <c r="O21" s="310"/>
    </row>
    <row r="22" spans="1:15" ht="56.25" customHeight="1">
      <c r="A22" s="320"/>
      <c r="B22" s="322"/>
      <c r="C22" s="180" t="s">
        <v>72</v>
      </c>
      <c r="D22" s="144" t="s">
        <v>73</v>
      </c>
      <c r="E22" s="148" t="s">
        <v>74</v>
      </c>
      <c r="F22" s="135" t="s">
        <v>42</v>
      </c>
      <c r="G22" s="138" t="s">
        <v>24</v>
      </c>
      <c r="H22" s="146" t="s">
        <v>75</v>
      </c>
      <c r="I22" s="139" t="s">
        <v>76</v>
      </c>
      <c r="J22" s="144" t="s">
        <v>77</v>
      </c>
      <c r="K22" s="173">
        <v>2</v>
      </c>
      <c r="L22" s="142">
        <v>900000</v>
      </c>
      <c r="M22" s="199">
        <f>K22*L22</f>
        <v>1800000</v>
      </c>
      <c r="N22" s="157" t="s">
        <v>39</v>
      </c>
      <c r="O22" s="310"/>
    </row>
    <row r="23" spans="1:15" ht="56.25" customHeight="1">
      <c r="A23" s="320"/>
      <c r="B23" s="322"/>
      <c r="C23" s="180" t="s">
        <v>72</v>
      </c>
      <c r="D23" s="144" t="s">
        <v>73</v>
      </c>
      <c r="E23" s="148" t="s">
        <v>78</v>
      </c>
      <c r="F23" s="135" t="s">
        <v>42</v>
      </c>
      <c r="G23" s="138" t="s">
        <v>24</v>
      </c>
      <c r="H23" s="146" t="s">
        <v>43</v>
      </c>
      <c r="I23" s="139" t="s">
        <v>26</v>
      </c>
      <c r="J23" s="141" t="s">
        <v>79</v>
      </c>
      <c r="K23" s="173">
        <v>1</v>
      </c>
      <c r="L23" s="142">
        <v>900000</v>
      </c>
      <c r="M23" s="199">
        <f t="shared" ref="M23:M24" si="1">K23*L23</f>
        <v>900000</v>
      </c>
      <c r="N23" s="157" t="s">
        <v>55</v>
      </c>
      <c r="O23" s="310"/>
    </row>
    <row r="24" spans="1:15" ht="56.25" customHeight="1">
      <c r="A24" s="320"/>
      <c r="B24" s="322"/>
      <c r="C24" s="181" t="s">
        <v>72</v>
      </c>
      <c r="D24" s="160" t="s">
        <v>73</v>
      </c>
      <c r="E24" s="161" t="s">
        <v>80</v>
      </c>
      <c r="F24" s="162" t="s">
        <v>42</v>
      </c>
      <c r="G24" s="163" t="s">
        <v>24</v>
      </c>
      <c r="H24" s="163" t="s">
        <v>25</v>
      </c>
      <c r="I24" s="164" t="s">
        <v>26</v>
      </c>
      <c r="J24" s="160" t="s">
        <v>69</v>
      </c>
      <c r="K24" s="202">
        <v>1</v>
      </c>
      <c r="L24" s="142">
        <v>900000</v>
      </c>
      <c r="M24" s="204">
        <f t="shared" si="1"/>
        <v>900000</v>
      </c>
      <c r="N24" s="182" t="s">
        <v>31</v>
      </c>
      <c r="O24" s="310"/>
    </row>
    <row r="25" spans="1:15" ht="71.25" customHeight="1">
      <c r="A25" s="323" t="s">
        <v>114</v>
      </c>
      <c r="B25" s="338">
        <v>429</v>
      </c>
      <c r="C25" s="178" t="s">
        <v>20</v>
      </c>
      <c r="D25" s="171" t="s">
        <v>21</v>
      </c>
      <c r="E25" s="150" t="s">
        <v>22</v>
      </c>
      <c r="F25" s="150" t="s">
        <v>23</v>
      </c>
      <c r="G25" s="151" t="s">
        <v>24</v>
      </c>
      <c r="H25" s="151" t="s">
        <v>25</v>
      </c>
      <c r="I25" s="152" t="s">
        <v>26</v>
      </c>
      <c r="J25" s="153" t="s">
        <v>27</v>
      </c>
      <c r="K25" s="154">
        <v>1</v>
      </c>
      <c r="L25" s="200">
        <v>1600000</v>
      </c>
      <c r="M25" s="155">
        <f>K25*L25</f>
        <v>1600000</v>
      </c>
      <c r="N25" s="156" t="s">
        <v>28</v>
      </c>
      <c r="O25" s="310"/>
    </row>
    <row r="26" spans="1:15" ht="106.5" customHeight="1">
      <c r="A26" s="320"/>
      <c r="B26" s="326"/>
      <c r="C26" s="179" t="s">
        <v>20</v>
      </c>
      <c r="D26" s="144" t="s">
        <v>21</v>
      </c>
      <c r="E26" s="137" t="s">
        <v>29</v>
      </c>
      <c r="F26" s="137" t="s">
        <v>30</v>
      </c>
      <c r="G26" s="138" t="s">
        <v>24</v>
      </c>
      <c r="H26" s="138" t="s">
        <v>25</v>
      </c>
      <c r="I26" s="139" t="s">
        <v>26</v>
      </c>
      <c r="J26" s="140" t="s">
        <v>27</v>
      </c>
      <c r="K26" s="173">
        <v>1</v>
      </c>
      <c r="L26" s="142">
        <v>900000</v>
      </c>
      <c r="M26" s="198">
        <f>K26*L26</f>
        <v>900000</v>
      </c>
      <c r="N26" s="157" t="s">
        <v>31</v>
      </c>
      <c r="O26" s="310"/>
    </row>
    <row r="27" spans="1:15" ht="33.75" customHeight="1">
      <c r="A27" s="320"/>
      <c r="B27" s="326"/>
      <c r="C27" s="179" t="s">
        <v>20</v>
      </c>
      <c r="D27" s="144" t="s">
        <v>32</v>
      </c>
      <c r="E27" s="137" t="s">
        <v>33</v>
      </c>
      <c r="F27" s="137" t="s">
        <v>30</v>
      </c>
      <c r="G27" s="138" t="s">
        <v>24</v>
      </c>
      <c r="H27" s="138" t="s">
        <v>25</v>
      </c>
      <c r="I27" s="139" t="s">
        <v>26</v>
      </c>
      <c r="J27" s="140" t="s">
        <v>34</v>
      </c>
      <c r="K27" s="173">
        <v>1</v>
      </c>
      <c r="L27" s="142">
        <v>900000</v>
      </c>
      <c r="M27" s="198">
        <f t="shared" ref="M27:M39" si="2">K27*L27</f>
        <v>900000</v>
      </c>
      <c r="N27" s="157" t="s">
        <v>31</v>
      </c>
      <c r="O27" s="310"/>
    </row>
    <row r="28" spans="1:15" ht="43.5" customHeight="1">
      <c r="A28" s="320"/>
      <c r="B28" s="326"/>
      <c r="C28" s="179" t="s">
        <v>20</v>
      </c>
      <c r="D28" s="144" t="s">
        <v>32</v>
      </c>
      <c r="E28" s="137" t="s">
        <v>35</v>
      </c>
      <c r="F28" s="137" t="s">
        <v>30</v>
      </c>
      <c r="G28" s="138" t="s">
        <v>24</v>
      </c>
      <c r="H28" s="138" t="s">
        <v>25</v>
      </c>
      <c r="I28" s="139" t="s">
        <v>26</v>
      </c>
      <c r="J28" s="140" t="s">
        <v>34</v>
      </c>
      <c r="K28" s="173">
        <v>1</v>
      </c>
      <c r="L28" s="142">
        <v>900000</v>
      </c>
      <c r="M28" s="198">
        <f t="shared" si="2"/>
        <v>900000</v>
      </c>
      <c r="N28" s="157" t="s">
        <v>31</v>
      </c>
      <c r="O28" s="310"/>
    </row>
    <row r="29" spans="1:15" ht="65.25" customHeight="1">
      <c r="A29" s="320"/>
      <c r="B29" s="326"/>
      <c r="C29" s="179" t="s">
        <v>20</v>
      </c>
      <c r="D29" s="144" t="s">
        <v>32</v>
      </c>
      <c r="E29" s="143" t="s">
        <v>36</v>
      </c>
      <c r="F29" s="137" t="s">
        <v>37</v>
      </c>
      <c r="G29" s="138" t="s">
        <v>38</v>
      </c>
      <c r="H29" s="138" t="s">
        <v>25</v>
      </c>
      <c r="I29" s="139" t="s">
        <v>26</v>
      </c>
      <c r="J29" s="140" t="s">
        <v>27</v>
      </c>
      <c r="K29" s="173">
        <v>1</v>
      </c>
      <c r="L29" s="142">
        <v>900000</v>
      </c>
      <c r="M29" s="198">
        <f t="shared" si="2"/>
        <v>900000</v>
      </c>
      <c r="N29" s="157" t="s">
        <v>39</v>
      </c>
      <c r="O29" s="310"/>
    </row>
    <row r="30" spans="1:15" ht="46.5" customHeight="1">
      <c r="A30" s="320"/>
      <c r="B30" s="326"/>
      <c r="C30" s="180" t="s">
        <v>40</v>
      </c>
      <c r="D30" s="136"/>
      <c r="E30" s="144" t="s">
        <v>46</v>
      </c>
      <c r="F30" s="135" t="s">
        <v>47</v>
      </c>
      <c r="G30" s="138"/>
      <c r="H30" s="138" t="s">
        <v>25</v>
      </c>
      <c r="I30" s="139" t="s">
        <v>26</v>
      </c>
      <c r="J30" s="139" t="s">
        <v>48</v>
      </c>
      <c r="K30" s="173">
        <v>1</v>
      </c>
      <c r="L30" s="142">
        <v>900000</v>
      </c>
      <c r="M30" s="199">
        <f t="shared" si="2"/>
        <v>900000</v>
      </c>
      <c r="N30" s="158" t="s">
        <v>45</v>
      </c>
      <c r="O30" s="310"/>
    </row>
    <row r="31" spans="1:15" ht="60">
      <c r="A31" s="320"/>
      <c r="B31" s="326"/>
      <c r="C31" s="180" t="s">
        <v>40</v>
      </c>
      <c r="D31" s="136"/>
      <c r="E31" s="144" t="s">
        <v>51</v>
      </c>
      <c r="F31" s="135" t="s">
        <v>42</v>
      </c>
      <c r="G31" s="138" t="s">
        <v>24</v>
      </c>
      <c r="H31" s="138" t="s">
        <v>25</v>
      </c>
      <c r="I31" s="139" t="s">
        <v>26</v>
      </c>
      <c r="J31" s="139" t="s">
        <v>50</v>
      </c>
      <c r="K31" s="173">
        <v>1</v>
      </c>
      <c r="L31" s="142">
        <v>900000</v>
      </c>
      <c r="M31" s="199">
        <f t="shared" si="2"/>
        <v>900000</v>
      </c>
      <c r="N31" s="158" t="s">
        <v>45</v>
      </c>
      <c r="O31" s="310"/>
    </row>
    <row r="32" spans="1:15" ht="60" customHeight="1">
      <c r="A32" s="320"/>
      <c r="B32" s="326"/>
      <c r="C32" s="180" t="s">
        <v>52</v>
      </c>
      <c r="D32" s="141"/>
      <c r="E32" s="141" t="s">
        <v>53</v>
      </c>
      <c r="F32" s="135" t="s">
        <v>54</v>
      </c>
      <c r="G32" s="138" t="s">
        <v>24</v>
      </c>
      <c r="H32" s="138" t="s">
        <v>25</v>
      </c>
      <c r="I32" s="139" t="s">
        <v>26</v>
      </c>
      <c r="J32" s="141" t="s">
        <v>50</v>
      </c>
      <c r="K32" s="173">
        <v>1</v>
      </c>
      <c r="L32" s="142">
        <v>900000</v>
      </c>
      <c r="M32" s="199">
        <f t="shared" si="2"/>
        <v>900000</v>
      </c>
      <c r="N32" s="157" t="s">
        <v>55</v>
      </c>
      <c r="O32" s="310"/>
    </row>
    <row r="33" spans="1:15" ht="33.75" customHeight="1">
      <c r="A33" s="320"/>
      <c r="B33" s="326"/>
      <c r="C33" s="180" t="s">
        <v>52</v>
      </c>
      <c r="D33" s="141"/>
      <c r="E33" s="141" t="s">
        <v>56</v>
      </c>
      <c r="F33" s="135" t="s">
        <v>42</v>
      </c>
      <c r="G33" s="138" t="s">
        <v>24</v>
      </c>
      <c r="H33" s="138" t="s">
        <v>25</v>
      </c>
      <c r="I33" s="139" t="s">
        <v>26</v>
      </c>
      <c r="J33" s="141" t="s">
        <v>50</v>
      </c>
      <c r="K33" s="173">
        <v>1</v>
      </c>
      <c r="L33" s="142">
        <v>900000</v>
      </c>
      <c r="M33" s="199">
        <f t="shared" si="2"/>
        <v>900000</v>
      </c>
      <c r="N33" s="157" t="s">
        <v>39</v>
      </c>
      <c r="O33" s="310"/>
    </row>
    <row r="34" spans="1:15" ht="46.5" customHeight="1">
      <c r="A34" s="320"/>
      <c r="B34" s="326"/>
      <c r="C34" s="180" t="s">
        <v>52</v>
      </c>
      <c r="D34" s="141"/>
      <c r="E34" s="141" t="s">
        <v>57</v>
      </c>
      <c r="F34" s="135" t="s">
        <v>58</v>
      </c>
      <c r="G34" s="138" t="s">
        <v>24</v>
      </c>
      <c r="H34" s="138" t="s">
        <v>25</v>
      </c>
      <c r="I34" s="139" t="s">
        <v>26</v>
      </c>
      <c r="J34" s="141" t="s">
        <v>50</v>
      </c>
      <c r="K34" s="173">
        <v>1</v>
      </c>
      <c r="L34" s="145">
        <v>1600000</v>
      </c>
      <c r="M34" s="199">
        <f t="shared" si="2"/>
        <v>1600000</v>
      </c>
      <c r="N34" s="159" t="s">
        <v>28</v>
      </c>
      <c r="O34" s="310"/>
    </row>
    <row r="35" spans="1:15" ht="37.5" customHeight="1">
      <c r="A35" s="320"/>
      <c r="B35" s="326"/>
      <c r="C35" s="180" t="s">
        <v>52</v>
      </c>
      <c r="D35" s="141"/>
      <c r="E35" s="141" t="s">
        <v>59</v>
      </c>
      <c r="F35" s="135" t="s">
        <v>42</v>
      </c>
      <c r="G35" s="138" t="s">
        <v>24</v>
      </c>
      <c r="H35" s="138" t="s">
        <v>25</v>
      </c>
      <c r="I35" s="139" t="s">
        <v>26</v>
      </c>
      <c r="J35" s="141" t="s">
        <v>50</v>
      </c>
      <c r="K35" s="173">
        <v>1</v>
      </c>
      <c r="L35" s="142">
        <v>900000</v>
      </c>
      <c r="M35" s="199">
        <f t="shared" si="2"/>
        <v>900000</v>
      </c>
      <c r="N35" s="157" t="s">
        <v>55</v>
      </c>
      <c r="O35" s="310"/>
    </row>
    <row r="36" spans="1:15" ht="37.5" customHeight="1">
      <c r="A36" s="320"/>
      <c r="B36" s="326"/>
      <c r="C36" s="180" t="s">
        <v>60</v>
      </c>
      <c r="D36" s="141"/>
      <c r="E36" s="141" t="s">
        <v>113</v>
      </c>
      <c r="F36" s="135" t="s">
        <v>42</v>
      </c>
      <c r="G36" s="138" t="s">
        <v>62</v>
      </c>
      <c r="H36" s="138" t="s">
        <v>25</v>
      </c>
      <c r="I36" s="139" t="s">
        <v>26</v>
      </c>
      <c r="J36" s="140" t="s">
        <v>27</v>
      </c>
      <c r="K36" s="141">
        <v>1</v>
      </c>
      <c r="L36" s="142">
        <v>900000</v>
      </c>
      <c r="M36" s="145">
        <f t="shared" si="2"/>
        <v>900000</v>
      </c>
      <c r="N36" s="157" t="s">
        <v>31</v>
      </c>
      <c r="O36" s="310"/>
    </row>
    <row r="37" spans="1:15" ht="37.5" customHeight="1">
      <c r="A37" s="320"/>
      <c r="B37" s="326"/>
      <c r="C37" s="180" t="s">
        <v>60</v>
      </c>
      <c r="D37" s="141"/>
      <c r="E37" s="141" t="s">
        <v>61</v>
      </c>
      <c r="F37" s="135" t="s">
        <v>42</v>
      </c>
      <c r="G37" s="138" t="s">
        <v>62</v>
      </c>
      <c r="H37" s="138" t="s">
        <v>25</v>
      </c>
      <c r="I37" s="139" t="s">
        <v>26</v>
      </c>
      <c r="J37" s="140" t="s">
        <v>27</v>
      </c>
      <c r="K37" s="173">
        <v>1</v>
      </c>
      <c r="L37" s="142">
        <v>900000</v>
      </c>
      <c r="M37" s="199">
        <f t="shared" si="2"/>
        <v>900000</v>
      </c>
      <c r="N37" s="157" t="s">
        <v>31</v>
      </c>
      <c r="O37" s="310"/>
    </row>
    <row r="38" spans="1:15" ht="37.5" customHeight="1">
      <c r="A38" s="320"/>
      <c r="B38" s="326"/>
      <c r="C38" s="180" t="s">
        <v>63</v>
      </c>
      <c r="D38" s="141" t="s">
        <v>64</v>
      </c>
      <c r="E38" s="135" t="s">
        <v>65</v>
      </c>
      <c r="F38" s="135" t="s">
        <v>42</v>
      </c>
      <c r="G38" s="138" t="s">
        <v>24</v>
      </c>
      <c r="H38" s="138" t="s">
        <v>25</v>
      </c>
      <c r="I38" s="139" t="s">
        <v>26</v>
      </c>
      <c r="J38" s="141" t="s">
        <v>50</v>
      </c>
      <c r="K38" s="173">
        <v>1</v>
      </c>
      <c r="L38" s="142">
        <v>900000</v>
      </c>
      <c r="M38" s="199">
        <f t="shared" si="2"/>
        <v>900000</v>
      </c>
      <c r="N38" s="157" t="s">
        <v>31</v>
      </c>
      <c r="O38" s="310"/>
    </row>
    <row r="39" spans="1:15" ht="37.5" customHeight="1">
      <c r="A39" s="320"/>
      <c r="B39" s="326"/>
      <c r="C39" s="180" t="s">
        <v>63</v>
      </c>
      <c r="D39" s="141" t="s">
        <v>64</v>
      </c>
      <c r="E39" s="147" t="s">
        <v>66</v>
      </c>
      <c r="F39" s="135" t="s">
        <v>42</v>
      </c>
      <c r="G39" s="138" t="s">
        <v>24</v>
      </c>
      <c r="H39" s="138" t="s">
        <v>25</v>
      </c>
      <c r="I39" s="139" t="s">
        <v>26</v>
      </c>
      <c r="J39" s="141" t="s">
        <v>50</v>
      </c>
      <c r="K39" s="173">
        <v>1</v>
      </c>
      <c r="L39" s="142">
        <v>900000</v>
      </c>
      <c r="M39" s="199">
        <f t="shared" si="2"/>
        <v>900000</v>
      </c>
      <c r="N39" s="157" t="s">
        <v>31</v>
      </c>
      <c r="O39" s="310"/>
    </row>
    <row r="40" spans="1:15" ht="37.5" customHeight="1">
      <c r="A40" s="320"/>
      <c r="B40" s="326"/>
      <c r="C40" s="180" t="s">
        <v>63</v>
      </c>
      <c r="D40" s="144" t="s">
        <v>67</v>
      </c>
      <c r="E40" s="148" t="s">
        <v>68</v>
      </c>
      <c r="F40" s="148" t="s">
        <v>58</v>
      </c>
      <c r="G40" s="138" t="s">
        <v>24</v>
      </c>
      <c r="H40" s="138" t="s">
        <v>25</v>
      </c>
      <c r="I40" s="139" t="s">
        <v>26</v>
      </c>
      <c r="J40" s="144" t="s">
        <v>69</v>
      </c>
      <c r="K40" s="173">
        <v>1</v>
      </c>
      <c r="L40" s="145">
        <v>1800000</v>
      </c>
      <c r="M40" s="199">
        <f>L40*K40</f>
        <v>1800000</v>
      </c>
      <c r="N40" s="159" t="s">
        <v>28</v>
      </c>
      <c r="O40" s="310"/>
    </row>
    <row r="41" spans="1:15" ht="37.5" customHeight="1">
      <c r="A41" s="320"/>
      <c r="B41" s="326"/>
      <c r="C41" s="180" t="s">
        <v>63</v>
      </c>
      <c r="D41" s="144" t="s">
        <v>70</v>
      </c>
      <c r="E41" s="148" t="s">
        <v>71</v>
      </c>
      <c r="F41" s="135" t="s">
        <v>42</v>
      </c>
      <c r="G41" s="138" t="s">
        <v>24</v>
      </c>
      <c r="H41" s="138" t="s">
        <v>25</v>
      </c>
      <c r="I41" s="139" t="s">
        <v>26</v>
      </c>
      <c r="J41" s="141" t="s">
        <v>50</v>
      </c>
      <c r="K41" s="173">
        <v>1</v>
      </c>
      <c r="L41" s="142">
        <v>900000</v>
      </c>
      <c r="M41" s="199">
        <f>L41*K41</f>
        <v>900000</v>
      </c>
      <c r="N41" s="157" t="s">
        <v>31</v>
      </c>
      <c r="O41" s="310"/>
    </row>
    <row r="42" spans="1:15" ht="37.5" customHeight="1">
      <c r="A42" s="320"/>
      <c r="B42" s="326"/>
      <c r="C42" s="180" t="s">
        <v>72</v>
      </c>
      <c r="D42" s="144" t="s">
        <v>73</v>
      </c>
      <c r="E42" s="148" t="s">
        <v>74</v>
      </c>
      <c r="F42" s="135" t="s">
        <v>42</v>
      </c>
      <c r="G42" s="138" t="s">
        <v>24</v>
      </c>
      <c r="H42" s="146" t="s">
        <v>75</v>
      </c>
      <c r="I42" s="139" t="s">
        <v>76</v>
      </c>
      <c r="J42" s="144" t="s">
        <v>77</v>
      </c>
      <c r="K42" s="173">
        <v>2</v>
      </c>
      <c r="L42" s="142">
        <v>900000</v>
      </c>
      <c r="M42" s="199">
        <f>K42*L42</f>
        <v>1800000</v>
      </c>
      <c r="N42" s="157" t="s">
        <v>39</v>
      </c>
      <c r="O42" s="310"/>
    </row>
    <row r="43" spans="1:15" ht="37.5" customHeight="1">
      <c r="A43" s="320"/>
      <c r="B43" s="326"/>
      <c r="C43" s="180" t="s">
        <v>72</v>
      </c>
      <c r="D43" s="144" t="s">
        <v>73</v>
      </c>
      <c r="E43" s="148" t="s">
        <v>78</v>
      </c>
      <c r="F43" s="135" t="s">
        <v>42</v>
      </c>
      <c r="G43" s="138" t="s">
        <v>24</v>
      </c>
      <c r="H43" s="146" t="s">
        <v>43</v>
      </c>
      <c r="I43" s="139" t="s">
        <v>26</v>
      </c>
      <c r="J43" s="141" t="s">
        <v>79</v>
      </c>
      <c r="K43" s="173">
        <v>1</v>
      </c>
      <c r="L43" s="142">
        <v>900000</v>
      </c>
      <c r="M43" s="199">
        <f t="shared" ref="M43:M44" si="3">K43*L43</f>
        <v>900000</v>
      </c>
      <c r="N43" s="157" t="s">
        <v>55</v>
      </c>
      <c r="O43" s="310"/>
    </row>
    <row r="44" spans="1:15" ht="69.75" customHeight="1">
      <c r="A44" s="320"/>
      <c r="B44" s="326"/>
      <c r="C44" s="181" t="s">
        <v>72</v>
      </c>
      <c r="D44" s="160" t="s">
        <v>73</v>
      </c>
      <c r="E44" s="161" t="s">
        <v>80</v>
      </c>
      <c r="F44" s="162" t="s">
        <v>42</v>
      </c>
      <c r="G44" s="163" t="s">
        <v>24</v>
      </c>
      <c r="H44" s="163" t="s">
        <v>25</v>
      </c>
      <c r="I44" s="164" t="s">
        <v>26</v>
      </c>
      <c r="J44" s="160" t="s">
        <v>69</v>
      </c>
      <c r="K44" s="202">
        <v>1</v>
      </c>
      <c r="L44" s="142">
        <v>900000</v>
      </c>
      <c r="M44" s="204">
        <f t="shared" si="3"/>
        <v>900000</v>
      </c>
      <c r="N44" s="182" t="s">
        <v>31</v>
      </c>
      <c r="O44" s="310"/>
    </row>
    <row r="45" spans="1:15" ht="68.25" customHeight="1">
      <c r="A45" s="319" t="s">
        <v>115</v>
      </c>
      <c r="B45" s="330">
        <v>268</v>
      </c>
      <c r="C45" s="178" t="s">
        <v>20</v>
      </c>
      <c r="D45" s="171" t="s">
        <v>21</v>
      </c>
      <c r="E45" s="150" t="s">
        <v>22</v>
      </c>
      <c r="F45" s="150" t="s">
        <v>23</v>
      </c>
      <c r="G45" s="151" t="s">
        <v>24</v>
      </c>
      <c r="H45" s="151" t="s">
        <v>25</v>
      </c>
      <c r="I45" s="152" t="s">
        <v>26</v>
      </c>
      <c r="J45" s="153" t="s">
        <v>27</v>
      </c>
      <c r="K45" s="154">
        <v>1</v>
      </c>
      <c r="L45" s="200">
        <v>1600000</v>
      </c>
      <c r="M45" s="155">
        <f>K45*L45</f>
        <v>1600000</v>
      </c>
      <c r="N45" s="156" t="s">
        <v>28</v>
      </c>
      <c r="O45" s="310"/>
    </row>
    <row r="46" spans="1:15" ht="68.25" customHeight="1">
      <c r="A46" s="323"/>
      <c r="B46" s="338"/>
      <c r="C46" s="179" t="s">
        <v>20</v>
      </c>
      <c r="D46" s="144" t="s">
        <v>21</v>
      </c>
      <c r="E46" s="137" t="s">
        <v>29</v>
      </c>
      <c r="F46" s="137" t="s">
        <v>30</v>
      </c>
      <c r="G46" s="138" t="s">
        <v>24</v>
      </c>
      <c r="H46" s="138" t="s">
        <v>25</v>
      </c>
      <c r="I46" s="139" t="s">
        <v>26</v>
      </c>
      <c r="J46" s="140" t="s">
        <v>27</v>
      </c>
      <c r="K46" s="173">
        <v>1</v>
      </c>
      <c r="L46" s="142">
        <v>900000</v>
      </c>
      <c r="M46" s="198">
        <f>K46*L46</f>
        <v>900000</v>
      </c>
      <c r="N46" s="157" t="s">
        <v>31</v>
      </c>
      <c r="O46" s="310"/>
    </row>
    <row r="47" spans="1:15" ht="68.25" customHeight="1">
      <c r="A47" s="320"/>
      <c r="B47" s="326"/>
      <c r="C47" s="179" t="s">
        <v>20</v>
      </c>
      <c r="D47" s="144" t="s">
        <v>32</v>
      </c>
      <c r="E47" s="137" t="s">
        <v>33</v>
      </c>
      <c r="F47" s="137" t="s">
        <v>30</v>
      </c>
      <c r="G47" s="138" t="s">
        <v>24</v>
      </c>
      <c r="H47" s="138" t="s">
        <v>25</v>
      </c>
      <c r="I47" s="139" t="s">
        <v>26</v>
      </c>
      <c r="J47" s="140" t="s">
        <v>34</v>
      </c>
      <c r="K47" s="173">
        <v>1</v>
      </c>
      <c r="L47" s="142">
        <v>900000</v>
      </c>
      <c r="M47" s="198">
        <f t="shared" ref="M47:M59" si="4">K47*L47</f>
        <v>900000</v>
      </c>
      <c r="N47" s="157" t="s">
        <v>31</v>
      </c>
      <c r="O47" s="310"/>
    </row>
    <row r="48" spans="1:15" ht="68.25" customHeight="1">
      <c r="A48" s="320"/>
      <c r="B48" s="326"/>
      <c r="C48" s="179" t="s">
        <v>20</v>
      </c>
      <c r="D48" s="144" t="s">
        <v>32</v>
      </c>
      <c r="E48" s="137" t="s">
        <v>35</v>
      </c>
      <c r="F48" s="137" t="s">
        <v>30</v>
      </c>
      <c r="G48" s="138" t="s">
        <v>24</v>
      </c>
      <c r="H48" s="138" t="s">
        <v>25</v>
      </c>
      <c r="I48" s="139" t="s">
        <v>26</v>
      </c>
      <c r="J48" s="140" t="s">
        <v>34</v>
      </c>
      <c r="K48" s="173">
        <v>1</v>
      </c>
      <c r="L48" s="142">
        <v>900000</v>
      </c>
      <c r="M48" s="198">
        <f t="shared" si="4"/>
        <v>900000</v>
      </c>
      <c r="N48" s="157" t="s">
        <v>31</v>
      </c>
      <c r="O48" s="310"/>
    </row>
    <row r="49" spans="1:15" ht="68.25" customHeight="1">
      <c r="A49" s="320"/>
      <c r="B49" s="326"/>
      <c r="C49" s="179" t="s">
        <v>20</v>
      </c>
      <c r="D49" s="144" t="s">
        <v>32</v>
      </c>
      <c r="E49" s="143" t="s">
        <v>36</v>
      </c>
      <c r="F49" s="137" t="s">
        <v>37</v>
      </c>
      <c r="G49" s="138" t="s">
        <v>38</v>
      </c>
      <c r="H49" s="138" t="s">
        <v>25</v>
      </c>
      <c r="I49" s="139" t="s">
        <v>26</v>
      </c>
      <c r="J49" s="140" t="s">
        <v>27</v>
      </c>
      <c r="K49" s="173">
        <v>1</v>
      </c>
      <c r="L49" s="142">
        <v>900000</v>
      </c>
      <c r="M49" s="198">
        <f t="shared" si="4"/>
        <v>900000</v>
      </c>
      <c r="N49" s="157" t="s">
        <v>39</v>
      </c>
      <c r="O49" s="310"/>
    </row>
    <row r="50" spans="1:15" ht="68.25" customHeight="1">
      <c r="A50" s="320"/>
      <c r="B50" s="326"/>
      <c r="C50" s="180" t="s">
        <v>40</v>
      </c>
      <c r="D50" s="136"/>
      <c r="E50" s="144" t="s">
        <v>46</v>
      </c>
      <c r="F50" s="135" t="s">
        <v>47</v>
      </c>
      <c r="G50" s="138"/>
      <c r="H50" s="138" t="s">
        <v>25</v>
      </c>
      <c r="I50" s="139" t="s">
        <v>26</v>
      </c>
      <c r="J50" s="139" t="s">
        <v>48</v>
      </c>
      <c r="K50" s="173">
        <v>1</v>
      </c>
      <c r="L50" s="142">
        <v>900000</v>
      </c>
      <c r="M50" s="199">
        <f t="shared" si="4"/>
        <v>900000</v>
      </c>
      <c r="N50" s="158" t="s">
        <v>45</v>
      </c>
      <c r="O50" s="310"/>
    </row>
    <row r="51" spans="1:15" ht="68.25" customHeight="1">
      <c r="A51" s="320"/>
      <c r="B51" s="326"/>
      <c r="C51" s="180" t="s">
        <v>40</v>
      </c>
      <c r="D51" s="136"/>
      <c r="E51" s="144" t="s">
        <v>51</v>
      </c>
      <c r="F51" s="135" t="s">
        <v>42</v>
      </c>
      <c r="G51" s="138" t="s">
        <v>24</v>
      </c>
      <c r="H51" s="138" t="s">
        <v>25</v>
      </c>
      <c r="I51" s="139" t="s">
        <v>26</v>
      </c>
      <c r="J51" s="139" t="s">
        <v>50</v>
      </c>
      <c r="K51" s="173">
        <v>1</v>
      </c>
      <c r="L51" s="142">
        <v>900000</v>
      </c>
      <c r="M51" s="199">
        <f t="shared" si="4"/>
        <v>900000</v>
      </c>
      <c r="N51" s="158" t="s">
        <v>45</v>
      </c>
      <c r="O51" s="310"/>
    </row>
    <row r="52" spans="1:15" ht="68.25" customHeight="1">
      <c r="A52" s="320"/>
      <c r="B52" s="326"/>
      <c r="C52" s="180" t="s">
        <v>52</v>
      </c>
      <c r="D52" s="141"/>
      <c r="E52" s="141" t="s">
        <v>53</v>
      </c>
      <c r="F52" s="135" t="s">
        <v>54</v>
      </c>
      <c r="G52" s="138" t="s">
        <v>24</v>
      </c>
      <c r="H52" s="138" t="s">
        <v>25</v>
      </c>
      <c r="I52" s="139" t="s">
        <v>26</v>
      </c>
      <c r="J52" s="141" t="s">
        <v>50</v>
      </c>
      <c r="K52" s="173">
        <v>1</v>
      </c>
      <c r="L52" s="142">
        <v>900000</v>
      </c>
      <c r="M52" s="199">
        <f t="shared" si="4"/>
        <v>900000</v>
      </c>
      <c r="N52" s="157" t="s">
        <v>55</v>
      </c>
      <c r="O52" s="310"/>
    </row>
    <row r="53" spans="1:15" ht="68.25" customHeight="1">
      <c r="A53" s="320"/>
      <c r="B53" s="326"/>
      <c r="C53" s="180" t="s">
        <v>52</v>
      </c>
      <c r="D53" s="141"/>
      <c r="E53" s="141" t="s">
        <v>56</v>
      </c>
      <c r="F53" s="135" t="s">
        <v>42</v>
      </c>
      <c r="G53" s="138" t="s">
        <v>24</v>
      </c>
      <c r="H53" s="138" t="s">
        <v>25</v>
      </c>
      <c r="I53" s="139" t="s">
        <v>26</v>
      </c>
      <c r="J53" s="141" t="s">
        <v>50</v>
      </c>
      <c r="K53" s="173">
        <v>1</v>
      </c>
      <c r="L53" s="142">
        <v>900000</v>
      </c>
      <c r="M53" s="199">
        <f t="shared" si="4"/>
        <v>900000</v>
      </c>
      <c r="N53" s="157" t="s">
        <v>39</v>
      </c>
      <c r="O53" s="310"/>
    </row>
    <row r="54" spans="1:15" ht="69.75" customHeight="1">
      <c r="A54" s="320"/>
      <c r="B54" s="326"/>
      <c r="C54" s="180" t="s">
        <v>52</v>
      </c>
      <c r="D54" s="141"/>
      <c r="E54" s="141" t="s">
        <v>57</v>
      </c>
      <c r="F54" s="135" t="s">
        <v>58</v>
      </c>
      <c r="G54" s="138" t="s">
        <v>24</v>
      </c>
      <c r="H54" s="138" t="s">
        <v>25</v>
      </c>
      <c r="I54" s="139" t="s">
        <v>26</v>
      </c>
      <c r="J54" s="141" t="s">
        <v>50</v>
      </c>
      <c r="K54" s="173">
        <v>1</v>
      </c>
      <c r="L54" s="145">
        <v>1600000</v>
      </c>
      <c r="M54" s="199">
        <f t="shared" si="4"/>
        <v>1600000</v>
      </c>
      <c r="N54" s="159" t="s">
        <v>28</v>
      </c>
      <c r="O54" s="310"/>
    </row>
    <row r="55" spans="1:15" ht="30" customHeight="1">
      <c r="A55" s="320"/>
      <c r="B55" s="326"/>
      <c r="C55" s="180" t="s">
        <v>52</v>
      </c>
      <c r="D55" s="141"/>
      <c r="E55" s="141" t="s">
        <v>59</v>
      </c>
      <c r="F55" s="135" t="s">
        <v>42</v>
      </c>
      <c r="G55" s="138" t="s">
        <v>24</v>
      </c>
      <c r="H55" s="138" t="s">
        <v>25</v>
      </c>
      <c r="I55" s="139" t="s">
        <v>26</v>
      </c>
      <c r="J55" s="141" t="s">
        <v>50</v>
      </c>
      <c r="K55" s="173">
        <v>1</v>
      </c>
      <c r="L55" s="142">
        <v>900000</v>
      </c>
      <c r="M55" s="199">
        <f t="shared" si="4"/>
        <v>900000</v>
      </c>
      <c r="N55" s="157" t="s">
        <v>55</v>
      </c>
      <c r="O55" s="310"/>
    </row>
    <row r="56" spans="1:15" ht="67.5" customHeight="1">
      <c r="A56" s="320"/>
      <c r="B56" s="326"/>
      <c r="C56" s="180" t="s">
        <v>60</v>
      </c>
      <c r="D56" s="141"/>
      <c r="E56" s="141" t="s">
        <v>113</v>
      </c>
      <c r="F56" s="135" t="s">
        <v>42</v>
      </c>
      <c r="G56" s="138" t="s">
        <v>62</v>
      </c>
      <c r="H56" s="138" t="s">
        <v>25</v>
      </c>
      <c r="I56" s="139" t="s">
        <v>26</v>
      </c>
      <c r="J56" s="140" t="s">
        <v>27</v>
      </c>
      <c r="K56" s="141">
        <v>1</v>
      </c>
      <c r="L56" s="142">
        <v>900000</v>
      </c>
      <c r="M56" s="145">
        <f t="shared" si="4"/>
        <v>900000</v>
      </c>
      <c r="N56" s="157" t="s">
        <v>31</v>
      </c>
      <c r="O56" s="310"/>
    </row>
    <row r="57" spans="1:15" ht="73.5" customHeight="1">
      <c r="A57" s="320"/>
      <c r="B57" s="326"/>
      <c r="C57" s="180" t="s">
        <v>60</v>
      </c>
      <c r="D57" s="141"/>
      <c r="E57" s="141" t="s">
        <v>61</v>
      </c>
      <c r="F57" s="135" t="s">
        <v>42</v>
      </c>
      <c r="G57" s="138" t="s">
        <v>62</v>
      </c>
      <c r="H57" s="138" t="s">
        <v>25</v>
      </c>
      <c r="I57" s="139" t="s">
        <v>26</v>
      </c>
      <c r="J57" s="140" t="s">
        <v>27</v>
      </c>
      <c r="K57" s="173">
        <v>1</v>
      </c>
      <c r="L57" s="142">
        <v>900000</v>
      </c>
      <c r="M57" s="199">
        <f t="shared" si="4"/>
        <v>900000</v>
      </c>
      <c r="N57" s="157" t="s">
        <v>31</v>
      </c>
      <c r="O57" s="310"/>
    </row>
    <row r="58" spans="1:15" ht="55.5" customHeight="1">
      <c r="A58" s="320"/>
      <c r="B58" s="326"/>
      <c r="C58" s="180" t="s">
        <v>63</v>
      </c>
      <c r="D58" s="141" t="s">
        <v>64</v>
      </c>
      <c r="E58" s="135" t="s">
        <v>65</v>
      </c>
      <c r="F58" s="135" t="s">
        <v>42</v>
      </c>
      <c r="G58" s="138" t="s">
        <v>24</v>
      </c>
      <c r="H58" s="138" t="s">
        <v>25</v>
      </c>
      <c r="I58" s="139" t="s">
        <v>26</v>
      </c>
      <c r="J58" s="141" t="s">
        <v>50</v>
      </c>
      <c r="K58" s="173">
        <v>1</v>
      </c>
      <c r="L58" s="142">
        <v>900000</v>
      </c>
      <c r="M58" s="199">
        <f t="shared" si="4"/>
        <v>900000</v>
      </c>
      <c r="N58" s="157" t="s">
        <v>31</v>
      </c>
      <c r="O58" s="310"/>
    </row>
    <row r="59" spans="1:15" ht="55.5" customHeight="1">
      <c r="A59" s="320"/>
      <c r="B59" s="326"/>
      <c r="C59" s="180" t="s">
        <v>63</v>
      </c>
      <c r="D59" s="141" t="s">
        <v>64</v>
      </c>
      <c r="E59" s="147" t="s">
        <v>66</v>
      </c>
      <c r="F59" s="135" t="s">
        <v>42</v>
      </c>
      <c r="G59" s="138" t="s">
        <v>24</v>
      </c>
      <c r="H59" s="138" t="s">
        <v>25</v>
      </c>
      <c r="I59" s="139" t="s">
        <v>26</v>
      </c>
      <c r="J59" s="141" t="s">
        <v>50</v>
      </c>
      <c r="K59" s="173">
        <v>1</v>
      </c>
      <c r="L59" s="142">
        <v>900000</v>
      </c>
      <c r="M59" s="199">
        <f t="shared" si="4"/>
        <v>900000</v>
      </c>
      <c r="N59" s="157" t="s">
        <v>31</v>
      </c>
      <c r="O59" s="310"/>
    </row>
    <row r="60" spans="1:15" ht="55.5" customHeight="1">
      <c r="A60" s="320"/>
      <c r="B60" s="326"/>
      <c r="C60" s="180" t="s">
        <v>63</v>
      </c>
      <c r="D60" s="144" t="s">
        <v>67</v>
      </c>
      <c r="E60" s="148" t="s">
        <v>68</v>
      </c>
      <c r="F60" s="148" t="s">
        <v>58</v>
      </c>
      <c r="G60" s="138" t="s">
        <v>24</v>
      </c>
      <c r="H60" s="138" t="s">
        <v>25</v>
      </c>
      <c r="I60" s="139" t="s">
        <v>26</v>
      </c>
      <c r="J60" s="144" t="s">
        <v>69</v>
      </c>
      <c r="K60" s="173">
        <v>1</v>
      </c>
      <c r="L60" s="145">
        <v>1800000</v>
      </c>
      <c r="M60" s="199">
        <f>L60*K60</f>
        <v>1800000</v>
      </c>
      <c r="N60" s="159" t="s">
        <v>28</v>
      </c>
      <c r="O60" s="310"/>
    </row>
    <row r="61" spans="1:15" ht="55.5" customHeight="1">
      <c r="A61" s="320"/>
      <c r="B61" s="326"/>
      <c r="C61" s="180" t="s">
        <v>63</v>
      </c>
      <c r="D61" s="144" t="s">
        <v>70</v>
      </c>
      <c r="E61" s="148" t="s">
        <v>71</v>
      </c>
      <c r="F61" s="135" t="s">
        <v>42</v>
      </c>
      <c r="G61" s="138" t="s">
        <v>24</v>
      </c>
      <c r="H61" s="138" t="s">
        <v>25</v>
      </c>
      <c r="I61" s="139" t="s">
        <v>26</v>
      </c>
      <c r="J61" s="141" t="s">
        <v>50</v>
      </c>
      <c r="K61" s="173">
        <v>1</v>
      </c>
      <c r="L61" s="142">
        <v>900000</v>
      </c>
      <c r="M61" s="199">
        <f>L61*K61</f>
        <v>900000</v>
      </c>
      <c r="N61" s="157" t="s">
        <v>31</v>
      </c>
      <c r="O61" s="310"/>
    </row>
    <row r="62" spans="1:15" ht="57.75" customHeight="1">
      <c r="A62" s="320"/>
      <c r="B62" s="326"/>
      <c r="C62" s="180" t="s">
        <v>72</v>
      </c>
      <c r="D62" s="144" t="s">
        <v>73</v>
      </c>
      <c r="E62" s="148" t="s">
        <v>74</v>
      </c>
      <c r="F62" s="135" t="s">
        <v>42</v>
      </c>
      <c r="G62" s="138" t="s">
        <v>24</v>
      </c>
      <c r="H62" s="146" t="s">
        <v>75</v>
      </c>
      <c r="I62" s="139" t="s">
        <v>76</v>
      </c>
      <c r="J62" s="144" t="s">
        <v>77</v>
      </c>
      <c r="K62" s="173">
        <v>2</v>
      </c>
      <c r="L62" s="142">
        <v>900000</v>
      </c>
      <c r="M62" s="199">
        <f>K62*L62</f>
        <v>1800000</v>
      </c>
      <c r="N62" s="157" t="s">
        <v>39</v>
      </c>
      <c r="O62" s="310"/>
    </row>
    <row r="63" spans="1:15" ht="67.5" customHeight="1">
      <c r="A63" s="320"/>
      <c r="B63" s="326"/>
      <c r="C63" s="180" t="s">
        <v>72</v>
      </c>
      <c r="D63" s="144" t="s">
        <v>73</v>
      </c>
      <c r="E63" s="148" t="s">
        <v>78</v>
      </c>
      <c r="F63" s="135" t="s">
        <v>42</v>
      </c>
      <c r="G63" s="138" t="s">
        <v>24</v>
      </c>
      <c r="H63" s="146" t="s">
        <v>43</v>
      </c>
      <c r="I63" s="139" t="s">
        <v>26</v>
      </c>
      <c r="J63" s="141" t="s">
        <v>79</v>
      </c>
      <c r="K63" s="173">
        <v>1</v>
      </c>
      <c r="L63" s="142">
        <v>900000</v>
      </c>
      <c r="M63" s="199">
        <f t="shared" ref="M63:M64" si="5">K63*L63</f>
        <v>900000</v>
      </c>
      <c r="N63" s="157" t="s">
        <v>55</v>
      </c>
      <c r="O63" s="310"/>
    </row>
    <row r="64" spans="1:15" ht="42.75" customHeight="1">
      <c r="A64" s="320"/>
      <c r="B64" s="326"/>
      <c r="C64" s="181" t="s">
        <v>72</v>
      </c>
      <c r="D64" s="160" t="s">
        <v>73</v>
      </c>
      <c r="E64" s="161" t="s">
        <v>80</v>
      </c>
      <c r="F64" s="162" t="s">
        <v>42</v>
      </c>
      <c r="G64" s="163" t="s">
        <v>24</v>
      </c>
      <c r="H64" s="163" t="s">
        <v>25</v>
      </c>
      <c r="I64" s="164" t="s">
        <v>26</v>
      </c>
      <c r="J64" s="160" t="s">
        <v>69</v>
      </c>
      <c r="K64" s="202">
        <v>1</v>
      </c>
      <c r="L64" s="142">
        <v>900000</v>
      </c>
      <c r="M64" s="204">
        <f t="shared" si="5"/>
        <v>900000</v>
      </c>
      <c r="N64" s="182" t="s">
        <v>31</v>
      </c>
      <c r="O64" s="310"/>
    </row>
    <row r="65" spans="1:15" ht="94.5" customHeight="1">
      <c r="A65" s="331" t="s">
        <v>116</v>
      </c>
      <c r="B65" s="334">
        <v>209</v>
      </c>
      <c r="C65" s="178" t="s">
        <v>20</v>
      </c>
      <c r="D65" s="171" t="s">
        <v>21</v>
      </c>
      <c r="E65" s="150" t="s">
        <v>22</v>
      </c>
      <c r="F65" s="150" t="s">
        <v>23</v>
      </c>
      <c r="G65" s="151" t="s">
        <v>24</v>
      </c>
      <c r="H65" s="151" t="s">
        <v>25</v>
      </c>
      <c r="I65" s="152" t="s">
        <v>26</v>
      </c>
      <c r="J65" s="153" t="s">
        <v>27</v>
      </c>
      <c r="K65" s="154">
        <v>1</v>
      </c>
      <c r="L65" s="200">
        <v>1600000</v>
      </c>
      <c r="M65" s="155">
        <f>K65*L65</f>
        <v>1600000</v>
      </c>
      <c r="N65" s="156" t="s">
        <v>28</v>
      </c>
      <c r="O65" s="310"/>
    </row>
    <row r="66" spans="1:15" ht="94.5" customHeight="1">
      <c r="A66" s="332"/>
      <c r="B66" s="336"/>
      <c r="C66" s="179" t="s">
        <v>20</v>
      </c>
      <c r="D66" s="144" t="s">
        <v>21</v>
      </c>
      <c r="E66" s="137" t="s">
        <v>29</v>
      </c>
      <c r="F66" s="137" t="s">
        <v>30</v>
      </c>
      <c r="G66" s="138" t="s">
        <v>24</v>
      </c>
      <c r="H66" s="138" t="s">
        <v>25</v>
      </c>
      <c r="I66" s="139" t="s">
        <v>26</v>
      </c>
      <c r="J66" s="140" t="s">
        <v>27</v>
      </c>
      <c r="K66" s="173">
        <v>1</v>
      </c>
      <c r="L66" s="142">
        <v>900000</v>
      </c>
      <c r="M66" s="198">
        <f>K66*L66</f>
        <v>900000</v>
      </c>
      <c r="N66" s="157" t="s">
        <v>31</v>
      </c>
      <c r="O66" s="310"/>
    </row>
    <row r="67" spans="1:15" ht="94.5" customHeight="1">
      <c r="A67" s="332"/>
      <c r="B67" s="336"/>
      <c r="C67" s="179" t="s">
        <v>20</v>
      </c>
      <c r="D67" s="144" t="s">
        <v>32</v>
      </c>
      <c r="E67" s="137" t="s">
        <v>33</v>
      </c>
      <c r="F67" s="137" t="s">
        <v>30</v>
      </c>
      <c r="G67" s="138" t="s">
        <v>24</v>
      </c>
      <c r="H67" s="138" t="s">
        <v>25</v>
      </c>
      <c r="I67" s="139" t="s">
        <v>26</v>
      </c>
      <c r="J67" s="140" t="s">
        <v>34</v>
      </c>
      <c r="K67" s="173">
        <v>1</v>
      </c>
      <c r="L67" s="142">
        <v>900000</v>
      </c>
      <c r="M67" s="198">
        <f t="shared" ref="M67:M79" si="6">K67*L67</f>
        <v>900000</v>
      </c>
      <c r="N67" s="157" t="s">
        <v>31</v>
      </c>
      <c r="O67" s="310"/>
    </row>
    <row r="68" spans="1:15" ht="94.5" customHeight="1">
      <c r="A68" s="332"/>
      <c r="B68" s="336"/>
      <c r="C68" s="179" t="s">
        <v>20</v>
      </c>
      <c r="D68" s="144" t="s">
        <v>32</v>
      </c>
      <c r="E68" s="137" t="s">
        <v>35</v>
      </c>
      <c r="F68" s="137" t="s">
        <v>30</v>
      </c>
      <c r="G68" s="138" t="s">
        <v>24</v>
      </c>
      <c r="H68" s="138" t="s">
        <v>25</v>
      </c>
      <c r="I68" s="139" t="s">
        <v>26</v>
      </c>
      <c r="J68" s="140" t="s">
        <v>34</v>
      </c>
      <c r="K68" s="173">
        <v>1</v>
      </c>
      <c r="L68" s="142">
        <v>900000</v>
      </c>
      <c r="M68" s="198">
        <f t="shared" si="6"/>
        <v>900000</v>
      </c>
      <c r="N68" s="157" t="s">
        <v>31</v>
      </c>
      <c r="O68" s="310"/>
    </row>
    <row r="69" spans="1:15" ht="94.5" customHeight="1">
      <c r="A69" s="332"/>
      <c r="B69" s="336"/>
      <c r="C69" s="179" t="s">
        <v>20</v>
      </c>
      <c r="D69" s="144" t="s">
        <v>32</v>
      </c>
      <c r="E69" s="143" t="s">
        <v>36</v>
      </c>
      <c r="F69" s="137" t="s">
        <v>37</v>
      </c>
      <c r="G69" s="138" t="s">
        <v>38</v>
      </c>
      <c r="H69" s="138" t="s">
        <v>25</v>
      </c>
      <c r="I69" s="139" t="s">
        <v>26</v>
      </c>
      <c r="J69" s="140" t="s">
        <v>27</v>
      </c>
      <c r="K69" s="173">
        <v>1</v>
      </c>
      <c r="L69" s="142">
        <v>900000</v>
      </c>
      <c r="M69" s="198">
        <f t="shared" si="6"/>
        <v>900000</v>
      </c>
      <c r="N69" s="157" t="s">
        <v>39</v>
      </c>
      <c r="O69" s="310"/>
    </row>
    <row r="70" spans="1:15" ht="94.5" customHeight="1">
      <c r="A70" s="332"/>
      <c r="B70" s="336"/>
      <c r="C70" s="180" t="s">
        <v>40</v>
      </c>
      <c r="D70" s="136"/>
      <c r="E70" s="144" t="s">
        <v>46</v>
      </c>
      <c r="F70" s="135" t="s">
        <v>47</v>
      </c>
      <c r="G70" s="138"/>
      <c r="H70" s="138" t="s">
        <v>25</v>
      </c>
      <c r="I70" s="139" t="s">
        <v>26</v>
      </c>
      <c r="J70" s="139" t="s">
        <v>48</v>
      </c>
      <c r="K70" s="173">
        <v>1</v>
      </c>
      <c r="L70" s="142">
        <v>900000</v>
      </c>
      <c r="M70" s="199">
        <f t="shared" si="6"/>
        <v>900000</v>
      </c>
      <c r="N70" s="158" t="s">
        <v>45</v>
      </c>
      <c r="O70" s="310"/>
    </row>
    <row r="71" spans="1:15" ht="94.5" customHeight="1">
      <c r="A71" s="332"/>
      <c r="B71" s="336"/>
      <c r="C71" s="180" t="s">
        <v>40</v>
      </c>
      <c r="D71" s="136"/>
      <c r="E71" s="144" t="s">
        <v>51</v>
      </c>
      <c r="F71" s="135" t="s">
        <v>42</v>
      </c>
      <c r="G71" s="138" t="s">
        <v>24</v>
      </c>
      <c r="H71" s="138" t="s">
        <v>25</v>
      </c>
      <c r="I71" s="139" t="s">
        <v>26</v>
      </c>
      <c r="J71" s="139" t="s">
        <v>50</v>
      </c>
      <c r="K71" s="173">
        <v>1</v>
      </c>
      <c r="L71" s="142">
        <v>900000</v>
      </c>
      <c r="M71" s="199">
        <f t="shared" si="6"/>
        <v>900000</v>
      </c>
      <c r="N71" s="158" t="s">
        <v>45</v>
      </c>
      <c r="O71" s="310"/>
    </row>
    <row r="72" spans="1:15" ht="94.5" customHeight="1">
      <c r="A72" s="332"/>
      <c r="B72" s="336"/>
      <c r="C72" s="180" t="s">
        <v>52</v>
      </c>
      <c r="D72" s="141"/>
      <c r="E72" s="141" t="s">
        <v>53</v>
      </c>
      <c r="F72" s="135" t="s">
        <v>54</v>
      </c>
      <c r="G72" s="138" t="s">
        <v>24</v>
      </c>
      <c r="H72" s="138" t="s">
        <v>25</v>
      </c>
      <c r="I72" s="139" t="s">
        <v>26</v>
      </c>
      <c r="J72" s="141" t="s">
        <v>50</v>
      </c>
      <c r="K72" s="173">
        <v>1</v>
      </c>
      <c r="L72" s="142">
        <v>900000</v>
      </c>
      <c r="M72" s="199">
        <f t="shared" si="6"/>
        <v>900000</v>
      </c>
      <c r="N72" s="157" t="s">
        <v>55</v>
      </c>
      <c r="O72" s="310"/>
    </row>
    <row r="73" spans="1:15" ht="42" customHeight="1">
      <c r="A73" s="333"/>
      <c r="B73" s="336"/>
      <c r="C73" s="180" t="s">
        <v>52</v>
      </c>
      <c r="D73" s="141"/>
      <c r="E73" s="141" t="s">
        <v>56</v>
      </c>
      <c r="F73" s="135" t="s">
        <v>42</v>
      </c>
      <c r="G73" s="138" t="s">
        <v>24</v>
      </c>
      <c r="H73" s="138" t="s">
        <v>25</v>
      </c>
      <c r="I73" s="139" t="s">
        <v>26</v>
      </c>
      <c r="J73" s="141" t="s">
        <v>50</v>
      </c>
      <c r="K73" s="173">
        <v>1</v>
      </c>
      <c r="L73" s="142">
        <v>900000</v>
      </c>
      <c r="M73" s="199">
        <f t="shared" si="6"/>
        <v>900000</v>
      </c>
      <c r="N73" s="157" t="s">
        <v>39</v>
      </c>
      <c r="O73" s="310"/>
    </row>
    <row r="74" spans="1:15" ht="46.5" customHeight="1">
      <c r="A74" s="333"/>
      <c r="B74" s="336"/>
      <c r="C74" s="180" t="s">
        <v>52</v>
      </c>
      <c r="D74" s="141"/>
      <c r="E74" s="141" t="s">
        <v>57</v>
      </c>
      <c r="F74" s="135" t="s">
        <v>58</v>
      </c>
      <c r="G74" s="138" t="s">
        <v>24</v>
      </c>
      <c r="H74" s="138" t="s">
        <v>25</v>
      </c>
      <c r="I74" s="139" t="s">
        <v>26</v>
      </c>
      <c r="J74" s="141" t="s">
        <v>50</v>
      </c>
      <c r="K74" s="173">
        <v>1</v>
      </c>
      <c r="L74" s="145">
        <v>1600000</v>
      </c>
      <c r="M74" s="199">
        <f t="shared" si="6"/>
        <v>1600000</v>
      </c>
      <c r="N74" s="159" t="s">
        <v>28</v>
      </c>
      <c r="O74" s="310"/>
    </row>
    <row r="75" spans="1:15" ht="65.25" customHeight="1">
      <c r="A75" s="333"/>
      <c r="B75" s="336"/>
      <c r="C75" s="180" t="s">
        <v>52</v>
      </c>
      <c r="D75" s="141"/>
      <c r="E75" s="141" t="s">
        <v>59</v>
      </c>
      <c r="F75" s="135" t="s">
        <v>42</v>
      </c>
      <c r="G75" s="138" t="s">
        <v>24</v>
      </c>
      <c r="H75" s="138" t="s">
        <v>25</v>
      </c>
      <c r="I75" s="139" t="s">
        <v>26</v>
      </c>
      <c r="J75" s="141" t="s">
        <v>50</v>
      </c>
      <c r="K75" s="173">
        <v>1</v>
      </c>
      <c r="L75" s="142">
        <v>900000</v>
      </c>
      <c r="M75" s="199">
        <f t="shared" si="6"/>
        <v>900000</v>
      </c>
      <c r="N75" s="157" t="s">
        <v>55</v>
      </c>
      <c r="O75" s="310"/>
    </row>
    <row r="76" spans="1:15" ht="72.75" customHeight="1">
      <c r="A76" s="333"/>
      <c r="B76" s="336"/>
      <c r="C76" s="180" t="s">
        <v>60</v>
      </c>
      <c r="D76" s="141"/>
      <c r="E76" s="141" t="s">
        <v>113</v>
      </c>
      <c r="F76" s="135" t="s">
        <v>42</v>
      </c>
      <c r="G76" s="138" t="s">
        <v>62</v>
      </c>
      <c r="H76" s="138" t="s">
        <v>25</v>
      </c>
      <c r="I76" s="139" t="s">
        <v>26</v>
      </c>
      <c r="J76" s="140" t="s">
        <v>27</v>
      </c>
      <c r="K76" s="141">
        <v>1</v>
      </c>
      <c r="L76" s="142">
        <v>900000</v>
      </c>
      <c r="M76" s="145">
        <f t="shared" si="6"/>
        <v>900000</v>
      </c>
      <c r="N76" s="157" t="s">
        <v>31</v>
      </c>
      <c r="O76" s="310"/>
    </row>
    <row r="77" spans="1:15" ht="46.5" customHeight="1">
      <c r="A77" s="333"/>
      <c r="B77" s="336"/>
      <c r="C77" s="180" t="s">
        <v>60</v>
      </c>
      <c r="D77" s="141"/>
      <c r="E77" s="141" t="s">
        <v>61</v>
      </c>
      <c r="F77" s="135" t="s">
        <v>42</v>
      </c>
      <c r="G77" s="138" t="s">
        <v>62</v>
      </c>
      <c r="H77" s="138" t="s">
        <v>25</v>
      </c>
      <c r="I77" s="139" t="s">
        <v>26</v>
      </c>
      <c r="J77" s="140" t="s">
        <v>27</v>
      </c>
      <c r="K77" s="173">
        <v>1</v>
      </c>
      <c r="L77" s="142">
        <v>900000</v>
      </c>
      <c r="M77" s="199">
        <f t="shared" si="6"/>
        <v>900000</v>
      </c>
      <c r="N77" s="157" t="s">
        <v>31</v>
      </c>
      <c r="O77" s="310"/>
    </row>
    <row r="78" spans="1:15" ht="60" customHeight="1">
      <c r="A78" s="333"/>
      <c r="B78" s="336"/>
      <c r="C78" s="180" t="s">
        <v>63</v>
      </c>
      <c r="D78" s="141" t="s">
        <v>64</v>
      </c>
      <c r="E78" s="135" t="s">
        <v>65</v>
      </c>
      <c r="F78" s="135" t="s">
        <v>42</v>
      </c>
      <c r="G78" s="138" t="s">
        <v>24</v>
      </c>
      <c r="H78" s="138" t="s">
        <v>25</v>
      </c>
      <c r="I78" s="139" t="s">
        <v>26</v>
      </c>
      <c r="J78" s="141" t="s">
        <v>50</v>
      </c>
      <c r="K78" s="173">
        <v>1</v>
      </c>
      <c r="L78" s="142">
        <v>900000</v>
      </c>
      <c r="M78" s="199">
        <f t="shared" si="6"/>
        <v>900000</v>
      </c>
      <c r="N78" s="157" t="s">
        <v>31</v>
      </c>
      <c r="O78" s="310"/>
    </row>
    <row r="79" spans="1:15" ht="43.5" customHeight="1">
      <c r="A79" s="333"/>
      <c r="B79" s="336"/>
      <c r="C79" s="180" t="s">
        <v>63</v>
      </c>
      <c r="D79" s="141" t="s">
        <v>64</v>
      </c>
      <c r="E79" s="147" t="s">
        <v>66</v>
      </c>
      <c r="F79" s="135" t="s">
        <v>42</v>
      </c>
      <c r="G79" s="138" t="s">
        <v>24</v>
      </c>
      <c r="H79" s="138" t="s">
        <v>25</v>
      </c>
      <c r="I79" s="139" t="s">
        <v>26</v>
      </c>
      <c r="J79" s="141" t="s">
        <v>50</v>
      </c>
      <c r="K79" s="173">
        <v>1</v>
      </c>
      <c r="L79" s="142">
        <v>900000</v>
      </c>
      <c r="M79" s="199">
        <f t="shared" si="6"/>
        <v>900000</v>
      </c>
      <c r="N79" s="157" t="s">
        <v>31</v>
      </c>
      <c r="O79" s="310"/>
    </row>
    <row r="80" spans="1:15" ht="41.25" customHeight="1">
      <c r="A80" s="333"/>
      <c r="B80" s="336"/>
      <c r="C80" s="180" t="s">
        <v>63</v>
      </c>
      <c r="D80" s="144" t="s">
        <v>67</v>
      </c>
      <c r="E80" s="148" t="s">
        <v>68</v>
      </c>
      <c r="F80" s="148" t="s">
        <v>58</v>
      </c>
      <c r="G80" s="138" t="s">
        <v>24</v>
      </c>
      <c r="H80" s="138" t="s">
        <v>25</v>
      </c>
      <c r="I80" s="139" t="s">
        <v>26</v>
      </c>
      <c r="J80" s="144" t="s">
        <v>69</v>
      </c>
      <c r="K80" s="173">
        <v>1</v>
      </c>
      <c r="L80" s="145">
        <v>1800000</v>
      </c>
      <c r="M80" s="199">
        <f>L80*K80</f>
        <v>1800000</v>
      </c>
      <c r="N80" s="159" t="s">
        <v>28</v>
      </c>
      <c r="O80" s="310"/>
    </row>
    <row r="81" spans="1:15" ht="41.25" customHeight="1">
      <c r="A81" s="333"/>
      <c r="B81" s="336"/>
      <c r="C81" s="180" t="s">
        <v>63</v>
      </c>
      <c r="D81" s="144" t="s">
        <v>70</v>
      </c>
      <c r="E81" s="148" t="s">
        <v>71</v>
      </c>
      <c r="F81" s="135" t="s">
        <v>42</v>
      </c>
      <c r="G81" s="138" t="s">
        <v>24</v>
      </c>
      <c r="H81" s="138" t="s">
        <v>25</v>
      </c>
      <c r="I81" s="139" t="s">
        <v>26</v>
      </c>
      <c r="J81" s="141" t="s">
        <v>50</v>
      </c>
      <c r="K81" s="173">
        <v>1</v>
      </c>
      <c r="L81" s="142">
        <v>900000</v>
      </c>
      <c r="M81" s="199">
        <f>L81*K81</f>
        <v>900000</v>
      </c>
      <c r="N81" s="157" t="s">
        <v>31</v>
      </c>
      <c r="O81" s="310"/>
    </row>
    <row r="82" spans="1:15" ht="41.25" customHeight="1">
      <c r="A82" s="333"/>
      <c r="B82" s="336"/>
      <c r="C82" s="180" t="s">
        <v>72</v>
      </c>
      <c r="D82" s="144" t="s">
        <v>73</v>
      </c>
      <c r="E82" s="148" t="s">
        <v>74</v>
      </c>
      <c r="F82" s="135" t="s">
        <v>42</v>
      </c>
      <c r="G82" s="138" t="s">
        <v>24</v>
      </c>
      <c r="H82" s="146" t="s">
        <v>75</v>
      </c>
      <c r="I82" s="139" t="s">
        <v>76</v>
      </c>
      <c r="J82" s="144" t="s">
        <v>77</v>
      </c>
      <c r="K82" s="173">
        <v>2</v>
      </c>
      <c r="L82" s="142">
        <v>900000</v>
      </c>
      <c r="M82" s="199">
        <f>K82*L82</f>
        <v>1800000</v>
      </c>
      <c r="N82" s="157" t="s">
        <v>39</v>
      </c>
      <c r="O82" s="310"/>
    </row>
    <row r="83" spans="1:15" ht="41.25" customHeight="1">
      <c r="A83" s="333"/>
      <c r="B83" s="336"/>
      <c r="C83" s="180" t="s">
        <v>72</v>
      </c>
      <c r="D83" s="144" t="s">
        <v>73</v>
      </c>
      <c r="E83" s="148" t="s">
        <v>78</v>
      </c>
      <c r="F83" s="135" t="s">
        <v>42</v>
      </c>
      <c r="G83" s="138" t="s">
        <v>24</v>
      </c>
      <c r="H83" s="146" t="s">
        <v>43</v>
      </c>
      <c r="I83" s="139" t="s">
        <v>26</v>
      </c>
      <c r="J83" s="141" t="s">
        <v>79</v>
      </c>
      <c r="K83" s="173">
        <v>1</v>
      </c>
      <c r="L83" s="142">
        <v>900000</v>
      </c>
      <c r="M83" s="199">
        <f t="shared" ref="M83:M84" si="7">K83*L83</f>
        <v>900000</v>
      </c>
      <c r="N83" s="157" t="s">
        <v>55</v>
      </c>
      <c r="O83" s="310"/>
    </row>
    <row r="84" spans="1:15" ht="73.5" customHeight="1">
      <c r="A84" s="333"/>
      <c r="B84" s="336"/>
      <c r="C84" s="181" t="s">
        <v>72</v>
      </c>
      <c r="D84" s="160" t="s">
        <v>73</v>
      </c>
      <c r="E84" s="161" t="s">
        <v>80</v>
      </c>
      <c r="F84" s="162" t="s">
        <v>42</v>
      </c>
      <c r="G84" s="163" t="s">
        <v>24</v>
      </c>
      <c r="H84" s="163" t="s">
        <v>25</v>
      </c>
      <c r="I84" s="164" t="s">
        <v>26</v>
      </c>
      <c r="J84" s="160" t="s">
        <v>69</v>
      </c>
      <c r="K84" s="202">
        <v>1</v>
      </c>
      <c r="L84" s="142">
        <v>900000</v>
      </c>
      <c r="M84" s="204">
        <f t="shared" si="7"/>
        <v>900000</v>
      </c>
      <c r="N84" s="182" t="s">
        <v>31</v>
      </c>
      <c r="O84" s="310"/>
    </row>
    <row r="85" spans="1:15" ht="15.75" customHeight="1">
      <c r="B85" s="18"/>
      <c r="C85" s="19"/>
      <c r="D85" s="19"/>
      <c r="E85" s="20"/>
      <c r="F85" s="19"/>
      <c r="G85" s="19"/>
      <c r="H85" s="19"/>
      <c r="I85" s="19"/>
      <c r="J85" s="19"/>
      <c r="K85" s="292" t="s">
        <v>84</v>
      </c>
      <c r="L85" s="292"/>
      <c r="M85" s="132">
        <f>SUM(M5:M84)</f>
        <v>84800000</v>
      </c>
      <c r="N85" s="21"/>
    </row>
    <row r="86" spans="1:15" ht="36" customHeight="1" thickBot="1">
      <c r="K86" s="293" t="s">
        <v>85</v>
      </c>
      <c r="L86" s="294"/>
      <c r="M86" s="10">
        <v>2878620</v>
      </c>
      <c r="N86" s="23">
        <f>M86*100%/M87</f>
        <v>3.2831493013918328E-2</v>
      </c>
    </row>
    <row r="87" spans="1:15" ht="15.75" customHeight="1">
      <c r="K87" s="282" t="s">
        <v>86</v>
      </c>
      <c r="L87" s="282"/>
      <c r="M87" s="17">
        <f>M85+M86</f>
        <v>87678620</v>
      </c>
    </row>
    <row r="88" spans="1:15" ht="15.75" customHeight="1"/>
    <row r="89" spans="1:15" ht="15.75" customHeight="1">
      <c r="G89" t="s">
        <v>110</v>
      </c>
    </row>
    <row r="90" spans="1:15" ht="15.75" customHeight="1"/>
    <row r="91" spans="1:15" ht="15.75" customHeight="1"/>
    <row r="92" spans="1:15" ht="15.75" customHeight="1"/>
    <row r="93" spans="1:15" ht="15.75" customHeight="1"/>
    <row r="94" spans="1:15" ht="15.75" customHeight="1"/>
    <row r="95" spans="1:15" ht="15.75" customHeight="1"/>
    <row r="96" spans="1:15" ht="15.75" customHeight="1"/>
    <row r="97" spans="3:16" ht="15.75" customHeight="1"/>
    <row r="98" spans="3:16" ht="15.75" customHeight="1"/>
    <row r="99" spans="3:16" ht="15.75" customHeight="1"/>
    <row r="100" spans="3:16" ht="15.75" customHeight="1"/>
    <row r="101" spans="3:16" ht="15.75" customHeight="1"/>
    <row r="102" spans="3:16" ht="15.75" customHeight="1"/>
    <row r="103" spans="3:16" ht="15.75" customHeight="1"/>
    <row r="104" spans="3:16" ht="15.75" customHeight="1"/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  <row r="1017" spans="3:16" s="12" customFormat="1" ht="15.75" customHeight="1">
      <c r="C1017"/>
      <c r="D1017"/>
      <c r="E1017" s="7"/>
      <c r="F1017"/>
      <c r="G1017"/>
      <c r="H1017"/>
      <c r="I1017"/>
      <c r="J1017"/>
      <c r="K1017"/>
      <c r="L1017"/>
      <c r="M1017"/>
      <c r="N1017" s="14"/>
      <c r="O1017"/>
      <c r="P1017"/>
    </row>
    <row r="1018" spans="3:16" s="12" customFormat="1" ht="15.75" customHeight="1">
      <c r="C1018"/>
      <c r="D1018"/>
      <c r="E1018" s="7"/>
      <c r="F1018"/>
      <c r="G1018"/>
      <c r="H1018"/>
      <c r="I1018"/>
      <c r="J1018"/>
      <c r="K1018"/>
      <c r="L1018"/>
      <c r="M1018"/>
      <c r="N1018" s="14"/>
      <c r="O1018"/>
      <c r="P1018"/>
    </row>
    <row r="1019" spans="3:16" s="12" customFormat="1" ht="15.75" customHeight="1">
      <c r="C1019"/>
      <c r="D1019"/>
      <c r="E1019" s="7"/>
      <c r="F1019"/>
      <c r="G1019"/>
      <c r="H1019"/>
      <c r="I1019"/>
      <c r="J1019"/>
      <c r="K1019"/>
      <c r="L1019"/>
      <c r="M1019"/>
      <c r="N1019" s="14"/>
      <c r="O1019"/>
      <c r="P1019"/>
    </row>
    <row r="1020" spans="3:16" s="12" customFormat="1" ht="15.75" customHeight="1">
      <c r="C1020"/>
      <c r="D1020"/>
      <c r="E1020" s="7"/>
      <c r="F1020"/>
      <c r="G1020"/>
      <c r="H1020"/>
      <c r="I1020"/>
      <c r="J1020"/>
      <c r="K1020"/>
      <c r="L1020"/>
      <c r="M1020"/>
      <c r="N1020" s="14"/>
      <c r="O1020"/>
      <c r="P1020"/>
    </row>
    <row r="1021" spans="3:16" s="12" customFormat="1" ht="15.75" customHeight="1">
      <c r="C1021"/>
      <c r="D1021"/>
      <c r="E1021" s="7"/>
      <c r="F1021"/>
      <c r="G1021"/>
      <c r="H1021"/>
      <c r="I1021"/>
      <c r="J1021"/>
      <c r="K1021"/>
      <c r="L1021"/>
      <c r="M1021"/>
      <c r="N1021" s="14"/>
      <c r="O1021"/>
      <c r="P1021"/>
    </row>
    <row r="1022" spans="3:16" s="12" customFormat="1" ht="15.75" customHeight="1">
      <c r="C1022"/>
      <c r="D1022"/>
      <c r="E1022" s="7"/>
      <c r="F1022"/>
      <c r="G1022"/>
      <c r="H1022"/>
      <c r="I1022"/>
      <c r="J1022"/>
      <c r="K1022"/>
      <c r="L1022"/>
      <c r="M1022"/>
      <c r="N1022" s="14"/>
      <c r="O1022"/>
      <c r="P1022"/>
    </row>
    <row r="1023" spans="3:16" s="12" customFormat="1" ht="15.75" customHeight="1">
      <c r="C1023"/>
      <c r="D1023"/>
      <c r="E1023" s="7"/>
      <c r="F1023"/>
      <c r="G1023"/>
      <c r="H1023"/>
      <c r="I1023"/>
      <c r="J1023"/>
      <c r="K1023"/>
      <c r="L1023"/>
      <c r="M1023"/>
      <c r="N1023" s="14"/>
      <c r="O1023"/>
      <c r="P1023"/>
    </row>
    <row r="1024" spans="3:16" s="12" customFormat="1" ht="15.75" customHeight="1">
      <c r="C1024"/>
      <c r="D1024"/>
      <c r="E1024" s="7"/>
      <c r="F1024"/>
      <c r="G1024"/>
      <c r="H1024"/>
      <c r="I1024"/>
      <c r="J1024"/>
      <c r="K1024"/>
      <c r="L1024"/>
      <c r="M1024"/>
      <c r="N1024" s="14"/>
      <c r="O1024"/>
      <c r="P1024"/>
    </row>
    <row r="1025" spans="3:16" s="12" customFormat="1" ht="15.75" customHeight="1">
      <c r="C1025"/>
      <c r="D1025"/>
      <c r="E1025" s="7"/>
      <c r="F1025"/>
      <c r="G1025"/>
      <c r="H1025"/>
      <c r="I1025"/>
      <c r="J1025"/>
      <c r="K1025"/>
      <c r="L1025"/>
      <c r="M1025"/>
      <c r="N1025" s="14"/>
      <c r="O1025"/>
      <c r="P1025"/>
    </row>
    <row r="1026" spans="3:16" s="12" customFormat="1" ht="15.75" customHeight="1">
      <c r="C1026"/>
      <c r="D1026"/>
      <c r="E1026" s="7"/>
      <c r="F1026"/>
      <c r="G1026"/>
      <c r="H1026"/>
      <c r="I1026"/>
      <c r="J1026"/>
      <c r="K1026"/>
      <c r="L1026"/>
      <c r="M1026"/>
      <c r="N1026" s="14"/>
      <c r="O1026"/>
      <c r="P1026"/>
    </row>
    <row r="1027" spans="3:16" s="12" customFormat="1" ht="15.75" customHeight="1">
      <c r="C1027"/>
      <c r="D1027"/>
      <c r="E1027" s="7"/>
      <c r="F1027"/>
      <c r="G1027"/>
      <c r="H1027"/>
      <c r="I1027"/>
      <c r="J1027"/>
      <c r="K1027"/>
      <c r="L1027"/>
      <c r="M1027"/>
      <c r="N1027" s="14"/>
      <c r="O1027"/>
      <c r="P1027"/>
    </row>
    <row r="1028" spans="3:16" s="12" customFormat="1" ht="15.75" customHeight="1">
      <c r="C1028"/>
      <c r="D1028"/>
      <c r="E1028" s="7"/>
      <c r="F1028"/>
      <c r="G1028"/>
      <c r="H1028"/>
      <c r="I1028"/>
      <c r="J1028"/>
      <c r="K1028"/>
      <c r="L1028"/>
      <c r="M1028"/>
      <c r="N1028" s="14"/>
      <c r="O1028"/>
      <c r="P1028"/>
    </row>
    <row r="1029" spans="3:16" s="12" customFormat="1" ht="15.75" customHeight="1">
      <c r="C1029"/>
      <c r="D1029"/>
      <c r="E1029" s="7"/>
      <c r="F1029"/>
      <c r="G1029"/>
      <c r="H1029"/>
      <c r="I1029"/>
      <c r="J1029"/>
      <c r="K1029"/>
      <c r="L1029"/>
      <c r="M1029"/>
      <c r="N1029" s="14"/>
      <c r="O1029"/>
      <c r="P1029"/>
    </row>
    <row r="1030" spans="3:16" s="12" customFormat="1" ht="15.75" customHeight="1">
      <c r="C1030"/>
      <c r="D1030"/>
      <c r="E1030" s="7"/>
      <c r="F1030"/>
      <c r="G1030"/>
      <c r="H1030"/>
      <c r="I1030"/>
      <c r="J1030"/>
      <c r="K1030"/>
      <c r="L1030"/>
      <c r="M1030"/>
      <c r="N1030" s="14"/>
      <c r="O1030"/>
      <c r="P1030"/>
    </row>
    <row r="1031" spans="3:16" s="12" customFormat="1" ht="15.75" customHeight="1">
      <c r="C1031"/>
      <c r="D1031"/>
      <c r="E1031" s="7"/>
      <c r="F1031"/>
      <c r="G1031"/>
      <c r="H1031"/>
      <c r="I1031"/>
      <c r="J1031"/>
      <c r="K1031"/>
      <c r="L1031"/>
      <c r="M1031"/>
      <c r="N1031" s="14"/>
      <c r="O1031"/>
      <c r="P1031"/>
    </row>
    <row r="1032" spans="3:16" s="12" customFormat="1" ht="15.75" customHeight="1">
      <c r="C1032"/>
      <c r="D1032"/>
      <c r="E1032" s="7"/>
      <c r="F1032"/>
      <c r="G1032"/>
      <c r="H1032"/>
      <c r="I1032"/>
      <c r="J1032"/>
      <c r="K1032"/>
      <c r="L1032"/>
      <c r="M1032"/>
      <c r="N1032" s="14"/>
      <c r="O1032"/>
      <c r="P1032"/>
    </row>
    <row r="1033" spans="3:16" s="12" customFormat="1" ht="15.75" customHeight="1">
      <c r="C1033"/>
      <c r="D1033"/>
      <c r="E1033" s="7"/>
      <c r="F1033"/>
      <c r="G1033"/>
      <c r="H1033"/>
      <c r="I1033"/>
      <c r="J1033"/>
      <c r="K1033"/>
      <c r="L1033"/>
      <c r="M1033"/>
      <c r="N1033" s="14"/>
      <c r="O1033"/>
      <c r="P1033"/>
    </row>
    <row r="1034" spans="3:16" s="12" customFormat="1" ht="15.75" customHeight="1">
      <c r="C1034"/>
      <c r="D1034"/>
      <c r="E1034" s="7"/>
      <c r="F1034"/>
      <c r="G1034"/>
      <c r="H1034"/>
      <c r="I1034"/>
      <c r="J1034"/>
      <c r="K1034"/>
      <c r="L1034"/>
      <c r="M1034"/>
      <c r="N1034" s="14"/>
      <c r="O1034"/>
      <c r="P1034"/>
    </row>
    <row r="1035" spans="3:16" s="12" customFormat="1" ht="15.75" customHeight="1">
      <c r="C1035"/>
      <c r="D1035"/>
      <c r="E1035" s="7"/>
      <c r="F1035"/>
      <c r="G1035"/>
      <c r="H1035"/>
      <c r="I1035"/>
      <c r="J1035"/>
      <c r="K1035"/>
      <c r="L1035"/>
      <c r="M1035"/>
      <c r="N1035" s="14"/>
      <c r="O1035"/>
      <c r="P1035"/>
    </row>
    <row r="1036" spans="3:16" s="12" customFormat="1" ht="15.75" customHeight="1">
      <c r="C1036"/>
      <c r="D1036"/>
      <c r="E1036" s="7"/>
      <c r="F1036"/>
      <c r="G1036"/>
      <c r="H1036"/>
      <c r="I1036"/>
      <c r="J1036"/>
      <c r="K1036"/>
      <c r="L1036"/>
      <c r="M1036"/>
      <c r="N1036" s="14"/>
      <c r="O1036"/>
      <c r="P1036"/>
    </row>
  </sheetData>
  <protectedRanges>
    <protectedRange sqref="E5 E25 E45 E65" name="Rango1_13_1_1_1_1_1_1"/>
  </protectedRanges>
  <mergeCells count="16">
    <mergeCell ref="K87:L87"/>
    <mergeCell ref="A1:O1"/>
    <mergeCell ref="A2:O2"/>
    <mergeCell ref="G3:H3"/>
    <mergeCell ref="I3:J3"/>
    <mergeCell ref="O4:O84"/>
    <mergeCell ref="A5:A24"/>
    <mergeCell ref="B5:B24"/>
    <mergeCell ref="A25:A44"/>
    <mergeCell ref="B25:B44"/>
    <mergeCell ref="A45:A64"/>
    <mergeCell ref="B45:B64"/>
    <mergeCell ref="A65:A84"/>
    <mergeCell ref="B65:B84"/>
    <mergeCell ref="K85:L85"/>
    <mergeCell ref="K86:L86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32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5.42578125" customWidth="1"/>
    <col min="17" max="17" width="17.140625" customWidth="1"/>
    <col min="18" max="18" width="16.85546875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26.25" customHeight="1">
      <c r="A2" s="277" t="s">
        <v>101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8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350">
        <v>1</v>
      </c>
      <c r="P4" s="3"/>
    </row>
    <row r="5" spans="1:18" ht="72" customHeight="1">
      <c r="A5" s="339" t="s">
        <v>117</v>
      </c>
      <c r="B5" s="342">
        <v>250</v>
      </c>
      <c r="C5" s="149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2500000</v>
      </c>
      <c r="M5" s="155">
        <f>K5*L5</f>
        <v>2500000</v>
      </c>
      <c r="N5" s="172" t="s">
        <v>28</v>
      </c>
      <c r="O5" s="351"/>
      <c r="P5">
        <v>64800000</v>
      </c>
      <c r="Q5">
        <f>P5/4</f>
        <v>16200000</v>
      </c>
      <c r="R5" s="155">
        <f>Q5/19</f>
        <v>852631.57894736843</v>
      </c>
    </row>
    <row r="6" spans="1:18" ht="65.25" customHeight="1">
      <c r="A6" s="340"/>
      <c r="B6" s="343"/>
      <c r="C6" s="135" t="s">
        <v>20</v>
      </c>
      <c r="D6" s="171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852630</v>
      </c>
      <c r="M6" s="142">
        <f>K6*L6</f>
        <v>852630</v>
      </c>
      <c r="N6" s="173" t="s">
        <v>31</v>
      </c>
      <c r="O6" s="351"/>
      <c r="P6" s="194">
        <v>30000000</v>
      </c>
      <c r="Q6" s="155">
        <f>P6/4</f>
        <v>7500000</v>
      </c>
      <c r="R6" s="155">
        <f>Q6/3</f>
        <v>2500000</v>
      </c>
    </row>
    <row r="7" spans="1:18" ht="33.75" customHeight="1">
      <c r="A7" s="340"/>
      <c r="B7" s="343"/>
      <c r="C7" s="135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852630</v>
      </c>
      <c r="M7" s="142">
        <f t="shared" ref="M7:M9" si="0">K7*L7</f>
        <v>852630</v>
      </c>
      <c r="N7" s="173" t="s">
        <v>31</v>
      </c>
      <c r="O7" s="351"/>
      <c r="P7" s="177">
        <f>SUM(M5:M25)</f>
        <v>23700000</v>
      </c>
      <c r="Q7" s="134">
        <f>P7*4</f>
        <v>94800000</v>
      </c>
      <c r="R7" s="155">
        <v>1600000</v>
      </c>
    </row>
    <row r="8" spans="1:18" ht="65.25" customHeight="1">
      <c r="A8" s="340"/>
      <c r="B8" s="343"/>
      <c r="C8" s="135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852630</v>
      </c>
      <c r="M8" s="142">
        <f t="shared" si="0"/>
        <v>852630</v>
      </c>
      <c r="N8" s="173" t="s">
        <v>31</v>
      </c>
      <c r="O8" s="351"/>
      <c r="P8" s="19"/>
      <c r="R8" s="155">
        <v>1800000</v>
      </c>
    </row>
    <row r="9" spans="1:18" ht="65.25" customHeight="1">
      <c r="A9" s="340"/>
      <c r="B9" s="343"/>
      <c r="C9" s="135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852630</v>
      </c>
      <c r="M9" s="142">
        <f t="shared" si="0"/>
        <v>852630</v>
      </c>
      <c r="N9" s="173" t="s">
        <v>39</v>
      </c>
      <c r="O9" s="351"/>
      <c r="P9" s="176">
        <f>52200000+12600000</f>
        <v>64800000</v>
      </c>
      <c r="Q9" s="134">
        <f>P9/20</f>
        <v>3240000</v>
      </c>
    </row>
    <row r="10" spans="1:18" ht="52.5" customHeight="1">
      <c r="A10" s="340"/>
      <c r="B10" s="343"/>
      <c r="C10" s="144" t="s">
        <v>40</v>
      </c>
      <c r="D10" s="136"/>
      <c r="E10" s="144" t="s">
        <v>46</v>
      </c>
      <c r="F10" s="135" t="s">
        <v>47</v>
      </c>
      <c r="G10" s="138"/>
      <c r="H10" s="138" t="s">
        <v>25</v>
      </c>
      <c r="I10" s="139" t="s">
        <v>26</v>
      </c>
      <c r="J10" s="139" t="s">
        <v>48</v>
      </c>
      <c r="K10" s="141">
        <v>1</v>
      </c>
      <c r="L10" s="142">
        <v>852630</v>
      </c>
      <c r="M10" s="145">
        <f t="shared" ref="M10:M19" si="1">K10*L10</f>
        <v>852630</v>
      </c>
      <c r="N10" s="170" t="s">
        <v>45</v>
      </c>
      <c r="O10" s="351"/>
      <c r="P10" s="19"/>
    </row>
    <row r="11" spans="1:18" ht="60" customHeight="1">
      <c r="A11" s="340"/>
      <c r="B11" s="343"/>
      <c r="C11" s="144" t="s">
        <v>40</v>
      </c>
      <c r="D11" s="136"/>
      <c r="E11" s="144" t="s">
        <v>51</v>
      </c>
      <c r="F11" s="135" t="s">
        <v>42</v>
      </c>
      <c r="G11" s="138" t="s">
        <v>24</v>
      </c>
      <c r="H11" s="138" t="s">
        <v>25</v>
      </c>
      <c r="I11" s="139" t="s">
        <v>26</v>
      </c>
      <c r="J11" s="139" t="s">
        <v>50</v>
      </c>
      <c r="K11" s="141">
        <v>1</v>
      </c>
      <c r="L11" s="142">
        <v>852630</v>
      </c>
      <c r="M11" s="145">
        <f t="shared" si="1"/>
        <v>852630</v>
      </c>
      <c r="N11" s="170" t="s">
        <v>45</v>
      </c>
      <c r="O11" s="351"/>
      <c r="P11" s="19"/>
    </row>
    <row r="12" spans="1:18" ht="80.25" customHeight="1">
      <c r="A12" s="340"/>
      <c r="B12" s="343"/>
      <c r="C12" s="144" t="s">
        <v>52</v>
      </c>
      <c r="D12" s="141"/>
      <c r="E12" s="141" t="s">
        <v>53</v>
      </c>
      <c r="F12" s="135" t="s">
        <v>54</v>
      </c>
      <c r="G12" s="138" t="s">
        <v>24</v>
      </c>
      <c r="H12" s="138" t="s">
        <v>25</v>
      </c>
      <c r="I12" s="139" t="s">
        <v>26</v>
      </c>
      <c r="J12" s="141" t="s">
        <v>50</v>
      </c>
      <c r="K12" s="141">
        <v>1</v>
      </c>
      <c r="L12" s="142">
        <v>852630</v>
      </c>
      <c r="M12" s="145">
        <f t="shared" si="1"/>
        <v>852630</v>
      </c>
      <c r="N12" s="173" t="s">
        <v>55</v>
      </c>
      <c r="O12" s="351"/>
      <c r="P12" s="19"/>
    </row>
    <row r="13" spans="1:18" ht="57.75" customHeight="1">
      <c r="A13" s="340"/>
      <c r="B13" s="343"/>
      <c r="C13" s="144" t="s">
        <v>52</v>
      </c>
      <c r="D13" s="141"/>
      <c r="E13" s="141" t="s">
        <v>56</v>
      </c>
      <c r="F13" s="135" t="s">
        <v>42</v>
      </c>
      <c r="G13" s="138" t="s">
        <v>24</v>
      </c>
      <c r="H13" s="138" t="s">
        <v>25</v>
      </c>
      <c r="I13" s="139" t="s">
        <v>26</v>
      </c>
      <c r="J13" s="141" t="s">
        <v>50</v>
      </c>
      <c r="K13" s="141">
        <v>1</v>
      </c>
      <c r="L13" s="142">
        <v>852630</v>
      </c>
      <c r="M13" s="145">
        <f t="shared" ref="M13:M14" si="2">K13*L13</f>
        <v>852630</v>
      </c>
      <c r="N13" s="173" t="s">
        <v>39</v>
      </c>
      <c r="O13" s="351"/>
      <c r="P13" s="19"/>
    </row>
    <row r="14" spans="1:18" ht="69.75" customHeight="1">
      <c r="A14" s="340"/>
      <c r="B14" s="343"/>
      <c r="C14" s="144" t="s">
        <v>52</v>
      </c>
      <c r="D14" s="141"/>
      <c r="E14" s="141" t="s">
        <v>57</v>
      </c>
      <c r="F14" s="135" t="s">
        <v>58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41">
        <v>1</v>
      </c>
      <c r="L14" s="145">
        <v>2500000</v>
      </c>
      <c r="M14" s="145">
        <f t="shared" si="2"/>
        <v>2500000</v>
      </c>
      <c r="N14" s="174" t="s">
        <v>28</v>
      </c>
      <c r="O14" s="351"/>
      <c r="P14" s="19"/>
    </row>
    <row r="15" spans="1:18" ht="54" customHeight="1">
      <c r="A15" s="340"/>
      <c r="B15" s="343"/>
      <c r="C15" s="144" t="s">
        <v>52</v>
      </c>
      <c r="D15" s="141"/>
      <c r="E15" s="141" t="s">
        <v>59</v>
      </c>
      <c r="F15" s="135" t="s">
        <v>42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41">
        <v>1</v>
      </c>
      <c r="L15" s="142">
        <v>852630</v>
      </c>
      <c r="M15" s="145">
        <f t="shared" si="1"/>
        <v>852630</v>
      </c>
      <c r="N15" s="173" t="s">
        <v>55</v>
      </c>
      <c r="O15" s="351"/>
      <c r="P15" s="19"/>
    </row>
    <row r="16" spans="1:18" ht="69.75" customHeight="1">
      <c r="A16" s="340"/>
      <c r="B16" s="343"/>
      <c r="C16" s="144" t="s">
        <v>60</v>
      </c>
      <c r="D16" s="141"/>
      <c r="E16" s="141" t="s">
        <v>61</v>
      </c>
      <c r="F16" s="135" t="s">
        <v>42</v>
      </c>
      <c r="G16" s="138" t="s">
        <v>62</v>
      </c>
      <c r="H16" s="138" t="s">
        <v>25</v>
      </c>
      <c r="I16" s="139" t="s">
        <v>26</v>
      </c>
      <c r="J16" s="140" t="s">
        <v>27</v>
      </c>
      <c r="K16" s="141">
        <v>1</v>
      </c>
      <c r="L16" s="142">
        <v>852630</v>
      </c>
      <c r="M16" s="145">
        <f t="shared" si="1"/>
        <v>852630</v>
      </c>
      <c r="N16" s="173" t="s">
        <v>31</v>
      </c>
      <c r="O16" s="351"/>
      <c r="P16" s="19"/>
    </row>
    <row r="17" spans="1:17" ht="58.5" customHeight="1">
      <c r="A17" s="340"/>
      <c r="B17" s="343"/>
      <c r="C17" s="144" t="s">
        <v>63</v>
      </c>
      <c r="D17" s="141" t="s">
        <v>64</v>
      </c>
      <c r="E17" s="135" t="s">
        <v>65</v>
      </c>
      <c r="F17" s="135" t="s">
        <v>42</v>
      </c>
      <c r="G17" s="138" t="s">
        <v>24</v>
      </c>
      <c r="H17" s="138" t="s">
        <v>25</v>
      </c>
      <c r="I17" s="139" t="s">
        <v>26</v>
      </c>
      <c r="J17" s="141" t="s">
        <v>50</v>
      </c>
      <c r="K17" s="141">
        <v>1</v>
      </c>
      <c r="L17" s="142">
        <v>852630</v>
      </c>
      <c r="M17" s="145">
        <f t="shared" si="1"/>
        <v>852630</v>
      </c>
      <c r="N17" s="173" t="s">
        <v>31</v>
      </c>
      <c r="O17" s="351"/>
      <c r="P17" s="19"/>
    </row>
    <row r="18" spans="1:17" ht="90.75" customHeight="1">
      <c r="A18" s="340"/>
      <c r="B18" s="343"/>
      <c r="C18" s="144" t="s">
        <v>63</v>
      </c>
      <c r="D18" s="141" t="s">
        <v>64</v>
      </c>
      <c r="E18" s="147" t="s">
        <v>89</v>
      </c>
      <c r="F18" s="135" t="s">
        <v>42</v>
      </c>
      <c r="G18" s="138" t="s">
        <v>24</v>
      </c>
      <c r="H18" s="138" t="s">
        <v>25</v>
      </c>
      <c r="I18" s="139" t="s">
        <v>26</v>
      </c>
      <c r="J18" s="141" t="s">
        <v>50</v>
      </c>
      <c r="K18" s="141">
        <v>1</v>
      </c>
      <c r="L18" s="142">
        <v>852630</v>
      </c>
      <c r="M18" s="145">
        <f t="shared" si="1"/>
        <v>852630</v>
      </c>
      <c r="N18" s="173" t="s">
        <v>31</v>
      </c>
      <c r="O18" s="351"/>
      <c r="P18" s="19"/>
    </row>
    <row r="19" spans="1:17" ht="90.75" customHeight="1">
      <c r="A19" s="340"/>
      <c r="B19" s="343"/>
      <c r="C19" s="144" t="s">
        <v>63</v>
      </c>
      <c r="D19" s="141" t="s">
        <v>64</v>
      </c>
      <c r="E19" s="147" t="s">
        <v>66</v>
      </c>
      <c r="F19" s="135" t="s">
        <v>42</v>
      </c>
      <c r="G19" s="138" t="s">
        <v>24</v>
      </c>
      <c r="H19" s="138" t="s">
        <v>25</v>
      </c>
      <c r="I19" s="139" t="s">
        <v>26</v>
      </c>
      <c r="J19" s="141" t="s">
        <v>50</v>
      </c>
      <c r="K19" s="141">
        <v>1</v>
      </c>
      <c r="L19" s="142">
        <v>852630</v>
      </c>
      <c r="M19" s="145">
        <f t="shared" si="1"/>
        <v>852630</v>
      </c>
      <c r="N19" s="173" t="s">
        <v>31</v>
      </c>
      <c r="O19" s="351"/>
      <c r="P19" s="19"/>
    </row>
    <row r="20" spans="1:17" ht="56.25" customHeight="1">
      <c r="A20" s="340"/>
      <c r="B20" s="343"/>
      <c r="C20" s="144" t="s">
        <v>63</v>
      </c>
      <c r="D20" s="144" t="s">
        <v>67</v>
      </c>
      <c r="E20" s="148" t="s">
        <v>68</v>
      </c>
      <c r="F20" s="148" t="s">
        <v>58</v>
      </c>
      <c r="G20" s="138" t="s">
        <v>24</v>
      </c>
      <c r="H20" s="138" t="s">
        <v>25</v>
      </c>
      <c r="I20" s="139" t="s">
        <v>26</v>
      </c>
      <c r="J20" s="144" t="s">
        <v>69</v>
      </c>
      <c r="K20" s="141">
        <v>1</v>
      </c>
      <c r="L20" s="145">
        <v>2500000</v>
      </c>
      <c r="M20" s="145">
        <f>L20*K20</f>
        <v>2500000</v>
      </c>
      <c r="N20" s="174" t="s">
        <v>28</v>
      </c>
      <c r="O20" s="351"/>
      <c r="P20" s="19"/>
    </row>
    <row r="21" spans="1:17" ht="109.5" customHeight="1">
      <c r="A21" s="340"/>
      <c r="B21" s="343"/>
      <c r="C21" s="144" t="s">
        <v>63</v>
      </c>
      <c r="D21" s="144" t="s">
        <v>70</v>
      </c>
      <c r="E21" s="148" t="s">
        <v>71</v>
      </c>
      <c r="F21" s="135" t="s">
        <v>42</v>
      </c>
      <c r="G21" s="138" t="s">
        <v>24</v>
      </c>
      <c r="H21" s="138" t="s">
        <v>25</v>
      </c>
      <c r="I21" s="139" t="s">
        <v>26</v>
      </c>
      <c r="J21" s="141" t="s">
        <v>50</v>
      </c>
      <c r="K21" s="141">
        <v>1</v>
      </c>
      <c r="L21" s="142">
        <v>852660</v>
      </c>
      <c r="M21" s="145">
        <f>L21*K21</f>
        <v>852660</v>
      </c>
      <c r="N21" s="173" t="s">
        <v>31</v>
      </c>
      <c r="O21" s="351"/>
      <c r="P21" s="19"/>
    </row>
    <row r="22" spans="1:17" ht="56.25" customHeight="1">
      <c r="A22" s="340"/>
      <c r="B22" s="343"/>
      <c r="C22" s="144" t="s">
        <v>72</v>
      </c>
      <c r="D22" s="144" t="s">
        <v>73</v>
      </c>
      <c r="E22" s="148" t="s">
        <v>74</v>
      </c>
      <c r="F22" s="135" t="s">
        <v>42</v>
      </c>
      <c r="G22" s="138" t="s">
        <v>24</v>
      </c>
      <c r="H22" s="146" t="s">
        <v>75</v>
      </c>
      <c r="I22" s="139" t="s">
        <v>76</v>
      </c>
      <c r="J22" s="144" t="s">
        <v>77</v>
      </c>
      <c r="K22" s="141">
        <v>2</v>
      </c>
      <c r="L22" s="142">
        <v>852630</v>
      </c>
      <c r="M22" s="145">
        <f>K22*L22</f>
        <v>1705260</v>
      </c>
      <c r="N22" s="173" t="s">
        <v>39</v>
      </c>
      <c r="O22" s="351"/>
      <c r="P22" s="19"/>
    </row>
    <row r="23" spans="1:17" ht="56.25" customHeight="1">
      <c r="A23" s="340"/>
      <c r="B23" s="343"/>
      <c r="C23" s="144" t="s">
        <v>72</v>
      </c>
      <c r="D23" s="144" t="s">
        <v>73</v>
      </c>
      <c r="E23" s="148" t="s">
        <v>78</v>
      </c>
      <c r="F23" s="135" t="s">
        <v>42</v>
      </c>
      <c r="G23" s="138" t="s">
        <v>24</v>
      </c>
      <c r="H23" s="146" t="s">
        <v>43</v>
      </c>
      <c r="I23" s="139" t="s">
        <v>26</v>
      </c>
      <c r="J23" s="141" t="s">
        <v>79</v>
      </c>
      <c r="K23" s="141">
        <v>1</v>
      </c>
      <c r="L23" s="142">
        <v>852630</v>
      </c>
      <c r="M23" s="145">
        <f t="shared" ref="M23:M25" si="3">K23*L23</f>
        <v>852630</v>
      </c>
      <c r="N23" s="173" t="s">
        <v>55</v>
      </c>
      <c r="O23" s="351"/>
      <c r="P23" s="19"/>
    </row>
    <row r="24" spans="1:17" ht="56.25" customHeight="1">
      <c r="A24" s="340"/>
      <c r="B24" s="343"/>
      <c r="C24" s="144" t="s">
        <v>72</v>
      </c>
      <c r="D24" s="144" t="s">
        <v>73</v>
      </c>
      <c r="E24" s="148" t="s">
        <v>80</v>
      </c>
      <c r="F24" s="135" t="s">
        <v>42</v>
      </c>
      <c r="G24" s="138" t="s">
        <v>24</v>
      </c>
      <c r="H24" s="138" t="s">
        <v>25</v>
      </c>
      <c r="I24" s="139" t="s">
        <v>26</v>
      </c>
      <c r="J24" s="144" t="s">
        <v>69</v>
      </c>
      <c r="K24" s="141">
        <v>1</v>
      </c>
      <c r="L24" s="142">
        <v>852630</v>
      </c>
      <c r="M24" s="145">
        <f t="shared" ref="M24" si="4">K24*L24</f>
        <v>852630</v>
      </c>
      <c r="N24" s="173" t="s">
        <v>31</v>
      </c>
      <c r="O24" s="351"/>
      <c r="P24" s="19"/>
    </row>
    <row r="25" spans="1:17" ht="56.25" customHeight="1">
      <c r="A25" s="341"/>
      <c r="B25" s="344"/>
      <c r="C25" s="160" t="s">
        <v>72</v>
      </c>
      <c r="D25" s="160" t="s">
        <v>90</v>
      </c>
      <c r="E25" s="161" t="s">
        <v>91</v>
      </c>
      <c r="F25" s="162" t="s">
        <v>42</v>
      </c>
      <c r="G25" s="163" t="s">
        <v>24</v>
      </c>
      <c r="H25" s="163" t="s">
        <v>25</v>
      </c>
      <c r="I25" s="164" t="s">
        <v>26</v>
      </c>
      <c r="J25" s="160" t="s">
        <v>69</v>
      </c>
      <c r="K25" s="165">
        <v>1</v>
      </c>
      <c r="L25" s="142">
        <v>852630</v>
      </c>
      <c r="M25" s="166">
        <f t="shared" si="3"/>
        <v>852630</v>
      </c>
      <c r="N25" s="175" t="s">
        <v>45</v>
      </c>
      <c r="O25" s="351"/>
      <c r="P25" s="177">
        <f>SUM(M5:M25)</f>
        <v>23700000</v>
      </c>
      <c r="Q25" s="134">
        <f>P25*4</f>
        <v>94800000</v>
      </c>
    </row>
    <row r="26" spans="1:17" ht="71.25" customHeight="1">
      <c r="A26" s="323" t="s">
        <v>118</v>
      </c>
      <c r="B26" s="338">
        <v>355</v>
      </c>
      <c r="C26" s="149" t="s">
        <v>20</v>
      </c>
      <c r="D26" s="171" t="s">
        <v>21</v>
      </c>
      <c r="E26" s="150" t="s">
        <v>22</v>
      </c>
      <c r="F26" s="150" t="s">
        <v>23</v>
      </c>
      <c r="G26" s="151" t="s">
        <v>24</v>
      </c>
      <c r="H26" s="151" t="s">
        <v>25</v>
      </c>
      <c r="I26" s="152" t="s">
        <v>26</v>
      </c>
      <c r="J26" s="153" t="s">
        <v>27</v>
      </c>
      <c r="K26" s="154">
        <v>1</v>
      </c>
      <c r="L26" s="155">
        <v>2500000</v>
      </c>
      <c r="M26" s="155">
        <f>K26*L26</f>
        <v>2500000</v>
      </c>
      <c r="N26" s="172" t="s">
        <v>28</v>
      </c>
      <c r="O26" s="351"/>
      <c r="P26" s="19"/>
    </row>
    <row r="27" spans="1:17" ht="106.5" customHeight="1">
      <c r="A27" s="320"/>
      <c r="B27" s="326"/>
      <c r="C27" s="135" t="s">
        <v>20</v>
      </c>
      <c r="D27" s="171" t="s">
        <v>21</v>
      </c>
      <c r="E27" s="137" t="s">
        <v>29</v>
      </c>
      <c r="F27" s="137" t="s">
        <v>30</v>
      </c>
      <c r="G27" s="138" t="s">
        <v>24</v>
      </c>
      <c r="H27" s="138" t="s">
        <v>25</v>
      </c>
      <c r="I27" s="139" t="s">
        <v>26</v>
      </c>
      <c r="J27" s="140" t="s">
        <v>27</v>
      </c>
      <c r="K27" s="141">
        <v>1</v>
      </c>
      <c r="L27" s="142">
        <v>852630</v>
      </c>
      <c r="M27" s="142">
        <f>K27*L27</f>
        <v>852630</v>
      </c>
      <c r="N27" s="173" t="s">
        <v>31</v>
      </c>
      <c r="O27" s="351"/>
      <c r="P27" s="19"/>
    </row>
    <row r="28" spans="1:17" ht="33.75" customHeight="1">
      <c r="A28" s="320"/>
      <c r="B28" s="326"/>
      <c r="C28" s="135" t="s">
        <v>20</v>
      </c>
      <c r="D28" s="144" t="s">
        <v>32</v>
      </c>
      <c r="E28" s="137" t="s">
        <v>33</v>
      </c>
      <c r="F28" s="137" t="s">
        <v>30</v>
      </c>
      <c r="G28" s="138" t="s">
        <v>24</v>
      </c>
      <c r="H28" s="138" t="s">
        <v>25</v>
      </c>
      <c r="I28" s="139" t="s">
        <v>26</v>
      </c>
      <c r="J28" s="140" t="s">
        <v>34</v>
      </c>
      <c r="K28" s="141">
        <v>1</v>
      </c>
      <c r="L28" s="142">
        <v>852630</v>
      </c>
      <c r="M28" s="142">
        <f t="shared" ref="M28:M40" si="5">K28*L28</f>
        <v>852630</v>
      </c>
      <c r="N28" s="173" t="s">
        <v>31</v>
      </c>
      <c r="O28" s="351"/>
      <c r="P28" s="19"/>
    </row>
    <row r="29" spans="1:17" ht="43.5" customHeight="1">
      <c r="A29" s="320"/>
      <c r="B29" s="326"/>
      <c r="C29" s="135" t="s">
        <v>20</v>
      </c>
      <c r="D29" s="144" t="s">
        <v>32</v>
      </c>
      <c r="E29" s="137" t="s">
        <v>35</v>
      </c>
      <c r="F29" s="137" t="s">
        <v>30</v>
      </c>
      <c r="G29" s="138" t="s">
        <v>24</v>
      </c>
      <c r="H29" s="138" t="s">
        <v>25</v>
      </c>
      <c r="I29" s="139" t="s">
        <v>26</v>
      </c>
      <c r="J29" s="140" t="s">
        <v>34</v>
      </c>
      <c r="K29" s="141">
        <v>1</v>
      </c>
      <c r="L29" s="142">
        <v>852630</v>
      </c>
      <c r="M29" s="142">
        <f t="shared" si="5"/>
        <v>852630</v>
      </c>
      <c r="N29" s="173" t="s">
        <v>31</v>
      </c>
      <c r="O29" s="351"/>
      <c r="P29" s="19"/>
    </row>
    <row r="30" spans="1:17" ht="65.25" customHeight="1">
      <c r="A30" s="320"/>
      <c r="B30" s="326"/>
      <c r="C30" s="135" t="s">
        <v>20</v>
      </c>
      <c r="D30" s="144" t="s">
        <v>32</v>
      </c>
      <c r="E30" s="143" t="s">
        <v>36</v>
      </c>
      <c r="F30" s="137" t="s">
        <v>37</v>
      </c>
      <c r="G30" s="138" t="s">
        <v>38</v>
      </c>
      <c r="H30" s="138" t="s">
        <v>25</v>
      </c>
      <c r="I30" s="139" t="s">
        <v>26</v>
      </c>
      <c r="J30" s="140" t="s">
        <v>27</v>
      </c>
      <c r="K30" s="141">
        <v>1</v>
      </c>
      <c r="L30" s="142">
        <v>852630</v>
      </c>
      <c r="M30" s="142">
        <f t="shared" si="5"/>
        <v>852630</v>
      </c>
      <c r="N30" s="173" t="s">
        <v>39</v>
      </c>
      <c r="O30" s="351"/>
      <c r="P30" s="19"/>
    </row>
    <row r="31" spans="1:17" ht="46.5" customHeight="1">
      <c r="A31" s="320"/>
      <c r="B31" s="326"/>
      <c r="C31" s="144" t="s">
        <v>40</v>
      </c>
      <c r="D31" s="136"/>
      <c r="E31" s="144" t="s">
        <v>46</v>
      </c>
      <c r="F31" s="135" t="s">
        <v>47</v>
      </c>
      <c r="G31" s="138"/>
      <c r="H31" s="138" t="s">
        <v>25</v>
      </c>
      <c r="I31" s="139" t="s">
        <v>26</v>
      </c>
      <c r="J31" s="139" t="s">
        <v>48</v>
      </c>
      <c r="K31" s="141">
        <v>1</v>
      </c>
      <c r="L31" s="142">
        <v>852630</v>
      </c>
      <c r="M31" s="145">
        <f t="shared" si="5"/>
        <v>852630</v>
      </c>
      <c r="N31" s="170" t="s">
        <v>45</v>
      </c>
      <c r="O31" s="351"/>
      <c r="P31" s="19"/>
    </row>
    <row r="32" spans="1:17" ht="45.75" customHeight="1">
      <c r="A32" s="320"/>
      <c r="B32" s="326"/>
      <c r="C32" s="144" t="s">
        <v>40</v>
      </c>
      <c r="D32" s="136"/>
      <c r="E32" s="144" t="s">
        <v>51</v>
      </c>
      <c r="F32" s="135" t="s">
        <v>42</v>
      </c>
      <c r="G32" s="138" t="s">
        <v>24</v>
      </c>
      <c r="H32" s="138" t="s">
        <v>25</v>
      </c>
      <c r="I32" s="139" t="s">
        <v>26</v>
      </c>
      <c r="J32" s="139" t="s">
        <v>50</v>
      </c>
      <c r="K32" s="141">
        <v>1</v>
      </c>
      <c r="L32" s="142">
        <v>852630</v>
      </c>
      <c r="M32" s="145">
        <f t="shared" si="5"/>
        <v>852630</v>
      </c>
      <c r="N32" s="170" t="s">
        <v>45</v>
      </c>
      <c r="O32" s="351"/>
      <c r="P32" s="19"/>
    </row>
    <row r="33" spans="1:16" ht="60" customHeight="1">
      <c r="A33" s="320"/>
      <c r="B33" s="326"/>
      <c r="C33" s="144" t="s">
        <v>52</v>
      </c>
      <c r="D33" s="141"/>
      <c r="E33" s="141" t="s">
        <v>53</v>
      </c>
      <c r="F33" s="135" t="s">
        <v>54</v>
      </c>
      <c r="G33" s="138" t="s">
        <v>24</v>
      </c>
      <c r="H33" s="138" t="s">
        <v>25</v>
      </c>
      <c r="I33" s="139" t="s">
        <v>26</v>
      </c>
      <c r="J33" s="141" t="s">
        <v>50</v>
      </c>
      <c r="K33" s="141">
        <v>1</v>
      </c>
      <c r="L33" s="142">
        <v>852630</v>
      </c>
      <c r="M33" s="145">
        <f t="shared" si="5"/>
        <v>852630</v>
      </c>
      <c r="N33" s="173" t="s">
        <v>55</v>
      </c>
      <c r="O33" s="351"/>
      <c r="P33" s="19"/>
    </row>
    <row r="34" spans="1:16" ht="33.75" customHeight="1">
      <c r="A34" s="320"/>
      <c r="B34" s="326"/>
      <c r="C34" s="144" t="s">
        <v>52</v>
      </c>
      <c r="D34" s="141"/>
      <c r="E34" s="141" t="s">
        <v>56</v>
      </c>
      <c r="F34" s="135" t="s">
        <v>42</v>
      </c>
      <c r="G34" s="138" t="s">
        <v>24</v>
      </c>
      <c r="H34" s="138" t="s">
        <v>25</v>
      </c>
      <c r="I34" s="139" t="s">
        <v>26</v>
      </c>
      <c r="J34" s="141" t="s">
        <v>50</v>
      </c>
      <c r="K34" s="141">
        <v>1</v>
      </c>
      <c r="L34" s="142">
        <v>852630</v>
      </c>
      <c r="M34" s="145">
        <f t="shared" si="5"/>
        <v>852630</v>
      </c>
      <c r="N34" s="173" t="s">
        <v>39</v>
      </c>
      <c r="O34" s="351"/>
      <c r="P34" s="19"/>
    </row>
    <row r="35" spans="1:16" ht="46.5" customHeight="1">
      <c r="A35" s="320"/>
      <c r="B35" s="326"/>
      <c r="C35" s="144" t="s">
        <v>52</v>
      </c>
      <c r="D35" s="141"/>
      <c r="E35" s="141" t="s">
        <v>57</v>
      </c>
      <c r="F35" s="135" t="s">
        <v>58</v>
      </c>
      <c r="G35" s="138" t="s">
        <v>24</v>
      </c>
      <c r="H35" s="138" t="s">
        <v>25</v>
      </c>
      <c r="I35" s="139" t="s">
        <v>26</v>
      </c>
      <c r="J35" s="141" t="s">
        <v>50</v>
      </c>
      <c r="K35" s="141">
        <v>1</v>
      </c>
      <c r="L35" s="145">
        <v>2500000</v>
      </c>
      <c r="M35" s="145">
        <f t="shared" si="5"/>
        <v>2500000</v>
      </c>
      <c r="N35" s="174" t="s">
        <v>28</v>
      </c>
      <c r="O35" s="351"/>
      <c r="P35" s="19"/>
    </row>
    <row r="36" spans="1:16" ht="37.5" customHeight="1">
      <c r="A36" s="320"/>
      <c r="B36" s="326"/>
      <c r="C36" s="144" t="s">
        <v>52</v>
      </c>
      <c r="D36" s="141"/>
      <c r="E36" s="141" t="s">
        <v>59</v>
      </c>
      <c r="F36" s="135" t="s">
        <v>42</v>
      </c>
      <c r="G36" s="138" t="s">
        <v>24</v>
      </c>
      <c r="H36" s="138" t="s">
        <v>25</v>
      </c>
      <c r="I36" s="139" t="s">
        <v>26</v>
      </c>
      <c r="J36" s="141" t="s">
        <v>50</v>
      </c>
      <c r="K36" s="141">
        <v>1</v>
      </c>
      <c r="L36" s="142">
        <v>852630</v>
      </c>
      <c r="M36" s="145">
        <f t="shared" si="5"/>
        <v>852630</v>
      </c>
      <c r="N36" s="173" t="s">
        <v>55</v>
      </c>
      <c r="O36" s="351"/>
      <c r="P36" s="19"/>
    </row>
    <row r="37" spans="1:16" ht="37.5" customHeight="1">
      <c r="A37" s="320"/>
      <c r="B37" s="326"/>
      <c r="C37" s="144" t="s">
        <v>60</v>
      </c>
      <c r="D37" s="141"/>
      <c r="E37" s="141" t="s">
        <v>61</v>
      </c>
      <c r="F37" s="135" t="s">
        <v>42</v>
      </c>
      <c r="G37" s="138" t="s">
        <v>62</v>
      </c>
      <c r="H37" s="138" t="s">
        <v>25</v>
      </c>
      <c r="I37" s="139" t="s">
        <v>26</v>
      </c>
      <c r="J37" s="140" t="s">
        <v>27</v>
      </c>
      <c r="K37" s="141">
        <v>1</v>
      </c>
      <c r="L37" s="142">
        <v>852630</v>
      </c>
      <c r="M37" s="145">
        <f t="shared" si="5"/>
        <v>852630</v>
      </c>
      <c r="N37" s="173" t="s">
        <v>31</v>
      </c>
      <c r="O37" s="351"/>
      <c r="P37" s="19"/>
    </row>
    <row r="38" spans="1:16" ht="37.5" customHeight="1">
      <c r="A38" s="320"/>
      <c r="B38" s="326"/>
      <c r="C38" s="144" t="s">
        <v>63</v>
      </c>
      <c r="D38" s="141" t="s">
        <v>64</v>
      </c>
      <c r="E38" s="135" t="s">
        <v>65</v>
      </c>
      <c r="F38" s="135" t="s">
        <v>42</v>
      </c>
      <c r="G38" s="138" t="s">
        <v>24</v>
      </c>
      <c r="H38" s="138" t="s">
        <v>25</v>
      </c>
      <c r="I38" s="139" t="s">
        <v>26</v>
      </c>
      <c r="J38" s="141" t="s">
        <v>50</v>
      </c>
      <c r="K38" s="141">
        <v>1</v>
      </c>
      <c r="L38" s="142">
        <v>852630</v>
      </c>
      <c r="M38" s="145">
        <f t="shared" si="5"/>
        <v>852630</v>
      </c>
      <c r="N38" s="173" t="s">
        <v>31</v>
      </c>
      <c r="O38" s="351"/>
      <c r="P38" s="19"/>
    </row>
    <row r="39" spans="1:16" ht="69.75" customHeight="1">
      <c r="A39" s="320"/>
      <c r="B39" s="326"/>
      <c r="C39" s="144" t="s">
        <v>63</v>
      </c>
      <c r="D39" s="141" t="s">
        <v>64</v>
      </c>
      <c r="E39" s="147" t="s">
        <v>89</v>
      </c>
      <c r="F39" s="135" t="s">
        <v>42</v>
      </c>
      <c r="G39" s="138" t="s">
        <v>24</v>
      </c>
      <c r="H39" s="138" t="s">
        <v>25</v>
      </c>
      <c r="I39" s="139" t="s">
        <v>26</v>
      </c>
      <c r="J39" s="141" t="s">
        <v>50</v>
      </c>
      <c r="K39" s="141">
        <v>1</v>
      </c>
      <c r="L39" s="142">
        <v>852630</v>
      </c>
      <c r="M39" s="145">
        <f t="shared" si="5"/>
        <v>852630</v>
      </c>
      <c r="N39" s="173" t="s">
        <v>31</v>
      </c>
      <c r="O39" s="351"/>
      <c r="P39" s="19"/>
    </row>
    <row r="40" spans="1:16" ht="54.75" customHeight="1">
      <c r="A40" s="320"/>
      <c r="B40" s="326"/>
      <c r="C40" s="144" t="s">
        <v>63</v>
      </c>
      <c r="D40" s="141" t="s">
        <v>64</v>
      </c>
      <c r="E40" s="147" t="s">
        <v>66</v>
      </c>
      <c r="F40" s="135" t="s">
        <v>42</v>
      </c>
      <c r="G40" s="138" t="s">
        <v>24</v>
      </c>
      <c r="H40" s="138" t="s">
        <v>25</v>
      </c>
      <c r="I40" s="139" t="s">
        <v>26</v>
      </c>
      <c r="J40" s="141" t="s">
        <v>50</v>
      </c>
      <c r="K40" s="141">
        <v>1</v>
      </c>
      <c r="L40" s="142">
        <v>852630</v>
      </c>
      <c r="M40" s="145">
        <f t="shared" si="5"/>
        <v>852630</v>
      </c>
      <c r="N40" s="173" t="s">
        <v>31</v>
      </c>
      <c r="O40" s="351"/>
      <c r="P40" s="19"/>
    </row>
    <row r="41" spans="1:16" ht="69.75" customHeight="1">
      <c r="A41" s="320"/>
      <c r="B41" s="326"/>
      <c r="C41" s="144" t="s">
        <v>63</v>
      </c>
      <c r="D41" s="144" t="s">
        <v>67</v>
      </c>
      <c r="E41" s="148" t="s">
        <v>68</v>
      </c>
      <c r="F41" s="148" t="s">
        <v>58</v>
      </c>
      <c r="G41" s="138" t="s">
        <v>24</v>
      </c>
      <c r="H41" s="138" t="s">
        <v>25</v>
      </c>
      <c r="I41" s="139" t="s">
        <v>26</v>
      </c>
      <c r="J41" s="144" t="s">
        <v>69</v>
      </c>
      <c r="K41" s="141">
        <v>1</v>
      </c>
      <c r="L41" s="145">
        <v>2500000</v>
      </c>
      <c r="M41" s="145">
        <f>L41*K41</f>
        <v>2500000</v>
      </c>
      <c r="N41" s="174" t="s">
        <v>28</v>
      </c>
      <c r="O41" s="351"/>
      <c r="P41" s="19"/>
    </row>
    <row r="42" spans="1:16" ht="60" customHeight="1">
      <c r="A42" s="320"/>
      <c r="B42" s="326"/>
      <c r="C42" s="144" t="s">
        <v>63</v>
      </c>
      <c r="D42" s="144" t="s">
        <v>70</v>
      </c>
      <c r="E42" s="148" t="s">
        <v>71</v>
      </c>
      <c r="F42" s="135" t="s">
        <v>42</v>
      </c>
      <c r="G42" s="138" t="s">
        <v>24</v>
      </c>
      <c r="H42" s="138" t="s">
        <v>25</v>
      </c>
      <c r="I42" s="139" t="s">
        <v>26</v>
      </c>
      <c r="J42" s="141" t="s">
        <v>50</v>
      </c>
      <c r="K42" s="141">
        <v>1</v>
      </c>
      <c r="L42" s="142">
        <v>852660</v>
      </c>
      <c r="M42" s="145">
        <f>L42*K42</f>
        <v>852660</v>
      </c>
      <c r="N42" s="173" t="s">
        <v>31</v>
      </c>
      <c r="O42" s="351"/>
      <c r="P42" s="19"/>
    </row>
    <row r="43" spans="1:16" ht="33.75" customHeight="1">
      <c r="A43" s="320"/>
      <c r="B43" s="326"/>
      <c r="C43" s="144" t="s">
        <v>72</v>
      </c>
      <c r="D43" s="144" t="s">
        <v>73</v>
      </c>
      <c r="E43" s="148" t="s">
        <v>74</v>
      </c>
      <c r="F43" s="135" t="s">
        <v>42</v>
      </c>
      <c r="G43" s="138" t="s">
        <v>24</v>
      </c>
      <c r="H43" s="146" t="s">
        <v>75</v>
      </c>
      <c r="I43" s="139" t="s">
        <v>76</v>
      </c>
      <c r="J43" s="144" t="s">
        <v>77</v>
      </c>
      <c r="K43" s="141">
        <v>2</v>
      </c>
      <c r="L43" s="142">
        <v>852630</v>
      </c>
      <c r="M43" s="145">
        <f>K43*L43</f>
        <v>1705260</v>
      </c>
      <c r="N43" s="173" t="s">
        <v>39</v>
      </c>
      <c r="O43" s="351"/>
      <c r="P43" s="19"/>
    </row>
    <row r="44" spans="1:16" ht="46.5" customHeight="1">
      <c r="A44" s="324"/>
      <c r="B44" s="327"/>
      <c r="C44" s="144" t="s">
        <v>72</v>
      </c>
      <c r="D44" s="144" t="s">
        <v>73</v>
      </c>
      <c r="E44" s="148" t="s">
        <v>78</v>
      </c>
      <c r="F44" s="135" t="s">
        <v>42</v>
      </c>
      <c r="G44" s="138" t="s">
        <v>24</v>
      </c>
      <c r="H44" s="146" t="s">
        <v>43</v>
      </c>
      <c r="I44" s="139" t="s">
        <v>26</v>
      </c>
      <c r="J44" s="141" t="s">
        <v>79</v>
      </c>
      <c r="K44" s="141">
        <v>1</v>
      </c>
      <c r="L44" s="142">
        <v>852630</v>
      </c>
      <c r="M44" s="145">
        <f t="shared" ref="M44:M46" si="6">K44*L44</f>
        <v>852630</v>
      </c>
      <c r="N44" s="173" t="s">
        <v>55</v>
      </c>
      <c r="O44" s="351"/>
      <c r="P44" s="19"/>
    </row>
    <row r="45" spans="1:16" ht="68.25" customHeight="1">
      <c r="C45" s="144" t="s">
        <v>72</v>
      </c>
      <c r="D45" s="144" t="s">
        <v>73</v>
      </c>
      <c r="E45" s="148" t="s">
        <v>80</v>
      </c>
      <c r="F45" s="135" t="s">
        <v>42</v>
      </c>
      <c r="G45" s="138" t="s">
        <v>24</v>
      </c>
      <c r="H45" s="138" t="s">
        <v>25</v>
      </c>
      <c r="I45" s="139" t="s">
        <v>26</v>
      </c>
      <c r="J45" s="144" t="s">
        <v>69</v>
      </c>
      <c r="K45" s="141">
        <v>1</v>
      </c>
      <c r="L45" s="142">
        <v>852630</v>
      </c>
      <c r="M45" s="145">
        <f t="shared" si="6"/>
        <v>852630</v>
      </c>
      <c r="N45" s="173" t="s">
        <v>31</v>
      </c>
      <c r="O45" s="351"/>
      <c r="P45" s="19"/>
    </row>
    <row r="46" spans="1:16" ht="68.25" customHeight="1">
      <c r="A46" s="168"/>
      <c r="B46" s="167"/>
      <c r="C46" s="160" t="s">
        <v>72</v>
      </c>
      <c r="D46" s="160" t="s">
        <v>90</v>
      </c>
      <c r="E46" s="161" t="s">
        <v>91</v>
      </c>
      <c r="F46" s="162" t="s">
        <v>42</v>
      </c>
      <c r="G46" s="163" t="s">
        <v>24</v>
      </c>
      <c r="H46" s="163" t="s">
        <v>25</v>
      </c>
      <c r="I46" s="164" t="s">
        <v>26</v>
      </c>
      <c r="J46" s="160" t="s">
        <v>69</v>
      </c>
      <c r="K46" s="165">
        <v>1</v>
      </c>
      <c r="L46" s="142">
        <v>852630</v>
      </c>
      <c r="M46" s="166">
        <f t="shared" si="6"/>
        <v>852630</v>
      </c>
      <c r="N46" s="175" t="s">
        <v>45</v>
      </c>
      <c r="O46" s="351"/>
      <c r="P46" s="19"/>
    </row>
    <row r="47" spans="1:16" ht="69.75" customHeight="1">
      <c r="A47" s="349" t="s">
        <v>119</v>
      </c>
      <c r="B47" s="347">
        <v>200</v>
      </c>
      <c r="C47" s="149" t="s">
        <v>20</v>
      </c>
      <c r="D47" s="171" t="s">
        <v>21</v>
      </c>
      <c r="E47" s="150" t="s">
        <v>22</v>
      </c>
      <c r="F47" s="150" t="s">
        <v>23</v>
      </c>
      <c r="G47" s="151" t="s">
        <v>24</v>
      </c>
      <c r="H47" s="151" t="s">
        <v>25</v>
      </c>
      <c r="I47" s="152" t="s">
        <v>26</v>
      </c>
      <c r="J47" s="153" t="s">
        <v>27</v>
      </c>
      <c r="K47" s="154">
        <v>1</v>
      </c>
      <c r="L47" s="155">
        <v>2500000</v>
      </c>
      <c r="M47" s="155">
        <f>K47*L47</f>
        <v>2500000</v>
      </c>
      <c r="N47" s="172" t="s">
        <v>28</v>
      </c>
      <c r="O47" s="351"/>
      <c r="P47" s="19"/>
    </row>
    <row r="48" spans="1:16" ht="65.25" customHeight="1">
      <c r="A48" s="315"/>
      <c r="B48" s="348"/>
      <c r="C48" s="135" t="s">
        <v>20</v>
      </c>
      <c r="D48" s="171" t="s">
        <v>21</v>
      </c>
      <c r="E48" s="137" t="s">
        <v>29</v>
      </c>
      <c r="F48" s="137" t="s">
        <v>30</v>
      </c>
      <c r="G48" s="138" t="s">
        <v>24</v>
      </c>
      <c r="H48" s="138" t="s">
        <v>25</v>
      </c>
      <c r="I48" s="139" t="s">
        <v>26</v>
      </c>
      <c r="J48" s="140" t="s">
        <v>27</v>
      </c>
      <c r="K48" s="141">
        <v>1</v>
      </c>
      <c r="L48" s="142">
        <v>852630</v>
      </c>
      <c r="M48" s="142">
        <f>K48*L48</f>
        <v>852630</v>
      </c>
      <c r="N48" s="173" t="s">
        <v>31</v>
      </c>
      <c r="O48" s="351"/>
      <c r="P48" s="19"/>
    </row>
    <row r="49" spans="1:16" ht="30" customHeight="1">
      <c r="A49" s="315"/>
      <c r="B49" s="348"/>
      <c r="C49" s="135" t="s">
        <v>20</v>
      </c>
      <c r="D49" s="144" t="s">
        <v>32</v>
      </c>
      <c r="E49" s="137" t="s">
        <v>33</v>
      </c>
      <c r="F49" s="137" t="s">
        <v>30</v>
      </c>
      <c r="G49" s="138" t="s">
        <v>24</v>
      </c>
      <c r="H49" s="138" t="s">
        <v>25</v>
      </c>
      <c r="I49" s="139" t="s">
        <v>26</v>
      </c>
      <c r="J49" s="140" t="s">
        <v>34</v>
      </c>
      <c r="K49" s="141">
        <v>1</v>
      </c>
      <c r="L49" s="142">
        <v>852630</v>
      </c>
      <c r="M49" s="142">
        <f t="shared" ref="M49:M61" si="7">K49*L49</f>
        <v>852630</v>
      </c>
      <c r="N49" s="173" t="s">
        <v>31</v>
      </c>
      <c r="O49" s="351"/>
      <c r="P49" s="19"/>
    </row>
    <row r="50" spans="1:16" ht="67.5" customHeight="1">
      <c r="A50" s="315"/>
      <c r="B50" s="348"/>
      <c r="C50" s="135" t="s">
        <v>20</v>
      </c>
      <c r="D50" s="144" t="s">
        <v>32</v>
      </c>
      <c r="E50" s="137" t="s">
        <v>35</v>
      </c>
      <c r="F50" s="137" t="s">
        <v>30</v>
      </c>
      <c r="G50" s="138" t="s">
        <v>24</v>
      </c>
      <c r="H50" s="138" t="s">
        <v>25</v>
      </c>
      <c r="I50" s="139" t="s">
        <v>26</v>
      </c>
      <c r="J50" s="140" t="s">
        <v>34</v>
      </c>
      <c r="K50" s="141">
        <v>1</v>
      </c>
      <c r="L50" s="142">
        <v>852630</v>
      </c>
      <c r="M50" s="142">
        <f t="shared" si="7"/>
        <v>852630</v>
      </c>
      <c r="N50" s="173" t="s">
        <v>31</v>
      </c>
      <c r="O50" s="351"/>
      <c r="P50" s="19"/>
    </row>
    <row r="51" spans="1:16" ht="73.5" customHeight="1">
      <c r="A51" s="315"/>
      <c r="B51" s="348"/>
      <c r="C51" s="135" t="s">
        <v>20</v>
      </c>
      <c r="D51" s="144" t="s">
        <v>32</v>
      </c>
      <c r="E51" s="143" t="s">
        <v>36</v>
      </c>
      <c r="F51" s="137" t="s">
        <v>37</v>
      </c>
      <c r="G51" s="138" t="s">
        <v>38</v>
      </c>
      <c r="H51" s="138" t="s">
        <v>25</v>
      </c>
      <c r="I51" s="139" t="s">
        <v>26</v>
      </c>
      <c r="J51" s="140" t="s">
        <v>27</v>
      </c>
      <c r="K51" s="141">
        <v>1</v>
      </c>
      <c r="L51" s="142">
        <v>852630</v>
      </c>
      <c r="M51" s="142">
        <f t="shared" si="7"/>
        <v>852630</v>
      </c>
      <c r="N51" s="173" t="s">
        <v>39</v>
      </c>
      <c r="O51" s="351"/>
      <c r="P51" s="19"/>
    </row>
    <row r="52" spans="1:16" ht="55.5" customHeight="1">
      <c r="A52" s="315"/>
      <c r="B52" s="348"/>
      <c r="C52" s="144" t="s">
        <v>40</v>
      </c>
      <c r="D52" s="136"/>
      <c r="E52" s="144" t="s">
        <v>46</v>
      </c>
      <c r="F52" s="135" t="s">
        <v>47</v>
      </c>
      <c r="G52" s="138"/>
      <c r="H52" s="138" t="s">
        <v>25</v>
      </c>
      <c r="I52" s="139" t="s">
        <v>26</v>
      </c>
      <c r="J52" s="139" t="s">
        <v>48</v>
      </c>
      <c r="K52" s="141">
        <v>1</v>
      </c>
      <c r="L52" s="142">
        <v>852630</v>
      </c>
      <c r="M52" s="145">
        <f t="shared" si="7"/>
        <v>852630</v>
      </c>
      <c r="N52" s="170" t="s">
        <v>45</v>
      </c>
      <c r="O52" s="351"/>
      <c r="P52" s="19"/>
    </row>
    <row r="53" spans="1:16" ht="55.5" customHeight="1">
      <c r="A53" s="315"/>
      <c r="B53" s="348"/>
      <c r="C53" s="144" t="s">
        <v>40</v>
      </c>
      <c r="D53" s="136"/>
      <c r="E53" s="144" t="s">
        <v>51</v>
      </c>
      <c r="F53" s="135" t="s">
        <v>42</v>
      </c>
      <c r="G53" s="138" t="s">
        <v>24</v>
      </c>
      <c r="H53" s="138" t="s">
        <v>25</v>
      </c>
      <c r="I53" s="139" t="s">
        <v>26</v>
      </c>
      <c r="J53" s="139" t="s">
        <v>50</v>
      </c>
      <c r="K53" s="141">
        <v>1</v>
      </c>
      <c r="L53" s="142">
        <v>852630</v>
      </c>
      <c r="M53" s="145">
        <f t="shared" si="7"/>
        <v>852630</v>
      </c>
      <c r="N53" s="170" t="s">
        <v>45</v>
      </c>
      <c r="O53" s="351"/>
      <c r="P53" s="19"/>
    </row>
    <row r="54" spans="1:16" ht="55.5" customHeight="1">
      <c r="A54" s="315"/>
      <c r="B54" s="348"/>
      <c r="C54" s="144" t="s">
        <v>52</v>
      </c>
      <c r="D54" s="141"/>
      <c r="E54" s="141" t="s">
        <v>53</v>
      </c>
      <c r="F54" s="135" t="s">
        <v>54</v>
      </c>
      <c r="G54" s="138" t="s">
        <v>24</v>
      </c>
      <c r="H54" s="138" t="s">
        <v>25</v>
      </c>
      <c r="I54" s="139" t="s">
        <v>26</v>
      </c>
      <c r="J54" s="141" t="s">
        <v>50</v>
      </c>
      <c r="K54" s="141">
        <v>1</v>
      </c>
      <c r="L54" s="142">
        <v>852630</v>
      </c>
      <c r="M54" s="145">
        <f t="shared" si="7"/>
        <v>852630</v>
      </c>
      <c r="N54" s="173" t="s">
        <v>55</v>
      </c>
      <c r="O54" s="351"/>
      <c r="P54" s="19"/>
    </row>
    <row r="55" spans="1:16" ht="55.5" customHeight="1">
      <c r="A55" s="315"/>
      <c r="B55" s="348"/>
      <c r="C55" s="144" t="s">
        <v>52</v>
      </c>
      <c r="D55" s="141"/>
      <c r="E55" s="141" t="s">
        <v>56</v>
      </c>
      <c r="F55" s="135" t="s">
        <v>42</v>
      </c>
      <c r="G55" s="138" t="s">
        <v>24</v>
      </c>
      <c r="H55" s="138" t="s">
        <v>25</v>
      </c>
      <c r="I55" s="139" t="s">
        <v>26</v>
      </c>
      <c r="J55" s="141" t="s">
        <v>50</v>
      </c>
      <c r="K55" s="141">
        <v>1</v>
      </c>
      <c r="L55" s="142">
        <v>852630</v>
      </c>
      <c r="M55" s="145">
        <f t="shared" si="7"/>
        <v>852630</v>
      </c>
      <c r="N55" s="173" t="s">
        <v>39</v>
      </c>
      <c r="O55" s="351"/>
      <c r="P55" s="19"/>
    </row>
    <row r="56" spans="1:16" ht="57.75" customHeight="1">
      <c r="A56" s="315"/>
      <c r="B56" s="348"/>
      <c r="C56" s="144" t="s">
        <v>52</v>
      </c>
      <c r="D56" s="141"/>
      <c r="E56" s="141" t="s">
        <v>57</v>
      </c>
      <c r="F56" s="135" t="s">
        <v>58</v>
      </c>
      <c r="G56" s="138" t="s">
        <v>24</v>
      </c>
      <c r="H56" s="138" t="s">
        <v>25</v>
      </c>
      <c r="I56" s="139" t="s">
        <v>26</v>
      </c>
      <c r="J56" s="141" t="s">
        <v>50</v>
      </c>
      <c r="K56" s="141">
        <v>1</v>
      </c>
      <c r="L56" s="145">
        <v>2500000</v>
      </c>
      <c r="M56" s="145">
        <f t="shared" si="7"/>
        <v>2500000</v>
      </c>
      <c r="N56" s="174" t="s">
        <v>28</v>
      </c>
      <c r="O56" s="351"/>
      <c r="P56" s="19"/>
    </row>
    <row r="57" spans="1:16" ht="66" customHeight="1">
      <c r="A57" s="315"/>
      <c r="B57" s="348"/>
      <c r="C57" s="144" t="s">
        <v>52</v>
      </c>
      <c r="D57" s="141"/>
      <c r="E57" s="141" t="s">
        <v>59</v>
      </c>
      <c r="F57" s="135" t="s">
        <v>42</v>
      </c>
      <c r="G57" s="138" t="s">
        <v>24</v>
      </c>
      <c r="H57" s="138" t="s">
        <v>25</v>
      </c>
      <c r="I57" s="139" t="s">
        <v>26</v>
      </c>
      <c r="J57" s="141" t="s">
        <v>50</v>
      </c>
      <c r="K57" s="141">
        <v>1</v>
      </c>
      <c r="L57" s="142">
        <v>852630</v>
      </c>
      <c r="M57" s="145">
        <f t="shared" si="7"/>
        <v>852630</v>
      </c>
      <c r="N57" s="173" t="s">
        <v>55</v>
      </c>
      <c r="O57" s="351"/>
      <c r="P57" s="19"/>
    </row>
    <row r="58" spans="1:16" ht="42.75" customHeight="1">
      <c r="A58" s="315"/>
      <c r="B58" s="348"/>
      <c r="C58" s="144" t="s">
        <v>60</v>
      </c>
      <c r="D58" s="141"/>
      <c r="E58" s="141" t="s">
        <v>61</v>
      </c>
      <c r="F58" s="135" t="s">
        <v>42</v>
      </c>
      <c r="G58" s="138" t="s">
        <v>62</v>
      </c>
      <c r="H58" s="138" t="s">
        <v>25</v>
      </c>
      <c r="I58" s="139" t="s">
        <v>26</v>
      </c>
      <c r="J58" s="140" t="s">
        <v>27</v>
      </c>
      <c r="K58" s="141">
        <v>1</v>
      </c>
      <c r="L58" s="142">
        <v>852630</v>
      </c>
      <c r="M58" s="145">
        <f t="shared" si="7"/>
        <v>852630</v>
      </c>
      <c r="N58" s="173" t="s">
        <v>31</v>
      </c>
      <c r="O58" s="351"/>
      <c r="P58" s="19"/>
    </row>
    <row r="59" spans="1:16" ht="61.5" customHeight="1">
      <c r="A59" s="315"/>
      <c r="B59" s="348"/>
      <c r="C59" s="144" t="s">
        <v>63</v>
      </c>
      <c r="D59" s="141" t="s">
        <v>64</v>
      </c>
      <c r="E59" s="135" t="s">
        <v>65</v>
      </c>
      <c r="F59" s="135" t="s">
        <v>42</v>
      </c>
      <c r="G59" s="138" t="s">
        <v>24</v>
      </c>
      <c r="H59" s="138" t="s">
        <v>25</v>
      </c>
      <c r="I59" s="139" t="s">
        <v>26</v>
      </c>
      <c r="J59" s="141" t="s">
        <v>50</v>
      </c>
      <c r="K59" s="141">
        <v>1</v>
      </c>
      <c r="L59" s="142">
        <v>852630</v>
      </c>
      <c r="M59" s="145">
        <f t="shared" si="7"/>
        <v>852630</v>
      </c>
      <c r="N59" s="173" t="s">
        <v>31</v>
      </c>
      <c r="O59" s="351"/>
      <c r="P59" s="19"/>
    </row>
    <row r="60" spans="1:16" ht="76.5" customHeight="1">
      <c r="A60" s="315"/>
      <c r="B60" s="348"/>
      <c r="C60" s="144" t="s">
        <v>63</v>
      </c>
      <c r="D60" s="141" t="s">
        <v>64</v>
      </c>
      <c r="E60" s="147" t="s">
        <v>89</v>
      </c>
      <c r="F60" s="135" t="s">
        <v>42</v>
      </c>
      <c r="G60" s="138" t="s">
        <v>24</v>
      </c>
      <c r="H60" s="138" t="s">
        <v>25</v>
      </c>
      <c r="I60" s="139" t="s">
        <v>26</v>
      </c>
      <c r="J60" s="141" t="s">
        <v>50</v>
      </c>
      <c r="K60" s="141">
        <v>1</v>
      </c>
      <c r="L60" s="142">
        <v>852630</v>
      </c>
      <c r="M60" s="145">
        <f t="shared" si="7"/>
        <v>852630</v>
      </c>
      <c r="N60" s="173" t="s">
        <v>31</v>
      </c>
      <c r="O60" s="351"/>
      <c r="P60" s="19"/>
    </row>
    <row r="61" spans="1:16" ht="54" customHeight="1">
      <c r="A61" s="315"/>
      <c r="B61" s="348"/>
      <c r="C61" s="144" t="s">
        <v>63</v>
      </c>
      <c r="D61" s="141" t="s">
        <v>64</v>
      </c>
      <c r="E61" s="147" t="s">
        <v>66</v>
      </c>
      <c r="F61" s="135" t="s">
        <v>42</v>
      </c>
      <c r="G61" s="138" t="s">
        <v>24</v>
      </c>
      <c r="H61" s="138" t="s">
        <v>25</v>
      </c>
      <c r="I61" s="139" t="s">
        <v>26</v>
      </c>
      <c r="J61" s="141" t="s">
        <v>50</v>
      </c>
      <c r="K61" s="141">
        <v>1</v>
      </c>
      <c r="L61" s="142">
        <v>852630</v>
      </c>
      <c r="M61" s="145">
        <f t="shared" si="7"/>
        <v>852630</v>
      </c>
      <c r="N61" s="173" t="s">
        <v>31</v>
      </c>
      <c r="O61" s="351"/>
      <c r="P61" s="19"/>
    </row>
    <row r="62" spans="1:16" ht="57.75" customHeight="1">
      <c r="A62" s="315"/>
      <c r="B62" s="348"/>
      <c r="C62" s="144" t="s">
        <v>63</v>
      </c>
      <c r="D62" s="144" t="s">
        <v>67</v>
      </c>
      <c r="E62" s="148" t="s">
        <v>68</v>
      </c>
      <c r="F62" s="148" t="s">
        <v>58</v>
      </c>
      <c r="G62" s="138" t="s">
        <v>24</v>
      </c>
      <c r="H62" s="138" t="s">
        <v>25</v>
      </c>
      <c r="I62" s="139" t="s">
        <v>26</v>
      </c>
      <c r="J62" s="144" t="s">
        <v>69</v>
      </c>
      <c r="K62" s="141">
        <v>1</v>
      </c>
      <c r="L62" s="145">
        <v>2500000</v>
      </c>
      <c r="M62" s="145">
        <f>L62*K62</f>
        <v>2500000</v>
      </c>
      <c r="N62" s="174" t="s">
        <v>28</v>
      </c>
      <c r="O62" s="351"/>
      <c r="P62" s="19"/>
    </row>
    <row r="63" spans="1:16" ht="94.5" customHeight="1">
      <c r="A63" s="315"/>
      <c r="B63" s="348"/>
      <c r="C63" s="144" t="s">
        <v>63</v>
      </c>
      <c r="D63" s="144" t="s">
        <v>70</v>
      </c>
      <c r="E63" s="148" t="s">
        <v>71</v>
      </c>
      <c r="F63" s="135" t="s">
        <v>42</v>
      </c>
      <c r="G63" s="138" t="s">
        <v>24</v>
      </c>
      <c r="H63" s="138" t="s">
        <v>25</v>
      </c>
      <c r="I63" s="139" t="s">
        <v>26</v>
      </c>
      <c r="J63" s="141" t="s">
        <v>50</v>
      </c>
      <c r="K63" s="141">
        <v>1</v>
      </c>
      <c r="L63" s="142">
        <v>852660</v>
      </c>
      <c r="M63" s="145">
        <f>L63*K63</f>
        <v>852660</v>
      </c>
      <c r="N63" s="173" t="s">
        <v>31</v>
      </c>
      <c r="O63" s="351"/>
      <c r="P63" s="19"/>
    </row>
    <row r="64" spans="1:16" ht="42" customHeight="1">
      <c r="A64" s="315"/>
      <c r="B64" s="348"/>
      <c r="C64" s="144" t="s">
        <v>72</v>
      </c>
      <c r="D64" s="144" t="s">
        <v>73</v>
      </c>
      <c r="E64" s="148" t="s">
        <v>74</v>
      </c>
      <c r="F64" s="135" t="s">
        <v>42</v>
      </c>
      <c r="G64" s="138" t="s">
        <v>24</v>
      </c>
      <c r="H64" s="146" t="s">
        <v>75</v>
      </c>
      <c r="I64" s="139" t="s">
        <v>76</v>
      </c>
      <c r="J64" s="144" t="s">
        <v>77</v>
      </c>
      <c r="K64" s="141">
        <v>2</v>
      </c>
      <c r="L64" s="142">
        <v>852630</v>
      </c>
      <c r="M64" s="145">
        <f>K64*L64</f>
        <v>1705260</v>
      </c>
      <c r="N64" s="173" t="s">
        <v>39</v>
      </c>
      <c r="O64" s="351"/>
      <c r="P64" s="19"/>
    </row>
    <row r="65" spans="1:16" ht="46.5" customHeight="1">
      <c r="A65" s="315"/>
      <c r="B65" s="348"/>
      <c r="C65" s="144" t="s">
        <v>72</v>
      </c>
      <c r="D65" s="144" t="s">
        <v>73</v>
      </c>
      <c r="E65" s="148" t="s">
        <v>78</v>
      </c>
      <c r="F65" s="135" t="s">
        <v>42</v>
      </c>
      <c r="G65" s="138" t="s">
        <v>24</v>
      </c>
      <c r="H65" s="146" t="s">
        <v>43</v>
      </c>
      <c r="I65" s="139" t="s">
        <v>26</v>
      </c>
      <c r="J65" s="141" t="s">
        <v>79</v>
      </c>
      <c r="K65" s="141">
        <v>1</v>
      </c>
      <c r="L65" s="142">
        <v>852630</v>
      </c>
      <c r="M65" s="145">
        <f t="shared" ref="M65:M67" si="8">K65*L65</f>
        <v>852630</v>
      </c>
      <c r="N65" s="173" t="s">
        <v>55</v>
      </c>
      <c r="O65" s="351"/>
      <c r="P65" s="19"/>
    </row>
    <row r="66" spans="1:16" ht="65.25" customHeight="1">
      <c r="A66" s="315"/>
      <c r="B66" s="348"/>
      <c r="C66" s="144" t="s">
        <v>72</v>
      </c>
      <c r="D66" s="144" t="s">
        <v>73</v>
      </c>
      <c r="E66" s="148" t="s">
        <v>80</v>
      </c>
      <c r="F66" s="135" t="s">
        <v>42</v>
      </c>
      <c r="G66" s="138" t="s">
        <v>24</v>
      </c>
      <c r="H66" s="138" t="s">
        <v>25</v>
      </c>
      <c r="I66" s="139" t="s">
        <v>26</v>
      </c>
      <c r="J66" s="144" t="s">
        <v>69</v>
      </c>
      <c r="K66" s="141">
        <v>1</v>
      </c>
      <c r="L66" s="142">
        <v>852630</v>
      </c>
      <c r="M66" s="145">
        <f t="shared" si="8"/>
        <v>852630</v>
      </c>
      <c r="N66" s="173" t="s">
        <v>31</v>
      </c>
      <c r="O66" s="351"/>
      <c r="P66" s="19"/>
    </row>
    <row r="67" spans="1:16" ht="65.25" customHeight="1">
      <c r="A67" s="315"/>
      <c r="B67" s="348"/>
      <c r="C67" s="160" t="s">
        <v>72</v>
      </c>
      <c r="D67" s="160" t="s">
        <v>90</v>
      </c>
      <c r="E67" s="161" t="s">
        <v>91</v>
      </c>
      <c r="F67" s="162" t="s">
        <v>42</v>
      </c>
      <c r="G67" s="163" t="s">
        <v>24</v>
      </c>
      <c r="H67" s="163" t="s">
        <v>25</v>
      </c>
      <c r="I67" s="164" t="s">
        <v>26</v>
      </c>
      <c r="J67" s="160" t="s">
        <v>69</v>
      </c>
      <c r="K67" s="165">
        <v>1</v>
      </c>
      <c r="L67" s="142">
        <v>852630</v>
      </c>
      <c r="M67" s="166">
        <f t="shared" si="8"/>
        <v>852630</v>
      </c>
      <c r="N67" s="175" t="s">
        <v>45</v>
      </c>
      <c r="O67" s="351"/>
      <c r="P67" s="19"/>
    </row>
    <row r="68" spans="1:16" ht="78" customHeight="1">
      <c r="A68" s="339" t="s">
        <v>120</v>
      </c>
      <c r="B68" s="345">
        <v>243</v>
      </c>
      <c r="C68" s="149" t="s">
        <v>20</v>
      </c>
      <c r="D68" s="171" t="s">
        <v>21</v>
      </c>
      <c r="E68" s="150" t="s">
        <v>22</v>
      </c>
      <c r="F68" s="150" t="s">
        <v>23</v>
      </c>
      <c r="G68" s="151" t="s">
        <v>24</v>
      </c>
      <c r="H68" s="151" t="s">
        <v>25</v>
      </c>
      <c r="I68" s="152" t="s">
        <v>26</v>
      </c>
      <c r="J68" s="153" t="s">
        <v>27</v>
      </c>
      <c r="K68" s="154">
        <v>1</v>
      </c>
      <c r="L68" s="155">
        <v>2500000</v>
      </c>
      <c r="M68" s="155">
        <f>K68*L68</f>
        <v>2500000</v>
      </c>
      <c r="N68" s="172" t="s">
        <v>28</v>
      </c>
      <c r="O68" s="351"/>
      <c r="P68" s="19"/>
    </row>
    <row r="69" spans="1:16" ht="60" customHeight="1">
      <c r="A69" s="340"/>
      <c r="B69" s="346"/>
      <c r="C69" s="135" t="s">
        <v>20</v>
      </c>
      <c r="D69" s="171" t="s">
        <v>21</v>
      </c>
      <c r="E69" s="137" t="s">
        <v>29</v>
      </c>
      <c r="F69" s="137" t="s">
        <v>30</v>
      </c>
      <c r="G69" s="138" t="s">
        <v>24</v>
      </c>
      <c r="H69" s="138" t="s">
        <v>25</v>
      </c>
      <c r="I69" s="139" t="s">
        <v>26</v>
      </c>
      <c r="J69" s="140" t="s">
        <v>27</v>
      </c>
      <c r="K69" s="141">
        <v>1</v>
      </c>
      <c r="L69" s="142">
        <v>852630</v>
      </c>
      <c r="M69" s="142">
        <f>K69*L69</f>
        <v>852630</v>
      </c>
      <c r="N69" s="173" t="s">
        <v>31</v>
      </c>
      <c r="O69" s="351"/>
      <c r="P69" s="19"/>
    </row>
    <row r="70" spans="1:16" ht="43.5" customHeight="1">
      <c r="A70" s="340"/>
      <c r="B70" s="346"/>
      <c r="C70" s="135" t="s">
        <v>20</v>
      </c>
      <c r="D70" s="144" t="s">
        <v>32</v>
      </c>
      <c r="E70" s="137" t="s">
        <v>33</v>
      </c>
      <c r="F70" s="137" t="s">
        <v>30</v>
      </c>
      <c r="G70" s="138" t="s">
        <v>24</v>
      </c>
      <c r="H70" s="138" t="s">
        <v>25</v>
      </c>
      <c r="I70" s="139" t="s">
        <v>26</v>
      </c>
      <c r="J70" s="140" t="s">
        <v>34</v>
      </c>
      <c r="K70" s="141">
        <v>1</v>
      </c>
      <c r="L70" s="142">
        <v>852630</v>
      </c>
      <c r="M70" s="142">
        <f t="shared" ref="M70:M82" si="9">K70*L70</f>
        <v>852630</v>
      </c>
      <c r="N70" s="173" t="s">
        <v>31</v>
      </c>
      <c r="O70" s="351"/>
      <c r="P70" s="19"/>
    </row>
    <row r="71" spans="1:16" ht="41.25" customHeight="1">
      <c r="A71" s="340"/>
      <c r="B71" s="346"/>
      <c r="C71" s="135" t="s">
        <v>20</v>
      </c>
      <c r="D71" s="144" t="s">
        <v>32</v>
      </c>
      <c r="E71" s="137" t="s">
        <v>35</v>
      </c>
      <c r="F71" s="137" t="s">
        <v>30</v>
      </c>
      <c r="G71" s="138" t="s">
        <v>24</v>
      </c>
      <c r="H71" s="138" t="s">
        <v>25</v>
      </c>
      <c r="I71" s="139" t="s">
        <v>26</v>
      </c>
      <c r="J71" s="140" t="s">
        <v>34</v>
      </c>
      <c r="K71" s="141">
        <v>1</v>
      </c>
      <c r="L71" s="142">
        <v>852630</v>
      </c>
      <c r="M71" s="142">
        <f t="shared" si="9"/>
        <v>852630</v>
      </c>
      <c r="N71" s="173" t="s">
        <v>31</v>
      </c>
      <c r="O71" s="351"/>
      <c r="P71" s="19"/>
    </row>
    <row r="72" spans="1:16" ht="41.25" customHeight="1">
      <c r="A72" s="340"/>
      <c r="B72" s="346"/>
      <c r="C72" s="135" t="s">
        <v>20</v>
      </c>
      <c r="D72" s="144" t="s">
        <v>32</v>
      </c>
      <c r="E72" s="143" t="s">
        <v>36</v>
      </c>
      <c r="F72" s="137" t="s">
        <v>37</v>
      </c>
      <c r="G72" s="138" t="s">
        <v>38</v>
      </c>
      <c r="H72" s="138" t="s">
        <v>25</v>
      </c>
      <c r="I72" s="139" t="s">
        <v>26</v>
      </c>
      <c r="J72" s="140" t="s">
        <v>27</v>
      </c>
      <c r="K72" s="141">
        <v>1</v>
      </c>
      <c r="L72" s="142">
        <v>852630</v>
      </c>
      <c r="M72" s="142">
        <f t="shared" si="9"/>
        <v>852630</v>
      </c>
      <c r="N72" s="173" t="s">
        <v>39</v>
      </c>
      <c r="O72" s="351"/>
      <c r="P72" s="19"/>
    </row>
    <row r="73" spans="1:16" ht="41.25" customHeight="1">
      <c r="A73" s="340"/>
      <c r="B73" s="346"/>
      <c r="C73" s="144" t="s">
        <v>40</v>
      </c>
      <c r="D73" s="136"/>
      <c r="E73" s="144" t="s">
        <v>46</v>
      </c>
      <c r="F73" s="135" t="s">
        <v>47</v>
      </c>
      <c r="G73" s="138"/>
      <c r="H73" s="138" t="s">
        <v>25</v>
      </c>
      <c r="I73" s="139" t="s">
        <v>26</v>
      </c>
      <c r="J73" s="139" t="s">
        <v>48</v>
      </c>
      <c r="K73" s="141">
        <v>1</v>
      </c>
      <c r="L73" s="142">
        <v>852630</v>
      </c>
      <c r="M73" s="145">
        <f t="shared" si="9"/>
        <v>852630</v>
      </c>
      <c r="N73" s="170" t="s">
        <v>45</v>
      </c>
      <c r="O73" s="351"/>
      <c r="P73" s="19"/>
    </row>
    <row r="74" spans="1:16" ht="85.5" customHeight="1">
      <c r="A74" s="340"/>
      <c r="B74" s="346"/>
      <c r="C74" s="144" t="s">
        <v>40</v>
      </c>
      <c r="D74" s="136"/>
      <c r="E74" s="144" t="s">
        <v>51</v>
      </c>
      <c r="F74" s="135" t="s">
        <v>42</v>
      </c>
      <c r="G74" s="138" t="s">
        <v>24</v>
      </c>
      <c r="H74" s="138" t="s">
        <v>25</v>
      </c>
      <c r="I74" s="139" t="s">
        <v>26</v>
      </c>
      <c r="J74" s="139" t="s">
        <v>50</v>
      </c>
      <c r="K74" s="141">
        <v>1</v>
      </c>
      <c r="L74" s="142">
        <v>852630</v>
      </c>
      <c r="M74" s="145">
        <f t="shared" si="9"/>
        <v>852630</v>
      </c>
      <c r="N74" s="170" t="s">
        <v>45</v>
      </c>
      <c r="O74" s="351"/>
      <c r="P74" s="19"/>
    </row>
    <row r="75" spans="1:16" ht="73.5" customHeight="1">
      <c r="A75" s="340"/>
      <c r="B75" s="346"/>
      <c r="C75" s="144" t="s">
        <v>52</v>
      </c>
      <c r="D75" s="141"/>
      <c r="E75" s="141" t="s">
        <v>53</v>
      </c>
      <c r="F75" s="135" t="s">
        <v>54</v>
      </c>
      <c r="G75" s="138" t="s">
        <v>24</v>
      </c>
      <c r="H75" s="138" t="s">
        <v>25</v>
      </c>
      <c r="I75" s="139" t="s">
        <v>26</v>
      </c>
      <c r="J75" s="141" t="s">
        <v>50</v>
      </c>
      <c r="K75" s="141">
        <v>1</v>
      </c>
      <c r="L75" s="142">
        <v>852630</v>
      </c>
      <c r="M75" s="145">
        <f t="shared" si="9"/>
        <v>852630</v>
      </c>
      <c r="N75" s="173" t="s">
        <v>55</v>
      </c>
      <c r="O75" s="351"/>
      <c r="P75" s="19"/>
    </row>
    <row r="76" spans="1:16" ht="82.5" customHeight="1">
      <c r="A76" s="340"/>
      <c r="B76" s="346"/>
      <c r="C76" s="144" t="s">
        <v>52</v>
      </c>
      <c r="D76" s="141"/>
      <c r="E76" s="141" t="s">
        <v>56</v>
      </c>
      <c r="F76" s="135" t="s">
        <v>42</v>
      </c>
      <c r="G76" s="138" t="s">
        <v>24</v>
      </c>
      <c r="H76" s="138" t="s">
        <v>25</v>
      </c>
      <c r="I76" s="139" t="s">
        <v>26</v>
      </c>
      <c r="J76" s="141" t="s">
        <v>50</v>
      </c>
      <c r="K76" s="141">
        <v>1</v>
      </c>
      <c r="L76" s="142">
        <v>852630</v>
      </c>
      <c r="M76" s="145">
        <f t="shared" si="9"/>
        <v>852630</v>
      </c>
      <c r="N76" s="173" t="s">
        <v>39</v>
      </c>
      <c r="O76" s="351"/>
      <c r="P76" s="19"/>
    </row>
    <row r="77" spans="1:16" ht="63" customHeight="1">
      <c r="A77" s="340"/>
      <c r="B77" s="346"/>
      <c r="C77" s="144" t="s">
        <v>52</v>
      </c>
      <c r="D77" s="141"/>
      <c r="E77" s="141" t="s">
        <v>57</v>
      </c>
      <c r="F77" s="135" t="s">
        <v>58</v>
      </c>
      <c r="G77" s="138" t="s">
        <v>24</v>
      </c>
      <c r="H77" s="138" t="s">
        <v>25</v>
      </c>
      <c r="I77" s="139" t="s">
        <v>26</v>
      </c>
      <c r="J77" s="141" t="s">
        <v>50</v>
      </c>
      <c r="K77" s="141">
        <v>1</v>
      </c>
      <c r="L77" s="145">
        <v>2500000</v>
      </c>
      <c r="M77" s="145">
        <f t="shared" si="9"/>
        <v>2500000</v>
      </c>
      <c r="N77" s="174" t="s">
        <v>28</v>
      </c>
      <c r="O77" s="351"/>
      <c r="P77" s="19"/>
    </row>
    <row r="78" spans="1:16" ht="70.5" customHeight="1">
      <c r="A78" s="340"/>
      <c r="B78" s="346"/>
      <c r="C78" s="144" t="s">
        <v>52</v>
      </c>
      <c r="D78" s="141"/>
      <c r="E78" s="141" t="s">
        <v>59</v>
      </c>
      <c r="F78" s="135" t="s">
        <v>42</v>
      </c>
      <c r="G78" s="138" t="s">
        <v>24</v>
      </c>
      <c r="H78" s="138" t="s">
        <v>25</v>
      </c>
      <c r="I78" s="139" t="s">
        <v>26</v>
      </c>
      <c r="J78" s="141" t="s">
        <v>50</v>
      </c>
      <c r="K78" s="141">
        <v>1</v>
      </c>
      <c r="L78" s="142">
        <v>852630</v>
      </c>
      <c r="M78" s="145">
        <f t="shared" si="9"/>
        <v>852630</v>
      </c>
      <c r="N78" s="173" t="s">
        <v>55</v>
      </c>
      <c r="O78" s="351"/>
      <c r="P78" s="19"/>
    </row>
    <row r="79" spans="1:16" ht="52.5" customHeight="1">
      <c r="A79" s="340"/>
      <c r="B79" s="346"/>
      <c r="C79" s="144" t="s">
        <v>60</v>
      </c>
      <c r="D79" s="141"/>
      <c r="E79" s="141" t="s">
        <v>61</v>
      </c>
      <c r="F79" s="135" t="s">
        <v>42</v>
      </c>
      <c r="G79" s="138" t="s">
        <v>62</v>
      </c>
      <c r="H79" s="138" t="s">
        <v>25</v>
      </c>
      <c r="I79" s="139" t="s">
        <v>26</v>
      </c>
      <c r="J79" s="140" t="s">
        <v>27</v>
      </c>
      <c r="K79" s="141">
        <v>1</v>
      </c>
      <c r="L79" s="142">
        <v>852630</v>
      </c>
      <c r="M79" s="145">
        <f t="shared" si="9"/>
        <v>852630</v>
      </c>
      <c r="N79" s="173" t="s">
        <v>31</v>
      </c>
      <c r="O79" s="351"/>
      <c r="P79" s="19"/>
    </row>
    <row r="80" spans="1:16" ht="43.5" customHeight="1">
      <c r="A80" s="340"/>
      <c r="B80" s="346"/>
      <c r="C80" s="144" t="s">
        <v>63</v>
      </c>
      <c r="D80" s="141" t="s">
        <v>64</v>
      </c>
      <c r="E80" s="135" t="s">
        <v>65</v>
      </c>
      <c r="F80" s="135" t="s">
        <v>42</v>
      </c>
      <c r="G80" s="138" t="s">
        <v>24</v>
      </c>
      <c r="H80" s="138" t="s">
        <v>25</v>
      </c>
      <c r="I80" s="139" t="s">
        <v>26</v>
      </c>
      <c r="J80" s="141" t="s">
        <v>50</v>
      </c>
      <c r="K80" s="141">
        <v>1</v>
      </c>
      <c r="L80" s="142">
        <v>852630</v>
      </c>
      <c r="M80" s="145">
        <f t="shared" si="9"/>
        <v>852630</v>
      </c>
      <c r="N80" s="173" t="s">
        <v>31</v>
      </c>
      <c r="O80" s="351"/>
      <c r="P80" s="19"/>
    </row>
    <row r="81" spans="1:16" ht="60.75" customHeight="1">
      <c r="A81" s="340"/>
      <c r="B81" s="346"/>
      <c r="C81" s="144" t="s">
        <v>63</v>
      </c>
      <c r="D81" s="141" t="s">
        <v>64</v>
      </c>
      <c r="E81" s="147" t="s">
        <v>89</v>
      </c>
      <c r="F81" s="135" t="s">
        <v>42</v>
      </c>
      <c r="G81" s="138" t="s">
        <v>24</v>
      </c>
      <c r="H81" s="138" t="s">
        <v>25</v>
      </c>
      <c r="I81" s="139" t="s">
        <v>26</v>
      </c>
      <c r="J81" s="141" t="s">
        <v>50</v>
      </c>
      <c r="K81" s="141">
        <v>1</v>
      </c>
      <c r="L81" s="142">
        <v>852630</v>
      </c>
      <c r="M81" s="145">
        <f t="shared" si="9"/>
        <v>852630</v>
      </c>
      <c r="N81" s="173" t="s">
        <v>31</v>
      </c>
      <c r="O81" s="351"/>
      <c r="P81" s="19"/>
    </row>
    <row r="82" spans="1:16" ht="60" customHeight="1">
      <c r="A82" s="340"/>
      <c r="B82" s="346"/>
      <c r="C82" s="144" t="s">
        <v>63</v>
      </c>
      <c r="D82" s="141" t="s">
        <v>64</v>
      </c>
      <c r="E82" s="147" t="s">
        <v>66</v>
      </c>
      <c r="F82" s="135" t="s">
        <v>42</v>
      </c>
      <c r="G82" s="138" t="s">
        <v>24</v>
      </c>
      <c r="H82" s="138" t="s">
        <v>25</v>
      </c>
      <c r="I82" s="139" t="s">
        <v>26</v>
      </c>
      <c r="J82" s="141" t="s">
        <v>50</v>
      </c>
      <c r="K82" s="141">
        <v>1</v>
      </c>
      <c r="L82" s="142">
        <v>852630</v>
      </c>
      <c r="M82" s="145">
        <f t="shared" si="9"/>
        <v>852630</v>
      </c>
      <c r="N82" s="173" t="s">
        <v>31</v>
      </c>
      <c r="O82" s="351"/>
      <c r="P82" s="19"/>
    </row>
    <row r="83" spans="1:16" ht="63.75" customHeight="1">
      <c r="A83" s="340"/>
      <c r="B83" s="346"/>
      <c r="C83" s="144" t="s">
        <v>63</v>
      </c>
      <c r="D83" s="144" t="s">
        <v>67</v>
      </c>
      <c r="E83" s="148" t="s">
        <v>68</v>
      </c>
      <c r="F83" s="148" t="s">
        <v>58</v>
      </c>
      <c r="G83" s="138" t="s">
        <v>24</v>
      </c>
      <c r="H83" s="138" t="s">
        <v>25</v>
      </c>
      <c r="I83" s="139" t="s">
        <v>26</v>
      </c>
      <c r="J83" s="144" t="s">
        <v>69</v>
      </c>
      <c r="K83" s="141">
        <v>1</v>
      </c>
      <c r="L83" s="145">
        <v>2500000</v>
      </c>
      <c r="M83" s="145">
        <f>L83*K83</f>
        <v>2500000</v>
      </c>
      <c r="N83" s="174" t="s">
        <v>28</v>
      </c>
      <c r="O83" s="351"/>
      <c r="P83" s="19"/>
    </row>
    <row r="84" spans="1:16" ht="45" customHeight="1">
      <c r="A84" s="340"/>
      <c r="B84" s="346"/>
      <c r="C84" s="144" t="s">
        <v>63</v>
      </c>
      <c r="D84" s="144" t="s">
        <v>70</v>
      </c>
      <c r="E84" s="148" t="s">
        <v>71</v>
      </c>
      <c r="F84" s="135" t="s">
        <v>42</v>
      </c>
      <c r="G84" s="138" t="s">
        <v>24</v>
      </c>
      <c r="H84" s="138" t="s">
        <v>25</v>
      </c>
      <c r="I84" s="139" t="s">
        <v>26</v>
      </c>
      <c r="J84" s="141" t="s">
        <v>50</v>
      </c>
      <c r="K84" s="141">
        <v>1</v>
      </c>
      <c r="L84" s="142">
        <v>852660</v>
      </c>
      <c r="M84" s="145">
        <f>L84*K84</f>
        <v>852660</v>
      </c>
      <c r="N84" s="173" t="s">
        <v>31</v>
      </c>
      <c r="O84" s="351"/>
      <c r="P84" s="19"/>
    </row>
    <row r="85" spans="1:16" ht="93" customHeight="1">
      <c r="A85" s="340"/>
      <c r="B85" s="346"/>
      <c r="C85" s="144" t="s">
        <v>72</v>
      </c>
      <c r="D85" s="144" t="s">
        <v>73</v>
      </c>
      <c r="E85" s="148" t="s">
        <v>74</v>
      </c>
      <c r="F85" s="135" t="s">
        <v>42</v>
      </c>
      <c r="G85" s="138" t="s">
        <v>24</v>
      </c>
      <c r="H85" s="146" t="s">
        <v>75</v>
      </c>
      <c r="I85" s="139" t="s">
        <v>76</v>
      </c>
      <c r="J85" s="144" t="s">
        <v>77</v>
      </c>
      <c r="K85" s="141">
        <v>2</v>
      </c>
      <c r="L85" s="142">
        <v>852630</v>
      </c>
      <c r="M85" s="145">
        <f>K85*L85</f>
        <v>1705260</v>
      </c>
      <c r="N85" s="173" t="s">
        <v>39</v>
      </c>
      <c r="O85" s="351"/>
      <c r="P85" s="19"/>
    </row>
    <row r="86" spans="1:16" ht="68.25" customHeight="1">
      <c r="A86" s="340"/>
      <c r="B86" s="346"/>
      <c r="C86" s="144" t="s">
        <v>72</v>
      </c>
      <c r="D86" s="144" t="s">
        <v>73</v>
      </c>
      <c r="E86" s="148" t="s">
        <v>78</v>
      </c>
      <c r="F86" s="135" t="s">
        <v>42</v>
      </c>
      <c r="G86" s="138" t="s">
        <v>24</v>
      </c>
      <c r="H86" s="146" t="s">
        <v>43</v>
      </c>
      <c r="I86" s="139" t="s">
        <v>26</v>
      </c>
      <c r="J86" s="141" t="s">
        <v>79</v>
      </c>
      <c r="K86" s="141">
        <v>1</v>
      </c>
      <c r="L86" s="142">
        <v>852630</v>
      </c>
      <c r="M86" s="145">
        <f t="shared" ref="M86:M88" si="10">K86*L86</f>
        <v>852630</v>
      </c>
      <c r="N86" s="173" t="s">
        <v>55</v>
      </c>
      <c r="O86" s="351"/>
      <c r="P86" s="19"/>
    </row>
    <row r="87" spans="1:16" ht="51" customHeight="1">
      <c r="A87" s="340"/>
      <c r="B87" s="346"/>
      <c r="C87" s="144" t="s">
        <v>72</v>
      </c>
      <c r="D87" s="144" t="s">
        <v>73</v>
      </c>
      <c r="E87" s="148" t="s">
        <v>80</v>
      </c>
      <c r="F87" s="135" t="s">
        <v>42</v>
      </c>
      <c r="G87" s="138" t="s">
        <v>24</v>
      </c>
      <c r="H87" s="138" t="s">
        <v>25</v>
      </c>
      <c r="I87" s="139" t="s">
        <v>26</v>
      </c>
      <c r="J87" s="144" t="s">
        <v>69</v>
      </c>
      <c r="K87" s="141">
        <v>1</v>
      </c>
      <c r="L87" s="142">
        <v>852630</v>
      </c>
      <c r="M87" s="145">
        <f t="shared" si="10"/>
        <v>852630</v>
      </c>
      <c r="N87" s="173" t="s">
        <v>31</v>
      </c>
      <c r="O87" s="351"/>
      <c r="P87" s="19"/>
    </row>
    <row r="88" spans="1:16" ht="38.25" customHeight="1">
      <c r="A88" s="340"/>
      <c r="B88" s="346"/>
      <c r="C88" s="160" t="s">
        <v>72</v>
      </c>
      <c r="D88" s="160" t="s">
        <v>90</v>
      </c>
      <c r="E88" s="161" t="s">
        <v>91</v>
      </c>
      <c r="F88" s="162" t="s">
        <v>42</v>
      </c>
      <c r="G88" s="163" t="s">
        <v>24</v>
      </c>
      <c r="H88" s="163" t="s">
        <v>25</v>
      </c>
      <c r="I88" s="164" t="s">
        <v>26</v>
      </c>
      <c r="J88" s="160" t="s">
        <v>69</v>
      </c>
      <c r="K88" s="165">
        <v>1</v>
      </c>
      <c r="L88" s="142">
        <v>852630</v>
      </c>
      <c r="M88" s="166">
        <f t="shared" si="10"/>
        <v>852630</v>
      </c>
      <c r="N88" s="175" t="s">
        <v>45</v>
      </c>
      <c r="O88" s="351"/>
      <c r="P88" s="19"/>
    </row>
    <row r="89" spans="1:16" ht="15.75" customHeight="1">
      <c r="A89" s="18"/>
      <c r="B89" s="18"/>
      <c r="C89" s="19"/>
      <c r="D89" s="19"/>
      <c r="K89" s="302" t="s">
        <v>84</v>
      </c>
      <c r="L89" s="302"/>
      <c r="M89" s="131">
        <f>SUM(M5:M88)</f>
        <v>94800000</v>
      </c>
      <c r="O89" s="19"/>
    </row>
    <row r="90" spans="1:16" ht="15.75" customHeight="1">
      <c r="K90" s="293" t="s">
        <v>85</v>
      </c>
      <c r="L90" s="294"/>
      <c r="M90" s="272">
        <v>2878620</v>
      </c>
      <c r="N90" s="23">
        <f>M90*100%/M91</f>
        <v>2.9470318069604179E-2</v>
      </c>
    </row>
    <row r="91" spans="1:16" ht="15.75" customHeight="1">
      <c r="K91" s="282" t="s">
        <v>86</v>
      </c>
      <c r="L91" s="282"/>
      <c r="M91" s="17">
        <f>M89+M90</f>
        <v>97678620</v>
      </c>
    </row>
    <row r="92" spans="1:16" ht="15.75" customHeight="1"/>
    <row r="93" spans="1:16" ht="15.75" customHeight="1"/>
    <row r="94" spans="1:16" ht="15.75" customHeight="1"/>
    <row r="95" spans="1:16" ht="15.75" customHeight="1"/>
    <row r="96" spans="1:1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</sheetData>
  <protectedRanges>
    <protectedRange sqref="E5 E26 E47 E68" name="Rango1_13_1_1_1_1_1_1"/>
  </protectedRanges>
  <mergeCells count="16">
    <mergeCell ref="K89:L89"/>
    <mergeCell ref="K90:L90"/>
    <mergeCell ref="K91:L91"/>
    <mergeCell ref="A2:O2"/>
    <mergeCell ref="A1:O1"/>
    <mergeCell ref="G3:H3"/>
    <mergeCell ref="I3:J3"/>
    <mergeCell ref="B26:B44"/>
    <mergeCell ref="A5:A25"/>
    <mergeCell ref="B5:B25"/>
    <mergeCell ref="A26:A44"/>
    <mergeCell ref="B68:B88"/>
    <mergeCell ref="A68:A88"/>
    <mergeCell ref="B47:B67"/>
    <mergeCell ref="A47:A67"/>
    <mergeCell ref="O4:O88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1016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5.28515625" customWidth="1"/>
    <col min="17" max="17" width="15.42578125" customWidth="1"/>
    <col min="18" max="18" width="15.5703125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121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8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289">
        <v>1</v>
      </c>
      <c r="P4" s="3"/>
    </row>
    <row r="5" spans="1:18" ht="65.25" customHeight="1">
      <c r="A5" s="353" t="s">
        <v>122</v>
      </c>
      <c r="B5" s="352">
        <v>325</v>
      </c>
      <c r="C5" s="192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1250000</v>
      </c>
      <c r="M5" s="155">
        <f>K5*L5</f>
        <v>1250000</v>
      </c>
      <c r="N5" s="172" t="s">
        <v>28</v>
      </c>
      <c r="O5" s="290"/>
      <c r="P5" s="194">
        <v>64800000</v>
      </c>
      <c r="Q5" s="134">
        <f>P5/20</f>
        <v>3240000</v>
      </c>
      <c r="R5" s="134">
        <f>Q5/4</f>
        <v>810000</v>
      </c>
    </row>
    <row r="6" spans="1:18" ht="65.25" customHeight="1">
      <c r="A6" s="354"/>
      <c r="B6" s="314"/>
      <c r="C6" s="18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810000</v>
      </c>
      <c r="M6" s="142">
        <f>K6*L6</f>
        <v>810000</v>
      </c>
      <c r="N6" s="173" t="s">
        <v>31</v>
      </c>
      <c r="O6" s="290"/>
      <c r="P6" s="194">
        <v>15000000</v>
      </c>
      <c r="Q6" s="155">
        <f>P6/4</f>
        <v>3750000</v>
      </c>
      <c r="R6" s="155">
        <f>Q6/3</f>
        <v>1250000</v>
      </c>
    </row>
    <row r="7" spans="1:18" ht="65.25" customHeight="1">
      <c r="A7" s="354"/>
      <c r="B7" s="314"/>
      <c r="C7" s="18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810000</v>
      </c>
      <c r="M7" s="142">
        <f t="shared" ref="M7:M20" si="0">K7*L7</f>
        <v>810000</v>
      </c>
      <c r="N7" s="173" t="s">
        <v>31</v>
      </c>
      <c r="O7" s="290"/>
      <c r="P7" s="177">
        <f>SUM(M5:M26)</f>
        <v>19950000</v>
      </c>
      <c r="Q7" s="134">
        <f>P7*4</f>
        <v>79800000</v>
      </c>
      <c r="R7" s="155">
        <v>1250000</v>
      </c>
    </row>
    <row r="8" spans="1:18" ht="65.25" customHeight="1">
      <c r="A8" s="354"/>
      <c r="B8" s="314"/>
      <c r="C8" s="18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810000</v>
      </c>
      <c r="M8" s="142">
        <f t="shared" si="0"/>
        <v>810000</v>
      </c>
      <c r="N8" s="173" t="s">
        <v>31</v>
      </c>
      <c r="O8" s="290"/>
      <c r="P8" s="19"/>
      <c r="R8" s="155">
        <v>1250000</v>
      </c>
    </row>
    <row r="9" spans="1:18" ht="52.5" customHeight="1">
      <c r="A9" s="354"/>
      <c r="B9" s="314"/>
      <c r="C9" s="18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810000</v>
      </c>
      <c r="M9" s="142">
        <f t="shared" si="0"/>
        <v>810000</v>
      </c>
      <c r="N9" s="173" t="s">
        <v>39</v>
      </c>
      <c r="O9" s="290"/>
      <c r="P9" s="19"/>
    </row>
    <row r="10" spans="1:18" ht="80.25" customHeight="1">
      <c r="A10" s="354"/>
      <c r="B10" s="314"/>
      <c r="C10" s="190" t="s">
        <v>40</v>
      </c>
      <c r="D10" s="136"/>
      <c r="E10" s="144" t="s">
        <v>41</v>
      </c>
      <c r="F10" s="135" t="s">
        <v>42</v>
      </c>
      <c r="G10" s="138" t="s">
        <v>24</v>
      </c>
      <c r="H10" s="138" t="s">
        <v>43</v>
      </c>
      <c r="I10" s="139" t="s">
        <v>26</v>
      </c>
      <c r="J10" s="141" t="s">
        <v>44</v>
      </c>
      <c r="K10" s="141">
        <v>1</v>
      </c>
      <c r="L10" s="145">
        <v>810000</v>
      </c>
      <c r="M10" s="145">
        <f t="shared" si="0"/>
        <v>810000</v>
      </c>
      <c r="N10" s="170" t="s">
        <v>45</v>
      </c>
      <c r="O10" s="290"/>
      <c r="P10" s="19"/>
    </row>
    <row r="11" spans="1:18" ht="40.5" customHeight="1">
      <c r="A11" s="354"/>
      <c r="B11" s="314"/>
      <c r="C11" s="190" t="s">
        <v>40</v>
      </c>
      <c r="D11" s="136"/>
      <c r="E11" s="144" t="s">
        <v>46</v>
      </c>
      <c r="F11" s="135" t="s">
        <v>47</v>
      </c>
      <c r="G11" s="138"/>
      <c r="H11" s="138" t="s">
        <v>25</v>
      </c>
      <c r="I11" s="139" t="s">
        <v>26</v>
      </c>
      <c r="J11" s="139" t="s">
        <v>48</v>
      </c>
      <c r="K11" s="141">
        <v>1</v>
      </c>
      <c r="L11" s="145">
        <v>810000</v>
      </c>
      <c r="M11" s="145">
        <f t="shared" si="0"/>
        <v>810000</v>
      </c>
      <c r="N11" s="170" t="s">
        <v>45</v>
      </c>
      <c r="O11" s="290"/>
      <c r="P11" s="19"/>
    </row>
    <row r="12" spans="1:18" ht="58.5" customHeight="1">
      <c r="A12" s="354"/>
      <c r="B12" s="314"/>
      <c r="C12" s="190" t="s">
        <v>40</v>
      </c>
      <c r="D12" s="136"/>
      <c r="E12" s="144" t="s">
        <v>51</v>
      </c>
      <c r="F12" s="135" t="s">
        <v>42</v>
      </c>
      <c r="G12" s="138" t="s">
        <v>24</v>
      </c>
      <c r="H12" s="138" t="s">
        <v>25</v>
      </c>
      <c r="I12" s="139" t="s">
        <v>26</v>
      </c>
      <c r="J12" s="139" t="s">
        <v>50</v>
      </c>
      <c r="K12" s="141">
        <v>1</v>
      </c>
      <c r="L12" s="145">
        <v>810000</v>
      </c>
      <c r="M12" s="145">
        <f t="shared" si="0"/>
        <v>810000</v>
      </c>
      <c r="N12" s="170" t="s">
        <v>45</v>
      </c>
      <c r="O12" s="290"/>
      <c r="P12" s="19"/>
    </row>
    <row r="13" spans="1:18" ht="90.75" customHeight="1">
      <c r="A13" s="354"/>
      <c r="B13" s="314"/>
      <c r="C13" s="190" t="s">
        <v>52</v>
      </c>
      <c r="D13" s="141"/>
      <c r="E13" s="141" t="s">
        <v>53</v>
      </c>
      <c r="F13" s="135" t="s">
        <v>54</v>
      </c>
      <c r="G13" s="138" t="s">
        <v>24</v>
      </c>
      <c r="H13" s="138" t="s">
        <v>25</v>
      </c>
      <c r="I13" s="139" t="s">
        <v>26</v>
      </c>
      <c r="J13" s="141" t="s">
        <v>50</v>
      </c>
      <c r="K13" s="141">
        <v>1</v>
      </c>
      <c r="L13" s="145">
        <v>810000</v>
      </c>
      <c r="M13" s="145">
        <f t="shared" si="0"/>
        <v>810000</v>
      </c>
      <c r="N13" s="173" t="s">
        <v>55</v>
      </c>
      <c r="O13" s="290"/>
      <c r="P13" s="19"/>
    </row>
    <row r="14" spans="1:18" ht="51.75" customHeight="1">
      <c r="A14" s="354"/>
      <c r="B14" s="314"/>
      <c r="C14" s="190" t="s">
        <v>52</v>
      </c>
      <c r="D14" s="141"/>
      <c r="E14" s="141" t="s">
        <v>56</v>
      </c>
      <c r="F14" s="135" t="s">
        <v>42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41">
        <v>1</v>
      </c>
      <c r="L14" s="145">
        <v>810000</v>
      </c>
      <c r="M14" s="145">
        <f t="shared" si="0"/>
        <v>810000</v>
      </c>
      <c r="N14" s="173" t="s">
        <v>39</v>
      </c>
      <c r="O14" s="290"/>
      <c r="P14" s="19"/>
    </row>
    <row r="15" spans="1:18" ht="56.25" customHeight="1">
      <c r="A15" s="354"/>
      <c r="B15" s="314"/>
      <c r="C15" s="190" t="s">
        <v>52</v>
      </c>
      <c r="D15" s="141"/>
      <c r="E15" s="141" t="s">
        <v>57</v>
      </c>
      <c r="F15" s="135" t="s">
        <v>58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41">
        <v>1</v>
      </c>
      <c r="L15" s="145">
        <v>1250000</v>
      </c>
      <c r="M15" s="145">
        <f t="shared" si="0"/>
        <v>1250000</v>
      </c>
      <c r="N15" s="174" t="s">
        <v>28</v>
      </c>
      <c r="O15" s="290"/>
      <c r="P15" s="19"/>
    </row>
    <row r="16" spans="1:18" ht="33.75" customHeight="1">
      <c r="A16" s="354"/>
      <c r="B16" s="314"/>
      <c r="C16" s="190" t="s">
        <v>52</v>
      </c>
      <c r="D16" s="141"/>
      <c r="E16" s="141" t="s">
        <v>59</v>
      </c>
      <c r="F16" s="135" t="s">
        <v>42</v>
      </c>
      <c r="G16" s="138" t="s">
        <v>24</v>
      </c>
      <c r="H16" s="138" t="s">
        <v>25</v>
      </c>
      <c r="I16" s="139" t="s">
        <v>26</v>
      </c>
      <c r="J16" s="141" t="s">
        <v>50</v>
      </c>
      <c r="K16" s="141">
        <v>1</v>
      </c>
      <c r="L16" s="145">
        <v>810000</v>
      </c>
      <c r="M16" s="145">
        <f t="shared" si="0"/>
        <v>810000</v>
      </c>
      <c r="N16" s="173" t="s">
        <v>55</v>
      </c>
      <c r="O16" s="290"/>
      <c r="P16" s="19"/>
    </row>
    <row r="17" spans="1:16" ht="56.25" customHeight="1">
      <c r="A17" s="354"/>
      <c r="B17" s="314"/>
      <c r="C17" s="190" t="s">
        <v>60</v>
      </c>
      <c r="D17" s="141"/>
      <c r="E17" s="141" t="s">
        <v>61</v>
      </c>
      <c r="F17" s="135" t="s">
        <v>42</v>
      </c>
      <c r="G17" s="138" t="s">
        <v>62</v>
      </c>
      <c r="H17" s="138" t="s">
        <v>25</v>
      </c>
      <c r="I17" s="139" t="s">
        <v>26</v>
      </c>
      <c r="J17" s="140" t="s">
        <v>27</v>
      </c>
      <c r="K17" s="141">
        <v>1</v>
      </c>
      <c r="L17" s="145">
        <v>810000</v>
      </c>
      <c r="M17" s="145">
        <f t="shared" si="0"/>
        <v>810000</v>
      </c>
      <c r="N17" s="173" t="s">
        <v>31</v>
      </c>
      <c r="O17" s="290"/>
      <c r="P17" s="19"/>
    </row>
    <row r="18" spans="1:16" ht="56.25" customHeight="1">
      <c r="A18" s="354"/>
      <c r="B18" s="314"/>
      <c r="C18" s="190" t="s">
        <v>63</v>
      </c>
      <c r="D18" s="141" t="s">
        <v>64</v>
      </c>
      <c r="E18" s="135" t="s">
        <v>65</v>
      </c>
      <c r="F18" s="135" t="s">
        <v>42</v>
      </c>
      <c r="G18" s="138" t="s">
        <v>24</v>
      </c>
      <c r="H18" s="138" t="s">
        <v>25</v>
      </c>
      <c r="I18" s="139" t="s">
        <v>26</v>
      </c>
      <c r="J18" s="141" t="s">
        <v>50</v>
      </c>
      <c r="K18" s="141">
        <v>1</v>
      </c>
      <c r="L18" s="145">
        <v>810000</v>
      </c>
      <c r="M18" s="145">
        <f t="shared" si="0"/>
        <v>810000</v>
      </c>
      <c r="N18" s="173" t="s">
        <v>31</v>
      </c>
      <c r="O18" s="290"/>
      <c r="P18" s="19"/>
    </row>
    <row r="19" spans="1:16" ht="56.25" customHeight="1">
      <c r="A19" s="354"/>
      <c r="B19" s="314"/>
      <c r="C19" s="190" t="s">
        <v>63</v>
      </c>
      <c r="D19" s="141" t="s">
        <v>64</v>
      </c>
      <c r="E19" s="147" t="s">
        <v>89</v>
      </c>
      <c r="F19" s="135" t="s">
        <v>42</v>
      </c>
      <c r="G19" s="138" t="s">
        <v>24</v>
      </c>
      <c r="H19" s="138" t="s">
        <v>25</v>
      </c>
      <c r="I19" s="139" t="s">
        <v>26</v>
      </c>
      <c r="J19" s="141" t="s">
        <v>50</v>
      </c>
      <c r="K19" s="141">
        <v>1</v>
      </c>
      <c r="L19" s="145">
        <v>810000</v>
      </c>
      <c r="M19" s="145">
        <f t="shared" si="0"/>
        <v>810000</v>
      </c>
      <c r="N19" s="173" t="s">
        <v>31</v>
      </c>
      <c r="O19" s="290"/>
      <c r="P19" s="19"/>
    </row>
    <row r="20" spans="1:16" ht="71.25" customHeight="1">
      <c r="A20" s="354"/>
      <c r="B20" s="314"/>
      <c r="C20" s="190" t="s">
        <v>63</v>
      </c>
      <c r="D20" s="141" t="s">
        <v>64</v>
      </c>
      <c r="E20" s="147" t="s">
        <v>66</v>
      </c>
      <c r="F20" s="135" t="s">
        <v>42</v>
      </c>
      <c r="G20" s="138" t="s">
        <v>24</v>
      </c>
      <c r="H20" s="138" t="s">
        <v>25</v>
      </c>
      <c r="I20" s="139" t="s">
        <v>26</v>
      </c>
      <c r="J20" s="141" t="s">
        <v>50</v>
      </c>
      <c r="K20" s="141">
        <v>1</v>
      </c>
      <c r="L20" s="145">
        <v>810000</v>
      </c>
      <c r="M20" s="145">
        <f t="shared" si="0"/>
        <v>810000</v>
      </c>
      <c r="N20" s="173" t="s">
        <v>31</v>
      </c>
      <c r="O20" s="290"/>
      <c r="P20" s="19"/>
    </row>
    <row r="21" spans="1:16" ht="40.5" customHeight="1">
      <c r="A21" s="354"/>
      <c r="B21" s="314"/>
      <c r="C21" s="190" t="s">
        <v>63</v>
      </c>
      <c r="D21" s="144" t="s">
        <v>67</v>
      </c>
      <c r="E21" s="148" t="s">
        <v>68</v>
      </c>
      <c r="F21" s="148" t="s">
        <v>58</v>
      </c>
      <c r="G21" s="138" t="s">
        <v>24</v>
      </c>
      <c r="H21" s="138" t="s">
        <v>25</v>
      </c>
      <c r="I21" s="139" t="s">
        <v>26</v>
      </c>
      <c r="J21" s="144" t="s">
        <v>69</v>
      </c>
      <c r="K21" s="141">
        <v>1</v>
      </c>
      <c r="L21" s="145">
        <v>1250000</v>
      </c>
      <c r="M21" s="145">
        <f>L21*K21</f>
        <v>1250000</v>
      </c>
      <c r="N21" s="174" t="s">
        <v>28</v>
      </c>
      <c r="O21" s="290"/>
      <c r="P21" s="19"/>
    </row>
    <row r="22" spans="1:16" ht="33.75" customHeight="1">
      <c r="A22" s="354"/>
      <c r="B22" s="314"/>
      <c r="C22" s="190" t="s">
        <v>63</v>
      </c>
      <c r="D22" s="144" t="s">
        <v>70</v>
      </c>
      <c r="E22" s="148" t="s">
        <v>71</v>
      </c>
      <c r="F22" s="135" t="s">
        <v>42</v>
      </c>
      <c r="G22" s="138" t="s">
        <v>24</v>
      </c>
      <c r="H22" s="138" t="s">
        <v>25</v>
      </c>
      <c r="I22" s="139" t="s">
        <v>26</v>
      </c>
      <c r="J22" s="141" t="s">
        <v>50</v>
      </c>
      <c r="K22" s="141">
        <v>1</v>
      </c>
      <c r="L22" s="145">
        <v>810000</v>
      </c>
      <c r="M22" s="145">
        <f>L22*K22</f>
        <v>810000</v>
      </c>
      <c r="N22" s="173" t="s">
        <v>31</v>
      </c>
      <c r="O22" s="290"/>
      <c r="P22" s="19"/>
    </row>
    <row r="23" spans="1:16" ht="43.5" customHeight="1">
      <c r="A23" s="354"/>
      <c r="B23" s="314"/>
      <c r="C23" s="190" t="s">
        <v>72</v>
      </c>
      <c r="D23" s="144" t="s">
        <v>73</v>
      </c>
      <c r="E23" s="148" t="s">
        <v>74</v>
      </c>
      <c r="F23" s="135" t="s">
        <v>42</v>
      </c>
      <c r="G23" s="138" t="s">
        <v>24</v>
      </c>
      <c r="H23" s="146" t="s">
        <v>75</v>
      </c>
      <c r="I23" s="139" t="s">
        <v>76</v>
      </c>
      <c r="J23" s="144" t="s">
        <v>77</v>
      </c>
      <c r="K23" s="141">
        <v>2</v>
      </c>
      <c r="L23" s="145">
        <v>810000</v>
      </c>
      <c r="M23" s="145">
        <f>K23*L23</f>
        <v>1620000</v>
      </c>
      <c r="N23" s="173" t="s">
        <v>39</v>
      </c>
      <c r="O23" s="290"/>
      <c r="P23" s="19"/>
    </row>
    <row r="24" spans="1:16" ht="65.25" customHeight="1">
      <c r="A24" s="354"/>
      <c r="B24" s="314"/>
      <c r="C24" s="190" t="s">
        <v>72</v>
      </c>
      <c r="D24" s="144" t="s">
        <v>73</v>
      </c>
      <c r="E24" s="148" t="s">
        <v>78</v>
      </c>
      <c r="F24" s="135" t="s">
        <v>42</v>
      </c>
      <c r="G24" s="138" t="s">
        <v>24</v>
      </c>
      <c r="H24" s="146" t="s">
        <v>43</v>
      </c>
      <c r="I24" s="139" t="s">
        <v>26</v>
      </c>
      <c r="J24" s="141" t="s">
        <v>79</v>
      </c>
      <c r="K24" s="141">
        <v>1</v>
      </c>
      <c r="L24" s="145">
        <v>810000</v>
      </c>
      <c r="M24" s="145">
        <f t="shared" ref="M24:M26" si="1">K24*L24</f>
        <v>810000</v>
      </c>
      <c r="N24" s="173" t="s">
        <v>55</v>
      </c>
      <c r="O24" s="290"/>
      <c r="P24" s="19"/>
    </row>
    <row r="25" spans="1:16" ht="46.5" customHeight="1">
      <c r="A25" s="354"/>
      <c r="B25" s="314"/>
      <c r="C25" s="190" t="s">
        <v>72</v>
      </c>
      <c r="D25" s="144" t="s">
        <v>73</v>
      </c>
      <c r="E25" s="148" t="s">
        <v>80</v>
      </c>
      <c r="F25" s="135" t="s">
        <v>42</v>
      </c>
      <c r="G25" s="138" t="s">
        <v>24</v>
      </c>
      <c r="H25" s="138" t="s">
        <v>25</v>
      </c>
      <c r="I25" s="139" t="s">
        <v>26</v>
      </c>
      <c r="J25" s="144" t="s">
        <v>69</v>
      </c>
      <c r="K25" s="141">
        <v>1</v>
      </c>
      <c r="L25" s="145">
        <v>810000</v>
      </c>
      <c r="M25" s="145">
        <f t="shared" si="1"/>
        <v>810000</v>
      </c>
      <c r="N25" s="173" t="s">
        <v>31</v>
      </c>
      <c r="O25" s="290"/>
      <c r="P25" s="19"/>
    </row>
    <row r="26" spans="1:16" ht="46.5" customHeight="1">
      <c r="A26" s="354"/>
      <c r="B26" s="314"/>
      <c r="C26" s="169" t="s">
        <v>72</v>
      </c>
      <c r="D26" s="160" t="s">
        <v>123</v>
      </c>
      <c r="E26" s="161" t="s">
        <v>124</v>
      </c>
      <c r="F26" s="162" t="s">
        <v>42</v>
      </c>
      <c r="G26" s="163" t="s">
        <v>24</v>
      </c>
      <c r="H26" s="163" t="s">
        <v>25</v>
      </c>
      <c r="I26" s="164" t="s">
        <v>26</v>
      </c>
      <c r="J26" s="160" t="s">
        <v>69</v>
      </c>
      <c r="K26" s="165">
        <v>1</v>
      </c>
      <c r="L26" s="166">
        <v>810000</v>
      </c>
      <c r="M26" s="166">
        <f t="shared" si="1"/>
        <v>810000</v>
      </c>
      <c r="N26" s="175" t="s">
        <v>45</v>
      </c>
      <c r="O26" s="290"/>
      <c r="P26" s="19"/>
    </row>
    <row r="27" spans="1:16" ht="46.5" customHeight="1">
      <c r="A27" s="286" t="s">
        <v>125</v>
      </c>
      <c r="B27" s="300">
        <v>267</v>
      </c>
      <c r="C27" s="192" t="s">
        <v>20</v>
      </c>
      <c r="D27" s="171" t="s">
        <v>21</v>
      </c>
      <c r="E27" s="150" t="s">
        <v>22</v>
      </c>
      <c r="F27" s="150" t="s">
        <v>23</v>
      </c>
      <c r="G27" s="151" t="s">
        <v>24</v>
      </c>
      <c r="H27" s="151" t="s">
        <v>25</v>
      </c>
      <c r="I27" s="152" t="s">
        <v>26</v>
      </c>
      <c r="J27" s="153" t="s">
        <v>27</v>
      </c>
      <c r="K27" s="154">
        <v>1</v>
      </c>
      <c r="L27" s="155">
        <v>1250000</v>
      </c>
      <c r="M27" s="155">
        <f>K27*L27</f>
        <v>1250000</v>
      </c>
      <c r="N27" s="172" t="s">
        <v>28</v>
      </c>
      <c r="O27" s="290"/>
      <c r="P27" s="19"/>
    </row>
    <row r="28" spans="1:16" ht="60.75" customHeight="1">
      <c r="A28" s="287"/>
      <c r="B28" s="301"/>
      <c r="C28" s="189" t="s">
        <v>20</v>
      </c>
      <c r="D28" s="144" t="s">
        <v>21</v>
      </c>
      <c r="E28" s="137" t="s">
        <v>29</v>
      </c>
      <c r="F28" s="137" t="s">
        <v>30</v>
      </c>
      <c r="G28" s="138" t="s">
        <v>24</v>
      </c>
      <c r="H28" s="138" t="s">
        <v>25</v>
      </c>
      <c r="I28" s="139" t="s">
        <v>26</v>
      </c>
      <c r="J28" s="140" t="s">
        <v>27</v>
      </c>
      <c r="K28" s="141">
        <v>1</v>
      </c>
      <c r="L28" s="142">
        <v>810000</v>
      </c>
      <c r="M28" s="142">
        <f>K28*L28</f>
        <v>810000</v>
      </c>
      <c r="N28" s="173" t="s">
        <v>31</v>
      </c>
      <c r="O28" s="290"/>
      <c r="P28" s="19"/>
    </row>
    <row r="29" spans="1:16" ht="60" customHeight="1">
      <c r="A29" s="287"/>
      <c r="B29" s="301"/>
      <c r="C29" s="189" t="s">
        <v>20</v>
      </c>
      <c r="D29" s="144" t="s">
        <v>32</v>
      </c>
      <c r="E29" s="137" t="s">
        <v>33</v>
      </c>
      <c r="F29" s="137" t="s">
        <v>30</v>
      </c>
      <c r="G29" s="138" t="s">
        <v>24</v>
      </c>
      <c r="H29" s="138" t="s">
        <v>25</v>
      </c>
      <c r="I29" s="139" t="s">
        <v>26</v>
      </c>
      <c r="J29" s="140" t="s">
        <v>34</v>
      </c>
      <c r="K29" s="141">
        <v>1</v>
      </c>
      <c r="L29" s="142">
        <v>810000</v>
      </c>
      <c r="M29" s="142">
        <f t="shared" ref="M29:M42" si="2">K29*L29</f>
        <v>810000</v>
      </c>
      <c r="N29" s="173" t="s">
        <v>31</v>
      </c>
      <c r="O29" s="290"/>
      <c r="P29" s="19"/>
    </row>
    <row r="30" spans="1:16" ht="33.75" customHeight="1">
      <c r="A30" s="287"/>
      <c r="B30" s="301"/>
      <c r="C30" s="189" t="s">
        <v>20</v>
      </c>
      <c r="D30" s="144" t="s">
        <v>32</v>
      </c>
      <c r="E30" s="137" t="s">
        <v>35</v>
      </c>
      <c r="F30" s="137" t="s">
        <v>30</v>
      </c>
      <c r="G30" s="138" t="s">
        <v>24</v>
      </c>
      <c r="H30" s="138" t="s">
        <v>25</v>
      </c>
      <c r="I30" s="139" t="s">
        <v>26</v>
      </c>
      <c r="J30" s="140" t="s">
        <v>34</v>
      </c>
      <c r="K30" s="141">
        <v>1</v>
      </c>
      <c r="L30" s="142">
        <v>810000</v>
      </c>
      <c r="M30" s="142">
        <f t="shared" si="2"/>
        <v>810000</v>
      </c>
      <c r="N30" s="173" t="s">
        <v>31</v>
      </c>
      <c r="O30" s="290"/>
      <c r="P30" s="19"/>
    </row>
    <row r="31" spans="1:16" ht="46.5" customHeight="1">
      <c r="A31" s="287"/>
      <c r="B31" s="301"/>
      <c r="C31" s="189" t="s">
        <v>20</v>
      </c>
      <c r="D31" s="144" t="s">
        <v>32</v>
      </c>
      <c r="E31" s="143" t="s">
        <v>36</v>
      </c>
      <c r="F31" s="137" t="s">
        <v>37</v>
      </c>
      <c r="G31" s="138" t="s">
        <v>38</v>
      </c>
      <c r="H31" s="138" t="s">
        <v>25</v>
      </c>
      <c r="I31" s="139" t="s">
        <v>26</v>
      </c>
      <c r="J31" s="140" t="s">
        <v>27</v>
      </c>
      <c r="K31" s="141">
        <v>1</v>
      </c>
      <c r="L31" s="142">
        <v>810000</v>
      </c>
      <c r="M31" s="142">
        <f t="shared" si="2"/>
        <v>810000</v>
      </c>
      <c r="N31" s="173" t="s">
        <v>39</v>
      </c>
      <c r="O31" s="290"/>
      <c r="P31" s="19"/>
    </row>
    <row r="32" spans="1:16" ht="37.5" customHeight="1">
      <c r="A32" s="287"/>
      <c r="B32" s="301"/>
      <c r="C32" s="190" t="s">
        <v>40</v>
      </c>
      <c r="D32" s="136"/>
      <c r="E32" s="144" t="s">
        <v>41</v>
      </c>
      <c r="F32" s="135" t="s">
        <v>42</v>
      </c>
      <c r="G32" s="138" t="s">
        <v>24</v>
      </c>
      <c r="H32" s="138" t="s">
        <v>43</v>
      </c>
      <c r="I32" s="139" t="s">
        <v>26</v>
      </c>
      <c r="J32" s="141" t="s">
        <v>44</v>
      </c>
      <c r="K32" s="141">
        <v>1</v>
      </c>
      <c r="L32" s="145">
        <v>810000</v>
      </c>
      <c r="M32" s="145">
        <f t="shared" si="2"/>
        <v>810000</v>
      </c>
      <c r="N32" s="170" t="s">
        <v>45</v>
      </c>
      <c r="O32" s="290"/>
      <c r="P32" s="19"/>
    </row>
    <row r="33" spans="1:17" ht="37.5" customHeight="1">
      <c r="A33" s="287"/>
      <c r="B33" s="301"/>
      <c r="C33" s="190" t="s">
        <v>40</v>
      </c>
      <c r="D33" s="136"/>
      <c r="E33" s="144" t="s">
        <v>46</v>
      </c>
      <c r="F33" s="135" t="s">
        <v>47</v>
      </c>
      <c r="G33" s="138"/>
      <c r="H33" s="138" t="s">
        <v>25</v>
      </c>
      <c r="I33" s="139" t="s">
        <v>26</v>
      </c>
      <c r="J33" s="139" t="s">
        <v>48</v>
      </c>
      <c r="K33" s="141">
        <v>1</v>
      </c>
      <c r="L33" s="145">
        <v>810000</v>
      </c>
      <c r="M33" s="145">
        <f t="shared" si="2"/>
        <v>810000</v>
      </c>
      <c r="N33" s="170" t="s">
        <v>45</v>
      </c>
      <c r="O33" s="290"/>
      <c r="P33" s="19"/>
    </row>
    <row r="34" spans="1:17" ht="37.5" customHeight="1">
      <c r="A34" s="287"/>
      <c r="B34" s="301"/>
      <c r="C34" s="190" t="s">
        <v>40</v>
      </c>
      <c r="D34" s="136"/>
      <c r="E34" s="144" t="s">
        <v>51</v>
      </c>
      <c r="F34" s="135" t="s">
        <v>42</v>
      </c>
      <c r="G34" s="138" t="s">
        <v>24</v>
      </c>
      <c r="H34" s="138" t="s">
        <v>25</v>
      </c>
      <c r="I34" s="139" t="s">
        <v>26</v>
      </c>
      <c r="J34" s="139" t="s">
        <v>50</v>
      </c>
      <c r="K34" s="141">
        <v>1</v>
      </c>
      <c r="L34" s="145">
        <v>810000</v>
      </c>
      <c r="M34" s="145">
        <f t="shared" si="2"/>
        <v>810000</v>
      </c>
      <c r="N34" s="170" t="s">
        <v>45</v>
      </c>
      <c r="O34" s="290"/>
      <c r="P34" s="19"/>
    </row>
    <row r="35" spans="1:17" ht="68.25" customHeight="1">
      <c r="A35" s="287"/>
      <c r="B35" s="301"/>
      <c r="C35" s="190" t="s">
        <v>52</v>
      </c>
      <c r="D35" s="141"/>
      <c r="E35" s="141" t="s">
        <v>53</v>
      </c>
      <c r="F35" s="135" t="s">
        <v>54</v>
      </c>
      <c r="G35" s="138" t="s">
        <v>24</v>
      </c>
      <c r="H35" s="138" t="s">
        <v>25</v>
      </c>
      <c r="I35" s="139" t="s">
        <v>26</v>
      </c>
      <c r="J35" s="141" t="s">
        <v>50</v>
      </c>
      <c r="K35" s="141">
        <v>1</v>
      </c>
      <c r="L35" s="145">
        <v>810000</v>
      </c>
      <c r="M35" s="145">
        <f t="shared" si="2"/>
        <v>810000</v>
      </c>
      <c r="N35" s="173" t="s">
        <v>55</v>
      </c>
      <c r="O35" s="290"/>
      <c r="P35" s="19"/>
    </row>
    <row r="36" spans="1:17" ht="68.25" customHeight="1">
      <c r="A36" s="287"/>
      <c r="B36" s="301"/>
      <c r="C36" s="190" t="s">
        <v>52</v>
      </c>
      <c r="D36" s="141"/>
      <c r="E36" s="141" t="s">
        <v>56</v>
      </c>
      <c r="F36" s="135" t="s">
        <v>42</v>
      </c>
      <c r="G36" s="138" t="s">
        <v>24</v>
      </c>
      <c r="H36" s="138" t="s">
        <v>25</v>
      </c>
      <c r="I36" s="139" t="s">
        <v>26</v>
      </c>
      <c r="J36" s="141" t="s">
        <v>50</v>
      </c>
      <c r="K36" s="141">
        <v>1</v>
      </c>
      <c r="L36" s="145">
        <v>810000</v>
      </c>
      <c r="M36" s="145">
        <f t="shared" si="2"/>
        <v>810000</v>
      </c>
      <c r="N36" s="173" t="s">
        <v>39</v>
      </c>
      <c r="O36" s="290"/>
      <c r="P36" s="19"/>
    </row>
    <row r="37" spans="1:17" ht="68.25" customHeight="1">
      <c r="A37" s="287"/>
      <c r="B37" s="301"/>
      <c r="C37" s="190" t="s">
        <v>52</v>
      </c>
      <c r="D37" s="141"/>
      <c r="E37" s="141" t="s">
        <v>57</v>
      </c>
      <c r="F37" s="135" t="s">
        <v>58</v>
      </c>
      <c r="G37" s="138" t="s">
        <v>24</v>
      </c>
      <c r="H37" s="138" t="s">
        <v>25</v>
      </c>
      <c r="I37" s="139" t="s">
        <v>26</v>
      </c>
      <c r="J37" s="141" t="s">
        <v>50</v>
      </c>
      <c r="K37" s="141">
        <v>1</v>
      </c>
      <c r="L37" s="145">
        <v>1250000</v>
      </c>
      <c r="M37" s="145">
        <f t="shared" si="2"/>
        <v>1250000</v>
      </c>
      <c r="N37" s="174" t="s">
        <v>28</v>
      </c>
      <c r="O37" s="290"/>
      <c r="P37" s="19"/>
    </row>
    <row r="38" spans="1:17" ht="68.25" customHeight="1">
      <c r="A38" s="287"/>
      <c r="B38" s="301"/>
      <c r="C38" s="190" t="s">
        <v>52</v>
      </c>
      <c r="D38" s="141"/>
      <c r="E38" s="141" t="s">
        <v>59</v>
      </c>
      <c r="F38" s="135" t="s">
        <v>42</v>
      </c>
      <c r="G38" s="138" t="s">
        <v>24</v>
      </c>
      <c r="H38" s="138" t="s">
        <v>25</v>
      </c>
      <c r="I38" s="139" t="s">
        <v>26</v>
      </c>
      <c r="J38" s="141" t="s">
        <v>50</v>
      </c>
      <c r="K38" s="141">
        <v>1</v>
      </c>
      <c r="L38" s="145">
        <v>810000</v>
      </c>
      <c r="M38" s="145">
        <f t="shared" si="2"/>
        <v>810000</v>
      </c>
      <c r="N38" s="173" t="s">
        <v>55</v>
      </c>
      <c r="O38" s="290"/>
      <c r="P38" s="19"/>
    </row>
    <row r="39" spans="1:17" ht="68.25" customHeight="1">
      <c r="A39" s="287"/>
      <c r="B39" s="301"/>
      <c r="C39" s="190" t="s">
        <v>60</v>
      </c>
      <c r="D39" s="141"/>
      <c r="E39" s="141" t="s">
        <v>61</v>
      </c>
      <c r="F39" s="135" t="s">
        <v>42</v>
      </c>
      <c r="G39" s="138" t="s">
        <v>62</v>
      </c>
      <c r="H39" s="138" t="s">
        <v>25</v>
      </c>
      <c r="I39" s="139" t="s">
        <v>26</v>
      </c>
      <c r="J39" s="140" t="s">
        <v>27</v>
      </c>
      <c r="K39" s="141">
        <v>1</v>
      </c>
      <c r="L39" s="145">
        <v>810000</v>
      </c>
      <c r="M39" s="145">
        <f t="shared" si="2"/>
        <v>810000</v>
      </c>
      <c r="N39" s="173" t="s">
        <v>31</v>
      </c>
      <c r="O39" s="290"/>
      <c r="P39" s="19"/>
    </row>
    <row r="40" spans="1:17" ht="68.25" customHeight="1">
      <c r="A40" s="287"/>
      <c r="B40" s="301"/>
      <c r="C40" s="190" t="s">
        <v>63</v>
      </c>
      <c r="D40" s="141" t="s">
        <v>64</v>
      </c>
      <c r="E40" s="135" t="s">
        <v>65</v>
      </c>
      <c r="F40" s="135" t="s">
        <v>42</v>
      </c>
      <c r="G40" s="138" t="s">
        <v>24</v>
      </c>
      <c r="H40" s="138" t="s">
        <v>25</v>
      </c>
      <c r="I40" s="139" t="s">
        <v>26</v>
      </c>
      <c r="J40" s="141" t="s">
        <v>50</v>
      </c>
      <c r="K40" s="141">
        <v>1</v>
      </c>
      <c r="L40" s="145">
        <v>810000</v>
      </c>
      <c r="M40" s="145">
        <f t="shared" si="2"/>
        <v>810000</v>
      </c>
      <c r="N40" s="173" t="s">
        <v>31</v>
      </c>
      <c r="O40" s="290"/>
      <c r="P40" s="19"/>
    </row>
    <row r="41" spans="1:17" ht="68.25" customHeight="1">
      <c r="A41" s="287"/>
      <c r="B41" s="301"/>
      <c r="C41" s="190" t="s">
        <v>63</v>
      </c>
      <c r="D41" s="141" t="s">
        <v>64</v>
      </c>
      <c r="E41" s="147" t="s">
        <v>89</v>
      </c>
      <c r="F41" s="135" t="s">
        <v>42</v>
      </c>
      <c r="G41" s="138" t="s">
        <v>24</v>
      </c>
      <c r="H41" s="138" t="s">
        <v>25</v>
      </c>
      <c r="I41" s="139" t="s">
        <v>26</v>
      </c>
      <c r="J41" s="141" t="s">
        <v>50</v>
      </c>
      <c r="K41" s="141">
        <v>1</v>
      </c>
      <c r="L41" s="145">
        <v>810000</v>
      </c>
      <c r="M41" s="145">
        <f t="shared" si="2"/>
        <v>810000</v>
      </c>
      <c r="N41" s="173" t="s">
        <v>31</v>
      </c>
      <c r="O41" s="290"/>
      <c r="P41" s="19"/>
    </row>
    <row r="42" spans="1:17" ht="68.25" customHeight="1">
      <c r="A42" s="287"/>
      <c r="B42" s="301"/>
      <c r="C42" s="190" t="s">
        <v>63</v>
      </c>
      <c r="D42" s="141" t="s">
        <v>64</v>
      </c>
      <c r="E42" s="147" t="s">
        <v>66</v>
      </c>
      <c r="F42" s="135" t="s">
        <v>42</v>
      </c>
      <c r="G42" s="138" t="s">
        <v>24</v>
      </c>
      <c r="H42" s="138" t="s">
        <v>25</v>
      </c>
      <c r="I42" s="139" t="s">
        <v>26</v>
      </c>
      <c r="J42" s="141" t="s">
        <v>50</v>
      </c>
      <c r="K42" s="141">
        <v>1</v>
      </c>
      <c r="L42" s="145">
        <v>810000</v>
      </c>
      <c r="M42" s="145">
        <f t="shared" si="2"/>
        <v>810000</v>
      </c>
      <c r="N42" s="173" t="s">
        <v>31</v>
      </c>
      <c r="O42" s="290"/>
      <c r="P42" s="213" t="s">
        <v>126</v>
      </c>
      <c r="Q42" s="196">
        <v>427</v>
      </c>
    </row>
    <row r="43" spans="1:17" ht="68.25" customHeight="1">
      <c r="A43" s="287"/>
      <c r="B43" s="301"/>
      <c r="C43" s="190" t="s">
        <v>63</v>
      </c>
      <c r="D43" s="144" t="s">
        <v>67</v>
      </c>
      <c r="E43" s="148" t="s">
        <v>68</v>
      </c>
      <c r="F43" s="148" t="s">
        <v>58</v>
      </c>
      <c r="G43" s="138" t="s">
        <v>24</v>
      </c>
      <c r="H43" s="138" t="s">
        <v>25</v>
      </c>
      <c r="I43" s="139" t="s">
        <v>26</v>
      </c>
      <c r="J43" s="144" t="s">
        <v>69</v>
      </c>
      <c r="K43" s="141">
        <v>1</v>
      </c>
      <c r="L43" s="145">
        <v>1250000</v>
      </c>
      <c r="M43" s="145">
        <f>L43*K43</f>
        <v>1250000</v>
      </c>
      <c r="N43" s="174" t="s">
        <v>28</v>
      </c>
      <c r="O43" s="290"/>
      <c r="P43" s="19"/>
    </row>
    <row r="44" spans="1:17" ht="68.25" customHeight="1">
      <c r="A44" s="287"/>
      <c r="B44" s="301"/>
      <c r="C44" s="190" t="s">
        <v>63</v>
      </c>
      <c r="D44" s="144" t="s">
        <v>70</v>
      </c>
      <c r="E44" s="148" t="s">
        <v>71</v>
      </c>
      <c r="F44" s="135" t="s">
        <v>42</v>
      </c>
      <c r="G44" s="138" t="s">
        <v>24</v>
      </c>
      <c r="H44" s="138" t="s">
        <v>25</v>
      </c>
      <c r="I44" s="139" t="s">
        <v>26</v>
      </c>
      <c r="J44" s="141" t="s">
        <v>50</v>
      </c>
      <c r="K44" s="141">
        <v>1</v>
      </c>
      <c r="L44" s="145">
        <v>810000</v>
      </c>
      <c r="M44" s="145">
        <f>L44*K44</f>
        <v>810000</v>
      </c>
      <c r="N44" s="173" t="s">
        <v>31</v>
      </c>
      <c r="O44" s="290"/>
      <c r="P44" s="19"/>
    </row>
    <row r="45" spans="1:17" ht="69.75" customHeight="1">
      <c r="A45" s="287"/>
      <c r="B45" s="301"/>
      <c r="C45" s="190" t="s">
        <v>72</v>
      </c>
      <c r="D45" s="144" t="s">
        <v>73</v>
      </c>
      <c r="E45" s="148" t="s">
        <v>74</v>
      </c>
      <c r="F45" s="135" t="s">
        <v>42</v>
      </c>
      <c r="G45" s="138" t="s">
        <v>24</v>
      </c>
      <c r="H45" s="146" t="s">
        <v>75</v>
      </c>
      <c r="I45" s="139" t="s">
        <v>76</v>
      </c>
      <c r="J45" s="144" t="s">
        <v>77</v>
      </c>
      <c r="K45" s="141">
        <v>2</v>
      </c>
      <c r="L45" s="145">
        <v>810000</v>
      </c>
      <c r="M45" s="145">
        <f>K45*L45</f>
        <v>1620000</v>
      </c>
      <c r="N45" s="173" t="s">
        <v>39</v>
      </c>
      <c r="O45" s="290"/>
      <c r="P45" s="19"/>
    </row>
    <row r="46" spans="1:17" ht="30" customHeight="1">
      <c r="A46" s="287"/>
      <c r="B46" s="301"/>
      <c r="C46" s="190" t="s">
        <v>72</v>
      </c>
      <c r="D46" s="144" t="s">
        <v>73</v>
      </c>
      <c r="E46" s="148" t="s">
        <v>78</v>
      </c>
      <c r="F46" s="135" t="s">
        <v>42</v>
      </c>
      <c r="G46" s="138" t="s">
        <v>24</v>
      </c>
      <c r="H46" s="146" t="s">
        <v>43</v>
      </c>
      <c r="I46" s="139" t="s">
        <v>26</v>
      </c>
      <c r="J46" s="141" t="s">
        <v>79</v>
      </c>
      <c r="K46" s="141">
        <v>1</v>
      </c>
      <c r="L46" s="145">
        <v>810000</v>
      </c>
      <c r="M46" s="145">
        <f t="shared" ref="M46:M48" si="3">K46*L46</f>
        <v>810000</v>
      </c>
      <c r="N46" s="173" t="s">
        <v>55</v>
      </c>
      <c r="O46" s="290"/>
      <c r="P46" s="19"/>
    </row>
    <row r="47" spans="1:17" ht="67.5" customHeight="1">
      <c r="A47" s="287"/>
      <c r="B47" s="301"/>
      <c r="C47" s="190" t="s">
        <v>72</v>
      </c>
      <c r="D47" s="144" t="s">
        <v>73</v>
      </c>
      <c r="E47" s="148" t="s">
        <v>80</v>
      </c>
      <c r="F47" s="135" t="s">
        <v>42</v>
      </c>
      <c r="G47" s="138" t="s">
        <v>24</v>
      </c>
      <c r="H47" s="138" t="s">
        <v>25</v>
      </c>
      <c r="I47" s="139" t="s">
        <v>26</v>
      </c>
      <c r="J47" s="144" t="s">
        <v>69</v>
      </c>
      <c r="K47" s="141">
        <v>1</v>
      </c>
      <c r="L47" s="145">
        <v>810000</v>
      </c>
      <c r="M47" s="145">
        <f t="shared" si="3"/>
        <v>810000</v>
      </c>
      <c r="N47" s="173" t="s">
        <v>31</v>
      </c>
      <c r="O47" s="290"/>
      <c r="P47" s="19"/>
    </row>
    <row r="48" spans="1:17" ht="73.5" customHeight="1">
      <c r="A48" s="287"/>
      <c r="B48" s="301"/>
      <c r="C48" s="169" t="s">
        <v>72</v>
      </c>
      <c r="D48" s="160" t="s">
        <v>123</v>
      </c>
      <c r="E48" s="161" t="s">
        <v>124</v>
      </c>
      <c r="F48" s="162" t="s">
        <v>42</v>
      </c>
      <c r="G48" s="163" t="s">
        <v>24</v>
      </c>
      <c r="H48" s="163" t="s">
        <v>25</v>
      </c>
      <c r="I48" s="164" t="s">
        <v>26</v>
      </c>
      <c r="J48" s="160" t="s">
        <v>69</v>
      </c>
      <c r="K48" s="165">
        <v>1</v>
      </c>
      <c r="L48" s="166">
        <v>810000</v>
      </c>
      <c r="M48" s="166">
        <f t="shared" si="3"/>
        <v>810000</v>
      </c>
      <c r="N48" s="175" t="s">
        <v>45</v>
      </c>
      <c r="O48" s="290"/>
      <c r="P48" s="19"/>
    </row>
    <row r="49" spans="1:17" ht="55.5" customHeight="1">
      <c r="A49" s="286" t="s">
        <v>126</v>
      </c>
      <c r="B49" s="300">
        <v>427</v>
      </c>
      <c r="C49" s="192" t="s">
        <v>20</v>
      </c>
      <c r="D49" s="171" t="s">
        <v>21</v>
      </c>
      <c r="E49" s="150" t="s">
        <v>22</v>
      </c>
      <c r="F49" s="150" t="s">
        <v>23</v>
      </c>
      <c r="G49" s="151" t="s">
        <v>24</v>
      </c>
      <c r="H49" s="151" t="s">
        <v>25</v>
      </c>
      <c r="I49" s="152" t="s">
        <v>26</v>
      </c>
      <c r="J49" s="153" t="s">
        <v>27</v>
      </c>
      <c r="K49" s="154">
        <v>1</v>
      </c>
      <c r="L49" s="155">
        <v>1250000</v>
      </c>
      <c r="M49" s="155">
        <f>K49*L49</f>
        <v>1250000</v>
      </c>
      <c r="N49" s="172" t="s">
        <v>28</v>
      </c>
      <c r="O49" s="290"/>
      <c r="P49" s="19"/>
    </row>
    <row r="50" spans="1:17" ht="94.5" customHeight="1">
      <c r="A50" s="287"/>
      <c r="B50" s="301"/>
      <c r="C50" s="189" t="s">
        <v>20</v>
      </c>
      <c r="D50" s="144" t="s">
        <v>21</v>
      </c>
      <c r="E50" s="137" t="s">
        <v>29</v>
      </c>
      <c r="F50" s="137" t="s">
        <v>30</v>
      </c>
      <c r="G50" s="138" t="s">
        <v>24</v>
      </c>
      <c r="H50" s="138" t="s">
        <v>25</v>
      </c>
      <c r="I50" s="139" t="s">
        <v>26</v>
      </c>
      <c r="J50" s="140" t="s">
        <v>27</v>
      </c>
      <c r="K50" s="141">
        <v>1</v>
      </c>
      <c r="L50" s="142">
        <v>810000</v>
      </c>
      <c r="M50" s="142">
        <f>K50*L50</f>
        <v>810000</v>
      </c>
      <c r="N50" s="173" t="s">
        <v>31</v>
      </c>
      <c r="O50" s="290"/>
      <c r="P50" s="19"/>
    </row>
    <row r="51" spans="1:17" ht="94.5" customHeight="1">
      <c r="A51" s="287"/>
      <c r="B51" s="301"/>
      <c r="C51" s="189" t="s">
        <v>20</v>
      </c>
      <c r="D51" s="144" t="s">
        <v>32</v>
      </c>
      <c r="E51" s="137" t="s">
        <v>33</v>
      </c>
      <c r="F51" s="137" t="s">
        <v>30</v>
      </c>
      <c r="G51" s="138" t="s">
        <v>24</v>
      </c>
      <c r="H51" s="138" t="s">
        <v>25</v>
      </c>
      <c r="I51" s="139" t="s">
        <v>26</v>
      </c>
      <c r="J51" s="140" t="s">
        <v>34</v>
      </c>
      <c r="K51" s="141">
        <v>1</v>
      </c>
      <c r="L51" s="142">
        <v>810000</v>
      </c>
      <c r="M51" s="142">
        <f t="shared" ref="M51:M64" si="4">K51*L51</f>
        <v>810000</v>
      </c>
      <c r="N51" s="173" t="s">
        <v>31</v>
      </c>
      <c r="O51" s="290"/>
      <c r="P51" s="19"/>
    </row>
    <row r="52" spans="1:17" ht="94.5" customHeight="1">
      <c r="A52" s="287"/>
      <c r="B52" s="301"/>
      <c r="C52" s="189" t="s">
        <v>20</v>
      </c>
      <c r="D52" s="144" t="s">
        <v>32</v>
      </c>
      <c r="E52" s="137" t="s">
        <v>35</v>
      </c>
      <c r="F52" s="137" t="s">
        <v>30</v>
      </c>
      <c r="G52" s="138" t="s">
        <v>24</v>
      </c>
      <c r="H52" s="138" t="s">
        <v>25</v>
      </c>
      <c r="I52" s="139" t="s">
        <v>26</v>
      </c>
      <c r="J52" s="140" t="s">
        <v>34</v>
      </c>
      <c r="K52" s="141">
        <v>1</v>
      </c>
      <c r="L52" s="142">
        <v>810000</v>
      </c>
      <c r="M52" s="142">
        <f t="shared" si="4"/>
        <v>810000</v>
      </c>
      <c r="N52" s="173" t="s">
        <v>31</v>
      </c>
      <c r="O52" s="290"/>
      <c r="P52" s="19"/>
    </row>
    <row r="53" spans="1:17" ht="94.5" customHeight="1">
      <c r="A53" s="287"/>
      <c r="B53" s="301"/>
      <c r="C53" s="189" t="s">
        <v>20</v>
      </c>
      <c r="D53" s="144" t="s">
        <v>32</v>
      </c>
      <c r="E53" s="143" t="s">
        <v>36</v>
      </c>
      <c r="F53" s="137" t="s">
        <v>37</v>
      </c>
      <c r="G53" s="138" t="s">
        <v>38</v>
      </c>
      <c r="H53" s="138" t="s">
        <v>25</v>
      </c>
      <c r="I53" s="139" t="s">
        <v>26</v>
      </c>
      <c r="J53" s="140" t="s">
        <v>27</v>
      </c>
      <c r="K53" s="141">
        <v>1</v>
      </c>
      <c r="L53" s="142">
        <v>810000</v>
      </c>
      <c r="M53" s="142">
        <f t="shared" si="4"/>
        <v>810000</v>
      </c>
      <c r="N53" s="173" t="s">
        <v>39</v>
      </c>
      <c r="O53" s="290"/>
      <c r="P53" s="19"/>
    </row>
    <row r="54" spans="1:17" ht="94.5" customHeight="1">
      <c r="A54" s="287"/>
      <c r="B54" s="301"/>
      <c r="C54" s="190" t="s">
        <v>40</v>
      </c>
      <c r="D54" s="136"/>
      <c r="E54" s="144" t="s">
        <v>41</v>
      </c>
      <c r="F54" s="135" t="s">
        <v>42</v>
      </c>
      <c r="G54" s="138" t="s">
        <v>24</v>
      </c>
      <c r="H54" s="138" t="s">
        <v>43</v>
      </c>
      <c r="I54" s="139" t="s">
        <v>26</v>
      </c>
      <c r="J54" s="141" t="s">
        <v>44</v>
      </c>
      <c r="K54" s="141">
        <v>1</v>
      </c>
      <c r="L54" s="145">
        <v>810000</v>
      </c>
      <c r="M54" s="145">
        <f t="shared" si="4"/>
        <v>810000</v>
      </c>
      <c r="N54" s="170" t="s">
        <v>45</v>
      </c>
      <c r="O54" s="290"/>
      <c r="P54" s="19"/>
    </row>
    <row r="55" spans="1:17" ht="94.5" customHeight="1">
      <c r="A55" s="287"/>
      <c r="B55" s="301"/>
      <c r="C55" s="190" t="s">
        <v>40</v>
      </c>
      <c r="D55" s="136"/>
      <c r="E55" s="144" t="s">
        <v>46</v>
      </c>
      <c r="F55" s="135" t="s">
        <v>47</v>
      </c>
      <c r="G55" s="138"/>
      <c r="H55" s="138" t="s">
        <v>25</v>
      </c>
      <c r="I55" s="139" t="s">
        <v>26</v>
      </c>
      <c r="J55" s="139" t="s">
        <v>48</v>
      </c>
      <c r="K55" s="141">
        <v>1</v>
      </c>
      <c r="L55" s="145">
        <v>810000</v>
      </c>
      <c r="M55" s="145">
        <f t="shared" si="4"/>
        <v>810000</v>
      </c>
      <c r="N55" s="170" t="s">
        <v>45</v>
      </c>
      <c r="O55" s="290"/>
      <c r="P55" s="19"/>
    </row>
    <row r="56" spans="1:17" ht="94.5" customHeight="1">
      <c r="A56" s="287"/>
      <c r="B56" s="301"/>
      <c r="C56" s="190" t="s">
        <v>40</v>
      </c>
      <c r="D56" s="136"/>
      <c r="E56" s="144" t="s">
        <v>51</v>
      </c>
      <c r="F56" s="135" t="s">
        <v>42</v>
      </c>
      <c r="G56" s="138" t="s">
        <v>24</v>
      </c>
      <c r="H56" s="138" t="s">
        <v>25</v>
      </c>
      <c r="I56" s="139" t="s">
        <v>26</v>
      </c>
      <c r="J56" s="139" t="s">
        <v>50</v>
      </c>
      <c r="K56" s="141">
        <v>1</v>
      </c>
      <c r="L56" s="145">
        <v>810000</v>
      </c>
      <c r="M56" s="145">
        <f t="shared" si="4"/>
        <v>810000</v>
      </c>
      <c r="N56" s="170" t="s">
        <v>45</v>
      </c>
      <c r="O56" s="290"/>
      <c r="P56" s="19"/>
    </row>
    <row r="57" spans="1:17" ht="94.5" customHeight="1">
      <c r="A57" s="287"/>
      <c r="B57" s="301"/>
      <c r="C57" s="190" t="s">
        <v>52</v>
      </c>
      <c r="D57" s="141"/>
      <c r="E57" s="141" t="s">
        <v>53</v>
      </c>
      <c r="F57" s="135" t="s">
        <v>54</v>
      </c>
      <c r="G57" s="138" t="s">
        <v>24</v>
      </c>
      <c r="H57" s="138" t="s">
        <v>25</v>
      </c>
      <c r="I57" s="139" t="s">
        <v>26</v>
      </c>
      <c r="J57" s="141" t="s">
        <v>50</v>
      </c>
      <c r="K57" s="141">
        <v>1</v>
      </c>
      <c r="L57" s="145">
        <v>810000</v>
      </c>
      <c r="M57" s="145">
        <f t="shared" si="4"/>
        <v>810000</v>
      </c>
      <c r="N57" s="173" t="s">
        <v>55</v>
      </c>
      <c r="O57" s="290"/>
      <c r="P57" s="213" t="s">
        <v>127</v>
      </c>
      <c r="Q57" s="196">
        <v>457</v>
      </c>
    </row>
    <row r="58" spans="1:17" ht="94.5" customHeight="1">
      <c r="A58" s="287"/>
      <c r="B58" s="301"/>
      <c r="C58" s="190" t="s">
        <v>52</v>
      </c>
      <c r="D58" s="141"/>
      <c r="E58" s="141" t="s">
        <v>56</v>
      </c>
      <c r="F58" s="135" t="s">
        <v>42</v>
      </c>
      <c r="G58" s="138" t="s">
        <v>24</v>
      </c>
      <c r="H58" s="138" t="s">
        <v>25</v>
      </c>
      <c r="I58" s="139" t="s">
        <v>26</v>
      </c>
      <c r="J58" s="141" t="s">
        <v>50</v>
      </c>
      <c r="K58" s="141">
        <v>1</v>
      </c>
      <c r="L58" s="145">
        <v>810000</v>
      </c>
      <c r="M58" s="145">
        <f t="shared" si="4"/>
        <v>810000</v>
      </c>
      <c r="N58" s="173" t="s">
        <v>39</v>
      </c>
      <c r="O58" s="290"/>
      <c r="P58" s="19"/>
    </row>
    <row r="59" spans="1:17" ht="42" customHeight="1">
      <c r="A59" s="287"/>
      <c r="B59" s="301"/>
      <c r="C59" s="190" t="s">
        <v>52</v>
      </c>
      <c r="D59" s="141"/>
      <c r="E59" s="141" t="s">
        <v>57</v>
      </c>
      <c r="F59" s="135" t="s">
        <v>58</v>
      </c>
      <c r="G59" s="138" t="s">
        <v>24</v>
      </c>
      <c r="H59" s="138" t="s">
        <v>25</v>
      </c>
      <c r="I59" s="139" t="s">
        <v>26</v>
      </c>
      <c r="J59" s="141" t="s">
        <v>50</v>
      </c>
      <c r="K59" s="141">
        <v>1</v>
      </c>
      <c r="L59" s="145">
        <v>1250000</v>
      </c>
      <c r="M59" s="145">
        <f t="shared" si="4"/>
        <v>1250000</v>
      </c>
      <c r="N59" s="174" t="s">
        <v>28</v>
      </c>
      <c r="O59" s="290"/>
      <c r="P59" s="19"/>
    </row>
    <row r="60" spans="1:17" ht="46.5" customHeight="1">
      <c r="A60" s="287"/>
      <c r="B60" s="301"/>
      <c r="C60" s="190" t="s">
        <v>52</v>
      </c>
      <c r="D60" s="141"/>
      <c r="E60" s="141" t="s">
        <v>59</v>
      </c>
      <c r="F60" s="135" t="s">
        <v>42</v>
      </c>
      <c r="G60" s="138" t="s">
        <v>24</v>
      </c>
      <c r="H60" s="138" t="s">
        <v>25</v>
      </c>
      <c r="I60" s="139" t="s">
        <v>26</v>
      </c>
      <c r="J60" s="141" t="s">
        <v>50</v>
      </c>
      <c r="K60" s="141">
        <v>1</v>
      </c>
      <c r="L60" s="145">
        <v>810000</v>
      </c>
      <c r="M60" s="145">
        <f t="shared" si="4"/>
        <v>810000</v>
      </c>
      <c r="N60" s="173" t="s">
        <v>55</v>
      </c>
      <c r="O60" s="290"/>
      <c r="P60" s="19"/>
    </row>
    <row r="61" spans="1:17" ht="65.25" customHeight="1">
      <c r="A61" s="287"/>
      <c r="B61" s="301"/>
      <c r="C61" s="190" t="s">
        <v>60</v>
      </c>
      <c r="D61" s="141"/>
      <c r="E61" s="141" t="s">
        <v>61</v>
      </c>
      <c r="F61" s="135" t="s">
        <v>42</v>
      </c>
      <c r="G61" s="138" t="s">
        <v>62</v>
      </c>
      <c r="H61" s="138" t="s">
        <v>25</v>
      </c>
      <c r="I61" s="139" t="s">
        <v>26</v>
      </c>
      <c r="J61" s="140" t="s">
        <v>27</v>
      </c>
      <c r="K61" s="141">
        <v>1</v>
      </c>
      <c r="L61" s="145">
        <v>810000</v>
      </c>
      <c r="M61" s="145">
        <f t="shared" si="4"/>
        <v>810000</v>
      </c>
      <c r="N61" s="173" t="s">
        <v>31</v>
      </c>
      <c r="O61" s="290"/>
      <c r="P61" s="19"/>
    </row>
    <row r="62" spans="1:17" ht="72.75" customHeight="1">
      <c r="A62" s="287"/>
      <c r="B62" s="301"/>
      <c r="C62" s="190" t="s">
        <v>63</v>
      </c>
      <c r="D62" s="141" t="s">
        <v>64</v>
      </c>
      <c r="E62" s="135" t="s">
        <v>65</v>
      </c>
      <c r="F62" s="135" t="s">
        <v>42</v>
      </c>
      <c r="G62" s="138" t="s">
        <v>24</v>
      </c>
      <c r="H62" s="138" t="s">
        <v>25</v>
      </c>
      <c r="I62" s="139" t="s">
        <v>26</v>
      </c>
      <c r="J62" s="141" t="s">
        <v>50</v>
      </c>
      <c r="K62" s="141">
        <v>1</v>
      </c>
      <c r="L62" s="145">
        <v>810000</v>
      </c>
      <c r="M62" s="145">
        <f t="shared" si="4"/>
        <v>810000</v>
      </c>
      <c r="N62" s="173" t="s">
        <v>31</v>
      </c>
      <c r="O62" s="290"/>
      <c r="P62" s="19"/>
    </row>
    <row r="63" spans="1:17" ht="46.5" customHeight="1">
      <c r="A63" s="287"/>
      <c r="B63" s="301"/>
      <c r="C63" s="190" t="s">
        <v>63</v>
      </c>
      <c r="D63" s="141" t="s">
        <v>64</v>
      </c>
      <c r="E63" s="147" t="s">
        <v>89</v>
      </c>
      <c r="F63" s="135" t="s">
        <v>42</v>
      </c>
      <c r="G63" s="138" t="s">
        <v>24</v>
      </c>
      <c r="H63" s="138" t="s">
        <v>25</v>
      </c>
      <c r="I63" s="139" t="s">
        <v>26</v>
      </c>
      <c r="J63" s="141" t="s">
        <v>50</v>
      </c>
      <c r="K63" s="141">
        <v>1</v>
      </c>
      <c r="L63" s="145">
        <v>810000</v>
      </c>
      <c r="M63" s="145">
        <f t="shared" si="4"/>
        <v>810000</v>
      </c>
      <c r="N63" s="173" t="s">
        <v>31</v>
      </c>
      <c r="O63" s="290"/>
      <c r="P63" s="19"/>
    </row>
    <row r="64" spans="1:17" ht="60" customHeight="1">
      <c r="A64" s="287"/>
      <c r="B64" s="301"/>
      <c r="C64" s="190" t="s">
        <v>63</v>
      </c>
      <c r="D64" s="141" t="s">
        <v>64</v>
      </c>
      <c r="E64" s="147" t="s">
        <v>66</v>
      </c>
      <c r="F64" s="135" t="s">
        <v>42</v>
      </c>
      <c r="G64" s="138" t="s">
        <v>24</v>
      </c>
      <c r="H64" s="138" t="s">
        <v>25</v>
      </c>
      <c r="I64" s="139" t="s">
        <v>26</v>
      </c>
      <c r="J64" s="141" t="s">
        <v>50</v>
      </c>
      <c r="K64" s="141">
        <v>1</v>
      </c>
      <c r="L64" s="145">
        <v>810000</v>
      </c>
      <c r="M64" s="145">
        <f t="shared" si="4"/>
        <v>810000</v>
      </c>
      <c r="N64" s="173" t="s">
        <v>31</v>
      </c>
      <c r="O64" s="290"/>
      <c r="P64" s="19"/>
    </row>
    <row r="65" spans="1:16" s="14" customFormat="1" ht="15.75" customHeight="1">
      <c r="A65" s="287"/>
      <c r="B65" s="301"/>
      <c r="C65" s="190" t="s">
        <v>63</v>
      </c>
      <c r="D65" s="144" t="s">
        <v>67</v>
      </c>
      <c r="E65" s="148" t="s">
        <v>68</v>
      </c>
      <c r="F65" s="148" t="s">
        <v>58</v>
      </c>
      <c r="G65" s="138" t="s">
        <v>24</v>
      </c>
      <c r="H65" s="138" t="s">
        <v>25</v>
      </c>
      <c r="I65" s="139" t="s">
        <v>26</v>
      </c>
      <c r="J65" s="144" t="s">
        <v>69</v>
      </c>
      <c r="K65" s="141">
        <v>1</v>
      </c>
      <c r="L65" s="145">
        <v>1250000</v>
      </c>
      <c r="M65" s="145">
        <f>L65*K65</f>
        <v>1250000</v>
      </c>
      <c r="N65" s="174" t="s">
        <v>28</v>
      </c>
      <c r="O65" s="290"/>
      <c r="P65" s="19"/>
    </row>
    <row r="66" spans="1:16" s="14" customFormat="1" ht="33" customHeight="1">
      <c r="A66" s="287"/>
      <c r="B66" s="301"/>
      <c r="C66" s="190" t="s">
        <v>63</v>
      </c>
      <c r="D66" s="144" t="s">
        <v>70</v>
      </c>
      <c r="E66" s="148" t="s">
        <v>71</v>
      </c>
      <c r="F66" s="135" t="s">
        <v>42</v>
      </c>
      <c r="G66" s="138" t="s">
        <v>24</v>
      </c>
      <c r="H66" s="138" t="s">
        <v>25</v>
      </c>
      <c r="I66" s="139" t="s">
        <v>26</v>
      </c>
      <c r="J66" s="141" t="s">
        <v>50</v>
      </c>
      <c r="K66" s="141">
        <v>1</v>
      </c>
      <c r="L66" s="145">
        <v>810000</v>
      </c>
      <c r="M66" s="145">
        <f>L66*K66</f>
        <v>810000</v>
      </c>
      <c r="N66" s="173" t="s">
        <v>31</v>
      </c>
      <c r="O66" s="290"/>
      <c r="P66" s="19"/>
    </row>
    <row r="67" spans="1:16" s="14" customFormat="1" ht="15.75" customHeight="1">
      <c r="A67" s="287"/>
      <c r="B67" s="301"/>
      <c r="C67" s="190" t="s">
        <v>72</v>
      </c>
      <c r="D67" s="144" t="s">
        <v>73</v>
      </c>
      <c r="E67" s="148" t="s">
        <v>74</v>
      </c>
      <c r="F67" s="135" t="s">
        <v>42</v>
      </c>
      <c r="G67" s="138" t="s">
        <v>24</v>
      </c>
      <c r="H67" s="146" t="s">
        <v>75</v>
      </c>
      <c r="I67" s="139" t="s">
        <v>76</v>
      </c>
      <c r="J67" s="144" t="s">
        <v>77</v>
      </c>
      <c r="K67" s="141">
        <v>2</v>
      </c>
      <c r="L67" s="145">
        <v>810000</v>
      </c>
      <c r="M67" s="145">
        <f>K67*L67</f>
        <v>1620000</v>
      </c>
      <c r="N67" s="173" t="s">
        <v>39</v>
      </c>
      <c r="O67" s="290"/>
      <c r="P67" s="19"/>
    </row>
    <row r="68" spans="1:16" s="14" customFormat="1" ht="15.75" customHeight="1">
      <c r="A68" s="287"/>
      <c r="B68" s="301"/>
      <c r="C68" s="190" t="s">
        <v>72</v>
      </c>
      <c r="D68" s="144" t="s">
        <v>73</v>
      </c>
      <c r="E68" s="148" t="s">
        <v>78</v>
      </c>
      <c r="F68" s="135" t="s">
        <v>42</v>
      </c>
      <c r="G68" s="138" t="s">
        <v>24</v>
      </c>
      <c r="H68" s="146" t="s">
        <v>43</v>
      </c>
      <c r="I68" s="139" t="s">
        <v>26</v>
      </c>
      <c r="J68" s="141" t="s">
        <v>79</v>
      </c>
      <c r="K68" s="141">
        <v>1</v>
      </c>
      <c r="L68" s="145">
        <v>810000</v>
      </c>
      <c r="M68" s="145">
        <f t="shared" ref="M68:M70" si="5">K68*L68</f>
        <v>810000</v>
      </c>
      <c r="N68" s="173" t="s">
        <v>55</v>
      </c>
      <c r="O68" s="290"/>
      <c r="P68" s="19"/>
    </row>
    <row r="69" spans="1:16" s="14" customFormat="1" ht="15.75" customHeight="1">
      <c r="A69" s="287"/>
      <c r="B69" s="301"/>
      <c r="C69" s="190" t="s">
        <v>72</v>
      </c>
      <c r="D69" s="144" t="s">
        <v>73</v>
      </c>
      <c r="E69" s="148" t="s">
        <v>80</v>
      </c>
      <c r="F69" s="135" t="s">
        <v>42</v>
      </c>
      <c r="G69" s="138" t="s">
        <v>24</v>
      </c>
      <c r="H69" s="138" t="s">
        <v>25</v>
      </c>
      <c r="I69" s="139" t="s">
        <v>26</v>
      </c>
      <c r="J69" s="144" t="s">
        <v>69</v>
      </c>
      <c r="K69" s="141">
        <v>1</v>
      </c>
      <c r="L69" s="145">
        <v>810000</v>
      </c>
      <c r="M69" s="145">
        <f t="shared" si="5"/>
        <v>810000</v>
      </c>
      <c r="N69" s="173" t="s">
        <v>31</v>
      </c>
      <c r="O69" s="290"/>
      <c r="P69" s="19"/>
    </row>
    <row r="70" spans="1:16" s="14" customFormat="1" ht="15.75" customHeight="1">
      <c r="A70" s="287"/>
      <c r="B70" s="301"/>
      <c r="C70" s="169" t="s">
        <v>72</v>
      </c>
      <c r="D70" s="160" t="s">
        <v>123</v>
      </c>
      <c r="E70" s="161" t="s">
        <v>124</v>
      </c>
      <c r="F70" s="162" t="s">
        <v>42</v>
      </c>
      <c r="G70" s="163" t="s">
        <v>24</v>
      </c>
      <c r="H70" s="163" t="s">
        <v>25</v>
      </c>
      <c r="I70" s="164" t="s">
        <v>26</v>
      </c>
      <c r="J70" s="160" t="s">
        <v>69</v>
      </c>
      <c r="K70" s="165">
        <v>1</v>
      </c>
      <c r="L70" s="166">
        <v>810000</v>
      </c>
      <c r="M70" s="166">
        <f t="shared" si="5"/>
        <v>810000</v>
      </c>
      <c r="N70" s="175" t="s">
        <v>45</v>
      </c>
      <c r="O70" s="290"/>
      <c r="P70" s="19"/>
    </row>
    <row r="71" spans="1:16" s="14" customFormat="1" ht="15.75" customHeight="1">
      <c r="A71" s="286" t="s">
        <v>127</v>
      </c>
      <c r="B71" s="300">
        <v>457</v>
      </c>
      <c r="C71" s="192" t="s">
        <v>20</v>
      </c>
      <c r="D71" s="171" t="s">
        <v>21</v>
      </c>
      <c r="E71" s="150" t="s">
        <v>22</v>
      </c>
      <c r="F71" s="150" t="s">
        <v>23</v>
      </c>
      <c r="G71" s="151" t="s">
        <v>24</v>
      </c>
      <c r="H71" s="151" t="s">
        <v>25</v>
      </c>
      <c r="I71" s="152" t="s">
        <v>26</v>
      </c>
      <c r="J71" s="153" t="s">
        <v>27</v>
      </c>
      <c r="K71" s="154">
        <v>1</v>
      </c>
      <c r="L71" s="155">
        <v>1250000</v>
      </c>
      <c r="M71" s="155">
        <f>K71*L71</f>
        <v>1250000</v>
      </c>
      <c r="N71" s="172" t="s">
        <v>28</v>
      </c>
      <c r="O71" s="290"/>
      <c r="P71" s="19"/>
    </row>
    <row r="72" spans="1:16" s="14" customFormat="1" ht="15.75" customHeight="1">
      <c r="A72" s="287"/>
      <c r="B72" s="301"/>
      <c r="C72" s="189" t="s">
        <v>20</v>
      </c>
      <c r="D72" s="144" t="s">
        <v>21</v>
      </c>
      <c r="E72" s="137" t="s">
        <v>29</v>
      </c>
      <c r="F72" s="137" t="s">
        <v>30</v>
      </c>
      <c r="G72" s="138" t="s">
        <v>24</v>
      </c>
      <c r="H72" s="138" t="s">
        <v>25</v>
      </c>
      <c r="I72" s="139" t="s">
        <v>26</v>
      </c>
      <c r="J72" s="140" t="s">
        <v>27</v>
      </c>
      <c r="K72" s="141">
        <v>1</v>
      </c>
      <c r="L72" s="142">
        <v>810000</v>
      </c>
      <c r="M72" s="142">
        <f>K72*L72</f>
        <v>810000</v>
      </c>
      <c r="N72" s="173" t="s">
        <v>31</v>
      </c>
      <c r="O72" s="290"/>
      <c r="P72" s="19"/>
    </row>
    <row r="73" spans="1:16" s="14" customFormat="1" ht="15.75" customHeight="1">
      <c r="A73" s="287"/>
      <c r="B73" s="301"/>
      <c r="C73" s="189" t="s">
        <v>20</v>
      </c>
      <c r="D73" s="144" t="s">
        <v>32</v>
      </c>
      <c r="E73" s="137" t="s">
        <v>33</v>
      </c>
      <c r="F73" s="137" t="s">
        <v>30</v>
      </c>
      <c r="G73" s="138" t="s">
        <v>24</v>
      </c>
      <c r="H73" s="138" t="s">
        <v>25</v>
      </c>
      <c r="I73" s="139" t="s">
        <v>26</v>
      </c>
      <c r="J73" s="140" t="s">
        <v>34</v>
      </c>
      <c r="K73" s="141">
        <v>1</v>
      </c>
      <c r="L73" s="142">
        <v>810000</v>
      </c>
      <c r="M73" s="142">
        <f t="shared" ref="M73:M86" si="6">K73*L73</f>
        <v>810000</v>
      </c>
      <c r="N73" s="173" t="s">
        <v>31</v>
      </c>
      <c r="O73" s="290"/>
      <c r="P73" s="19"/>
    </row>
    <row r="74" spans="1:16" s="14" customFormat="1" ht="15.75" customHeight="1">
      <c r="A74" s="287"/>
      <c r="B74" s="301"/>
      <c r="C74" s="189" t="s">
        <v>20</v>
      </c>
      <c r="D74" s="144" t="s">
        <v>32</v>
      </c>
      <c r="E74" s="137" t="s">
        <v>35</v>
      </c>
      <c r="F74" s="137" t="s">
        <v>30</v>
      </c>
      <c r="G74" s="138" t="s">
        <v>24</v>
      </c>
      <c r="H74" s="138" t="s">
        <v>25</v>
      </c>
      <c r="I74" s="139" t="s">
        <v>26</v>
      </c>
      <c r="J74" s="140" t="s">
        <v>34</v>
      </c>
      <c r="K74" s="141">
        <v>1</v>
      </c>
      <c r="L74" s="142">
        <v>810000</v>
      </c>
      <c r="M74" s="142">
        <f t="shared" si="6"/>
        <v>810000</v>
      </c>
      <c r="N74" s="173" t="s">
        <v>31</v>
      </c>
      <c r="O74" s="290"/>
      <c r="P74" s="19"/>
    </row>
    <row r="75" spans="1:16" s="14" customFormat="1" ht="15.75" customHeight="1">
      <c r="A75" s="287"/>
      <c r="B75" s="301"/>
      <c r="C75" s="189" t="s">
        <v>20</v>
      </c>
      <c r="D75" s="144" t="s">
        <v>32</v>
      </c>
      <c r="E75" s="143" t="s">
        <v>36</v>
      </c>
      <c r="F75" s="137" t="s">
        <v>37</v>
      </c>
      <c r="G75" s="138" t="s">
        <v>38</v>
      </c>
      <c r="H75" s="138" t="s">
        <v>25</v>
      </c>
      <c r="I75" s="139" t="s">
        <v>26</v>
      </c>
      <c r="J75" s="140" t="s">
        <v>27</v>
      </c>
      <c r="K75" s="141">
        <v>1</v>
      </c>
      <c r="L75" s="142">
        <v>810000</v>
      </c>
      <c r="M75" s="142">
        <f t="shared" si="6"/>
        <v>810000</v>
      </c>
      <c r="N75" s="173" t="s">
        <v>39</v>
      </c>
      <c r="O75" s="290"/>
      <c r="P75" s="19"/>
    </row>
    <row r="76" spans="1:16" s="14" customFormat="1" ht="15.75" customHeight="1">
      <c r="A76" s="287"/>
      <c r="B76" s="301"/>
      <c r="C76" s="190" t="s">
        <v>40</v>
      </c>
      <c r="D76" s="136"/>
      <c r="E76" s="144" t="s">
        <v>41</v>
      </c>
      <c r="F76" s="135" t="s">
        <v>42</v>
      </c>
      <c r="G76" s="138" t="s">
        <v>24</v>
      </c>
      <c r="H76" s="138" t="s">
        <v>43</v>
      </c>
      <c r="I76" s="139" t="s">
        <v>26</v>
      </c>
      <c r="J76" s="141" t="s">
        <v>44</v>
      </c>
      <c r="K76" s="141">
        <v>1</v>
      </c>
      <c r="L76" s="145">
        <v>810000</v>
      </c>
      <c r="M76" s="145">
        <f t="shared" si="6"/>
        <v>810000</v>
      </c>
      <c r="N76" s="170" t="s">
        <v>45</v>
      </c>
      <c r="O76" s="290"/>
      <c r="P76" s="19"/>
    </row>
    <row r="77" spans="1:16" s="14" customFormat="1" ht="15.75" customHeight="1">
      <c r="A77" s="287"/>
      <c r="B77" s="301"/>
      <c r="C77" s="190" t="s">
        <v>40</v>
      </c>
      <c r="D77" s="136"/>
      <c r="E77" s="144" t="s">
        <v>46</v>
      </c>
      <c r="F77" s="135" t="s">
        <v>47</v>
      </c>
      <c r="G77" s="138"/>
      <c r="H77" s="138" t="s">
        <v>25</v>
      </c>
      <c r="I77" s="139" t="s">
        <v>26</v>
      </c>
      <c r="J77" s="139" t="s">
        <v>48</v>
      </c>
      <c r="K77" s="141">
        <v>1</v>
      </c>
      <c r="L77" s="145">
        <v>810000</v>
      </c>
      <c r="M77" s="145">
        <f t="shared" si="6"/>
        <v>810000</v>
      </c>
      <c r="N77" s="170" t="s">
        <v>45</v>
      </c>
      <c r="O77" s="290"/>
      <c r="P77" s="19"/>
    </row>
    <row r="78" spans="1:16" s="14" customFormat="1" ht="15.75" customHeight="1">
      <c r="A78" s="287"/>
      <c r="B78" s="301"/>
      <c r="C78" s="190" t="s">
        <v>40</v>
      </c>
      <c r="D78" s="136"/>
      <c r="E78" s="144" t="s">
        <v>51</v>
      </c>
      <c r="F78" s="135" t="s">
        <v>42</v>
      </c>
      <c r="G78" s="138" t="s">
        <v>24</v>
      </c>
      <c r="H78" s="138" t="s">
        <v>25</v>
      </c>
      <c r="I78" s="139" t="s">
        <v>26</v>
      </c>
      <c r="J78" s="139" t="s">
        <v>50</v>
      </c>
      <c r="K78" s="141">
        <v>1</v>
      </c>
      <c r="L78" s="145">
        <v>810000</v>
      </c>
      <c r="M78" s="145">
        <f t="shared" si="6"/>
        <v>810000</v>
      </c>
      <c r="N78" s="170" t="s">
        <v>45</v>
      </c>
      <c r="O78" s="290"/>
      <c r="P78" s="19"/>
    </row>
    <row r="79" spans="1:16" s="14" customFormat="1" ht="15.75" customHeight="1">
      <c r="A79" s="287"/>
      <c r="B79" s="301"/>
      <c r="C79" s="190" t="s">
        <v>52</v>
      </c>
      <c r="D79" s="141"/>
      <c r="E79" s="141" t="s">
        <v>53</v>
      </c>
      <c r="F79" s="135" t="s">
        <v>54</v>
      </c>
      <c r="G79" s="138" t="s">
        <v>24</v>
      </c>
      <c r="H79" s="138" t="s">
        <v>25</v>
      </c>
      <c r="I79" s="139" t="s">
        <v>26</v>
      </c>
      <c r="J79" s="141" t="s">
        <v>50</v>
      </c>
      <c r="K79" s="141">
        <v>1</v>
      </c>
      <c r="L79" s="145">
        <v>810000</v>
      </c>
      <c r="M79" s="145">
        <f t="shared" si="6"/>
        <v>810000</v>
      </c>
      <c r="N79" s="173" t="s">
        <v>55</v>
      </c>
      <c r="O79" s="290"/>
      <c r="P79" s="19"/>
    </row>
    <row r="80" spans="1:16" s="14" customFormat="1" ht="15.75" customHeight="1">
      <c r="A80" s="287"/>
      <c r="B80" s="301"/>
      <c r="C80" s="190" t="s">
        <v>52</v>
      </c>
      <c r="D80" s="141"/>
      <c r="E80" s="141" t="s">
        <v>56</v>
      </c>
      <c r="F80" s="135" t="s">
        <v>42</v>
      </c>
      <c r="G80" s="138" t="s">
        <v>24</v>
      </c>
      <c r="H80" s="138" t="s">
        <v>25</v>
      </c>
      <c r="I80" s="139" t="s">
        <v>26</v>
      </c>
      <c r="J80" s="141" t="s">
        <v>50</v>
      </c>
      <c r="K80" s="141">
        <v>1</v>
      </c>
      <c r="L80" s="145">
        <v>810000</v>
      </c>
      <c r="M80" s="145">
        <f t="shared" si="6"/>
        <v>810000</v>
      </c>
      <c r="N80" s="173" t="s">
        <v>39</v>
      </c>
      <c r="O80" s="290"/>
      <c r="P80" s="19"/>
    </row>
    <row r="81" spans="1:16" ht="15.75" customHeight="1">
      <c r="A81" s="287"/>
      <c r="B81" s="301"/>
      <c r="C81" s="190" t="s">
        <v>52</v>
      </c>
      <c r="D81" s="141"/>
      <c r="E81" s="141" t="s">
        <v>57</v>
      </c>
      <c r="F81" s="135" t="s">
        <v>58</v>
      </c>
      <c r="G81" s="138" t="s">
        <v>24</v>
      </c>
      <c r="H81" s="138" t="s">
        <v>25</v>
      </c>
      <c r="I81" s="139" t="s">
        <v>26</v>
      </c>
      <c r="J81" s="141" t="s">
        <v>50</v>
      </c>
      <c r="K81" s="141">
        <v>1</v>
      </c>
      <c r="L81" s="145">
        <v>1250000</v>
      </c>
      <c r="M81" s="145">
        <f t="shared" si="6"/>
        <v>1250000</v>
      </c>
      <c r="N81" s="174" t="s">
        <v>28</v>
      </c>
      <c r="O81" s="290"/>
      <c r="P81" s="19"/>
    </row>
    <row r="82" spans="1:16" ht="15.75" customHeight="1">
      <c r="A82" s="287"/>
      <c r="B82" s="301"/>
      <c r="C82" s="190" t="s">
        <v>52</v>
      </c>
      <c r="D82" s="141"/>
      <c r="E82" s="141" t="s">
        <v>59</v>
      </c>
      <c r="F82" s="135" t="s">
        <v>42</v>
      </c>
      <c r="G82" s="138" t="s">
        <v>24</v>
      </c>
      <c r="H82" s="138" t="s">
        <v>25</v>
      </c>
      <c r="I82" s="139" t="s">
        <v>26</v>
      </c>
      <c r="J82" s="141" t="s">
        <v>50</v>
      </c>
      <c r="K82" s="141">
        <v>1</v>
      </c>
      <c r="L82" s="145">
        <v>810000</v>
      </c>
      <c r="M82" s="145">
        <f t="shared" si="6"/>
        <v>810000</v>
      </c>
      <c r="N82" s="173" t="s">
        <v>55</v>
      </c>
      <c r="O82" s="290"/>
      <c r="P82" s="19"/>
    </row>
    <row r="83" spans="1:16" ht="15.75" customHeight="1">
      <c r="A83" s="287"/>
      <c r="B83" s="301"/>
      <c r="C83" s="190" t="s">
        <v>60</v>
      </c>
      <c r="D83" s="141"/>
      <c r="E83" s="141" t="s">
        <v>61</v>
      </c>
      <c r="F83" s="135" t="s">
        <v>42</v>
      </c>
      <c r="G83" s="138" t="s">
        <v>62</v>
      </c>
      <c r="H83" s="138" t="s">
        <v>25</v>
      </c>
      <c r="I83" s="139" t="s">
        <v>26</v>
      </c>
      <c r="J83" s="140" t="s">
        <v>27</v>
      </c>
      <c r="K83" s="141">
        <v>1</v>
      </c>
      <c r="L83" s="145">
        <v>810000</v>
      </c>
      <c r="M83" s="145">
        <f t="shared" si="6"/>
        <v>810000</v>
      </c>
      <c r="N83" s="173" t="s">
        <v>31</v>
      </c>
      <c r="O83" s="290"/>
      <c r="P83" s="19"/>
    </row>
    <row r="84" spans="1:16" ht="15.75" customHeight="1">
      <c r="A84" s="287"/>
      <c r="B84" s="301"/>
      <c r="C84" s="190" t="s">
        <v>63</v>
      </c>
      <c r="D84" s="141" t="s">
        <v>64</v>
      </c>
      <c r="E84" s="135" t="s">
        <v>65</v>
      </c>
      <c r="F84" s="135" t="s">
        <v>42</v>
      </c>
      <c r="G84" s="138" t="s">
        <v>24</v>
      </c>
      <c r="H84" s="138" t="s">
        <v>25</v>
      </c>
      <c r="I84" s="139" t="s">
        <v>26</v>
      </c>
      <c r="J84" s="141" t="s">
        <v>50</v>
      </c>
      <c r="K84" s="141">
        <v>1</v>
      </c>
      <c r="L84" s="145">
        <v>810000</v>
      </c>
      <c r="M84" s="145">
        <f t="shared" si="6"/>
        <v>810000</v>
      </c>
      <c r="N84" s="173" t="s">
        <v>31</v>
      </c>
      <c r="O84" s="290"/>
      <c r="P84" s="19"/>
    </row>
    <row r="85" spans="1:16" s="12" customFormat="1" ht="15.75" customHeight="1">
      <c r="A85" s="287"/>
      <c r="B85" s="301"/>
      <c r="C85" s="190" t="s">
        <v>63</v>
      </c>
      <c r="D85" s="141" t="s">
        <v>64</v>
      </c>
      <c r="E85" s="147" t="s">
        <v>89</v>
      </c>
      <c r="F85" s="135" t="s">
        <v>42</v>
      </c>
      <c r="G85" s="138" t="s">
        <v>24</v>
      </c>
      <c r="H85" s="138" t="s">
        <v>25</v>
      </c>
      <c r="I85" s="139" t="s">
        <v>26</v>
      </c>
      <c r="J85" s="141" t="s">
        <v>50</v>
      </c>
      <c r="K85" s="141">
        <v>1</v>
      </c>
      <c r="L85" s="145">
        <v>810000</v>
      </c>
      <c r="M85" s="145">
        <f t="shared" si="6"/>
        <v>810000</v>
      </c>
      <c r="N85" s="173" t="s">
        <v>31</v>
      </c>
      <c r="O85" s="290"/>
      <c r="P85" s="19"/>
    </row>
    <row r="86" spans="1:16" s="12" customFormat="1" ht="15.75" customHeight="1">
      <c r="A86" s="287"/>
      <c r="B86" s="301"/>
      <c r="C86" s="190" t="s">
        <v>63</v>
      </c>
      <c r="D86" s="141" t="s">
        <v>64</v>
      </c>
      <c r="E86" s="147" t="s">
        <v>66</v>
      </c>
      <c r="F86" s="135" t="s">
        <v>42</v>
      </c>
      <c r="G86" s="138" t="s">
        <v>24</v>
      </c>
      <c r="H86" s="138" t="s">
        <v>25</v>
      </c>
      <c r="I86" s="139" t="s">
        <v>26</v>
      </c>
      <c r="J86" s="141" t="s">
        <v>50</v>
      </c>
      <c r="K86" s="141">
        <v>1</v>
      </c>
      <c r="L86" s="145">
        <v>810000</v>
      </c>
      <c r="M86" s="145">
        <f t="shared" si="6"/>
        <v>810000</v>
      </c>
      <c r="N86" s="173" t="s">
        <v>31</v>
      </c>
      <c r="O86" s="290"/>
      <c r="P86" s="19"/>
    </row>
    <row r="87" spans="1:16" s="12" customFormat="1" ht="15.75" customHeight="1">
      <c r="A87" s="287"/>
      <c r="B87" s="301"/>
      <c r="C87" s="190" t="s">
        <v>63</v>
      </c>
      <c r="D87" s="144" t="s">
        <v>67</v>
      </c>
      <c r="E87" s="148" t="s">
        <v>68</v>
      </c>
      <c r="F87" s="148" t="s">
        <v>58</v>
      </c>
      <c r="G87" s="138" t="s">
        <v>24</v>
      </c>
      <c r="H87" s="138" t="s">
        <v>25</v>
      </c>
      <c r="I87" s="139" t="s">
        <v>26</v>
      </c>
      <c r="J87" s="144" t="s">
        <v>69</v>
      </c>
      <c r="K87" s="141">
        <v>1</v>
      </c>
      <c r="L87" s="145">
        <v>1250000</v>
      </c>
      <c r="M87" s="145">
        <f>L87*K87</f>
        <v>1250000</v>
      </c>
      <c r="N87" s="174" t="s">
        <v>28</v>
      </c>
      <c r="O87" s="290"/>
      <c r="P87" s="19"/>
    </row>
    <row r="88" spans="1:16" s="12" customFormat="1" ht="15.75" customHeight="1">
      <c r="A88" s="287"/>
      <c r="B88" s="301"/>
      <c r="C88" s="190" t="s">
        <v>63</v>
      </c>
      <c r="D88" s="144" t="s">
        <v>70</v>
      </c>
      <c r="E88" s="148" t="s">
        <v>71</v>
      </c>
      <c r="F88" s="135" t="s">
        <v>42</v>
      </c>
      <c r="G88" s="138" t="s">
        <v>24</v>
      </c>
      <c r="H88" s="138" t="s">
        <v>25</v>
      </c>
      <c r="I88" s="139" t="s">
        <v>26</v>
      </c>
      <c r="J88" s="141" t="s">
        <v>50</v>
      </c>
      <c r="K88" s="141">
        <v>1</v>
      </c>
      <c r="L88" s="145">
        <v>810000</v>
      </c>
      <c r="M88" s="145">
        <f>L88*K88</f>
        <v>810000</v>
      </c>
      <c r="N88" s="173" t="s">
        <v>31</v>
      </c>
      <c r="O88" s="290"/>
      <c r="P88" s="19"/>
    </row>
    <row r="89" spans="1:16" s="12" customFormat="1" ht="15.75" customHeight="1">
      <c r="A89" s="287"/>
      <c r="B89" s="301"/>
      <c r="C89" s="190" t="s">
        <v>72</v>
      </c>
      <c r="D89" s="144" t="s">
        <v>73</v>
      </c>
      <c r="E89" s="148" t="s">
        <v>74</v>
      </c>
      <c r="F89" s="135" t="s">
        <v>42</v>
      </c>
      <c r="G89" s="138" t="s">
        <v>24</v>
      </c>
      <c r="H89" s="146" t="s">
        <v>75</v>
      </c>
      <c r="I89" s="139" t="s">
        <v>76</v>
      </c>
      <c r="J89" s="144" t="s">
        <v>77</v>
      </c>
      <c r="K89" s="141">
        <v>2</v>
      </c>
      <c r="L89" s="145">
        <v>810000</v>
      </c>
      <c r="M89" s="145">
        <f>K89*L89</f>
        <v>1620000</v>
      </c>
      <c r="N89" s="173" t="s">
        <v>39</v>
      </c>
      <c r="O89" s="290"/>
      <c r="P89" s="19"/>
    </row>
    <row r="90" spans="1:16" s="12" customFormat="1" ht="15.75" customHeight="1">
      <c r="A90" s="287"/>
      <c r="B90" s="301"/>
      <c r="C90" s="190" t="s">
        <v>72</v>
      </c>
      <c r="D90" s="144" t="s">
        <v>73</v>
      </c>
      <c r="E90" s="148" t="s">
        <v>78</v>
      </c>
      <c r="F90" s="135" t="s">
        <v>42</v>
      </c>
      <c r="G90" s="138" t="s">
        <v>24</v>
      </c>
      <c r="H90" s="146" t="s">
        <v>43</v>
      </c>
      <c r="I90" s="139" t="s">
        <v>26</v>
      </c>
      <c r="J90" s="141" t="s">
        <v>79</v>
      </c>
      <c r="K90" s="141">
        <v>1</v>
      </c>
      <c r="L90" s="145">
        <v>810000</v>
      </c>
      <c r="M90" s="145">
        <f t="shared" ref="M90:M92" si="7">K90*L90</f>
        <v>810000</v>
      </c>
      <c r="N90" s="173" t="s">
        <v>55</v>
      </c>
      <c r="O90" s="290"/>
      <c r="P90" s="19"/>
    </row>
    <row r="91" spans="1:16" s="12" customFormat="1" ht="15.75" customHeight="1">
      <c r="A91" s="287"/>
      <c r="B91" s="301"/>
      <c r="C91" s="190" t="s">
        <v>72</v>
      </c>
      <c r="D91" s="144" t="s">
        <v>73</v>
      </c>
      <c r="E91" s="148" t="s">
        <v>80</v>
      </c>
      <c r="F91" s="135" t="s">
        <v>42</v>
      </c>
      <c r="G91" s="138" t="s">
        <v>24</v>
      </c>
      <c r="H91" s="138" t="s">
        <v>25</v>
      </c>
      <c r="I91" s="139" t="s">
        <v>26</v>
      </c>
      <c r="J91" s="144" t="s">
        <v>69</v>
      </c>
      <c r="K91" s="141">
        <v>1</v>
      </c>
      <c r="L91" s="145">
        <v>810000</v>
      </c>
      <c r="M91" s="145">
        <f t="shared" si="7"/>
        <v>810000</v>
      </c>
      <c r="N91" s="173" t="s">
        <v>31</v>
      </c>
      <c r="O91" s="290"/>
      <c r="P91" s="19"/>
    </row>
    <row r="92" spans="1:16" s="12" customFormat="1" ht="15.75" customHeight="1">
      <c r="A92" s="288"/>
      <c r="B92" s="316"/>
      <c r="C92" s="169" t="s">
        <v>72</v>
      </c>
      <c r="D92" s="160" t="s">
        <v>123</v>
      </c>
      <c r="E92" s="161" t="s">
        <v>124</v>
      </c>
      <c r="F92" s="162" t="s">
        <v>42</v>
      </c>
      <c r="G92" s="163" t="s">
        <v>24</v>
      </c>
      <c r="H92" s="163" t="s">
        <v>25</v>
      </c>
      <c r="I92" s="164" t="s">
        <v>26</v>
      </c>
      <c r="J92" s="160" t="s">
        <v>69</v>
      </c>
      <c r="K92" s="165">
        <v>1</v>
      </c>
      <c r="L92" s="166">
        <v>810000</v>
      </c>
      <c r="M92" s="166">
        <f t="shared" si="7"/>
        <v>810000</v>
      </c>
      <c r="N92" s="175" t="s">
        <v>45</v>
      </c>
      <c r="O92" s="291"/>
      <c r="P92" s="19"/>
    </row>
    <row r="93" spans="1:16" s="12" customFormat="1" ht="15.75" customHeight="1">
      <c r="A93" s="212"/>
      <c r="B93" s="18"/>
      <c r="C93"/>
      <c r="D93"/>
      <c r="E93" s="7"/>
      <c r="F93"/>
      <c r="G93"/>
      <c r="H93"/>
      <c r="I93"/>
      <c r="J93"/>
      <c r="K93" s="302" t="s">
        <v>84</v>
      </c>
      <c r="L93" s="302"/>
      <c r="M93" s="131">
        <f>SUM(M5:M92)</f>
        <v>79800000</v>
      </c>
      <c r="N93" s="14"/>
      <c r="O93" s="19"/>
      <c r="P93"/>
    </row>
    <row r="94" spans="1:16" s="12" customFormat="1" ht="15.75" customHeight="1">
      <c r="A94" s="18"/>
      <c r="C94"/>
      <c r="D94"/>
      <c r="E94" s="7"/>
      <c r="F94"/>
      <c r="G94"/>
      <c r="H94"/>
      <c r="I94"/>
      <c r="J94"/>
      <c r="K94" s="293" t="s">
        <v>85</v>
      </c>
      <c r="L94" s="294"/>
      <c r="M94" s="10">
        <v>2878620</v>
      </c>
      <c r="N94" s="23">
        <f>M94*100%/M95</f>
        <v>3.4816981705790444E-2</v>
      </c>
      <c r="O94"/>
      <c r="P94"/>
    </row>
    <row r="95" spans="1:16" s="12" customFormat="1" ht="15.75" customHeight="1">
      <c r="C95"/>
      <c r="D95"/>
      <c r="E95" s="7"/>
      <c r="F95"/>
      <c r="G95"/>
      <c r="H95"/>
      <c r="I95"/>
      <c r="J95"/>
      <c r="K95" s="282" t="s">
        <v>86</v>
      </c>
      <c r="L95" s="282"/>
      <c r="M95" s="17">
        <f>M93+M94</f>
        <v>82678620</v>
      </c>
      <c r="N95" s="14"/>
      <c r="O95"/>
      <c r="P95"/>
    </row>
    <row r="96" spans="1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</sheetData>
  <protectedRanges>
    <protectedRange sqref="E5 E27 E49 E71" name="Rango1_13_1_1_1_1_1_1"/>
  </protectedRanges>
  <mergeCells count="16">
    <mergeCell ref="A1:O1"/>
    <mergeCell ref="A2:O2"/>
    <mergeCell ref="G3:H3"/>
    <mergeCell ref="I3:J3"/>
    <mergeCell ref="K94:L94"/>
    <mergeCell ref="K95:L95"/>
    <mergeCell ref="B71:B92"/>
    <mergeCell ref="A71:A92"/>
    <mergeCell ref="O4:O92"/>
    <mergeCell ref="K93:L93"/>
    <mergeCell ref="B5:B26"/>
    <mergeCell ref="A5:A26"/>
    <mergeCell ref="B27:B48"/>
    <mergeCell ref="A27:A48"/>
    <mergeCell ref="B49:B70"/>
    <mergeCell ref="A49:A70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R1013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5.5703125" customWidth="1"/>
    <col min="17" max="18" width="15.85546875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128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8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289">
        <v>1</v>
      </c>
      <c r="P4" s="3"/>
    </row>
    <row r="5" spans="1:18" ht="65.25" customHeight="1">
      <c r="A5" s="286" t="s">
        <v>129</v>
      </c>
      <c r="B5" s="300">
        <v>451</v>
      </c>
      <c r="C5" s="192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1250000</v>
      </c>
      <c r="M5" s="155">
        <f>K5*L5</f>
        <v>1250000</v>
      </c>
      <c r="N5" s="172" t="s">
        <v>28</v>
      </c>
      <c r="O5" s="290"/>
      <c r="P5" s="194">
        <v>64800000</v>
      </c>
      <c r="Q5" s="134">
        <f>P5/20</f>
        <v>3240000</v>
      </c>
      <c r="R5" s="134">
        <f>Q5/4</f>
        <v>810000</v>
      </c>
    </row>
    <row r="6" spans="1:18" ht="65.25" customHeight="1">
      <c r="A6" s="287"/>
      <c r="B6" s="301"/>
      <c r="C6" s="18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810000</v>
      </c>
      <c r="M6" s="142">
        <f>K6*L6</f>
        <v>810000</v>
      </c>
      <c r="N6" s="173" t="s">
        <v>31</v>
      </c>
      <c r="O6" s="290"/>
      <c r="P6" s="194">
        <v>15000000</v>
      </c>
      <c r="Q6" s="155">
        <f>P6/4</f>
        <v>3750000</v>
      </c>
      <c r="R6" s="155">
        <f>Q6/3</f>
        <v>1250000</v>
      </c>
    </row>
    <row r="7" spans="1:18" ht="65.25" customHeight="1">
      <c r="A7" s="287"/>
      <c r="B7" s="301"/>
      <c r="C7" s="18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810000</v>
      </c>
      <c r="M7" s="142">
        <f t="shared" ref="M7:M20" si="0">K7*L7</f>
        <v>810000</v>
      </c>
      <c r="N7" s="173" t="s">
        <v>31</v>
      </c>
      <c r="O7" s="290"/>
      <c r="P7" s="177">
        <f>SUM(M5:M26)</f>
        <v>19950000</v>
      </c>
      <c r="Q7" s="134">
        <f>P7*4</f>
        <v>79800000</v>
      </c>
      <c r="R7" s="155">
        <v>1250000</v>
      </c>
    </row>
    <row r="8" spans="1:18" ht="65.25" customHeight="1">
      <c r="A8" s="287"/>
      <c r="B8" s="301"/>
      <c r="C8" s="18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810000</v>
      </c>
      <c r="M8" s="142">
        <f t="shared" si="0"/>
        <v>810000</v>
      </c>
      <c r="N8" s="173" t="s">
        <v>31</v>
      </c>
      <c r="O8" s="290"/>
      <c r="P8" s="19"/>
      <c r="R8" s="155">
        <v>1250000</v>
      </c>
    </row>
    <row r="9" spans="1:18" ht="52.5" customHeight="1">
      <c r="A9" s="287"/>
      <c r="B9" s="301"/>
      <c r="C9" s="18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810000</v>
      </c>
      <c r="M9" s="142">
        <f t="shared" si="0"/>
        <v>810000</v>
      </c>
      <c r="N9" s="173" t="s">
        <v>39</v>
      </c>
      <c r="O9" s="290"/>
      <c r="P9" s="19"/>
    </row>
    <row r="10" spans="1:18" ht="40.5" customHeight="1">
      <c r="A10" s="287"/>
      <c r="B10" s="301"/>
      <c r="C10" s="190" t="s">
        <v>40</v>
      </c>
      <c r="D10" s="136"/>
      <c r="E10" s="144" t="s">
        <v>46</v>
      </c>
      <c r="F10" s="135" t="s">
        <v>47</v>
      </c>
      <c r="G10" s="138"/>
      <c r="H10" s="138" t="s">
        <v>25</v>
      </c>
      <c r="I10" s="139" t="s">
        <v>26</v>
      </c>
      <c r="J10" s="139" t="s">
        <v>48</v>
      </c>
      <c r="K10" s="141">
        <v>1</v>
      </c>
      <c r="L10" s="145">
        <v>810000</v>
      </c>
      <c r="M10" s="145">
        <f t="shared" si="0"/>
        <v>810000</v>
      </c>
      <c r="N10" s="170" t="s">
        <v>45</v>
      </c>
      <c r="O10" s="290"/>
      <c r="P10" s="19"/>
    </row>
    <row r="11" spans="1:18" ht="87" customHeight="1">
      <c r="A11" s="287"/>
      <c r="B11" s="301"/>
      <c r="C11" s="190" t="s">
        <v>40</v>
      </c>
      <c r="D11" s="136"/>
      <c r="E11" s="7" t="s">
        <v>130</v>
      </c>
      <c r="F11" s="135" t="s">
        <v>42</v>
      </c>
      <c r="G11" s="138" t="s">
        <v>24</v>
      </c>
      <c r="H11" s="138" t="s">
        <v>25</v>
      </c>
      <c r="I11" s="139" t="s">
        <v>26</v>
      </c>
      <c r="J11" s="139" t="s">
        <v>50</v>
      </c>
      <c r="K11" s="141">
        <v>1</v>
      </c>
      <c r="L11" s="145">
        <v>810000</v>
      </c>
      <c r="M11" s="145">
        <f t="shared" ref="M11" si="1">K11*L11</f>
        <v>810000</v>
      </c>
      <c r="N11" s="170" t="s">
        <v>45</v>
      </c>
      <c r="O11" s="290"/>
      <c r="P11" s="19"/>
    </row>
    <row r="12" spans="1:18" ht="58.5" customHeight="1">
      <c r="A12" s="287"/>
      <c r="B12" s="301"/>
      <c r="C12" s="190" t="s">
        <v>40</v>
      </c>
      <c r="D12" s="136"/>
      <c r="E12" s="144" t="s">
        <v>51</v>
      </c>
      <c r="F12" s="135" t="s">
        <v>42</v>
      </c>
      <c r="G12" s="138" t="s">
        <v>24</v>
      </c>
      <c r="H12" s="138" t="s">
        <v>25</v>
      </c>
      <c r="I12" s="139" t="s">
        <v>26</v>
      </c>
      <c r="J12" s="139" t="s">
        <v>50</v>
      </c>
      <c r="K12" s="141">
        <v>1</v>
      </c>
      <c r="L12" s="145">
        <v>810000</v>
      </c>
      <c r="M12" s="145">
        <f t="shared" si="0"/>
        <v>810000</v>
      </c>
      <c r="N12" s="170" t="s">
        <v>45</v>
      </c>
      <c r="O12" s="290"/>
      <c r="P12" s="19"/>
    </row>
    <row r="13" spans="1:18" ht="90.75" customHeight="1">
      <c r="A13" s="287"/>
      <c r="B13" s="301"/>
      <c r="C13" s="190" t="s">
        <v>52</v>
      </c>
      <c r="D13" s="141"/>
      <c r="E13" s="141" t="s">
        <v>53</v>
      </c>
      <c r="F13" s="135" t="s">
        <v>54</v>
      </c>
      <c r="G13" s="138" t="s">
        <v>24</v>
      </c>
      <c r="H13" s="138" t="s">
        <v>25</v>
      </c>
      <c r="I13" s="139" t="s">
        <v>26</v>
      </c>
      <c r="J13" s="141" t="s">
        <v>50</v>
      </c>
      <c r="K13" s="141">
        <v>1</v>
      </c>
      <c r="L13" s="145">
        <v>810000</v>
      </c>
      <c r="M13" s="145">
        <f t="shared" si="0"/>
        <v>810000</v>
      </c>
      <c r="N13" s="173" t="s">
        <v>55</v>
      </c>
      <c r="O13" s="290"/>
      <c r="P13" s="19"/>
    </row>
    <row r="14" spans="1:18" ht="90.75" customHeight="1">
      <c r="A14" s="287"/>
      <c r="B14" s="301"/>
      <c r="C14" s="190" t="s">
        <v>52</v>
      </c>
      <c r="D14" s="141"/>
      <c r="E14" s="141" t="s">
        <v>56</v>
      </c>
      <c r="F14" s="135" t="s">
        <v>42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41">
        <v>1</v>
      </c>
      <c r="L14" s="145">
        <v>810000</v>
      </c>
      <c r="M14" s="145">
        <f t="shared" si="0"/>
        <v>810000</v>
      </c>
      <c r="N14" s="173" t="s">
        <v>39</v>
      </c>
      <c r="O14" s="290"/>
      <c r="P14" s="19"/>
    </row>
    <row r="15" spans="1:18" ht="56.25" customHeight="1">
      <c r="A15" s="287"/>
      <c r="B15" s="301"/>
      <c r="C15" s="190" t="s">
        <v>52</v>
      </c>
      <c r="D15" s="141"/>
      <c r="E15" s="141" t="s">
        <v>57</v>
      </c>
      <c r="F15" s="135" t="s">
        <v>58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41">
        <v>1</v>
      </c>
      <c r="L15" s="145">
        <v>1250000</v>
      </c>
      <c r="M15" s="145">
        <f t="shared" si="0"/>
        <v>1250000</v>
      </c>
      <c r="N15" s="174" t="s">
        <v>28</v>
      </c>
      <c r="O15" s="290"/>
      <c r="P15" s="19"/>
    </row>
    <row r="16" spans="1:18" ht="42.75" customHeight="1">
      <c r="A16" s="287"/>
      <c r="B16" s="301"/>
      <c r="C16" s="190" t="s">
        <v>52</v>
      </c>
      <c r="D16" s="141"/>
      <c r="E16" s="141" t="s">
        <v>59</v>
      </c>
      <c r="F16" s="135" t="s">
        <v>42</v>
      </c>
      <c r="G16" s="138" t="s">
        <v>24</v>
      </c>
      <c r="H16" s="138" t="s">
        <v>25</v>
      </c>
      <c r="I16" s="139" t="s">
        <v>26</v>
      </c>
      <c r="J16" s="141" t="s">
        <v>50</v>
      </c>
      <c r="K16" s="141">
        <v>1</v>
      </c>
      <c r="L16" s="145">
        <v>810000</v>
      </c>
      <c r="M16" s="145">
        <f t="shared" si="0"/>
        <v>810000</v>
      </c>
      <c r="N16" s="173" t="s">
        <v>55</v>
      </c>
      <c r="O16" s="290"/>
      <c r="P16" s="19"/>
    </row>
    <row r="17" spans="1:16" ht="56.25" customHeight="1">
      <c r="A17" s="287"/>
      <c r="B17" s="301"/>
      <c r="C17" s="190" t="s">
        <v>60</v>
      </c>
      <c r="D17" s="141"/>
      <c r="E17" s="141" t="s">
        <v>61</v>
      </c>
      <c r="F17" s="135" t="s">
        <v>42</v>
      </c>
      <c r="G17" s="138" t="s">
        <v>62</v>
      </c>
      <c r="H17" s="138" t="s">
        <v>25</v>
      </c>
      <c r="I17" s="139" t="s">
        <v>26</v>
      </c>
      <c r="J17" s="140" t="s">
        <v>27</v>
      </c>
      <c r="K17" s="141">
        <v>1</v>
      </c>
      <c r="L17" s="145">
        <v>810000</v>
      </c>
      <c r="M17" s="145">
        <f t="shared" si="0"/>
        <v>810000</v>
      </c>
      <c r="N17" s="173" t="s">
        <v>31</v>
      </c>
      <c r="O17" s="290"/>
      <c r="P17" s="19"/>
    </row>
    <row r="18" spans="1:16" ht="56.25" customHeight="1">
      <c r="A18" s="287"/>
      <c r="B18" s="301"/>
      <c r="C18" s="190" t="s">
        <v>63</v>
      </c>
      <c r="D18" s="141" t="s">
        <v>64</v>
      </c>
      <c r="E18" s="135" t="s">
        <v>65</v>
      </c>
      <c r="F18" s="135" t="s">
        <v>42</v>
      </c>
      <c r="G18" s="138" t="s">
        <v>24</v>
      </c>
      <c r="H18" s="138" t="s">
        <v>25</v>
      </c>
      <c r="I18" s="139" t="s">
        <v>26</v>
      </c>
      <c r="J18" s="141" t="s">
        <v>50</v>
      </c>
      <c r="K18" s="141">
        <v>1</v>
      </c>
      <c r="L18" s="145">
        <v>810000</v>
      </c>
      <c r="M18" s="145">
        <f t="shared" si="0"/>
        <v>810000</v>
      </c>
      <c r="N18" s="173" t="s">
        <v>31</v>
      </c>
      <c r="O18" s="290"/>
      <c r="P18" s="19"/>
    </row>
    <row r="19" spans="1:16" ht="56.25" customHeight="1">
      <c r="A19" s="287"/>
      <c r="B19" s="301"/>
      <c r="C19" s="190" t="s">
        <v>63</v>
      </c>
      <c r="D19" s="141" t="s">
        <v>64</v>
      </c>
      <c r="E19" s="147" t="s">
        <v>89</v>
      </c>
      <c r="F19" s="135" t="s">
        <v>42</v>
      </c>
      <c r="G19" s="138" t="s">
        <v>24</v>
      </c>
      <c r="H19" s="138" t="s">
        <v>25</v>
      </c>
      <c r="I19" s="139" t="s">
        <v>26</v>
      </c>
      <c r="J19" s="141" t="s">
        <v>50</v>
      </c>
      <c r="K19" s="141">
        <v>1</v>
      </c>
      <c r="L19" s="145">
        <v>810000</v>
      </c>
      <c r="M19" s="145">
        <f t="shared" si="0"/>
        <v>810000</v>
      </c>
      <c r="N19" s="173" t="s">
        <v>31</v>
      </c>
      <c r="O19" s="290"/>
      <c r="P19" s="19"/>
    </row>
    <row r="20" spans="1:16" ht="71.25" customHeight="1">
      <c r="A20" s="287"/>
      <c r="B20" s="301"/>
      <c r="C20" s="190" t="s">
        <v>63</v>
      </c>
      <c r="D20" s="141" t="s">
        <v>64</v>
      </c>
      <c r="E20" s="147" t="s">
        <v>66</v>
      </c>
      <c r="F20" s="135" t="s">
        <v>42</v>
      </c>
      <c r="G20" s="138" t="s">
        <v>24</v>
      </c>
      <c r="H20" s="138" t="s">
        <v>25</v>
      </c>
      <c r="I20" s="139" t="s">
        <v>26</v>
      </c>
      <c r="J20" s="141" t="s">
        <v>50</v>
      </c>
      <c r="K20" s="141">
        <v>1</v>
      </c>
      <c r="L20" s="145">
        <v>810000</v>
      </c>
      <c r="M20" s="145">
        <f t="shared" si="0"/>
        <v>810000</v>
      </c>
      <c r="N20" s="173" t="s">
        <v>31</v>
      </c>
      <c r="O20" s="290"/>
      <c r="P20" s="19"/>
    </row>
    <row r="21" spans="1:16" ht="43.5" customHeight="1">
      <c r="A21" s="287"/>
      <c r="B21" s="301"/>
      <c r="C21" s="190" t="s">
        <v>63</v>
      </c>
      <c r="D21" s="144" t="s">
        <v>67</v>
      </c>
      <c r="E21" s="148" t="s">
        <v>68</v>
      </c>
      <c r="F21" s="148" t="s">
        <v>58</v>
      </c>
      <c r="G21" s="138" t="s">
        <v>24</v>
      </c>
      <c r="H21" s="138" t="s">
        <v>25</v>
      </c>
      <c r="I21" s="139" t="s">
        <v>26</v>
      </c>
      <c r="J21" s="144" t="s">
        <v>69</v>
      </c>
      <c r="K21" s="141">
        <v>1</v>
      </c>
      <c r="L21" s="145">
        <v>1250000</v>
      </c>
      <c r="M21" s="145">
        <f>L21*K21</f>
        <v>1250000</v>
      </c>
      <c r="N21" s="174" t="s">
        <v>28</v>
      </c>
      <c r="O21" s="290"/>
      <c r="P21" s="19"/>
    </row>
    <row r="22" spans="1:16" ht="33.75" customHeight="1">
      <c r="A22" s="287"/>
      <c r="B22" s="301"/>
      <c r="C22" s="190" t="s">
        <v>63</v>
      </c>
      <c r="D22" s="144" t="s">
        <v>70</v>
      </c>
      <c r="E22" s="148" t="s">
        <v>71</v>
      </c>
      <c r="F22" s="135" t="s">
        <v>42</v>
      </c>
      <c r="G22" s="138" t="s">
        <v>24</v>
      </c>
      <c r="H22" s="138" t="s">
        <v>25</v>
      </c>
      <c r="I22" s="139" t="s">
        <v>26</v>
      </c>
      <c r="J22" s="141" t="s">
        <v>50</v>
      </c>
      <c r="K22" s="141">
        <v>1</v>
      </c>
      <c r="L22" s="145">
        <v>810000</v>
      </c>
      <c r="M22" s="145">
        <f>L22*K22</f>
        <v>810000</v>
      </c>
      <c r="N22" s="173" t="s">
        <v>31</v>
      </c>
      <c r="O22" s="290"/>
      <c r="P22" s="19"/>
    </row>
    <row r="23" spans="1:16" ht="43.5" customHeight="1">
      <c r="A23" s="287"/>
      <c r="B23" s="301"/>
      <c r="C23" s="190" t="s">
        <v>72</v>
      </c>
      <c r="D23" s="144" t="s">
        <v>73</v>
      </c>
      <c r="E23" s="148" t="s">
        <v>74</v>
      </c>
      <c r="F23" s="135" t="s">
        <v>42</v>
      </c>
      <c r="G23" s="138" t="s">
        <v>24</v>
      </c>
      <c r="H23" s="146" t="s">
        <v>75</v>
      </c>
      <c r="I23" s="139" t="s">
        <v>76</v>
      </c>
      <c r="J23" s="144" t="s">
        <v>77</v>
      </c>
      <c r="K23" s="141">
        <v>2</v>
      </c>
      <c r="L23" s="145">
        <v>810000</v>
      </c>
      <c r="M23" s="145">
        <f>K23*L23</f>
        <v>1620000</v>
      </c>
      <c r="N23" s="173" t="s">
        <v>39</v>
      </c>
      <c r="O23" s="290"/>
      <c r="P23" s="19"/>
    </row>
    <row r="24" spans="1:16" ht="65.25" customHeight="1">
      <c r="A24" s="287"/>
      <c r="B24" s="301"/>
      <c r="C24" s="190" t="s">
        <v>72</v>
      </c>
      <c r="D24" s="144" t="s">
        <v>73</v>
      </c>
      <c r="E24" s="148" t="s">
        <v>78</v>
      </c>
      <c r="F24" s="135" t="s">
        <v>42</v>
      </c>
      <c r="G24" s="138" t="s">
        <v>24</v>
      </c>
      <c r="H24" s="146" t="s">
        <v>43</v>
      </c>
      <c r="I24" s="139" t="s">
        <v>26</v>
      </c>
      <c r="J24" s="141" t="s">
        <v>79</v>
      </c>
      <c r="K24" s="141">
        <v>1</v>
      </c>
      <c r="L24" s="145">
        <v>810000</v>
      </c>
      <c r="M24" s="145">
        <f t="shared" ref="M24:M26" si="2">K24*L24</f>
        <v>810000</v>
      </c>
      <c r="N24" s="173" t="s">
        <v>55</v>
      </c>
      <c r="O24" s="290"/>
      <c r="P24" s="19"/>
    </row>
    <row r="25" spans="1:16" ht="46.5" customHeight="1">
      <c r="A25" s="287"/>
      <c r="B25" s="301"/>
      <c r="C25" s="190" t="s">
        <v>72</v>
      </c>
      <c r="D25" s="144" t="s">
        <v>73</v>
      </c>
      <c r="E25" s="148" t="s">
        <v>80</v>
      </c>
      <c r="F25" s="135" t="s">
        <v>42</v>
      </c>
      <c r="G25" s="138" t="s">
        <v>24</v>
      </c>
      <c r="H25" s="138" t="s">
        <v>25</v>
      </c>
      <c r="I25" s="139" t="s">
        <v>26</v>
      </c>
      <c r="J25" s="144" t="s">
        <v>69</v>
      </c>
      <c r="K25" s="141">
        <v>1</v>
      </c>
      <c r="L25" s="145">
        <v>810000</v>
      </c>
      <c r="M25" s="145">
        <f t="shared" si="2"/>
        <v>810000</v>
      </c>
      <c r="N25" s="173" t="s">
        <v>31</v>
      </c>
      <c r="O25" s="290"/>
      <c r="P25" s="19"/>
    </row>
    <row r="26" spans="1:16" ht="46.5" customHeight="1">
      <c r="A26" s="287"/>
      <c r="B26" s="301"/>
      <c r="C26" s="169" t="s">
        <v>72</v>
      </c>
      <c r="D26" s="160" t="s">
        <v>123</v>
      </c>
      <c r="E26" s="161" t="s">
        <v>124</v>
      </c>
      <c r="F26" s="162" t="s">
        <v>42</v>
      </c>
      <c r="G26" s="163" t="s">
        <v>24</v>
      </c>
      <c r="H26" s="163" t="s">
        <v>25</v>
      </c>
      <c r="I26" s="164" t="s">
        <v>26</v>
      </c>
      <c r="J26" s="160" t="s">
        <v>69</v>
      </c>
      <c r="K26" s="165">
        <v>1</v>
      </c>
      <c r="L26" s="166">
        <v>810000</v>
      </c>
      <c r="M26" s="166">
        <f t="shared" si="2"/>
        <v>810000</v>
      </c>
      <c r="N26" s="175" t="s">
        <v>45</v>
      </c>
      <c r="O26" s="290"/>
      <c r="P26" s="19"/>
    </row>
    <row r="27" spans="1:16" ht="46.5" customHeight="1">
      <c r="A27" s="297" t="s">
        <v>131</v>
      </c>
      <c r="B27" s="295">
        <v>422</v>
      </c>
      <c r="C27" s="192" t="s">
        <v>20</v>
      </c>
      <c r="D27" s="171" t="s">
        <v>21</v>
      </c>
      <c r="E27" s="150" t="s">
        <v>22</v>
      </c>
      <c r="F27" s="150" t="s">
        <v>23</v>
      </c>
      <c r="G27" s="151" t="s">
        <v>24</v>
      </c>
      <c r="H27" s="151" t="s">
        <v>25</v>
      </c>
      <c r="I27" s="152" t="s">
        <v>26</v>
      </c>
      <c r="J27" s="153" t="s">
        <v>27</v>
      </c>
      <c r="K27" s="154">
        <v>1</v>
      </c>
      <c r="L27" s="155">
        <v>1250000</v>
      </c>
      <c r="M27" s="155">
        <f>K27*L27</f>
        <v>1250000</v>
      </c>
      <c r="N27" s="172" t="s">
        <v>28</v>
      </c>
      <c r="O27" s="290"/>
      <c r="P27" s="19"/>
    </row>
    <row r="28" spans="1:16" ht="60.75" customHeight="1">
      <c r="A28" s="298"/>
      <c r="B28" s="296"/>
      <c r="C28" s="189" t="s">
        <v>20</v>
      </c>
      <c r="D28" s="144" t="s">
        <v>21</v>
      </c>
      <c r="E28" s="137" t="s">
        <v>29</v>
      </c>
      <c r="F28" s="137" t="s">
        <v>30</v>
      </c>
      <c r="G28" s="138" t="s">
        <v>24</v>
      </c>
      <c r="H28" s="138" t="s">
        <v>25</v>
      </c>
      <c r="I28" s="139" t="s">
        <v>26</v>
      </c>
      <c r="J28" s="140" t="s">
        <v>27</v>
      </c>
      <c r="K28" s="141">
        <v>1</v>
      </c>
      <c r="L28" s="142">
        <v>810000</v>
      </c>
      <c r="M28" s="142">
        <f>K28*L28</f>
        <v>810000</v>
      </c>
      <c r="N28" s="173" t="s">
        <v>31</v>
      </c>
      <c r="O28" s="290"/>
      <c r="P28" s="19"/>
    </row>
    <row r="29" spans="1:16" ht="60" customHeight="1">
      <c r="A29" s="298"/>
      <c r="B29" s="296"/>
      <c r="C29" s="189" t="s">
        <v>20</v>
      </c>
      <c r="D29" s="144" t="s">
        <v>32</v>
      </c>
      <c r="E29" s="137" t="s">
        <v>33</v>
      </c>
      <c r="F29" s="137" t="s">
        <v>30</v>
      </c>
      <c r="G29" s="138" t="s">
        <v>24</v>
      </c>
      <c r="H29" s="138" t="s">
        <v>25</v>
      </c>
      <c r="I29" s="139" t="s">
        <v>26</v>
      </c>
      <c r="J29" s="140" t="s">
        <v>34</v>
      </c>
      <c r="K29" s="141">
        <v>1</v>
      </c>
      <c r="L29" s="142">
        <v>810000</v>
      </c>
      <c r="M29" s="142">
        <f t="shared" ref="M29:M42" si="3">K29*L29</f>
        <v>810000</v>
      </c>
      <c r="N29" s="173" t="s">
        <v>31</v>
      </c>
      <c r="O29" s="290"/>
      <c r="P29" s="19"/>
    </row>
    <row r="30" spans="1:16" ht="33.75" customHeight="1">
      <c r="A30" s="298"/>
      <c r="B30" s="296"/>
      <c r="C30" s="189" t="s">
        <v>20</v>
      </c>
      <c r="D30" s="144" t="s">
        <v>32</v>
      </c>
      <c r="E30" s="137" t="s">
        <v>35</v>
      </c>
      <c r="F30" s="137" t="s">
        <v>30</v>
      </c>
      <c r="G30" s="138" t="s">
        <v>24</v>
      </c>
      <c r="H30" s="138" t="s">
        <v>25</v>
      </c>
      <c r="I30" s="139" t="s">
        <v>26</v>
      </c>
      <c r="J30" s="140" t="s">
        <v>34</v>
      </c>
      <c r="K30" s="141">
        <v>1</v>
      </c>
      <c r="L30" s="142">
        <v>810000</v>
      </c>
      <c r="M30" s="142">
        <f t="shared" si="3"/>
        <v>810000</v>
      </c>
      <c r="N30" s="173" t="s">
        <v>31</v>
      </c>
      <c r="O30" s="290"/>
      <c r="P30" s="19"/>
    </row>
    <row r="31" spans="1:16" ht="46.5" customHeight="1">
      <c r="A31" s="298"/>
      <c r="B31" s="296"/>
      <c r="C31" s="189" t="s">
        <v>20</v>
      </c>
      <c r="D31" s="144" t="s">
        <v>32</v>
      </c>
      <c r="E31" s="143" t="s">
        <v>36</v>
      </c>
      <c r="F31" s="137" t="s">
        <v>37</v>
      </c>
      <c r="G31" s="138" t="s">
        <v>38</v>
      </c>
      <c r="H31" s="138" t="s">
        <v>25</v>
      </c>
      <c r="I31" s="139" t="s">
        <v>26</v>
      </c>
      <c r="J31" s="140" t="s">
        <v>27</v>
      </c>
      <c r="K31" s="141">
        <v>1</v>
      </c>
      <c r="L31" s="142">
        <v>810000</v>
      </c>
      <c r="M31" s="142">
        <f t="shared" si="3"/>
        <v>810000</v>
      </c>
      <c r="N31" s="173" t="s">
        <v>39</v>
      </c>
      <c r="O31" s="290"/>
      <c r="P31" s="19"/>
    </row>
    <row r="32" spans="1:16" ht="37.5" customHeight="1">
      <c r="A32" s="298"/>
      <c r="B32" s="296"/>
      <c r="C32" s="190" t="s">
        <v>40</v>
      </c>
      <c r="D32" s="136"/>
      <c r="E32" s="144" t="s">
        <v>46</v>
      </c>
      <c r="F32" s="135" t="s">
        <v>47</v>
      </c>
      <c r="G32" s="138"/>
      <c r="H32" s="138" t="s">
        <v>25</v>
      </c>
      <c r="I32" s="139" t="s">
        <v>26</v>
      </c>
      <c r="J32" s="139" t="s">
        <v>48</v>
      </c>
      <c r="K32" s="141">
        <v>1</v>
      </c>
      <c r="L32" s="145">
        <v>810000</v>
      </c>
      <c r="M32" s="145">
        <f t="shared" si="3"/>
        <v>810000</v>
      </c>
      <c r="N32" s="170" t="s">
        <v>45</v>
      </c>
      <c r="O32" s="290"/>
      <c r="P32" s="19"/>
    </row>
    <row r="33" spans="1:17" ht="37.5" customHeight="1">
      <c r="A33" s="298"/>
      <c r="B33" s="296"/>
      <c r="C33" s="190" t="s">
        <v>40</v>
      </c>
      <c r="D33" s="136"/>
      <c r="E33" s="7" t="s">
        <v>130</v>
      </c>
      <c r="F33" s="135" t="s">
        <v>42</v>
      </c>
      <c r="G33" s="138" t="s">
        <v>24</v>
      </c>
      <c r="H33" s="138" t="s">
        <v>25</v>
      </c>
      <c r="I33" s="139" t="s">
        <v>26</v>
      </c>
      <c r="J33" s="139" t="s">
        <v>50</v>
      </c>
      <c r="K33" s="141">
        <v>1</v>
      </c>
      <c r="L33" s="145">
        <v>810000</v>
      </c>
      <c r="M33" s="145">
        <f t="shared" si="3"/>
        <v>810000</v>
      </c>
      <c r="N33" s="170" t="s">
        <v>45</v>
      </c>
      <c r="O33" s="290"/>
      <c r="P33" s="19"/>
    </row>
    <row r="34" spans="1:17" ht="68.25" customHeight="1">
      <c r="A34" s="298"/>
      <c r="B34" s="296"/>
      <c r="C34" s="190" t="s">
        <v>40</v>
      </c>
      <c r="D34" s="136"/>
      <c r="E34" s="144" t="s">
        <v>51</v>
      </c>
      <c r="F34" s="135" t="s">
        <v>42</v>
      </c>
      <c r="G34" s="138" t="s">
        <v>24</v>
      </c>
      <c r="H34" s="138" t="s">
        <v>25</v>
      </c>
      <c r="I34" s="139" t="s">
        <v>26</v>
      </c>
      <c r="J34" s="139" t="s">
        <v>50</v>
      </c>
      <c r="K34" s="141">
        <v>1</v>
      </c>
      <c r="L34" s="145">
        <v>810000</v>
      </c>
      <c r="M34" s="145">
        <f t="shared" si="3"/>
        <v>810000</v>
      </c>
      <c r="N34" s="170" t="s">
        <v>45</v>
      </c>
      <c r="O34" s="290"/>
      <c r="P34" s="19"/>
    </row>
    <row r="35" spans="1:17" ht="68.25" customHeight="1">
      <c r="A35" s="298"/>
      <c r="B35" s="296"/>
      <c r="C35" s="190" t="s">
        <v>52</v>
      </c>
      <c r="D35" s="141"/>
      <c r="E35" s="141" t="s">
        <v>53</v>
      </c>
      <c r="F35" s="135" t="s">
        <v>54</v>
      </c>
      <c r="G35" s="138" t="s">
        <v>24</v>
      </c>
      <c r="H35" s="138" t="s">
        <v>25</v>
      </c>
      <c r="I35" s="139" t="s">
        <v>26</v>
      </c>
      <c r="J35" s="141" t="s">
        <v>50</v>
      </c>
      <c r="K35" s="141">
        <v>1</v>
      </c>
      <c r="L35" s="145">
        <v>810000</v>
      </c>
      <c r="M35" s="145">
        <f t="shared" si="3"/>
        <v>810000</v>
      </c>
      <c r="N35" s="173" t="s">
        <v>55</v>
      </c>
      <c r="O35" s="290"/>
      <c r="P35" s="19"/>
    </row>
    <row r="36" spans="1:17" ht="68.25" customHeight="1">
      <c r="A36" s="298"/>
      <c r="B36" s="296"/>
      <c r="C36" s="190" t="s">
        <v>52</v>
      </c>
      <c r="D36" s="141"/>
      <c r="E36" s="141" t="s">
        <v>56</v>
      </c>
      <c r="F36" s="135" t="s">
        <v>42</v>
      </c>
      <c r="G36" s="138" t="s">
        <v>24</v>
      </c>
      <c r="H36" s="138" t="s">
        <v>25</v>
      </c>
      <c r="I36" s="139" t="s">
        <v>26</v>
      </c>
      <c r="J36" s="141" t="s">
        <v>50</v>
      </c>
      <c r="K36" s="141">
        <v>1</v>
      </c>
      <c r="L36" s="145">
        <v>810000</v>
      </c>
      <c r="M36" s="145">
        <f t="shared" si="3"/>
        <v>810000</v>
      </c>
      <c r="N36" s="173" t="s">
        <v>39</v>
      </c>
      <c r="O36" s="290"/>
      <c r="P36" s="19"/>
    </row>
    <row r="37" spans="1:17" ht="68.25" customHeight="1">
      <c r="A37" s="298"/>
      <c r="B37" s="296"/>
      <c r="C37" s="190" t="s">
        <v>52</v>
      </c>
      <c r="D37" s="141"/>
      <c r="E37" s="141" t="s">
        <v>57</v>
      </c>
      <c r="F37" s="135" t="s">
        <v>58</v>
      </c>
      <c r="G37" s="138" t="s">
        <v>24</v>
      </c>
      <c r="H37" s="138" t="s">
        <v>25</v>
      </c>
      <c r="I37" s="139" t="s">
        <v>26</v>
      </c>
      <c r="J37" s="141" t="s">
        <v>50</v>
      </c>
      <c r="K37" s="141">
        <v>1</v>
      </c>
      <c r="L37" s="145">
        <v>1250000</v>
      </c>
      <c r="M37" s="145">
        <f t="shared" si="3"/>
        <v>1250000</v>
      </c>
      <c r="N37" s="174" t="s">
        <v>28</v>
      </c>
      <c r="O37" s="290"/>
      <c r="P37" s="19"/>
    </row>
    <row r="38" spans="1:17" ht="68.25" customHeight="1">
      <c r="A38" s="298"/>
      <c r="B38" s="296"/>
      <c r="C38" s="190" t="s">
        <v>52</v>
      </c>
      <c r="D38" s="141"/>
      <c r="E38" s="141" t="s">
        <v>59</v>
      </c>
      <c r="F38" s="135" t="s">
        <v>42</v>
      </c>
      <c r="G38" s="138" t="s">
        <v>24</v>
      </c>
      <c r="H38" s="138" t="s">
        <v>25</v>
      </c>
      <c r="I38" s="139" t="s">
        <v>26</v>
      </c>
      <c r="J38" s="141" t="s">
        <v>50</v>
      </c>
      <c r="K38" s="141">
        <v>1</v>
      </c>
      <c r="L38" s="145">
        <v>810000</v>
      </c>
      <c r="M38" s="145">
        <f t="shared" si="3"/>
        <v>810000</v>
      </c>
      <c r="N38" s="173" t="s">
        <v>55</v>
      </c>
      <c r="O38" s="290"/>
      <c r="P38" s="19"/>
    </row>
    <row r="39" spans="1:17" ht="68.25" customHeight="1">
      <c r="A39" s="298"/>
      <c r="B39" s="296"/>
      <c r="C39" s="190" t="s">
        <v>60</v>
      </c>
      <c r="D39" s="141"/>
      <c r="E39" s="141" t="s">
        <v>61</v>
      </c>
      <c r="F39" s="135" t="s">
        <v>42</v>
      </c>
      <c r="G39" s="138" t="s">
        <v>62</v>
      </c>
      <c r="H39" s="138" t="s">
        <v>25</v>
      </c>
      <c r="I39" s="139" t="s">
        <v>26</v>
      </c>
      <c r="J39" s="140" t="s">
        <v>27</v>
      </c>
      <c r="K39" s="141">
        <v>1</v>
      </c>
      <c r="L39" s="145">
        <v>810000</v>
      </c>
      <c r="M39" s="145">
        <f t="shared" si="3"/>
        <v>810000</v>
      </c>
      <c r="N39" s="173" t="s">
        <v>31</v>
      </c>
      <c r="O39" s="290"/>
      <c r="P39" s="19"/>
    </row>
    <row r="40" spans="1:17" ht="68.25" customHeight="1">
      <c r="A40" s="298"/>
      <c r="B40" s="296"/>
      <c r="C40" s="190" t="s">
        <v>63</v>
      </c>
      <c r="D40" s="141" t="s">
        <v>64</v>
      </c>
      <c r="E40" s="135" t="s">
        <v>65</v>
      </c>
      <c r="F40" s="135" t="s">
        <v>42</v>
      </c>
      <c r="G40" s="138" t="s">
        <v>24</v>
      </c>
      <c r="H40" s="138" t="s">
        <v>25</v>
      </c>
      <c r="I40" s="139" t="s">
        <v>26</v>
      </c>
      <c r="J40" s="141" t="s">
        <v>50</v>
      </c>
      <c r="K40" s="141">
        <v>1</v>
      </c>
      <c r="L40" s="145">
        <v>810000</v>
      </c>
      <c r="M40" s="145">
        <f t="shared" si="3"/>
        <v>810000</v>
      </c>
      <c r="N40" s="173" t="s">
        <v>31</v>
      </c>
      <c r="O40" s="290"/>
      <c r="P40" s="195"/>
      <c r="Q40" s="193"/>
    </row>
    <row r="41" spans="1:17" ht="68.25" customHeight="1">
      <c r="A41" s="298"/>
      <c r="B41" s="296"/>
      <c r="C41" s="190" t="s">
        <v>63</v>
      </c>
      <c r="D41" s="141" t="s">
        <v>64</v>
      </c>
      <c r="E41" s="147" t="s">
        <v>89</v>
      </c>
      <c r="F41" s="135" t="s">
        <v>42</v>
      </c>
      <c r="G41" s="138" t="s">
        <v>24</v>
      </c>
      <c r="H41" s="138" t="s">
        <v>25</v>
      </c>
      <c r="I41" s="139" t="s">
        <v>26</v>
      </c>
      <c r="J41" s="141" t="s">
        <v>50</v>
      </c>
      <c r="K41" s="141">
        <v>1</v>
      </c>
      <c r="L41" s="145">
        <v>810000</v>
      </c>
      <c r="M41" s="145">
        <f t="shared" si="3"/>
        <v>810000</v>
      </c>
      <c r="N41" s="173" t="s">
        <v>31</v>
      </c>
      <c r="O41" s="290"/>
      <c r="P41" s="19"/>
    </row>
    <row r="42" spans="1:17" ht="68.25" customHeight="1">
      <c r="A42" s="298"/>
      <c r="B42" s="296"/>
      <c r="C42" s="190" t="s">
        <v>63</v>
      </c>
      <c r="D42" s="141" t="s">
        <v>64</v>
      </c>
      <c r="E42" s="147" t="s">
        <v>66</v>
      </c>
      <c r="F42" s="135" t="s">
        <v>42</v>
      </c>
      <c r="G42" s="138" t="s">
        <v>24</v>
      </c>
      <c r="H42" s="138" t="s">
        <v>25</v>
      </c>
      <c r="I42" s="139" t="s">
        <v>26</v>
      </c>
      <c r="J42" s="141" t="s">
        <v>50</v>
      </c>
      <c r="K42" s="141">
        <v>1</v>
      </c>
      <c r="L42" s="145">
        <v>810000</v>
      </c>
      <c r="M42" s="145">
        <f t="shared" si="3"/>
        <v>810000</v>
      </c>
      <c r="N42" s="173" t="s">
        <v>31</v>
      </c>
      <c r="O42" s="290"/>
      <c r="P42" s="19"/>
    </row>
    <row r="43" spans="1:17" ht="68.25" customHeight="1">
      <c r="A43" s="298"/>
      <c r="B43" s="296"/>
      <c r="C43" s="190" t="s">
        <v>63</v>
      </c>
      <c r="D43" s="144" t="s">
        <v>67</v>
      </c>
      <c r="E43" s="148" t="s">
        <v>68</v>
      </c>
      <c r="F43" s="148" t="s">
        <v>58</v>
      </c>
      <c r="G43" s="138" t="s">
        <v>24</v>
      </c>
      <c r="H43" s="138" t="s">
        <v>25</v>
      </c>
      <c r="I43" s="139" t="s">
        <v>26</v>
      </c>
      <c r="J43" s="144" t="s">
        <v>69</v>
      </c>
      <c r="K43" s="141">
        <v>1</v>
      </c>
      <c r="L43" s="145">
        <v>1250000</v>
      </c>
      <c r="M43" s="145">
        <f>L43*K43</f>
        <v>1250000</v>
      </c>
      <c r="N43" s="174" t="s">
        <v>28</v>
      </c>
      <c r="O43" s="290"/>
      <c r="P43" s="19"/>
    </row>
    <row r="44" spans="1:17" ht="69.75" customHeight="1">
      <c r="A44" s="298"/>
      <c r="B44" s="296"/>
      <c r="C44" s="190" t="s">
        <v>63</v>
      </c>
      <c r="D44" s="144" t="s">
        <v>70</v>
      </c>
      <c r="E44" s="148" t="s">
        <v>71</v>
      </c>
      <c r="F44" s="135" t="s">
        <v>42</v>
      </c>
      <c r="G44" s="138" t="s">
        <v>24</v>
      </c>
      <c r="H44" s="138" t="s">
        <v>25</v>
      </c>
      <c r="I44" s="139" t="s">
        <v>26</v>
      </c>
      <c r="J44" s="141" t="s">
        <v>50</v>
      </c>
      <c r="K44" s="141">
        <v>1</v>
      </c>
      <c r="L44" s="145">
        <v>810000</v>
      </c>
      <c r="M44" s="145">
        <f>L44*K44</f>
        <v>810000</v>
      </c>
      <c r="N44" s="173" t="s">
        <v>31</v>
      </c>
      <c r="O44" s="290"/>
      <c r="P44" s="19"/>
    </row>
    <row r="45" spans="1:17" ht="30" customHeight="1">
      <c r="A45" s="298"/>
      <c r="B45" s="296"/>
      <c r="C45" s="190" t="s">
        <v>72</v>
      </c>
      <c r="D45" s="144" t="s">
        <v>73</v>
      </c>
      <c r="E45" s="148" t="s">
        <v>74</v>
      </c>
      <c r="F45" s="135" t="s">
        <v>42</v>
      </c>
      <c r="G45" s="138" t="s">
        <v>24</v>
      </c>
      <c r="H45" s="146" t="s">
        <v>75</v>
      </c>
      <c r="I45" s="139" t="s">
        <v>76</v>
      </c>
      <c r="J45" s="144" t="s">
        <v>77</v>
      </c>
      <c r="K45" s="141">
        <v>2</v>
      </c>
      <c r="L45" s="145">
        <v>810000</v>
      </c>
      <c r="M45" s="145">
        <f>K45*L45</f>
        <v>1620000</v>
      </c>
      <c r="N45" s="173" t="s">
        <v>39</v>
      </c>
      <c r="O45" s="290"/>
      <c r="P45" s="19"/>
    </row>
    <row r="46" spans="1:17" ht="67.5" customHeight="1">
      <c r="A46" s="298"/>
      <c r="B46" s="296"/>
      <c r="C46" s="190" t="s">
        <v>72</v>
      </c>
      <c r="D46" s="144" t="s">
        <v>73</v>
      </c>
      <c r="E46" s="148" t="s">
        <v>78</v>
      </c>
      <c r="F46" s="135" t="s">
        <v>42</v>
      </c>
      <c r="G46" s="138" t="s">
        <v>24</v>
      </c>
      <c r="H46" s="146" t="s">
        <v>43</v>
      </c>
      <c r="I46" s="139" t="s">
        <v>26</v>
      </c>
      <c r="J46" s="141" t="s">
        <v>79</v>
      </c>
      <c r="K46" s="141">
        <v>1</v>
      </c>
      <c r="L46" s="145">
        <v>810000</v>
      </c>
      <c r="M46" s="145">
        <f t="shared" ref="M46:M48" si="4">K46*L46</f>
        <v>810000</v>
      </c>
      <c r="N46" s="173" t="s">
        <v>55</v>
      </c>
      <c r="O46" s="290"/>
      <c r="P46" s="19"/>
    </row>
    <row r="47" spans="1:17" ht="73.5" customHeight="1">
      <c r="A47" s="298"/>
      <c r="B47" s="296"/>
      <c r="C47" s="190" t="s">
        <v>72</v>
      </c>
      <c r="D47" s="144" t="s">
        <v>73</v>
      </c>
      <c r="E47" s="148" t="s">
        <v>80</v>
      </c>
      <c r="F47" s="135" t="s">
        <v>42</v>
      </c>
      <c r="G47" s="138" t="s">
        <v>24</v>
      </c>
      <c r="H47" s="138" t="s">
        <v>25</v>
      </c>
      <c r="I47" s="139" t="s">
        <v>26</v>
      </c>
      <c r="J47" s="144" t="s">
        <v>69</v>
      </c>
      <c r="K47" s="141">
        <v>1</v>
      </c>
      <c r="L47" s="145">
        <v>810000</v>
      </c>
      <c r="M47" s="145">
        <f t="shared" si="4"/>
        <v>810000</v>
      </c>
      <c r="N47" s="173" t="s">
        <v>31</v>
      </c>
      <c r="O47" s="290"/>
      <c r="P47" s="19"/>
    </row>
    <row r="48" spans="1:17" ht="55.5" customHeight="1">
      <c r="A48" s="298"/>
      <c r="B48" s="296"/>
      <c r="C48" s="169" t="s">
        <v>72</v>
      </c>
      <c r="D48" s="160" t="s">
        <v>123</v>
      </c>
      <c r="E48" s="161" t="s">
        <v>124</v>
      </c>
      <c r="F48" s="162" t="s">
        <v>42</v>
      </c>
      <c r="G48" s="163" t="s">
        <v>24</v>
      </c>
      <c r="H48" s="163" t="s">
        <v>25</v>
      </c>
      <c r="I48" s="164" t="s">
        <v>26</v>
      </c>
      <c r="J48" s="160" t="s">
        <v>69</v>
      </c>
      <c r="K48" s="165">
        <v>1</v>
      </c>
      <c r="L48" s="166">
        <v>810000</v>
      </c>
      <c r="M48" s="166">
        <f t="shared" si="4"/>
        <v>810000</v>
      </c>
      <c r="N48" s="175" t="s">
        <v>45</v>
      </c>
      <c r="O48" s="290"/>
      <c r="P48" s="19"/>
    </row>
    <row r="49" spans="1:17" ht="94.5" customHeight="1">
      <c r="A49" s="297" t="s">
        <v>132</v>
      </c>
      <c r="B49" s="295">
        <v>420</v>
      </c>
      <c r="C49" s="192" t="s">
        <v>20</v>
      </c>
      <c r="D49" s="171" t="s">
        <v>21</v>
      </c>
      <c r="E49" s="150" t="s">
        <v>22</v>
      </c>
      <c r="F49" s="150" t="s">
        <v>23</v>
      </c>
      <c r="G49" s="151" t="s">
        <v>24</v>
      </c>
      <c r="H49" s="151" t="s">
        <v>25</v>
      </c>
      <c r="I49" s="152" t="s">
        <v>26</v>
      </c>
      <c r="J49" s="153" t="s">
        <v>27</v>
      </c>
      <c r="K49" s="154">
        <v>1</v>
      </c>
      <c r="L49" s="155">
        <v>1250000</v>
      </c>
      <c r="M49" s="155">
        <f>K49*L49</f>
        <v>1250000</v>
      </c>
      <c r="N49" s="172" t="s">
        <v>28</v>
      </c>
      <c r="O49" s="290"/>
      <c r="P49" s="19"/>
    </row>
    <row r="50" spans="1:17" ht="94.5" customHeight="1">
      <c r="A50" s="298"/>
      <c r="B50" s="296"/>
      <c r="C50" s="189" t="s">
        <v>20</v>
      </c>
      <c r="D50" s="144" t="s">
        <v>21</v>
      </c>
      <c r="E50" s="137" t="s">
        <v>29</v>
      </c>
      <c r="F50" s="137" t="s">
        <v>30</v>
      </c>
      <c r="G50" s="138" t="s">
        <v>24</v>
      </c>
      <c r="H50" s="138" t="s">
        <v>25</v>
      </c>
      <c r="I50" s="139" t="s">
        <v>26</v>
      </c>
      <c r="J50" s="140" t="s">
        <v>27</v>
      </c>
      <c r="K50" s="141">
        <v>1</v>
      </c>
      <c r="L50" s="142">
        <v>810000</v>
      </c>
      <c r="M50" s="142">
        <f>K50*L50</f>
        <v>810000</v>
      </c>
      <c r="N50" s="173" t="s">
        <v>31</v>
      </c>
      <c r="O50" s="290"/>
      <c r="P50" s="19"/>
    </row>
    <row r="51" spans="1:17" ht="94.5" customHeight="1">
      <c r="A51" s="298"/>
      <c r="B51" s="296"/>
      <c r="C51" s="189" t="s">
        <v>20</v>
      </c>
      <c r="D51" s="144" t="s">
        <v>32</v>
      </c>
      <c r="E51" s="137" t="s">
        <v>33</v>
      </c>
      <c r="F51" s="137" t="s">
        <v>30</v>
      </c>
      <c r="G51" s="138" t="s">
        <v>24</v>
      </c>
      <c r="H51" s="138" t="s">
        <v>25</v>
      </c>
      <c r="I51" s="139" t="s">
        <v>26</v>
      </c>
      <c r="J51" s="140" t="s">
        <v>34</v>
      </c>
      <c r="K51" s="141">
        <v>1</v>
      </c>
      <c r="L51" s="142">
        <v>810000</v>
      </c>
      <c r="M51" s="142">
        <f t="shared" ref="M51:M64" si="5">K51*L51</f>
        <v>810000</v>
      </c>
      <c r="N51" s="173" t="s">
        <v>31</v>
      </c>
      <c r="O51" s="290"/>
      <c r="P51" s="19"/>
    </row>
    <row r="52" spans="1:17" ht="94.5" customHeight="1">
      <c r="A52" s="298"/>
      <c r="B52" s="296"/>
      <c r="C52" s="189" t="s">
        <v>20</v>
      </c>
      <c r="D52" s="144" t="s">
        <v>32</v>
      </c>
      <c r="E52" s="137" t="s">
        <v>35</v>
      </c>
      <c r="F52" s="137" t="s">
        <v>30</v>
      </c>
      <c r="G52" s="138" t="s">
        <v>24</v>
      </c>
      <c r="H52" s="138" t="s">
        <v>25</v>
      </c>
      <c r="I52" s="139" t="s">
        <v>26</v>
      </c>
      <c r="J52" s="140" t="s">
        <v>34</v>
      </c>
      <c r="K52" s="141">
        <v>1</v>
      </c>
      <c r="L52" s="142">
        <v>810000</v>
      </c>
      <c r="M52" s="142">
        <f t="shared" si="5"/>
        <v>810000</v>
      </c>
      <c r="N52" s="173" t="s">
        <v>31</v>
      </c>
      <c r="O52" s="290"/>
      <c r="P52" s="19"/>
    </row>
    <row r="53" spans="1:17" ht="94.5" customHeight="1">
      <c r="A53" s="298"/>
      <c r="B53" s="296"/>
      <c r="C53" s="189" t="s">
        <v>20</v>
      </c>
      <c r="D53" s="144" t="s">
        <v>32</v>
      </c>
      <c r="E53" s="143" t="s">
        <v>36</v>
      </c>
      <c r="F53" s="137" t="s">
        <v>37</v>
      </c>
      <c r="G53" s="138" t="s">
        <v>38</v>
      </c>
      <c r="H53" s="138" t="s">
        <v>25</v>
      </c>
      <c r="I53" s="139" t="s">
        <v>26</v>
      </c>
      <c r="J53" s="140" t="s">
        <v>27</v>
      </c>
      <c r="K53" s="141">
        <v>1</v>
      </c>
      <c r="L53" s="142">
        <v>810000</v>
      </c>
      <c r="M53" s="142">
        <f t="shared" si="5"/>
        <v>810000</v>
      </c>
      <c r="N53" s="173" t="s">
        <v>39</v>
      </c>
      <c r="O53" s="290"/>
      <c r="P53" s="19"/>
    </row>
    <row r="54" spans="1:17" ht="94.5" customHeight="1">
      <c r="A54" s="298"/>
      <c r="B54" s="296"/>
      <c r="C54" s="190" t="s">
        <v>40</v>
      </c>
      <c r="D54" s="136"/>
      <c r="E54" s="144" t="s">
        <v>46</v>
      </c>
      <c r="F54" s="135" t="s">
        <v>47</v>
      </c>
      <c r="G54" s="138"/>
      <c r="H54" s="138" t="s">
        <v>25</v>
      </c>
      <c r="I54" s="139" t="s">
        <v>26</v>
      </c>
      <c r="J54" s="139" t="s">
        <v>48</v>
      </c>
      <c r="K54" s="141">
        <v>1</v>
      </c>
      <c r="L54" s="145">
        <v>810000</v>
      </c>
      <c r="M54" s="145">
        <f t="shared" si="5"/>
        <v>810000</v>
      </c>
      <c r="N54" s="170" t="s">
        <v>45</v>
      </c>
      <c r="O54" s="290"/>
      <c r="P54" s="19"/>
    </row>
    <row r="55" spans="1:17" ht="94.5" customHeight="1">
      <c r="A55" s="298"/>
      <c r="B55" s="296"/>
      <c r="C55" s="190" t="s">
        <v>40</v>
      </c>
      <c r="D55" s="136"/>
      <c r="E55" s="7" t="s">
        <v>130</v>
      </c>
      <c r="F55" s="135" t="s">
        <v>42</v>
      </c>
      <c r="G55" s="138" t="s">
        <v>24</v>
      </c>
      <c r="H55" s="138" t="s">
        <v>25</v>
      </c>
      <c r="I55" s="139" t="s">
        <v>26</v>
      </c>
      <c r="J55" s="139" t="s">
        <v>50</v>
      </c>
      <c r="K55" s="141">
        <v>1</v>
      </c>
      <c r="L55" s="145">
        <v>810000</v>
      </c>
      <c r="M55" s="145">
        <f t="shared" si="5"/>
        <v>810000</v>
      </c>
      <c r="N55" s="170" t="s">
        <v>45</v>
      </c>
      <c r="O55" s="290"/>
      <c r="P55" s="19"/>
    </row>
    <row r="56" spans="1:17" ht="94.5" customHeight="1">
      <c r="A56" s="298"/>
      <c r="B56" s="296"/>
      <c r="C56" s="190" t="s">
        <v>40</v>
      </c>
      <c r="D56" s="136"/>
      <c r="E56" s="144" t="s">
        <v>51</v>
      </c>
      <c r="F56" s="135" t="s">
        <v>42</v>
      </c>
      <c r="G56" s="138" t="s">
        <v>24</v>
      </c>
      <c r="H56" s="138" t="s">
        <v>25</v>
      </c>
      <c r="I56" s="139" t="s">
        <v>26</v>
      </c>
      <c r="J56" s="139" t="s">
        <v>50</v>
      </c>
      <c r="K56" s="141">
        <v>1</v>
      </c>
      <c r="L56" s="145">
        <v>810000</v>
      </c>
      <c r="M56" s="145">
        <f t="shared" si="5"/>
        <v>810000</v>
      </c>
      <c r="N56" s="170" t="s">
        <v>45</v>
      </c>
      <c r="O56" s="290"/>
      <c r="P56" s="19"/>
    </row>
    <row r="57" spans="1:17" ht="42" customHeight="1">
      <c r="A57" s="298"/>
      <c r="B57" s="296"/>
      <c r="C57" s="190" t="s">
        <v>52</v>
      </c>
      <c r="D57" s="141"/>
      <c r="E57" s="141" t="s">
        <v>53</v>
      </c>
      <c r="F57" s="135" t="s">
        <v>54</v>
      </c>
      <c r="G57" s="138" t="s">
        <v>24</v>
      </c>
      <c r="H57" s="138" t="s">
        <v>25</v>
      </c>
      <c r="I57" s="139" t="s">
        <v>26</v>
      </c>
      <c r="J57" s="141" t="s">
        <v>50</v>
      </c>
      <c r="K57" s="141">
        <v>1</v>
      </c>
      <c r="L57" s="145">
        <v>810000</v>
      </c>
      <c r="M57" s="145">
        <f t="shared" si="5"/>
        <v>810000</v>
      </c>
      <c r="N57" s="173" t="s">
        <v>55</v>
      </c>
      <c r="O57" s="290"/>
      <c r="P57" s="19"/>
    </row>
    <row r="58" spans="1:17" ht="46.5" customHeight="1">
      <c r="A58" s="298"/>
      <c r="B58" s="296"/>
      <c r="C58" s="190" t="s">
        <v>52</v>
      </c>
      <c r="D58" s="141"/>
      <c r="E58" s="141" t="s">
        <v>56</v>
      </c>
      <c r="F58" s="135" t="s">
        <v>42</v>
      </c>
      <c r="G58" s="138" t="s">
        <v>24</v>
      </c>
      <c r="H58" s="138" t="s">
        <v>25</v>
      </c>
      <c r="I58" s="139" t="s">
        <v>26</v>
      </c>
      <c r="J58" s="141" t="s">
        <v>50</v>
      </c>
      <c r="K58" s="141">
        <v>1</v>
      </c>
      <c r="L58" s="145">
        <v>810000</v>
      </c>
      <c r="M58" s="145">
        <f t="shared" si="5"/>
        <v>810000</v>
      </c>
      <c r="N58" s="173" t="s">
        <v>39</v>
      </c>
      <c r="O58" s="290"/>
      <c r="P58" s="19"/>
    </row>
    <row r="59" spans="1:17" ht="65.25" customHeight="1">
      <c r="A59" s="298"/>
      <c r="B59" s="296"/>
      <c r="C59" s="190" t="s">
        <v>52</v>
      </c>
      <c r="D59" s="141"/>
      <c r="E59" s="141" t="s">
        <v>57</v>
      </c>
      <c r="F59" s="135" t="s">
        <v>58</v>
      </c>
      <c r="G59" s="138" t="s">
        <v>24</v>
      </c>
      <c r="H59" s="138" t="s">
        <v>25</v>
      </c>
      <c r="I59" s="139" t="s">
        <v>26</v>
      </c>
      <c r="J59" s="141" t="s">
        <v>50</v>
      </c>
      <c r="K59" s="141">
        <v>1</v>
      </c>
      <c r="L59" s="145">
        <v>1250000</v>
      </c>
      <c r="M59" s="145">
        <f t="shared" si="5"/>
        <v>1250000</v>
      </c>
      <c r="N59" s="174" t="s">
        <v>28</v>
      </c>
      <c r="O59" s="290"/>
      <c r="P59" s="214"/>
      <c r="Q59" s="197"/>
    </row>
    <row r="60" spans="1:17" ht="72.75" customHeight="1">
      <c r="A60" s="298"/>
      <c r="B60" s="296"/>
      <c r="C60" s="190" t="s">
        <v>52</v>
      </c>
      <c r="D60" s="141"/>
      <c r="E60" s="141" t="s">
        <v>59</v>
      </c>
      <c r="F60" s="135" t="s">
        <v>42</v>
      </c>
      <c r="G60" s="138" t="s">
        <v>24</v>
      </c>
      <c r="H60" s="138" t="s">
        <v>25</v>
      </c>
      <c r="I60" s="139" t="s">
        <v>26</v>
      </c>
      <c r="J60" s="141" t="s">
        <v>50</v>
      </c>
      <c r="K60" s="141">
        <v>1</v>
      </c>
      <c r="L60" s="145">
        <v>810000</v>
      </c>
      <c r="M60" s="145">
        <f t="shared" si="5"/>
        <v>810000</v>
      </c>
      <c r="N60" s="173" t="s">
        <v>55</v>
      </c>
      <c r="O60" s="290"/>
      <c r="P60" s="19"/>
    </row>
    <row r="61" spans="1:17" ht="46.5" customHeight="1">
      <c r="A61" s="298"/>
      <c r="B61" s="296"/>
      <c r="C61" s="190" t="s">
        <v>60</v>
      </c>
      <c r="D61" s="141"/>
      <c r="E61" s="141" t="s">
        <v>61</v>
      </c>
      <c r="F61" s="135" t="s">
        <v>42</v>
      </c>
      <c r="G61" s="138" t="s">
        <v>62</v>
      </c>
      <c r="H61" s="138" t="s">
        <v>25</v>
      </c>
      <c r="I61" s="139" t="s">
        <v>26</v>
      </c>
      <c r="J61" s="140" t="s">
        <v>27</v>
      </c>
      <c r="K61" s="141">
        <v>1</v>
      </c>
      <c r="L61" s="145">
        <v>810000</v>
      </c>
      <c r="M61" s="145">
        <f t="shared" si="5"/>
        <v>810000</v>
      </c>
      <c r="N61" s="173" t="s">
        <v>31</v>
      </c>
      <c r="O61" s="290"/>
      <c r="P61" s="19"/>
    </row>
    <row r="62" spans="1:17" ht="60" customHeight="1">
      <c r="A62" s="298"/>
      <c r="B62" s="296"/>
      <c r="C62" s="190" t="s">
        <v>63</v>
      </c>
      <c r="D62" s="141" t="s">
        <v>64</v>
      </c>
      <c r="E62" s="135" t="s">
        <v>65</v>
      </c>
      <c r="F62" s="135" t="s">
        <v>42</v>
      </c>
      <c r="G62" s="138" t="s">
        <v>24</v>
      </c>
      <c r="H62" s="138" t="s">
        <v>25</v>
      </c>
      <c r="I62" s="139" t="s">
        <v>26</v>
      </c>
      <c r="J62" s="141" t="s">
        <v>50</v>
      </c>
      <c r="K62" s="141">
        <v>1</v>
      </c>
      <c r="L62" s="145">
        <v>810000</v>
      </c>
      <c r="M62" s="145">
        <f t="shared" si="5"/>
        <v>810000</v>
      </c>
      <c r="N62" s="173" t="s">
        <v>31</v>
      </c>
      <c r="O62" s="290"/>
      <c r="P62" s="19"/>
    </row>
    <row r="63" spans="1:17" s="14" customFormat="1" ht="15.75" customHeight="1">
      <c r="A63" s="298"/>
      <c r="B63" s="296"/>
      <c r="C63" s="190" t="s">
        <v>63</v>
      </c>
      <c r="D63" s="141" t="s">
        <v>64</v>
      </c>
      <c r="E63" s="147" t="s">
        <v>89</v>
      </c>
      <c r="F63" s="135" t="s">
        <v>42</v>
      </c>
      <c r="G63" s="138" t="s">
        <v>24</v>
      </c>
      <c r="H63" s="138" t="s">
        <v>25</v>
      </c>
      <c r="I63" s="139" t="s">
        <v>26</v>
      </c>
      <c r="J63" s="141" t="s">
        <v>50</v>
      </c>
      <c r="K63" s="141">
        <v>1</v>
      </c>
      <c r="L63" s="145">
        <v>810000</v>
      </c>
      <c r="M63" s="145">
        <f t="shared" si="5"/>
        <v>810000</v>
      </c>
      <c r="N63" s="173" t="s">
        <v>31</v>
      </c>
      <c r="O63" s="290"/>
      <c r="P63" s="19"/>
    </row>
    <row r="64" spans="1:17" s="14" customFormat="1" ht="32.25" customHeight="1">
      <c r="A64" s="298"/>
      <c r="B64" s="296"/>
      <c r="C64" s="190" t="s">
        <v>63</v>
      </c>
      <c r="D64" s="141" t="s">
        <v>64</v>
      </c>
      <c r="E64" s="147" t="s">
        <v>66</v>
      </c>
      <c r="F64" s="135" t="s">
        <v>42</v>
      </c>
      <c r="G64" s="138" t="s">
        <v>24</v>
      </c>
      <c r="H64" s="138" t="s">
        <v>25</v>
      </c>
      <c r="I64" s="139" t="s">
        <v>26</v>
      </c>
      <c r="J64" s="141" t="s">
        <v>50</v>
      </c>
      <c r="K64" s="141">
        <v>1</v>
      </c>
      <c r="L64" s="145">
        <v>810000</v>
      </c>
      <c r="M64" s="145">
        <f t="shared" si="5"/>
        <v>810000</v>
      </c>
      <c r="N64" s="173" t="s">
        <v>31</v>
      </c>
      <c r="O64" s="290"/>
      <c r="P64" s="19"/>
    </row>
    <row r="65" spans="1:16" s="14" customFormat="1" ht="15.75" customHeight="1">
      <c r="A65" s="298"/>
      <c r="B65" s="296"/>
      <c r="C65" s="190" t="s">
        <v>63</v>
      </c>
      <c r="D65" s="144" t="s">
        <v>67</v>
      </c>
      <c r="E65" s="148" t="s">
        <v>68</v>
      </c>
      <c r="F65" s="148" t="s">
        <v>58</v>
      </c>
      <c r="G65" s="138" t="s">
        <v>24</v>
      </c>
      <c r="H65" s="138" t="s">
        <v>25</v>
      </c>
      <c r="I65" s="139" t="s">
        <v>26</v>
      </c>
      <c r="J65" s="144" t="s">
        <v>69</v>
      </c>
      <c r="K65" s="141">
        <v>1</v>
      </c>
      <c r="L65" s="145">
        <v>1250000</v>
      </c>
      <c r="M65" s="145">
        <f>L65*K65</f>
        <v>1250000</v>
      </c>
      <c r="N65" s="174" t="s">
        <v>28</v>
      </c>
      <c r="O65" s="290"/>
      <c r="P65" s="19"/>
    </row>
    <row r="66" spans="1:16" s="14" customFormat="1" ht="15.75" customHeight="1">
      <c r="A66" s="298"/>
      <c r="B66" s="296"/>
      <c r="C66" s="190" t="s">
        <v>63</v>
      </c>
      <c r="D66" s="144" t="s">
        <v>70</v>
      </c>
      <c r="E66" s="148" t="s">
        <v>71</v>
      </c>
      <c r="F66" s="135" t="s">
        <v>42</v>
      </c>
      <c r="G66" s="138" t="s">
        <v>24</v>
      </c>
      <c r="H66" s="138" t="s">
        <v>25</v>
      </c>
      <c r="I66" s="139" t="s">
        <v>26</v>
      </c>
      <c r="J66" s="141" t="s">
        <v>50</v>
      </c>
      <c r="K66" s="141">
        <v>1</v>
      </c>
      <c r="L66" s="145">
        <v>810000</v>
      </c>
      <c r="M66" s="145">
        <f>L66*K66</f>
        <v>810000</v>
      </c>
      <c r="N66" s="173" t="s">
        <v>31</v>
      </c>
      <c r="O66" s="290"/>
      <c r="P66" s="19"/>
    </row>
    <row r="67" spans="1:16" s="14" customFormat="1" ht="15.75" customHeight="1">
      <c r="A67" s="298"/>
      <c r="B67" s="296"/>
      <c r="C67" s="190" t="s">
        <v>72</v>
      </c>
      <c r="D67" s="144" t="s">
        <v>73</v>
      </c>
      <c r="E67" s="148" t="s">
        <v>74</v>
      </c>
      <c r="F67" s="135" t="s">
        <v>42</v>
      </c>
      <c r="G67" s="138" t="s">
        <v>24</v>
      </c>
      <c r="H67" s="146" t="s">
        <v>75</v>
      </c>
      <c r="I67" s="139" t="s">
        <v>76</v>
      </c>
      <c r="J67" s="144" t="s">
        <v>77</v>
      </c>
      <c r="K67" s="141">
        <v>2</v>
      </c>
      <c r="L67" s="145">
        <v>810000</v>
      </c>
      <c r="M67" s="145">
        <f>K67*L67</f>
        <v>1620000</v>
      </c>
      <c r="N67" s="173" t="s">
        <v>39</v>
      </c>
      <c r="O67" s="290"/>
      <c r="P67" s="19"/>
    </row>
    <row r="68" spans="1:16" s="14" customFormat="1" ht="15.75" customHeight="1">
      <c r="A68" s="298"/>
      <c r="B68" s="296"/>
      <c r="C68" s="190" t="s">
        <v>72</v>
      </c>
      <c r="D68" s="144" t="s">
        <v>73</v>
      </c>
      <c r="E68" s="148" t="s">
        <v>78</v>
      </c>
      <c r="F68" s="135" t="s">
        <v>42</v>
      </c>
      <c r="G68" s="138" t="s">
        <v>24</v>
      </c>
      <c r="H68" s="146" t="s">
        <v>43</v>
      </c>
      <c r="I68" s="139" t="s">
        <v>26</v>
      </c>
      <c r="J68" s="141" t="s">
        <v>79</v>
      </c>
      <c r="K68" s="141">
        <v>1</v>
      </c>
      <c r="L68" s="145">
        <v>810000</v>
      </c>
      <c r="M68" s="145">
        <f t="shared" ref="M68:M70" si="6">K68*L68</f>
        <v>810000</v>
      </c>
      <c r="N68" s="173" t="s">
        <v>55</v>
      </c>
      <c r="O68" s="290"/>
      <c r="P68" s="19"/>
    </row>
    <row r="69" spans="1:16" s="14" customFormat="1" ht="15.75" customHeight="1">
      <c r="A69" s="298"/>
      <c r="B69" s="296"/>
      <c r="C69" s="190" t="s">
        <v>72</v>
      </c>
      <c r="D69" s="144" t="s">
        <v>73</v>
      </c>
      <c r="E69" s="148" t="s">
        <v>80</v>
      </c>
      <c r="F69" s="135" t="s">
        <v>42</v>
      </c>
      <c r="G69" s="138" t="s">
        <v>24</v>
      </c>
      <c r="H69" s="138" t="s">
        <v>25</v>
      </c>
      <c r="I69" s="139" t="s">
        <v>26</v>
      </c>
      <c r="J69" s="144" t="s">
        <v>69</v>
      </c>
      <c r="K69" s="141">
        <v>1</v>
      </c>
      <c r="L69" s="145">
        <v>810000</v>
      </c>
      <c r="M69" s="145">
        <f t="shared" si="6"/>
        <v>810000</v>
      </c>
      <c r="N69" s="173" t="s">
        <v>31</v>
      </c>
      <c r="O69" s="290"/>
      <c r="P69" s="19"/>
    </row>
    <row r="70" spans="1:16" s="14" customFormat="1" ht="15.75" customHeight="1">
      <c r="A70" s="298"/>
      <c r="B70" s="296"/>
      <c r="C70" s="169" t="s">
        <v>72</v>
      </c>
      <c r="D70" s="160" t="s">
        <v>123</v>
      </c>
      <c r="E70" s="161" t="s">
        <v>124</v>
      </c>
      <c r="F70" s="162" t="s">
        <v>42</v>
      </c>
      <c r="G70" s="163" t="s">
        <v>24</v>
      </c>
      <c r="H70" s="163" t="s">
        <v>25</v>
      </c>
      <c r="I70" s="164" t="s">
        <v>26</v>
      </c>
      <c r="J70" s="160" t="s">
        <v>69</v>
      </c>
      <c r="K70" s="165">
        <v>1</v>
      </c>
      <c r="L70" s="166">
        <v>810000</v>
      </c>
      <c r="M70" s="166">
        <f t="shared" si="6"/>
        <v>810000</v>
      </c>
      <c r="N70" s="175" t="s">
        <v>45</v>
      </c>
      <c r="O70" s="290"/>
      <c r="P70" s="19"/>
    </row>
    <row r="71" spans="1:16" s="14" customFormat="1" ht="15.75" customHeight="1">
      <c r="A71" s="286" t="s">
        <v>133</v>
      </c>
      <c r="B71" s="300">
        <v>307</v>
      </c>
      <c r="C71" s="192" t="s">
        <v>20</v>
      </c>
      <c r="D71" s="171" t="s">
        <v>21</v>
      </c>
      <c r="E71" s="150" t="s">
        <v>22</v>
      </c>
      <c r="F71" s="150" t="s">
        <v>23</v>
      </c>
      <c r="G71" s="151" t="s">
        <v>24</v>
      </c>
      <c r="H71" s="151" t="s">
        <v>25</v>
      </c>
      <c r="I71" s="152" t="s">
        <v>26</v>
      </c>
      <c r="J71" s="153" t="s">
        <v>27</v>
      </c>
      <c r="K71" s="154">
        <v>1</v>
      </c>
      <c r="L71" s="155">
        <v>1250000</v>
      </c>
      <c r="M71" s="155">
        <f>K71*L71</f>
        <v>1250000</v>
      </c>
      <c r="N71" s="172" t="s">
        <v>28</v>
      </c>
      <c r="O71" s="290"/>
      <c r="P71" s="19"/>
    </row>
    <row r="72" spans="1:16" s="14" customFormat="1" ht="15.75" customHeight="1">
      <c r="A72" s="287"/>
      <c r="B72" s="301"/>
      <c r="C72" s="189" t="s">
        <v>20</v>
      </c>
      <c r="D72" s="144" t="s">
        <v>21</v>
      </c>
      <c r="E72" s="137" t="s">
        <v>29</v>
      </c>
      <c r="F72" s="137" t="s">
        <v>30</v>
      </c>
      <c r="G72" s="138" t="s">
        <v>24</v>
      </c>
      <c r="H72" s="138" t="s">
        <v>25</v>
      </c>
      <c r="I72" s="139" t="s">
        <v>26</v>
      </c>
      <c r="J72" s="140" t="s">
        <v>27</v>
      </c>
      <c r="K72" s="141">
        <v>1</v>
      </c>
      <c r="L72" s="142">
        <v>810000</v>
      </c>
      <c r="M72" s="142">
        <f>K72*L72</f>
        <v>810000</v>
      </c>
      <c r="N72" s="173" t="s">
        <v>31</v>
      </c>
      <c r="O72" s="290"/>
      <c r="P72" s="19"/>
    </row>
    <row r="73" spans="1:16" s="14" customFormat="1" ht="15.75" customHeight="1">
      <c r="A73" s="287"/>
      <c r="B73" s="301"/>
      <c r="C73" s="189" t="s">
        <v>20</v>
      </c>
      <c r="D73" s="144" t="s">
        <v>32</v>
      </c>
      <c r="E73" s="137" t="s">
        <v>33</v>
      </c>
      <c r="F73" s="137" t="s">
        <v>30</v>
      </c>
      <c r="G73" s="138" t="s">
        <v>24</v>
      </c>
      <c r="H73" s="138" t="s">
        <v>25</v>
      </c>
      <c r="I73" s="139" t="s">
        <v>26</v>
      </c>
      <c r="J73" s="140" t="s">
        <v>34</v>
      </c>
      <c r="K73" s="141">
        <v>1</v>
      </c>
      <c r="L73" s="142">
        <v>810000</v>
      </c>
      <c r="M73" s="142">
        <f t="shared" ref="M73:M86" si="7">K73*L73</f>
        <v>810000</v>
      </c>
      <c r="N73" s="173" t="s">
        <v>31</v>
      </c>
      <c r="O73" s="290"/>
      <c r="P73" s="19"/>
    </row>
    <row r="74" spans="1:16" s="14" customFormat="1" ht="15.75" customHeight="1">
      <c r="A74" s="287"/>
      <c r="B74" s="301"/>
      <c r="C74" s="189" t="s">
        <v>20</v>
      </c>
      <c r="D74" s="144" t="s">
        <v>32</v>
      </c>
      <c r="E74" s="137" t="s">
        <v>35</v>
      </c>
      <c r="F74" s="137" t="s">
        <v>30</v>
      </c>
      <c r="G74" s="138" t="s">
        <v>24</v>
      </c>
      <c r="H74" s="138" t="s">
        <v>25</v>
      </c>
      <c r="I74" s="139" t="s">
        <v>26</v>
      </c>
      <c r="J74" s="140" t="s">
        <v>34</v>
      </c>
      <c r="K74" s="141">
        <v>1</v>
      </c>
      <c r="L74" s="142">
        <v>810000</v>
      </c>
      <c r="M74" s="142">
        <f t="shared" si="7"/>
        <v>810000</v>
      </c>
      <c r="N74" s="173" t="s">
        <v>31</v>
      </c>
      <c r="O74" s="290"/>
      <c r="P74" s="19"/>
    </row>
    <row r="75" spans="1:16" s="14" customFormat="1" ht="15.75" customHeight="1">
      <c r="A75" s="287"/>
      <c r="B75" s="301"/>
      <c r="C75" s="189" t="s">
        <v>20</v>
      </c>
      <c r="D75" s="144" t="s">
        <v>32</v>
      </c>
      <c r="E75" s="143" t="s">
        <v>36</v>
      </c>
      <c r="F75" s="137" t="s">
        <v>37</v>
      </c>
      <c r="G75" s="138" t="s">
        <v>38</v>
      </c>
      <c r="H75" s="138" t="s">
        <v>25</v>
      </c>
      <c r="I75" s="139" t="s">
        <v>26</v>
      </c>
      <c r="J75" s="140" t="s">
        <v>27</v>
      </c>
      <c r="K75" s="141">
        <v>1</v>
      </c>
      <c r="L75" s="142">
        <v>810000</v>
      </c>
      <c r="M75" s="142">
        <f t="shared" si="7"/>
        <v>810000</v>
      </c>
      <c r="N75" s="173" t="s">
        <v>39</v>
      </c>
      <c r="O75" s="290"/>
      <c r="P75" s="19"/>
    </row>
    <row r="76" spans="1:16" s="14" customFormat="1" ht="15.75" customHeight="1">
      <c r="A76" s="287"/>
      <c r="B76" s="301"/>
      <c r="C76" s="190" t="s">
        <v>40</v>
      </c>
      <c r="D76" s="136"/>
      <c r="E76" s="144" t="s">
        <v>46</v>
      </c>
      <c r="F76" s="135" t="s">
        <v>47</v>
      </c>
      <c r="G76" s="138"/>
      <c r="H76" s="138" t="s">
        <v>25</v>
      </c>
      <c r="I76" s="139" t="s">
        <v>26</v>
      </c>
      <c r="J76" s="139" t="s">
        <v>48</v>
      </c>
      <c r="K76" s="141">
        <v>1</v>
      </c>
      <c r="L76" s="145">
        <v>810000</v>
      </c>
      <c r="M76" s="145">
        <f t="shared" si="7"/>
        <v>810000</v>
      </c>
      <c r="N76" s="170" t="s">
        <v>45</v>
      </c>
      <c r="O76" s="290"/>
      <c r="P76" s="19"/>
    </row>
    <row r="77" spans="1:16" s="14" customFormat="1" ht="15.75" customHeight="1">
      <c r="A77" s="287"/>
      <c r="B77" s="301"/>
      <c r="C77" s="190" t="s">
        <v>40</v>
      </c>
      <c r="D77" s="136"/>
      <c r="E77" s="7" t="s">
        <v>130</v>
      </c>
      <c r="F77" s="135" t="s">
        <v>42</v>
      </c>
      <c r="G77" s="138" t="s">
        <v>24</v>
      </c>
      <c r="H77" s="138" t="s">
        <v>25</v>
      </c>
      <c r="I77" s="139" t="s">
        <v>26</v>
      </c>
      <c r="J77" s="139" t="s">
        <v>50</v>
      </c>
      <c r="K77" s="141">
        <v>1</v>
      </c>
      <c r="L77" s="145">
        <v>810000</v>
      </c>
      <c r="M77" s="145">
        <f t="shared" si="7"/>
        <v>810000</v>
      </c>
      <c r="N77" s="170" t="s">
        <v>45</v>
      </c>
      <c r="O77" s="290"/>
      <c r="P77" s="19"/>
    </row>
    <row r="78" spans="1:16" ht="15.75" customHeight="1">
      <c r="A78" s="287"/>
      <c r="B78" s="301"/>
      <c r="C78" s="190" t="s">
        <v>40</v>
      </c>
      <c r="D78" s="136"/>
      <c r="E78" s="144" t="s">
        <v>51</v>
      </c>
      <c r="F78" s="135" t="s">
        <v>42</v>
      </c>
      <c r="G78" s="138" t="s">
        <v>24</v>
      </c>
      <c r="H78" s="138" t="s">
        <v>25</v>
      </c>
      <c r="I78" s="139" t="s">
        <v>26</v>
      </c>
      <c r="J78" s="139" t="s">
        <v>50</v>
      </c>
      <c r="K78" s="141">
        <v>1</v>
      </c>
      <c r="L78" s="145">
        <v>810000</v>
      </c>
      <c r="M78" s="145">
        <f t="shared" si="7"/>
        <v>810000</v>
      </c>
      <c r="N78" s="170" t="s">
        <v>45</v>
      </c>
      <c r="O78" s="290"/>
      <c r="P78" s="19"/>
    </row>
    <row r="79" spans="1:16" ht="15.75" customHeight="1">
      <c r="A79" s="287"/>
      <c r="B79" s="301"/>
      <c r="C79" s="190" t="s">
        <v>52</v>
      </c>
      <c r="D79" s="141"/>
      <c r="E79" s="141" t="s">
        <v>53</v>
      </c>
      <c r="F79" s="135" t="s">
        <v>54</v>
      </c>
      <c r="G79" s="138" t="s">
        <v>24</v>
      </c>
      <c r="H79" s="138" t="s">
        <v>25</v>
      </c>
      <c r="I79" s="139" t="s">
        <v>26</v>
      </c>
      <c r="J79" s="141" t="s">
        <v>50</v>
      </c>
      <c r="K79" s="141">
        <v>1</v>
      </c>
      <c r="L79" s="145">
        <v>810000</v>
      </c>
      <c r="M79" s="145">
        <f t="shared" si="7"/>
        <v>810000</v>
      </c>
      <c r="N79" s="173" t="s">
        <v>55</v>
      </c>
      <c r="O79" s="290"/>
      <c r="P79" s="19"/>
    </row>
    <row r="80" spans="1:16" ht="15.75" customHeight="1">
      <c r="A80" s="287"/>
      <c r="B80" s="301"/>
      <c r="C80" s="190" t="s">
        <v>52</v>
      </c>
      <c r="D80" s="141"/>
      <c r="E80" s="141" t="s">
        <v>56</v>
      </c>
      <c r="F80" s="135" t="s">
        <v>42</v>
      </c>
      <c r="G80" s="138" t="s">
        <v>24</v>
      </c>
      <c r="H80" s="138" t="s">
        <v>25</v>
      </c>
      <c r="I80" s="139" t="s">
        <v>26</v>
      </c>
      <c r="J80" s="141" t="s">
        <v>50</v>
      </c>
      <c r="K80" s="141">
        <v>1</v>
      </c>
      <c r="L80" s="145">
        <v>810000</v>
      </c>
      <c r="M80" s="145">
        <f t="shared" si="7"/>
        <v>810000</v>
      </c>
      <c r="N80" s="173" t="s">
        <v>39</v>
      </c>
      <c r="O80" s="290"/>
      <c r="P80" s="19"/>
    </row>
    <row r="81" spans="1:16" ht="15.75" customHeight="1">
      <c r="A81" s="287"/>
      <c r="B81" s="301"/>
      <c r="C81" s="190" t="s">
        <v>52</v>
      </c>
      <c r="D81" s="141"/>
      <c r="E81" s="141" t="s">
        <v>57</v>
      </c>
      <c r="F81" s="135" t="s">
        <v>58</v>
      </c>
      <c r="G81" s="138" t="s">
        <v>24</v>
      </c>
      <c r="H81" s="138" t="s">
        <v>25</v>
      </c>
      <c r="I81" s="139" t="s">
        <v>26</v>
      </c>
      <c r="J81" s="141" t="s">
        <v>50</v>
      </c>
      <c r="K81" s="141">
        <v>1</v>
      </c>
      <c r="L81" s="145">
        <v>1250000</v>
      </c>
      <c r="M81" s="145">
        <f t="shared" si="7"/>
        <v>1250000</v>
      </c>
      <c r="N81" s="174" t="s">
        <v>28</v>
      </c>
      <c r="O81" s="290"/>
      <c r="P81" s="19"/>
    </row>
    <row r="82" spans="1:16" s="12" customFormat="1" ht="15.75" customHeight="1">
      <c r="A82" s="287"/>
      <c r="B82" s="301"/>
      <c r="C82" s="190" t="s">
        <v>52</v>
      </c>
      <c r="D82" s="141"/>
      <c r="E82" s="141" t="s">
        <v>59</v>
      </c>
      <c r="F82" s="135" t="s">
        <v>42</v>
      </c>
      <c r="G82" s="138" t="s">
        <v>24</v>
      </c>
      <c r="H82" s="138" t="s">
        <v>25</v>
      </c>
      <c r="I82" s="139" t="s">
        <v>26</v>
      </c>
      <c r="J82" s="141" t="s">
        <v>50</v>
      </c>
      <c r="K82" s="141">
        <v>1</v>
      </c>
      <c r="L82" s="145">
        <v>810000</v>
      </c>
      <c r="M82" s="145">
        <f t="shared" si="7"/>
        <v>810000</v>
      </c>
      <c r="N82" s="173" t="s">
        <v>55</v>
      </c>
      <c r="O82" s="290"/>
      <c r="P82" s="19"/>
    </row>
    <row r="83" spans="1:16" s="12" customFormat="1" ht="15.75" customHeight="1">
      <c r="A83" s="287"/>
      <c r="B83" s="301"/>
      <c r="C83" s="190" t="s">
        <v>60</v>
      </c>
      <c r="D83" s="141"/>
      <c r="E83" s="141" t="s">
        <v>61</v>
      </c>
      <c r="F83" s="135" t="s">
        <v>42</v>
      </c>
      <c r="G83" s="138" t="s">
        <v>62</v>
      </c>
      <c r="H83" s="138" t="s">
        <v>25</v>
      </c>
      <c r="I83" s="139" t="s">
        <v>26</v>
      </c>
      <c r="J83" s="140" t="s">
        <v>27</v>
      </c>
      <c r="K83" s="141">
        <v>1</v>
      </c>
      <c r="L83" s="145">
        <v>810000</v>
      </c>
      <c r="M83" s="145">
        <f t="shared" si="7"/>
        <v>810000</v>
      </c>
      <c r="N83" s="173" t="s">
        <v>31</v>
      </c>
      <c r="O83" s="290"/>
      <c r="P83" s="19"/>
    </row>
    <row r="84" spans="1:16" s="12" customFormat="1" ht="15.75" customHeight="1">
      <c r="A84" s="287"/>
      <c r="B84" s="301"/>
      <c r="C84" s="190" t="s">
        <v>63</v>
      </c>
      <c r="D84" s="141" t="s">
        <v>64</v>
      </c>
      <c r="E84" s="135" t="s">
        <v>65</v>
      </c>
      <c r="F84" s="135" t="s">
        <v>42</v>
      </c>
      <c r="G84" s="138" t="s">
        <v>24</v>
      </c>
      <c r="H84" s="138" t="s">
        <v>25</v>
      </c>
      <c r="I84" s="139" t="s">
        <v>26</v>
      </c>
      <c r="J84" s="141" t="s">
        <v>50</v>
      </c>
      <c r="K84" s="141">
        <v>1</v>
      </c>
      <c r="L84" s="145">
        <v>810000</v>
      </c>
      <c r="M84" s="145">
        <f t="shared" si="7"/>
        <v>810000</v>
      </c>
      <c r="N84" s="173" t="s">
        <v>31</v>
      </c>
      <c r="O84" s="290"/>
      <c r="P84" s="19"/>
    </row>
    <row r="85" spans="1:16" s="12" customFormat="1" ht="15.75" customHeight="1">
      <c r="A85" s="287"/>
      <c r="B85" s="301"/>
      <c r="C85" s="190" t="s">
        <v>63</v>
      </c>
      <c r="D85" s="141" t="s">
        <v>64</v>
      </c>
      <c r="E85" s="147" t="s">
        <v>89</v>
      </c>
      <c r="F85" s="135" t="s">
        <v>42</v>
      </c>
      <c r="G85" s="138" t="s">
        <v>24</v>
      </c>
      <c r="H85" s="138" t="s">
        <v>25</v>
      </c>
      <c r="I85" s="139" t="s">
        <v>26</v>
      </c>
      <c r="J85" s="141" t="s">
        <v>50</v>
      </c>
      <c r="K85" s="141">
        <v>1</v>
      </c>
      <c r="L85" s="145">
        <v>810000</v>
      </c>
      <c r="M85" s="145">
        <f t="shared" si="7"/>
        <v>810000</v>
      </c>
      <c r="N85" s="173" t="s">
        <v>31</v>
      </c>
      <c r="O85" s="290"/>
      <c r="P85" s="19"/>
    </row>
    <row r="86" spans="1:16" s="12" customFormat="1" ht="15.75" customHeight="1">
      <c r="A86" s="287"/>
      <c r="B86" s="301"/>
      <c r="C86" s="190" t="s">
        <v>63</v>
      </c>
      <c r="D86" s="141" t="s">
        <v>64</v>
      </c>
      <c r="E86" s="147" t="s">
        <v>66</v>
      </c>
      <c r="F86" s="135" t="s">
        <v>42</v>
      </c>
      <c r="G86" s="138" t="s">
        <v>24</v>
      </c>
      <c r="H86" s="138" t="s">
        <v>25</v>
      </c>
      <c r="I86" s="139" t="s">
        <v>26</v>
      </c>
      <c r="J86" s="141" t="s">
        <v>50</v>
      </c>
      <c r="K86" s="141">
        <v>1</v>
      </c>
      <c r="L86" s="145">
        <v>810000</v>
      </c>
      <c r="M86" s="145">
        <f t="shared" si="7"/>
        <v>810000</v>
      </c>
      <c r="N86" s="173" t="s">
        <v>31</v>
      </c>
      <c r="O86" s="290"/>
      <c r="P86" s="19"/>
    </row>
    <row r="87" spans="1:16" s="12" customFormat="1" ht="15.75" customHeight="1">
      <c r="A87" s="287"/>
      <c r="B87" s="301"/>
      <c r="C87" s="190" t="s">
        <v>63</v>
      </c>
      <c r="D87" s="144" t="s">
        <v>67</v>
      </c>
      <c r="E87" s="148" t="s">
        <v>68</v>
      </c>
      <c r="F87" s="148" t="s">
        <v>58</v>
      </c>
      <c r="G87" s="138" t="s">
        <v>24</v>
      </c>
      <c r="H87" s="138" t="s">
        <v>25</v>
      </c>
      <c r="I87" s="139" t="s">
        <v>26</v>
      </c>
      <c r="J87" s="144" t="s">
        <v>69</v>
      </c>
      <c r="K87" s="141">
        <v>1</v>
      </c>
      <c r="L87" s="145">
        <v>1250000</v>
      </c>
      <c r="M87" s="145">
        <f>L87*K87</f>
        <v>1250000</v>
      </c>
      <c r="N87" s="174" t="s">
        <v>28</v>
      </c>
      <c r="O87" s="290"/>
      <c r="P87" s="19"/>
    </row>
    <row r="88" spans="1:16" s="12" customFormat="1" ht="15.75" customHeight="1">
      <c r="A88" s="287"/>
      <c r="B88" s="301"/>
      <c r="C88" s="190" t="s">
        <v>63</v>
      </c>
      <c r="D88" s="144" t="s">
        <v>70</v>
      </c>
      <c r="E88" s="148" t="s">
        <v>71</v>
      </c>
      <c r="F88" s="135" t="s">
        <v>42</v>
      </c>
      <c r="G88" s="138" t="s">
        <v>24</v>
      </c>
      <c r="H88" s="138" t="s">
        <v>25</v>
      </c>
      <c r="I88" s="139" t="s">
        <v>26</v>
      </c>
      <c r="J88" s="141" t="s">
        <v>50</v>
      </c>
      <c r="K88" s="141">
        <v>1</v>
      </c>
      <c r="L88" s="145">
        <v>810000</v>
      </c>
      <c r="M88" s="145">
        <f>L88*K88</f>
        <v>810000</v>
      </c>
      <c r="N88" s="173" t="s">
        <v>31</v>
      </c>
      <c r="O88" s="290"/>
      <c r="P88" s="19"/>
    </row>
    <row r="89" spans="1:16" s="12" customFormat="1" ht="15.75" customHeight="1">
      <c r="A89" s="287"/>
      <c r="B89" s="301"/>
      <c r="C89" s="190" t="s">
        <v>72</v>
      </c>
      <c r="D89" s="144" t="s">
        <v>73</v>
      </c>
      <c r="E89" s="148" t="s">
        <v>74</v>
      </c>
      <c r="F89" s="135" t="s">
        <v>42</v>
      </c>
      <c r="G89" s="138" t="s">
        <v>24</v>
      </c>
      <c r="H89" s="146" t="s">
        <v>75</v>
      </c>
      <c r="I89" s="139" t="s">
        <v>76</v>
      </c>
      <c r="J89" s="144" t="s">
        <v>77</v>
      </c>
      <c r="K89" s="141">
        <v>2</v>
      </c>
      <c r="L89" s="145">
        <v>810000</v>
      </c>
      <c r="M89" s="145">
        <f>K89*L89</f>
        <v>1620000</v>
      </c>
      <c r="N89" s="173" t="s">
        <v>39</v>
      </c>
      <c r="O89" s="290"/>
      <c r="P89" s="19"/>
    </row>
    <row r="90" spans="1:16" s="12" customFormat="1" ht="15.75" customHeight="1">
      <c r="A90" s="287"/>
      <c r="B90" s="301"/>
      <c r="C90" s="190" t="s">
        <v>72</v>
      </c>
      <c r="D90" s="144" t="s">
        <v>73</v>
      </c>
      <c r="E90" s="148" t="s">
        <v>78</v>
      </c>
      <c r="F90" s="135" t="s">
        <v>42</v>
      </c>
      <c r="G90" s="138" t="s">
        <v>24</v>
      </c>
      <c r="H90" s="146" t="s">
        <v>43</v>
      </c>
      <c r="I90" s="139" t="s">
        <v>26</v>
      </c>
      <c r="J90" s="141" t="s">
        <v>79</v>
      </c>
      <c r="K90" s="141">
        <v>1</v>
      </c>
      <c r="L90" s="145">
        <v>810000</v>
      </c>
      <c r="M90" s="145">
        <f t="shared" ref="M90:M92" si="8">K90*L90</f>
        <v>810000</v>
      </c>
      <c r="N90" s="173" t="s">
        <v>55</v>
      </c>
      <c r="O90" s="290"/>
      <c r="P90" s="19"/>
    </row>
    <row r="91" spans="1:16" s="12" customFormat="1" ht="15.75" customHeight="1">
      <c r="A91" s="287"/>
      <c r="B91" s="301"/>
      <c r="C91" s="190" t="s">
        <v>72</v>
      </c>
      <c r="D91" s="144" t="s">
        <v>73</v>
      </c>
      <c r="E91" s="148" t="s">
        <v>80</v>
      </c>
      <c r="F91" s="135" t="s">
        <v>42</v>
      </c>
      <c r="G91" s="138" t="s">
        <v>24</v>
      </c>
      <c r="H91" s="138" t="s">
        <v>25</v>
      </c>
      <c r="I91" s="139" t="s">
        <v>26</v>
      </c>
      <c r="J91" s="144" t="s">
        <v>69</v>
      </c>
      <c r="K91" s="141">
        <v>1</v>
      </c>
      <c r="L91" s="145">
        <v>810000</v>
      </c>
      <c r="M91" s="145">
        <f t="shared" si="8"/>
        <v>810000</v>
      </c>
      <c r="N91" s="173" t="s">
        <v>31</v>
      </c>
      <c r="O91" s="290"/>
      <c r="P91" s="19"/>
    </row>
    <row r="92" spans="1:16" s="12" customFormat="1" ht="15.75" customHeight="1">
      <c r="A92" s="288"/>
      <c r="B92" s="316"/>
      <c r="C92" s="169" t="s">
        <v>72</v>
      </c>
      <c r="D92" s="160" t="s">
        <v>123</v>
      </c>
      <c r="E92" s="161" t="s">
        <v>124</v>
      </c>
      <c r="F92" s="162" t="s">
        <v>42</v>
      </c>
      <c r="G92" s="163" t="s">
        <v>24</v>
      </c>
      <c r="H92" s="163" t="s">
        <v>25</v>
      </c>
      <c r="I92" s="164" t="s">
        <v>26</v>
      </c>
      <c r="J92" s="160" t="s">
        <v>69</v>
      </c>
      <c r="K92" s="165">
        <v>1</v>
      </c>
      <c r="L92" s="166">
        <v>810000</v>
      </c>
      <c r="M92" s="166">
        <f t="shared" si="8"/>
        <v>810000</v>
      </c>
      <c r="N92" s="175" t="s">
        <v>45</v>
      </c>
      <c r="O92" s="291"/>
      <c r="P92" s="19"/>
    </row>
    <row r="93" spans="1:16" s="12" customFormat="1" ht="15.75" customHeight="1">
      <c r="A93" s="18"/>
      <c r="B93" s="18"/>
      <c r="C93"/>
      <c r="D93"/>
      <c r="E93" s="7"/>
      <c r="F93"/>
      <c r="G93"/>
      <c r="H93"/>
      <c r="I93"/>
      <c r="J93"/>
      <c r="K93" s="302" t="s">
        <v>84</v>
      </c>
      <c r="L93" s="302"/>
      <c r="M93" s="131">
        <f>SUM(M5:M92)</f>
        <v>79800000</v>
      </c>
      <c r="N93" s="14"/>
      <c r="O93" s="19"/>
      <c r="P93"/>
    </row>
    <row r="94" spans="1:16" s="12" customFormat="1" ht="15.75" customHeight="1">
      <c r="C94"/>
      <c r="D94"/>
      <c r="E94" s="7"/>
      <c r="F94"/>
      <c r="G94"/>
      <c r="H94"/>
      <c r="I94"/>
      <c r="J94"/>
      <c r="K94" s="293" t="s">
        <v>85</v>
      </c>
      <c r="L94" s="294"/>
      <c r="M94" s="10">
        <v>2878620</v>
      </c>
      <c r="N94" s="23">
        <f>M94*100%/M95</f>
        <v>3.4816981705790444E-2</v>
      </c>
      <c r="O94"/>
      <c r="P94"/>
    </row>
    <row r="95" spans="1:16" s="12" customFormat="1" ht="15.75" customHeight="1">
      <c r="C95"/>
      <c r="D95"/>
      <c r="E95" s="7"/>
      <c r="F95"/>
      <c r="G95"/>
      <c r="H95"/>
      <c r="I95"/>
      <c r="J95"/>
      <c r="K95" s="282" t="s">
        <v>86</v>
      </c>
      <c r="L95" s="282"/>
      <c r="M95" s="17">
        <f>M93+M94</f>
        <v>82678620</v>
      </c>
      <c r="N95" s="14"/>
      <c r="O95"/>
      <c r="P95"/>
    </row>
    <row r="96" spans="1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 t="s">
        <v>134</v>
      </c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</sheetData>
  <protectedRanges>
    <protectedRange sqref="E5 E27 E49 E71" name="Rango1_13_1_1_1_1_1_1"/>
  </protectedRanges>
  <mergeCells count="16">
    <mergeCell ref="K93:L93"/>
    <mergeCell ref="K94:L94"/>
    <mergeCell ref="K95:L95"/>
    <mergeCell ref="A1:O1"/>
    <mergeCell ref="A2:O2"/>
    <mergeCell ref="G3:H3"/>
    <mergeCell ref="I3:J3"/>
    <mergeCell ref="B5:B26"/>
    <mergeCell ref="A5:A26"/>
    <mergeCell ref="B27:B48"/>
    <mergeCell ref="A27:A48"/>
    <mergeCell ref="A49:A70"/>
    <mergeCell ref="B49:B70"/>
    <mergeCell ref="O4:O92"/>
    <mergeCell ref="B71:B92"/>
    <mergeCell ref="A71:A92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1016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4.7109375" customWidth="1"/>
    <col min="17" max="17" width="16" customWidth="1"/>
    <col min="18" max="18" width="18.42578125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135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8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289">
        <v>1</v>
      </c>
      <c r="P4" s="3"/>
    </row>
    <row r="5" spans="1:18" ht="65.25" customHeight="1">
      <c r="A5" s="297" t="s">
        <v>136</v>
      </c>
      <c r="B5" s="295">
        <v>400</v>
      </c>
      <c r="C5" s="192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1250000</v>
      </c>
      <c r="M5" s="155">
        <f>K5*L5</f>
        <v>1250000</v>
      </c>
      <c r="N5" s="172" t="s">
        <v>28</v>
      </c>
      <c r="O5" s="290"/>
      <c r="P5" s="194">
        <v>64800000</v>
      </c>
      <c r="Q5" s="134">
        <f>P5/18</f>
        <v>3600000</v>
      </c>
      <c r="R5" s="134">
        <f>Q5/4</f>
        <v>900000</v>
      </c>
    </row>
    <row r="6" spans="1:18" ht="65.25" customHeight="1">
      <c r="A6" s="298"/>
      <c r="B6" s="296"/>
      <c r="C6" s="18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900000</v>
      </c>
      <c r="M6" s="142">
        <f>K6*L6</f>
        <v>900000</v>
      </c>
      <c r="N6" s="173" t="s">
        <v>31</v>
      </c>
      <c r="O6" s="290"/>
      <c r="P6" s="194">
        <v>15000000</v>
      </c>
      <c r="Q6" s="155">
        <f>P6/4</f>
        <v>3750000</v>
      </c>
      <c r="R6" s="155">
        <f>Q6/3</f>
        <v>1250000</v>
      </c>
    </row>
    <row r="7" spans="1:18" ht="65.25" customHeight="1">
      <c r="A7" s="298"/>
      <c r="B7" s="296"/>
      <c r="C7" s="18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900000</v>
      </c>
      <c r="M7" s="142">
        <f t="shared" ref="M7:M18" si="0">K7*L7</f>
        <v>900000</v>
      </c>
      <c r="N7" s="173" t="s">
        <v>31</v>
      </c>
      <c r="O7" s="290"/>
      <c r="P7" s="177">
        <f>SUM(M5:M24)</f>
        <v>19950000</v>
      </c>
      <c r="Q7" s="134">
        <f>P7*4</f>
        <v>79800000</v>
      </c>
      <c r="R7" s="155">
        <v>1250000</v>
      </c>
    </row>
    <row r="8" spans="1:18" ht="65.25" customHeight="1">
      <c r="A8" s="298"/>
      <c r="B8" s="296"/>
      <c r="C8" s="18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900000</v>
      </c>
      <c r="M8" s="142">
        <f t="shared" si="0"/>
        <v>900000</v>
      </c>
      <c r="N8" s="173" t="s">
        <v>31</v>
      </c>
      <c r="O8" s="290"/>
      <c r="P8" s="19"/>
      <c r="R8" s="155">
        <v>1250000</v>
      </c>
    </row>
    <row r="9" spans="1:18" ht="68.25" customHeight="1">
      <c r="A9" s="298"/>
      <c r="B9" s="296"/>
      <c r="C9" s="18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900000</v>
      </c>
      <c r="M9" s="142">
        <f t="shared" si="0"/>
        <v>900000</v>
      </c>
      <c r="N9" s="173" t="s">
        <v>39</v>
      </c>
      <c r="O9" s="290"/>
      <c r="P9" s="19"/>
    </row>
    <row r="10" spans="1:18" ht="52.5" customHeight="1">
      <c r="A10" s="298"/>
      <c r="B10" s="296"/>
      <c r="C10" s="190" t="s">
        <v>40</v>
      </c>
      <c r="D10" s="136"/>
      <c r="E10" s="144" t="s">
        <v>46</v>
      </c>
      <c r="F10" s="135" t="s">
        <v>47</v>
      </c>
      <c r="G10" s="138"/>
      <c r="H10" s="138" t="s">
        <v>25</v>
      </c>
      <c r="I10" s="139" t="s">
        <v>26</v>
      </c>
      <c r="J10" s="139" t="s">
        <v>48</v>
      </c>
      <c r="K10" s="141">
        <v>1</v>
      </c>
      <c r="L10" s="142">
        <v>900000</v>
      </c>
      <c r="M10" s="145">
        <f t="shared" si="0"/>
        <v>900000</v>
      </c>
      <c r="N10" s="170" t="s">
        <v>45</v>
      </c>
      <c r="O10" s="290"/>
      <c r="P10" s="19"/>
    </row>
    <row r="11" spans="1:18" ht="80.25" customHeight="1">
      <c r="A11" s="298"/>
      <c r="B11" s="296"/>
      <c r="C11" s="190" t="s">
        <v>40</v>
      </c>
      <c r="D11" s="136"/>
      <c r="E11" s="144" t="s">
        <v>51</v>
      </c>
      <c r="F11" s="135" t="s">
        <v>42</v>
      </c>
      <c r="G11" s="138" t="s">
        <v>24</v>
      </c>
      <c r="H11" s="138" t="s">
        <v>25</v>
      </c>
      <c r="I11" s="139" t="s">
        <v>26</v>
      </c>
      <c r="J11" s="139" t="s">
        <v>50</v>
      </c>
      <c r="K11" s="141">
        <v>1</v>
      </c>
      <c r="L11" s="142">
        <v>900000</v>
      </c>
      <c r="M11" s="145">
        <f t="shared" si="0"/>
        <v>900000</v>
      </c>
      <c r="N11" s="170" t="s">
        <v>45</v>
      </c>
      <c r="O11" s="290"/>
      <c r="P11" s="19"/>
    </row>
    <row r="12" spans="1:18" ht="90" customHeight="1">
      <c r="A12" s="298"/>
      <c r="B12" s="296"/>
      <c r="C12" s="190" t="s">
        <v>52</v>
      </c>
      <c r="D12" s="141"/>
      <c r="E12" s="141" t="s">
        <v>53</v>
      </c>
      <c r="F12" s="135" t="s">
        <v>54</v>
      </c>
      <c r="G12" s="138" t="s">
        <v>24</v>
      </c>
      <c r="H12" s="138" t="s">
        <v>25</v>
      </c>
      <c r="I12" s="139" t="s">
        <v>26</v>
      </c>
      <c r="J12" s="141" t="s">
        <v>50</v>
      </c>
      <c r="K12" s="141">
        <v>1</v>
      </c>
      <c r="L12" s="142">
        <v>900000</v>
      </c>
      <c r="M12" s="145">
        <f t="shared" si="0"/>
        <v>900000</v>
      </c>
      <c r="N12" s="173" t="s">
        <v>55</v>
      </c>
      <c r="O12" s="290"/>
      <c r="P12" s="19"/>
    </row>
    <row r="13" spans="1:18" ht="58.5" customHeight="1">
      <c r="A13" s="298"/>
      <c r="B13" s="296"/>
      <c r="C13" s="190" t="s">
        <v>52</v>
      </c>
      <c r="D13" s="141"/>
      <c r="E13" s="141" t="s">
        <v>56</v>
      </c>
      <c r="F13" s="135" t="s">
        <v>42</v>
      </c>
      <c r="G13" s="138" t="s">
        <v>24</v>
      </c>
      <c r="H13" s="138" t="s">
        <v>25</v>
      </c>
      <c r="I13" s="139" t="s">
        <v>26</v>
      </c>
      <c r="J13" s="141" t="s">
        <v>50</v>
      </c>
      <c r="K13" s="141">
        <v>1</v>
      </c>
      <c r="L13" s="142">
        <v>900000</v>
      </c>
      <c r="M13" s="145">
        <f t="shared" si="0"/>
        <v>900000</v>
      </c>
      <c r="N13" s="173" t="s">
        <v>39</v>
      </c>
      <c r="O13" s="290"/>
      <c r="P13" s="19"/>
    </row>
    <row r="14" spans="1:18" ht="90.75" customHeight="1">
      <c r="A14" s="298"/>
      <c r="B14" s="296"/>
      <c r="C14" s="190" t="s">
        <v>52</v>
      </c>
      <c r="D14" s="141"/>
      <c r="E14" s="141" t="s">
        <v>57</v>
      </c>
      <c r="F14" s="135" t="s">
        <v>58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41">
        <v>1</v>
      </c>
      <c r="L14" s="145">
        <v>1250000</v>
      </c>
      <c r="M14" s="145">
        <f t="shared" si="0"/>
        <v>1250000</v>
      </c>
      <c r="N14" s="174" t="s">
        <v>28</v>
      </c>
      <c r="O14" s="290"/>
      <c r="P14" s="19"/>
    </row>
    <row r="15" spans="1:18" ht="46.5" customHeight="1">
      <c r="A15" s="298"/>
      <c r="B15" s="296"/>
      <c r="C15" s="190" t="s">
        <v>52</v>
      </c>
      <c r="D15" s="141"/>
      <c r="E15" s="141" t="s">
        <v>59</v>
      </c>
      <c r="F15" s="135" t="s">
        <v>42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41">
        <v>1</v>
      </c>
      <c r="L15" s="142">
        <v>900000</v>
      </c>
      <c r="M15" s="145">
        <f t="shared" si="0"/>
        <v>900000</v>
      </c>
      <c r="N15" s="173" t="s">
        <v>55</v>
      </c>
      <c r="O15" s="290"/>
      <c r="P15" s="19"/>
    </row>
    <row r="16" spans="1:18" ht="56.25" customHeight="1">
      <c r="A16" s="298"/>
      <c r="B16" s="296"/>
      <c r="C16" s="190" t="s">
        <v>60</v>
      </c>
      <c r="D16" s="141"/>
      <c r="E16" s="141" t="s">
        <v>61</v>
      </c>
      <c r="F16" s="135" t="s">
        <v>42</v>
      </c>
      <c r="G16" s="138" t="s">
        <v>62</v>
      </c>
      <c r="H16" s="138" t="s">
        <v>25</v>
      </c>
      <c r="I16" s="139" t="s">
        <v>26</v>
      </c>
      <c r="J16" s="140" t="s">
        <v>27</v>
      </c>
      <c r="K16" s="141">
        <v>1</v>
      </c>
      <c r="L16" s="142">
        <v>900000</v>
      </c>
      <c r="M16" s="145">
        <f t="shared" si="0"/>
        <v>900000</v>
      </c>
      <c r="N16" s="173" t="s">
        <v>31</v>
      </c>
      <c r="O16" s="290"/>
      <c r="P16" s="19"/>
    </row>
    <row r="17" spans="1:16" ht="126" customHeight="1">
      <c r="A17" s="298"/>
      <c r="B17" s="296"/>
      <c r="C17" s="190" t="s">
        <v>63</v>
      </c>
      <c r="D17" s="141" t="s">
        <v>64</v>
      </c>
      <c r="E17" s="135" t="s">
        <v>65</v>
      </c>
      <c r="F17" s="135" t="s">
        <v>42</v>
      </c>
      <c r="G17" s="138" t="s">
        <v>24</v>
      </c>
      <c r="H17" s="138" t="s">
        <v>25</v>
      </c>
      <c r="I17" s="139" t="s">
        <v>26</v>
      </c>
      <c r="J17" s="141" t="s">
        <v>50</v>
      </c>
      <c r="K17" s="141">
        <v>1</v>
      </c>
      <c r="L17" s="142">
        <v>900000</v>
      </c>
      <c r="M17" s="145">
        <f t="shared" si="0"/>
        <v>900000</v>
      </c>
      <c r="N17" s="173" t="s">
        <v>31</v>
      </c>
      <c r="O17" s="290"/>
      <c r="P17" s="19"/>
    </row>
    <row r="18" spans="1:16" ht="56.25" customHeight="1">
      <c r="A18" s="298"/>
      <c r="B18" s="296"/>
      <c r="C18" s="190" t="s">
        <v>63</v>
      </c>
      <c r="D18" s="141" t="s">
        <v>64</v>
      </c>
      <c r="E18" s="147" t="s">
        <v>66</v>
      </c>
      <c r="F18" s="135" t="s">
        <v>42</v>
      </c>
      <c r="G18" s="138" t="s">
        <v>24</v>
      </c>
      <c r="H18" s="138" t="s">
        <v>25</v>
      </c>
      <c r="I18" s="139" t="s">
        <v>26</v>
      </c>
      <c r="J18" s="141" t="s">
        <v>50</v>
      </c>
      <c r="K18" s="141">
        <v>1</v>
      </c>
      <c r="L18" s="142">
        <v>900000</v>
      </c>
      <c r="M18" s="145">
        <f t="shared" si="0"/>
        <v>900000</v>
      </c>
      <c r="N18" s="173" t="s">
        <v>31</v>
      </c>
      <c r="O18" s="290"/>
      <c r="P18" s="19"/>
    </row>
    <row r="19" spans="1:16" ht="56.25" customHeight="1">
      <c r="A19" s="298"/>
      <c r="B19" s="296"/>
      <c r="C19" s="190" t="s">
        <v>63</v>
      </c>
      <c r="D19" s="144" t="s">
        <v>67</v>
      </c>
      <c r="E19" s="148" t="s">
        <v>68</v>
      </c>
      <c r="F19" s="148" t="s">
        <v>58</v>
      </c>
      <c r="G19" s="138" t="s">
        <v>24</v>
      </c>
      <c r="H19" s="138" t="s">
        <v>25</v>
      </c>
      <c r="I19" s="139" t="s">
        <v>26</v>
      </c>
      <c r="J19" s="144" t="s">
        <v>69</v>
      </c>
      <c r="K19" s="141">
        <v>1</v>
      </c>
      <c r="L19" s="145">
        <v>1250000</v>
      </c>
      <c r="M19" s="145">
        <f>L19*K19</f>
        <v>1250000</v>
      </c>
      <c r="N19" s="174" t="s">
        <v>28</v>
      </c>
      <c r="O19" s="290"/>
      <c r="P19" s="19"/>
    </row>
    <row r="20" spans="1:16" ht="71.25" customHeight="1">
      <c r="A20" s="298"/>
      <c r="B20" s="296"/>
      <c r="C20" s="190" t="s">
        <v>63</v>
      </c>
      <c r="D20" s="144" t="s">
        <v>70</v>
      </c>
      <c r="E20" s="148" t="s">
        <v>71</v>
      </c>
      <c r="F20" s="135" t="s">
        <v>42</v>
      </c>
      <c r="G20" s="138" t="s">
        <v>24</v>
      </c>
      <c r="H20" s="138" t="s">
        <v>25</v>
      </c>
      <c r="I20" s="139" t="s">
        <v>26</v>
      </c>
      <c r="J20" s="141" t="s">
        <v>50</v>
      </c>
      <c r="K20" s="141">
        <v>1</v>
      </c>
      <c r="L20" s="142">
        <v>900000</v>
      </c>
      <c r="M20" s="145">
        <f>L20*K20</f>
        <v>900000</v>
      </c>
      <c r="N20" s="173" t="s">
        <v>31</v>
      </c>
      <c r="O20" s="290"/>
      <c r="P20" s="19"/>
    </row>
    <row r="21" spans="1:16" ht="106.5" customHeight="1">
      <c r="A21" s="298"/>
      <c r="B21" s="296"/>
      <c r="C21" s="190" t="s">
        <v>72</v>
      </c>
      <c r="D21" s="144" t="s">
        <v>73</v>
      </c>
      <c r="E21" s="148" t="s">
        <v>74</v>
      </c>
      <c r="F21" s="135" t="s">
        <v>42</v>
      </c>
      <c r="G21" s="138" t="s">
        <v>24</v>
      </c>
      <c r="H21" s="146" t="s">
        <v>75</v>
      </c>
      <c r="I21" s="139" t="s">
        <v>76</v>
      </c>
      <c r="J21" s="144" t="s">
        <v>77</v>
      </c>
      <c r="K21" s="141">
        <v>2</v>
      </c>
      <c r="L21" s="142">
        <v>900000</v>
      </c>
      <c r="M21" s="145">
        <f>K21*L21</f>
        <v>1800000</v>
      </c>
      <c r="N21" s="173" t="s">
        <v>39</v>
      </c>
      <c r="O21" s="290"/>
      <c r="P21" s="19"/>
    </row>
    <row r="22" spans="1:16" ht="33.75" customHeight="1">
      <c r="A22" s="298"/>
      <c r="B22" s="296"/>
      <c r="C22" s="190" t="s">
        <v>72</v>
      </c>
      <c r="D22" s="144" t="s">
        <v>73</v>
      </c>
      <c r="E22" s="148" t="s">
        <v>78</v>
      </c>
      <c r="F22" s="135" t="s">
        <v>42</v>
      </c>
      <c r="G22" s="138" t="s">
        <v>24</v>
      </c>
      <c r="H22" s="146" t="s">
        <v>43</v>
      </c>
      <c r="I22" s="139" t="s">
        <v>26</v>
      </c>
      <c r="J22" s="141" t="s">
        <v>79</v>
      </c>
      <c r="K22" s="141">
        <v>1</v>
      </c>
      <c r="L22" s="142">
        <v>900000</v>
      </c>
      <c r="M22" s="145">
        <f t="shared" ref="M22:M24" si="1">K22*L22</f>
        <v>900000</v>
      </c>
      <c r="N22" s="173" t="s">
        <v>55</v>
      </c>
      <c r="O22" s="290"/>
      <c r="P22" s="19"/>
    </row>
    <row r="23" spans="1:16" ht="43.5" customHeight="1">
      <c r="A23" s="298"/>
      <c r="B23" s="296"/>
      <c r="C23" s="190" t="s">
        <v>72</v>
      </c>
      <c r="D23" s="144" t="s">
        <v>73</v>
      </c>
      <c r="E23" s="148" t="s">
        <v>80</v>
      </c>
      <c r="F23" s="135" t="s">
        <v>42</v>
      </c>
      <c r="G23" s="138" t="s">
        <v>24</v>
      </c>
      <c r="H23" s="138" t="s">
        <v>25</v>
      </c>
      <c r="I23" s="139" t="s">
        <v>26</v>
      </c>
      <c r="J23" s="144" t="s">
        <v>69</v>
      </c>
      <c r="K23" s="141">
        <v>1</v>
      </c>
      <c r="L23" s="142">
        <v>900000</v>
      </c>
      <c r="M23" s="145">
        <f t="shared" si="1"/>
        <v>900000</v>
      </c>
      <c r="N23" s="173" t="s">
        <v>31</v>
      </c>
      <c r="O23" s="290"/>
      <c r="P23" s="19"/>
    </row>
    <row r="24" spans="1:16" ht="65.25" customHeight="1">
      <c r="A24" s="311"/>
      <c r="B24" s="299"/>
      <c r="C24" s="169" t="s">
        <v>72</v>
      </c>
      <c r="D24" s="160" t="s">
        <v>123</v>
      </c>
      <c r="E24" s="160" t="s">
        <v>124</v>
      </c>
      <c r="F24" s="162" t="s">
        <v>42</v>
      </c>
      <c r="G24" s="163" t="s">
        <v>24</v>
      </c>
      <c r="H24" s="163" t="s">
        <v>25</v>
      </c>
      <c r="I24" s="164" t="s">
        <v>26</v>
      </c>
      <c r="J24" s="160" t="s">
        <v>69</v>
      </c>
      <c r="K24" s="165">
        <v>1</v>
      </c>
      <c r="L24" s="142">
        <v>900000</v>
      </c>
      <c r="M24" s="166">
        <f t="shared" si="1"/>
        <v>900000</v>
      </c>
      <c r="N24" s="175" t="s">
        <v>45</v>
      </c>
      <c r="O24" s="290"/>
      <c r="P24" s="19"/>
    </row>
    <row r="25" spans="1:16" ht="46.5" customHeight="1">
      <c r="A25" s="355" t="s">
        <v>137</v>
      </c>
      <c r="B25" s="296">
        <v>328</v>
      </c>
      <c r="C25" s="192" t="s">
        <v>20</v>
      </c>
      <c r="D25" s="171" t="s">
        <v>21</v>
      </c>
      <c r="E25" s="150" t="s">
        <v>22</v>
      </c>
      <c r="F25" s="150" t="s">
        <v>23</v>
      </c>
      <c r="G25" s="151" t="s">
        <v>24</v>
      </c>
      <c r="H25" s="151" t="s">
        <v>25</v>
      </c>
      <c r="I25" s="152" t="s">
        <v>26</v>
      </c>
      <c r="J25" s="153" t="s">
        <v>27</v>
      </c>
      <c r="K25" s="154">
        <v>1</v>
      </c>
      <c r="L25" s="155">
        <v>1250000</v>
      </c>
      <c r="M25" s="155">
        <f>K25*L25</f>
        <v>1250000</v>
      </c>
      <c r="N25" s="172" t="s">
        <v>28</v>
      </c>
      <c r="O25" s="290"/>
      <c r="P25" s="19"/>
    </row>
    <row r="26" spans="1:16" ht="46.5" customHeight="1">
      <c r="A26" s="313"/>
      <c r="B26" s="296"/>
      <c r="C26" s="189" t="s">
        <v>20</v>
      </c>
      <c r="D26" s="144" t="s">
        <v>21</v>
      </c>
      <c r="E26" s="137" t="s">
        <v>29</v>
      </c>
      <c r="F26" s="137" t="s">
        <v>30</v>
      </c>
      <c r="G26" s="138" t="s">
        <v>24</v>
      </c>
      <c r="H26" s="138" t="s">
        <v>25</v>
      </c>
      <c r="I26" s="139" t="s">
        <v>26</v>
      </c>
      <c r="J26" s="140" t="s">
        <v>27</v>
      </c>
      <c r="K26" s="141">
        <v>1</v>
      </c>
      <c r="L26" s="142">
        <v>900000</v>
      </c>
      <c r="M26" s="142">
        <f>K26*L26</f>
        <v>900000</v>
      </c>
      <c r="N26" s="173" t="s">
        <v>31</v>
      </c>
      <c r="O26" s="290"/>
      <c r="P26" s="19"/>
    </row>
    <row r="27" spans="1:16" ht="36" customHeight="1">
      <c r="A27" s="313"/>
      <c r="B27" s="296"/>
      <c r="C27" s="189" t="s">
        <v>20</v>
      </c>
      <c r="D27" s="144" t="s">
        <v>32</v>
      </c>
      <c r="E27" s="137" t="s">
        <v>33</v>
      </c>
      <c r="F27" s="137" t="s">
        <v>30</v>
      </c>
      <c r="G27" s="138" t="s">
        <v>24</v>
      </c>
      <c r="H27" s="138" t="s">
        <v>25</v>
      </c>
      <c r="I27" s="139" t="s">
        <v>26</v>
      </c>
      <c r="J27" s="140" t="s">
        <v>34</v>
      </c>
      <c r="K27" s="141">
        <v>1</v>
      </c>
      <c r="L27" s="142">
        <v>900000</v>
      </c>
      <c r="M27" s="142">
        <f t="shared" ref="M27:M38" si="2">K27*L27</f>
        <v>900000</v>
      </c>
      <c r="N27" s="173" t="s">
        <v>31</v>
      </c>
      <c r="O27" s="290"/>
      <c r="P27" s="19"/>
    </row>
    <row r="28" spans="1:16" ht="60" customHeight="1">
      <c r="A28" s="313"/>
      <c r="B28" s="296"/>
      <c r="C28" s="189" t="s">
        <v>20</v>
      </c>
      <c r="D28" s="144" t="s">
        <v>32</v>
      </c>
      <c r="E28" s="137" t="s">
        <v>35</v>
      </c>
      <c r="F28" s="137" t="s">
        <v>30</v>
      </c>
      <c r="G28" s="138" t="s">
        <v>24</v>
      </c>
      <c r="H28" s="138" t="s">
        <v>25</v>
      </c>
      <c r="I28" s="139" t="s">
        <v>26</v>
      </c>
      <c r="J28" s="140" t="s">
        <v>34</v>
      </c>
      <c r="K28" s="141">
        <v>1</v>
      </c>
      <c r="L28" s="142">
        <v>900000</v>
      </c>
      <c r="M28" s="142">
        <f t="shared" si="2"/>
        <v>900000</v>
      </c>
      <c r="N28" s="173" t="s">
        <v>31</v>
      </c>
      <c r="O28" s="290"/>
      <c r="P28" s="19"/>
    </row>
    <row r="29" spans="1:16" ht="33.75" customHeight="1">
      <c r="A29" s="313"/>
      <c r="B29" s="296"/>
      <c r="C29" s="189" t="s">
        <v>20</v>
      </c>
      <c r="D29" s="144" t="s">
        <v>32</v>
      </c>
      <c r="E29" s="143" t="s">
        <v>36</v>
      </c>
      <c r="F29" s="137" t="s">
        <v>37</v>
      </c>
      <c r="G29" s="138" t="s">
        <v>38</v>
      </c>
      <c r="H29" s="138" t="s">
        <v>25</v>
      </c>
      <c r="I29" s="139" t="s">
        <v>26</v>
      </c>
      <c r="J29" s="140" t="s">
        <v>27</v>
      </c>
      <c r="K29" s="141">
        <v>1</v>
      </c>
      <c r="L29" s="142">
        <v>900000</v>
      </c>
      <c r="M29" s="142">
        <f t="shared" si="2"/>
        <v>900000</v>
      </c>
      <c r="N29" s="173" t="s">
        <v>39</v>
      </c>
      <c r="O29" s="290"/>
      <c r="P29" s="19"/>
    </row>
    <row r="30" spans="1:16" ht="46.5" customHeight="1">
      <c r="A30" s="313"/>
      <c r="B30" s="296"/>
      <c r="C30" s="190" t="s">
        <v>40</v>
      </c>
      <c r="D30" s="136"/>
      <c r="E30" s="144" t="s">
        <v>46</v>
      </c>
      <c r="F30" s="135" t="s">
        <v>47</v>
      </c>
      <c r="G30" s="138"/>
      <c r="H30" s="138" t="s">
        <v>25</v>
      </c>
      <c r="I30" s="139" t="s">
        <v>26</v>
      </c>
      <c r="J30" s="139" t="s">
        <v>48</v>
      </c>
      <c r="K30" s="141">
        <v>1</v>
      </c>
      <c r="L30" s="142">
        <v>900000</v>
      </c>
      <c r="M30" s="145">
        <f t="shared" si="2"/>
        <v>900000</v>
      </c>
      <c r="N30" s="170" t="s">
        <v>45</v>
      </c>
      <c r="O30" s="290"/>
      <c r="P30" s="19"/>
    </row>
    <row r="31" spans="1:16" ht="90.75" customHeight="1">
      <c r="A31" s="313"/>
      <c r="B31" s="296"/>
      <c r="C31" s="190" t="s">
        <v>40</v>
      </c>
      <c r="D31" s="136"/>
      <c r="E31" s="144" t="s">
        <v>51</v>
      </c>
      <c r="F31" s="135" t="s">
        <v>42</v>
      </c>
      <c r="G31" s="138" t="s">
        <v>24</v>
      </c>
      <c r="H31" s="138" t="s">
        <v>25</v>
      </c>
      <c r="I31" s="139" t="s">
        <v>26</v>
      </c>
      <c r="J31" s="139" t="s">
        <v>50</v>
      </c>
      <c r="K31" s="141">
        <v>1</v>
      </c>
      <c r="L31" s="142">
        <v>900000</v>
      </c>
      <c r="M31" s="145">
        <f t="shared" si="2"/>
        <v>900000</v>
      </c>
      <c r="N31" s="170" t="s">
        <v>45</v>
      </c>
      <c r="O31" s="290"/>
      <c r="P31" s="19"/>
    </row>
    <row r="32" spans="1:16" ht="37.5" customHeight="1">
      <c r="A32" s="313"/>
      <c r="B32" s="296"/>
      <c r="C32" s="190" t="s">
        <v>52</v>
      </c>
      <c r="D32" s="141"/>
      <c r="E32" s="141" t="s">
        <v>53</v>
      </c>
      <c r="F32" s="135" t="s">
        <v>54</v>
      </c>
      <c r="G32" s="138" t="s">
        <v>24</v>
      </c>
      <c r="H32" s="138" t="s">
        <v>25</v>
      </c>
      <c r="I32" s="139" t="s">
        <v>26</v>
      </c>
      <c r="J32" s="141" t="s">
        <v>50</v>
      </c>
      <c r="K32" s="141">
        <v>1</v>
      </c>
      <c r="L32" s="142">
        <v>900000</v>
      </c>
      <c r="M32" s="145">
        <f t="shared" si="2"/>
        <v>900000</v>
      </c>
      <c r="N32" s="173" t="s">
        <v>55</v>
      </c>
      <c r="O32" s="290"/>
      <c r="P32" s="19"/>
    </row>
    <row r="33" spans="1:16" ht="37.5" customHeight="1">
      <c r="A33" s="313"/>
      <c r="B33" s="296"/>
      <c r="C33" s="190" t="s">
        <v>52</v>
      </c>
      <c r="D33" s="141"/>
      <c r="E33" s="141" t="s">
        <v>56</v>
      </c>
      <c r="F33" s="135" t="s">
        <v>42</v>
      </c>
      <c r="G33" s="138" t="s">
        <v>24</v>
      </c>
      <c r="H33" s="138" t="s">
        <v>25</v>
      </c>
      <c r="I33" s="139" t="s">
        <v>26</v>
      </c>
      <c r="J33" s="141" t="s">
        <v>50</v>
      </c>
      <c r="K33" s="141">
        <v>1</v>
      </c>
      <c r="L33" s="142">
        <v>900000</v>
      </c>
      <c r="M33" s="145">
        <f t="shared" si="2"/>
        <v>900000</v>
      </c>
      <c r="N33" s="173" t="s">
        <v>39</v>
      </c>
      <c r="O33" s="290"/>
      <c r="P33" s="19"/>
    </row>
    <row r="34" spans="1:16" ht="37.5" customHeight="1">
      <c r="A34" s="313"/>
      <c r="B34" s="296"/>
      <c r="C34" s="190" t="s">
        <v>52</v>
      </c>
      <c r="D34" s="141"/>
      <c r="E34" s="141" t="s">
        <v>57</v>
      </c>
      <c r="F34" s="135" t="s">
        <v>58</v>
      </c>
      <c r="G34" s="138" t="s">
        <v>24</v>
      </c>
      <c r="H34" s="138" t="s">
        <v>25</v>
      </c>
      <c r="I34" s="139" t="s">
        <v>26</v>
      </c>
      <c r="J34" s="141" t="s">
        <v>50</v>
      </c>
      <c r="K34" s="141">
        <v>1</v>
      </c>
      <c r="L34" s="145">
        <v>1250000</v>
      </c>
      <c r="M34" s="145">
        <f t="shared" si="2"/>
        <v>1250000</v>
      </c>
      <c r="N34" s="174" t="s">
        <v>28</v>
      </c>
      <c r="O34" s="290"/>
      <c r="P34" s="19"/>
    </row>
    <row r="35" spans="1:16" ht="37.5" customHeight="1">
      <c r="A35" s="313"/>
      <c r="B35" s="296"/>
      <c r="C35" s="190" t="s">
        <v>52</v>
      </c>
      <c r="D35" s="141"/>
      <c r="E35" s="141" t="s">
        <v>59</v>
      </c>
      <c r="F35" s="135" t="s">
        <v>42</v>
      </c>
      <c r="G35" s="138" t="s">
        <v>24</v>
      </c>
      <c r="H35" s="138" t="s">
        <v>25</v>
      </c>
      <c r="I35" s="139" t="s">
        <v>26</v>
      </c>
      <c r="J35" s="141" t="s">
        <v>50</v>
      </c>
      <c r="K35" s="141">
        <v>1</v>
      </c>
      <c r="L35" s="142">
        <v>900000</v>
      </c>
      <c r="M35" s="145">
        <f t="shared" si="2"/>
        <v>900000</v>
      </c>
      <c r="N35" s="173" t="s">
        <v>55</v>
      </c>
      <c r="O35" s="290"/>
      <c r="P35" s="19"/>
    </row>
    <row r="36" spans="1:16" ht="37.5" customHeight="1">
      <c r="A36" s="313"/>
      <c r="B36" s="296"/>
      <c r="C36" s="190" t="s">
        <v>60</v>
      </c>
      <c r="D36" s="141"/>
      <c r="E36" s="141" t="s">
        <v>61</v>
      </c>
      <c r="F36" s="135" t="s">
        <v>42</v>
      </c>
      <c r="G36" s="138" t="s">
        <v>62</v>
      </c>
      <c r="H36" s="138" t="s">
        <v>25</v>
      </c>
      <c r="I36" s="139" t="s">
        <v>26</v>
      </c>
      <c r="J36" s="140" t="s">
        <v>27</v>
      </c>
      <c r="K36" s="141">
        <v>1</v>
      </c>
      <c r="L36" s="142">
        <v>900000</v>
      </c>
      <c r="M36" s="145">
        <f t="shared" si="2"/>
        <v>900000</v>
      </c>
      <c r="N36" s="173" t="s">
        <v>31</v>
      </c>
      <c r="O36" s="290"/>
      <c r="P36" s="19"/>
    </row>
    <row r="37" spans="1:16" ht="68.25" customHeight="1">
      <c r="A37" s="313"/>
      <c r="B37" s="296"/>
      <c r="C37" s="190" t="s">
        <v>63</v>
      </c>
      <c r="D37" s="141" t="s">
        <v>64</v>
      </c>
      <c r="E37" s="135" t="s">
        <v>65</v>
      </c>
      <c r="F37" s="135" t="s">
        <v>42</v>
      </c>
      <c r="G37" s="138" t="s">
        <v>24</v>
      </c>
      <c r="H37" s="138" t="s">
        <v>25</v>
      </c>
      <c r="I37" s="139" t="s">
        <v>26</v>
      </c>
      <c r="J37" s="141" t="s">
        <v>50</v>
      </c>
      <c r="K37" s="141">
        <v>1</v>
      </c>
      <c r="L37" s="142">
        <v>900000</v>
      </c>
      <c r="M37" s="145">
        <f t="shared" si="2"/>
        <v>900000</v>
      </c>
      <c r="N37" s="173" t="s">
        <v>31</v>
      </c>
      <c r="O37" s="290"/>
      <c r="P37" s="19"/>
    </row>
    <row r="38" spans="1:16" ht="68.25" customHeight="1">
      <c r="A38" s="313"/>
      <c r="B38" s="296"/>
      <c r="C38" s="190" t="s">
        <v>63</v>
      </c>
      <c r="D38" s="141" t="s">
        <v>64</v>
      </c>
      <c r="E38" s="147" t="s">
        <v>66</v>
      </c>
      <c r="F38" s="135" t="s">
        <v>42</v>
      </c>
      <c r="G38" s="138" t="s">
        <v>24</v>
      </c>
      <c r="H38" s="138" t="s">
        <v>25</v>
      </c>
      <c r="I38" s="139" t="s">
        <v>26</v>
      </c>
      <c r="J38" s="141" t="s">
        <v>50</v>
      </c>
      <c r="K38" s="141">
        <v>1</v>
      </c>
      <c r="L38" s="142">
        <v>900000</v>
      </c>
      <c r="M38" s="145">
        <f t="shared" si="2"/>
        <v>900000</v>
      </c>
      <c r="N38" s="173" t="s">
        <v>31</v>
      </c>
      <c r="O38" s="290"/>
      <c r="P38" s="19"/>
    </row>
    <row r="39" spans="1:16" ht="68.25" customHeight="1">
      <c r="A39" s="313"/>
      <c r="B39" s="296"/>
      <c r="C39" s="190" t="s">
        <v>63</v>
      </c>
      <c r="D39" s="144" t="s">
        <v>67</v>
      </c>
      <c r="E39" s="148" t="s">
        <v>68</v>
      </c>
      <c r="F39" s="148" t="s">
        <v>58</v>
      </c>
      <c r="G39" s="138" t="s">
        <v>24</v>
      </c>
      <c r="H39" s="138" t="s">
        <v>25</v>
      </c>
      <c r="I39" s="139" t="s">
        <v>26</v>
      </c>
      <c r="J39" s="144" t="s">
        <v>69</v>
      </c>
      <c r="K39" s="141">
        <v>1</v>
      </c>
      <c r="L39" s="145">
        <v>1250000</v>
      </c>
      <c r="M39" s="145">
        <f>L39*K39</f>
        <v>1250000</v>
      </c>
      <c r="N39" s="174" t="s">
        <v>28</v>
      </c>
      <c r="O39" s="290"/>
      <c r="P39" s="19"/>
    </row>
    <row r="40" spans="1:16" ht="68.25" customHeight="1">
      <c r="A40" s="313"/>
      <c r="B40" s="296"/>
      <c r="C40" s="190" t="s">
        <v>63</v>
      </c>
      <c r="D40" s="144" t="s">
        <v>70</v>
      </c>
      <c r="E40" s="148" t="s">
        <v>71</v>
      </c>
      <c r="F40" s="135" t="s">
        <v>42</v>
      </c>
      <c r="G40" s="138" t="s">
        <v>24</v>
      </c>
      <c r="H40" s="138" t="s">
        <v>25</v>
      </c>
      <c r="I40" s="139" t="s">
        <v>26</v>
      </c>
      <c r="J40" s="141" t="s">
        <v>50</v>
      </c>
      <c r="K40" s="141">
        <v>1</v>
      </c>
      <c r="L40" s="142">
        <v>900000</v>
      </c>
      <c r="M40" s="145">
        <f>L40*K40</f>
        <v>900000</v>
      </c>
      <c r="N40" s="173" t="s">
        <v>31</v>
      </c>
      <c r="O40" s="290"/>
      <c r="P40" s="19"/>
    </row>
    <row r="41" spans="1:16" ht="68.25" customHeight="1">
      <c r="A41" s="313"/>
      <c r="B41" s="296"/>
      <c r="C41" s="190" t="s">
        <v>72</v>
      </c>
      <c r="D41" s="144" t="s">
        <v>73</v>
      </c>
      <c r="E41" s="148" t="s">
        <v>74</v>
      </c>
      <c r="F41" s="135" t="s">
        <v>42</v>
      </c>
      <c r="G41" s="138" t="s">
        <v>24</v>
      </c>
      <c r="H41" s="146" t="s">
        <v>75</v>
      </c>
      <c r="I41" s="139" t="s">
        <v>76</v>
      </c>
      <c r="J41" s="144" t="s">
        <v>77</v>
      </c>
      <c r="K41" s="141">
        <v>2</v>
      </c>
      <c r="L41" s="142">
        <v>900000</v>
      </c>
      <c r="M41" s="145">
        <f>K41*L41</f>
        <v>1800000</v>
      </c>
      <c r="N41" s="173" t="s">
        <v>39</v>
      </c>
      <c r="O41" s="290"/>
      <c r="P41" s="19"/>
    </row>
    <row r="42" spans="1:16" ht="68.25" customHeight="1">
      <c r="A42" s="313"/>
      <c r="B42" s="296"/>
      <c r="C42" s="190" t="s">
        <v>72</v>
      </c>
      <c r="D42" s="144" t="s">
        <v>73</v>
      </c>
      <c r="E42" s="148" t="s">
        <v>78</v>
      </c>
      <c r="F42" s="135" t="s">
        <v>42</v>
      </c>
      <c r="G42" s="138" t="s">
        <v>24</v>
      </c>
      <c r="H42" s="146" t="s">
        <v>43</v>
      </c>
      <c r="I42" s="139" t="s">
        <v>26</v>
      </c>
      <c r="J42" s="141" t="s">
        <v>79</v>
      </c>
      <c r="K42" s="141">
        <v>1</v>
      </c>
      <c r="L42" s="142">
        <v>900000</v>
      </c>
      <c r="M42" s="145">
        <f t="shared" ref="M42:M44" si="3">K42*L42</f>
        <v>900000</v>
      </c>
      <c r="N42" s="173" t="s">
        <v>55</v>
      </c>
      <c r="O42" s="290"/>
      <c r="P42" s="19"/>
    </row>
    <row r="43" spans="1:16" ht="68.25" customHeight="1">
      <c r="A43" s="313"/>
      <c r="B43" s="296"/>
      <c r="C43" s="190" t="s">
        <v>72</v>
      </c>
      <c r="D43" s="144" t="s">
        <v>73</v>
      </c>
      <c r="E43" s="148" t="s">
        <v>80</v>
      </c>
      <c r="F43" s="135" t="s">
        <v>42</v>
      </c>
      <c r="G43" s="138" t="s">
        <v>24</v>
      </c>
      <c r="H43" s="138" t="s">
        <v>25</v>
      </c>
      <c r="I43" s="139" t="s">
        <v>26</v>
      </c>
      <c r="J43" s="144" t="s">
        <v>69</v>
      </c>
      <c r="K43" s="141">
        <v>1</v>
      </c>
      <c r="L43" s="142">
        <v>900000</v>
      </c>
      <c r="M43" s="145">
        <f t="shared" si="3"/>
        <v>900000</v>
      </c>
      <c r="N43" s="173" t="s">
        <v>31</v>
      </c>
      <c r="O43" s="290"/>
      <c r="P43" s="19"/>
    </row>
    <row r="44" spans="1:16" ht="68.25" customHeight="1">
      <c r="A44" s="313"/>
      <c r="B44" s="296"/>
      <c r="C44" s="169" t="s">
        <v>72</v>
      </c>
      <c r="D44" s="160" t="s">
        <v>123</v>
      </c>
      <c r="E44" s="160" t="s">
        <v>124</v>
      </c>
      <c r="F44" s="162" t="s">
        <v>42</v>
      </c>
      <c r="G44" s="163" t="s">
        <v>24</v>
      </c>
      <c r="H44" s="163" t="s">
        <v>25</v>
      </c>
      <c r="I44" s="164" t="s">
        <v>26</v>
      </c>
      <c r="J44" s="160" t="s">
        <v>69</v>
      </c>
      <c r="K44" s="165">
        <v>1</v>
      </c>
      <c r="L44" s="142">
        <v>900000</v>
      </c>
      <c r="M44" s="166">
        <f t="shared" si="3"/>
        <v>900000</v>
      </c>
      <c r="N44" s="175" t="s">
        <v>45</v>
      </c>
      <c r="O44" s="290"/>
      <c r="P44" s="19"/>
    </row>
    <row r="45" spans="1:16" ht="80.25" customHeight="1">
      <c r="A45" s="286" t="s">
        <v>138</v>
      </c>
      <c r="B45" s="300">
        <v>381</v>
      </c>
      <c r="C45" s="192" t="s">
        <v>20</v>
      </c>
      <c r="D45" s="171" t="s">
        <v>21</v>
      </c>
      <c r="E45" s="150" t="s">
        <v>22</v>
      </c>
      <c r="F45" s="150" t="s">
        <v>23</v>
      </c>
      <c r="G45" s="151" t="s">
        <v>24</v>
      </c>
      <c r="H45" s="151" t="s">
        <v>25</v>
      </c>
      <c r="I45" s="152" t="s">
        <v>26</v>
      </c>
      <c r="J45" s="153" t="s">
        <v>27</v>
      </c>
      <c r="K45" s="154">
        <v>1</v>
      </c>
      <c r="L45" s="155">
        <v>1250000</v>
      </c>
      <c r="M45" s="155">
        <f>K45*L45</f>
        <v>1250000</v>
      </c>
      <c r="N45" s="172" t="s">
        <v>28</v>
      </c>
      <c r="O45" s="290"/>
      <c r="P45" s="19"/>
    </row>
    <row r="46" spans="1:16" ht="90.75" customHeight="1">
      <c r="A46" s="287"/>
      <c r="B46" s="301"/>
      <c r="C46" s="189" t="s">
        <v>20</v>
      </c>
      <c r="D46" s="144" t="s">
        <v>21</v>
      </c>
      <c r="E46" s="137" t="s">
        <v>29</v>
      </c>
      <c r="F46" s="137" t="s">
        <v>30</v>
      </c>
      <c r="G46" s="138" t="s">
        <v>24</v>
      </c>
      <c r="H46" s="138" t="s">
        <v>25</v>
      </c>
      <c r="I46" s="139" t="s">
        <v>26</v>
      </c>
      <c r="J46" s="140" t="s">
        <v>27</v>
      </c>
      <c r="K46" s="141">
        <v>1</v>
      </c>
      <c r="L46" s="142">
        <v>900000</v>
      </c>
      <c r="M46" s="142">
        <f>K46*L46</f>
        <v>900000</v>
      </c>
      <c r="N46" s="173" t="s">
        <v>31</v>
      </c>
      <c r="O46" s="290"/>
      <c r="P46" s="19"/>
    </row>
    <row r="47" spans="1:16" ht="67.5" customHeight="1">
      <c r="A47" s="287"/>
      <c r="B47" s="301"/>
      <c r="C47" s="189" t="s">
        <v>20</v>
      </c>
      <c r="D47" s="144" t="s">
        <v>32</v>
      </c>
      <c r="E47" s="137" t="s">
        <v>33</v>
      </c>
      <c r="F47" s="137" t="s">
        <v>30</v>
      </c>
      <c r="G47" s="138" t="s">
        <v>24</v>
      </c>
      <c r="H47" s="138" t="s">
        <v>25</v>
      </c>
      <c r="I47" s="139" t="s">
        <v>26</v>
      </c>
      <c r="J47" s="140" t="s">
        <v>34</v>
      </c>
      <c r="K47" s="141">
        <v>1</v>
      </c>
      <c r="L47" s="142">
        <v>900000</v>
      </c>
      <c r="M47" s="142">
        <f t="shared" ref="M47:M58" si="4">K47*L47</f>
        <v>900000</v>
      </c>
      <c r="N47" s="173" t="s">
        <v>31</v>
      </c>
      <c r="O47" s="290"/>
      <c r="P47" s="19"/>
    </row>
    <row r="48" spans="1:16" ht="73.5" customHeight="1">
      <c r="A48" s="287"/>
      <c r="B48" s="301"/>
      <c r="C48" s="189" t="s">
        <v>20</v>
      </c>
      <c r="D48" s="144" t="s">
        <v>32</v>
      </c>
      <c r="E48" s="137" t="s">
        <v>35</v>
      </c>
      <c r="F48" s="137" t="s">
        <v>30</v>
      </c>
      <c r="G48" s="138" t="s">
        <v>24</v>
      </c>
      <c r="H48" s="138" t="s">
        <v>25</v>
      </c>
      <c r="I48" s="139" t="s">
        <v>26</v>
      </c>
      <c r="J48" s="140" t="s">
        <v>34</v>
      </c>
      <c r="K48" s="141">
        <v>1</v>
      </c>
      <c r="L48" s="142">
        <v>900000</v>
      </c>
      <c r="M48" s="142">
        <f t="shared" si="4"/>
        <v>900000</v>
      </c>
      <c r="N48" s="173" t="s">
        <v>31</v>
      </c>
      <c r="O48" s="290"/>
      <c r="P48" s="19"/>
    </row>
    <row r="49" spans="1:16" ht="55.5" customHeight="1">
      <c r="A49" s="287"/>
      <c r="B49" s="301"/>
      <c r="C49" s="189" t="s">
        <v>20</v>
      </c>
      <c r="D49" s="144" t="s">
        <v>32</v>
      </c>
      <c r="E49" s="143" t="s">
        <v>36</v>
      </c>
      <c r="F49" s="137" t="s">
        <v>37</v>
      </c>
      <c r="G49" s="138" t="s">
        <v>38</v>
      </c>
      <c r="H49" s="138" t="s">
        <v>25</v>
      </c>
      <c r="I49" s="139" t="s">
        <v>26</v>
      </c>
      <c r="J49" s="140" t="s">
        <v>27</v>
      </c>
      <c r="K49" s="141">
        <v>1</v>
      </c>
      <c r="L49" s="142">
        <v>900000</v>
      </c>
      <c r="M49" s="142">
        <f t="shared" si="4"/>
        <v>900000</v>
      </c>
      <c r="N49" s="173" t="s">
        <v>39</v>
      </c>
      <c r="O49" s="290"/>
      <c r="P49" s="19"/>
    </row>
    <row r="50" spans="1:16" ht="55.5" customHeight="1">
      <c r="A50" s="287"/>
      <c r="B50" s="301"/>
      <c r="C50" s="190" t="s">
        <v>40</v>
      </c>
      <c r="D50" s="136"/>
      <c r="E50" s="144" t="s">
        <v>46</v>
      </c>
      <c r="F50" s="135" t="s">
        <v>47</v>
      </c>
      <c r="G50" s="138"/>
      <c r="H50" s="138" t="s">
        <v>25</v>
      </c>
      <c r="I50" s="139" t="s">
        <v>26</v>
      </c>
      <c r="J50" s="139" t="s">
        <v>48</v>
      </c>
      <c r="K50" s="141">
        <v>1</v>
      </c>
      <c r="L50" s="142">
        <v>900000</v>
      </c>
      <c r="M50" s="145">
        <f t="shared" si="4"/>
        <v>900000</v>
      </c>
      <c r="N50" s="170" t="s">
        <v>45</v>
      </c>
      <c r="O50" s="290"/>
      <c r="P50" s="19"/>
    </row>
    <row r="51" spans="1:16" ht="55.5" customHeight="1">
      <c r="A51" s="287"/>
      <c r="B51" s="301"/>
      <c r="C51" s="190" t="s">
        <v>40</v>
      </c>
      <c r="D51" s="136"/>
      <c r="E51" s="144" t="s">
        <v>51</v>
      </c>
      <c r="F51" s="135" t="s">
        <v>42</v>
      </c>
      <c r="G51" s="138" t="s">
        <v>24</v>
      </c>
      <c r="H51" s="138" t="s">
        <v>25</v>
      </c>
      <c r="I51" s="139" t="s">
        <v>26</v>
      </c>
      <c r="J51" s="139" t="s">
        <v>50</v>
      </c>
      <c r="K51" s="141">
        <v>1</v>
      </c>
      <c r="L51" s="142">
        <v>900000</v>
      </c>
      <c r="M51" s="145">
        <f t="shared" si="4"/>
        <v>900000</v>
      </c>
      <c r="N51" s="170" t="s">
        <v>45</v>
      </c>
      <c r="O51" s="290"/>
      <c r="P51" s="19"/>
    </row>
    <row r="52" spans="1:16" ht="94.5" customHeight="1">
      <c r="A52" s="287"/>
      <c r="B52" s="301"/>
      <c r="C52" s="190" t="s">
        <v>52</v>
      </c>
      <c r="D52" s="141"/>
      <c r="E52" s="141" t="s">
        <v>53</v>
      </c>
      <c r="F52" s="135" t="s">
        <v>54</v>
      </c>
      <c r="G52" s="138" t="s">
        <v>24</v>
      </c>
      <c r="H52" s="138" t="s">
        <v>25</v>
      </c>
      <c r="I52" s="139" t="s">
        <v>26</v>
      </c>
      <c r="J52" s="141" t="s">
        <v>50</v>
      </c>
      <c r="K52" s="141">
        <v>1</v>
      </c>
      <c r="L52" s="142">
        <v>900000</v>
      </c>
      <c r="M52" s="145">
        <f t="shared" si="4"/>
        <v>900000</v>
      </c>
      <c r="N52" s="173" t="s">
        <v>55</v>
      </c>
      <c r="O52" s="290"/>
      <c r="P52" s="19"/>
    </row>
    <row r="53" spans="1:16" ht="94.5" customHeight="1">
      <c r="A53" s="287"/>
      <c r="B53" s="301"/>
      <c r="C53" s="190" t="s">
        <v>52</v>
      </c>
      <c r="D53" s="141"/>
      <c r="E53" s="141" t="s">
        <v>56</v>
      </c>
      <c r="F53" s="135" t="s">
        <v>42</v>
      </c>
      <c r="G53" s="138" t="s">
        <v>24</v>
      </c>
      <c r="H53" s="138" t="s">
        <v>25</v>
      </c>
      <c r="I53" s="139" t="s">
        <v>26</v>
      </c>
      <c r="J53" s="141" t="s">
        <v>50</v>
      </c>
      <c r="K53" s="141">
        <v>1</v>
      </c>
      <c r="L53" s="142">
        <v>900000</v>
      </c>
      <c r="M53" s="145">
        <f t="shared" si="4"/>
        <v>900000</v>
      </c>
      <c r="N53" s="173" t="s">
        <v>39</v>
      </c>
      <c r="O53" s="290"/>
      <c r="P53" s="19"/>
    </row>
    <row r="54" spans="1:16" ht="94.5" customHeight="1">
      <c r="A54" s="287"/>
      <c r="B54" s="301"/>
      <c r="C54" s="190" t="s">
        <v>52</v>
      </c>
      <c r="D54" s="141"/>
      <c r="E54" s="141" t="s">
        <v>57</v>
      </c>
      <c r="F54" s="135" t="s">
        <v>58</v>
      </c>
      <c r="G54" s="138" t="s">
        <v>24</v>
      </c>
      <c r="H54" s="138" t="s">
        <v>25</v>
      </c>
      <c r="I54" s="139" t="s">
        <v>26</v>
      </c>
      <c r="J54" s="141" t="s">
        <v>50</v>
      </c>
      <c r="K54" s="141">
        <v>1</v>
      </c>
      <c r="L54" s="145">
        <v>1250000</v>
      </c>
      <c r="M54" s="145">
        <f t="shared" si="4"/>
        <v>1250000</v>
      </c>
      <c r="N54" s="174" t="s">
        <v>28</v>
      </c>
      <c r="O54" s="290"/>
      <c r="P54" s="19"/>
    </row>
    <row r="55" spans="1:16" ht="94.5" customHeight="1">
      <c r="A55" s="287"/>
      <c r="B55" s="301"/>
      <c r="C55" s="190" t="s">
        <v>52</v>
      </c>
      <c r="D55" s="141"/>
      <c r="E55" s="141" t="s">
        <v>59</v>
      </c>
      <c r="F55" s="135" t="s">
        <v>42</v>
      </c>
      <c r="G55" s="138" t="s">
        <v>24</v>
      </c>
      <c r="H55" s="138" t="s">
        <v>25</v>
      </c>
      <c r="I55" s="139" t="s">
        <v>26</v>
      </c>
      <c r="J55" s="141" t="s">
        <v>50</v>
      </c>
      <c r="K55" s="141">
        <v>1</v>
      </c>
      <c r="L55" s="142">
        <v>900000</v>
      </c>
      <c r="M55" s="145">
        <f t="shared" si="4"/>
        <v>900000</v>
      </c>
      <c r="N55" s="173" t="s">
        <v>55</v>
      </c>
      <c r="O55" s="290"/>
      <c r="P55" s="19"/>
    </row>
    <row r="56" spans="1:16" ht="94.5" customHeight="1">
      <c r="A56" s="287"/>
      <c r="B56" s="301"/>
      <c r="C56" s="190" t="s">
        <v>60</v>
      </c>
      <c r="D56" s="141"/>
      <c r="E56" s="141" t="s">
        <v>61</v>
      </c>
      <c r="F56" s="135" t="s">
        <v>42</v>
      </c>
      <c r="G56" s="138" t="s">
        <v>62</v>
      </c>
      <c r="H56" s="138" t="s">
        <v>25</v>
      </c>
      <c r="I56" s="139" t="s">
        <v>26</v>
      </c>
      <c r="J56" s="140" t="s">
        <v>27</v>
      </c>
      <c r="K56" s="141">
        <v>1</v>
      </c>
      <c r="L56" s="142">
        <v>900000</v>
      </c>
      <c r="M56" s="145">
        <f t="shared" si="4"/>
        <v>900000</v>
      </c>
      <c r="N56" s="173" t="s">
        <v>31</v>
      </c>
      <c r="O56" s="290"/>
      <c r="P56" s="19"/>
    </row>
    <row r="57" spans="1:16" ht="47.25" customHeight="1">
      <c r="A57" s="287"/>
      <c r="B57" s="301"/>
      <c r="C57" s="190" t="s">
        <v>63</v>
      </c>
      <c r="D57" s="141" t="s">
        <v>64</v>
      </c>
      <c r="E57" s="135" t="s">
        <v>65</v>
      </c>
      <c r="F57" s="135" t="s">
        <v>42</v>
      </c>
      <c r="G57" s="138" t="s">
        <v>24</v>
      </c>
      <c r="H57" s="138" t="s">
        <v>25</v>
      </c>
      <c r="I57" s="139" t="s">
        <v>26</v>
      </c>
      <c r="J57" s="141" t="s">
        <v>50</v>
      </c>
      <c r="K57" s="141">
        <v>1</v>
      </c>
      <c r="L57" s="142">
        <v>900000</v>
      </c>
      <c r="M57" s="145">
        <f t="shared" si="4"/>
        <v>900000</v>
      </c>
      <c r="N57" s="173" t="s">
        <v>31</v>
      </c>
      <c r="O57" s="290"/>
      <c r="P57" s="19"/>
    </row>
    <row r="58" spans="1:16" ht="94.5" customHeight="1">
      <c r="A58" s="287"/>
      <c r="B58" s="301"/>
      <c r="C58" s="190" t="s">
        <v>63</v>
      </c>
      <c r="D58" s="141" t="s">
        <v>64</v>
      </c>
      <c r="E58" s="147" t="s">
        <v>66</v>
      </c>
      <c r="F58" s="135" t="s">
        <v>42</v>
      </c>
      <c r="G58" s="138" t="s">
        <v>24</v>
      </c>
      <c r="H58" s="138" t="s">
        <v>25</v>
      </c>
      <c r="I58" s="139" t="s">
        <v>26</v>
      </c>
      <c r="J58" s="141" t="s">
        <v>50</v>
      </c>
      <c r="K58" s="141">
        <v>1</v>
      </c>
      <c r="L58" s="142">
        <v>900000</v>
      </c>
      <c r="M58" s="145">
        <f t="shared" si="4"/>
        <v>900000</v>
      </c>
      <c r="N58" s="173" t="s">
        <v>31</v>
      </c>
      <c r="O58" s="290"/>
      <c r="P58" s="19"/>
    </row>
    <row r="59" spans="1:16" ht="94.5" customHeight="1">
      <c r="A59" s="287"/>
      <c r="B59" s="301"/>
      <c r="C59" s="190" t="s">
        <v>63</v>
      </c>
      <c r="D59" s="144" t="s">
        <v>67</v>
      </c>
      <c r="E59" s="148" t="s">
        <v>68</v>
      </c>
      <c r="F59" s="148" t="s">
        <v>58</v>
      </c>
      <c r="G59" s="138" t="s">
        <v>24</v>
      </c>
      <c r="H59" s="138" t="s">
        <v>25</v>
      </c>
      <c r="I59" s="139" t="s">
        <v>26</v>
      </c>
      <c r="J59" s="144" t="s">
        <v>69</v>
      </c>
      <c r="K59" s="141">
        <v>1</v>
      </c>
      <c r="L59" s="145">
        <v>1250000</v>
      </c>
      <c r="M59" s="145">
        <f>L59*K59</f>
        <v>1250000</v>
      </c>
      <c r="N59" s="174" t="s">
        <v>28</v>
      </c>
      <c r="O59" s="290"/>
      <c r="P59" s="19"/>
    </row>
    <row r="60" spans="1:16" ht="42" customHeight="1">
      <c r="A60" s="287"/>
      <c r="B60" s="301"/>
      <c r="C60" s="190" t="s">
        <v>63</v>
      </c>
      <c r="D60" s="144" t="s">
        <v>70</v>
      </c>
      <c r="E60" s="148" t="s">
        <v>71</v>
      </c>
      <c r="F60" s="135" t="s">
        <v>42</v>
      </c>
      <c r="G60" s="138" t="s">
        <v>24</v>
      </c>
      <c r="H60" s="138" t="s">
        <v>25</v>
      </c>
      <c r="I60" s="139" t="s">
        <v>26</v>
      </c>
      <c r="J60" s="141" t="s">
        <v>50</v>
      </c>
      <c r="K60" s="141">
        <v>1</v>
      </c>
      <c r="L60" s="142">
        <v>900000</v>
      </c>
      <c r="M60" s="145">
        <f>L60*K60</f>
        <v>900000</v>
      </c>
      <c r="N60" s="173" t="s">
        <v>31</v>
      </c>
      <c r="O60" s="290"/>
      <c r="P60" s="19"/>
    </row>
    <row r="61" spans="1:16" ht="46.5" customHeight="1">
      <c r="A61" s="287"/>
      <c r="B61" s="301"/>
      <c r="C61" s="190" t="s">
        <v>72</v>
      </c>
      <c r="D61" s="144" t="s">
        <v>73</v>
      </c>
      <c r="E61" s="148" t="s">
        <v>74</v>
      </c>
      <c r="F61" s="135" t="s">
        <v>42</v>
      </c>
      <c r="G61" s="138" t="s">
        <v>24</v>
      </c>
      <c r="H61" s="146" t="s">
        <v>75</v>
      </c>
      <c r="I61" s="139" t="s">
        <v>76</v>
      </c>
      <c r="J61" s="144" t="s">
        <v>77</v>
      </c>
      <c r="K61" s="141">
        <v>2</v>
      </c>
      <c r="L61" s="142">
        <v>900000</v>
      </c>
      <c r="M61" s="145">
        <f>K61*L61</f>
        <v>1800000</v>
      </c>
      <c r="N61" s="173" t="s">
        <v>39</v>
      </c>
      <c r="O61" s="290"/>
      <c r="P61" s="19"/>
    </row>
    <row r="62" spans="1:16" ht="65.25" customHeight="1">
      <c r="A62" s="287"/>
      <c r="B62" s="301"/>
      <c r="C62" s="190" t="s">
        <v>72</v>
      </c>
      <c r="D62" s="144" t="s">
        <v>73</v>
      </c>
      <c r="E62" s="148" t="s">
        <v>78</v>
      </c>
      <c r="F62" s="135" t="s">
        <v>42</v>
      </c>
      <c r="G62" s="138" t="s">
        <v>24</v>
      </c>
      <c r="H62" s="146" t="s">
        <v>43</v>
      </c>
      <c r="I62" s="139" t="s">
        <v>26</v>
      </c>
      <c r="J62" s="141" t="s">
        <v>79</v>
      </c>
      <c r="K62" s="141">
        <v>1</v>
      </c>
      <c r="L62" s="142">
        <v>900000</v>
      </c>
      <c r="M62" s="145">
        <f t="shared" ref="M62:M64" si="5">K62*L62</f>
        <v>900000</v>
      </c>
      <c r="N62" s="173" t="s">
        <v>55</v>
      </c>
      <c r="O62" s="290"/>
      <c r="P62" s="19"/>
    </row>
    <row r="63" spans="1:16" ht="90.75" customHeight="1">
      <c r="A63" s="287"/>
      <c r="B63" s="301"/>
      <c r="C63" s="190" t="s">
        <v>72</v>
      </c>
      <c r="D63" s="144" t="s">
        <v>73</v>
      </c>
      <c r="E63" s="148" t="s">
        <v>80</v>
      </c>
      <c r="F63" s="135" t="s">
        <v>42</v>
      </c>
      <c r="G63" s="138" t="s">
        <v>24</v>
      </c>
      <c r="H63" s="138" t="s">
        <v>25</v>
      </c>
      <c r="I63" s="139" t="s">
        <v>26</v>
      </c>
      <c r="J63" s="144" t="s">
        <v>69</v>
      </c>
      <c r="K63" s="141">
        <v>1</v>
      </c>
      <c r="L63" s="142">
        <v>900000</v>
      </c>
      <c r="M63" s="145">
        <f t="shared" si="5"/>
        <v>900000</v>
      </c>
      <c r="N63" s="173" t="s">
        <v>31</v>
      </c>
      <c r="O63" s="290"/>
      <c r="P63" s="19"/>
    </row>
    <row r="64" spans="1:16" ht="72.75" customHeight="1">
      <c r="A64" s="288"/>
      <c r="B64" s="316"/>
      <c r="C64" s="169" t="s">
        <v>72</v>
      </c>
      <c r="D64" s="160" t="s">
        <v>123</v>
      </c>
      <c r="E64" s="160" t="s">
        <v>124</v>
      </c>
      <c r="F64" s="162" t="s">
        <v>42</v>
      </c>
      <c r="G64" s="163" t="s">
        <v>24</v>
      </c>
      <c r="H64" s="163" t="s">
        <v>25</v>
      </c>
      <c r="I64" s="164" t="s">
        <v>26</v>
      </c>
      <c r="J64" s="160" t="s">
        <v>69</v>
      </c>
      <c r="K64" s="165">
        <v>1</v>
      </c>
      <c r="L64" s="142">
        <v>900000</v>
      </c>
      <c r="M64" s="166">
        <f t="shared" si="5"/>
        <v>900000</v>
      </c>
      <c r="N64" s="175" t="s">
        <v>45</v>
      </c>
      <c r="O64" s="290"/>
      <c r="P64" s="19"/>
    </row>
    <row r="65" spans="1:16" ht="43.5" customHeight="1">
      <c r="A65" s="287" t="s">
        <v>139</v>
      </c>
      <c r="B65" s="301">
        <v>171</v>
      </c>
      <c r="C65" s="192" t="s">
        <v>20</v>
      </c>
      <c r="D65" s="171" t="s">
        <v>21</v>
      </c>
      <c r="E65" s="150" t="s">
        <v>22</v>
      </c>
      <c r="F65" s="150" t="s">
        <v>23</v>
      </c>
      <c r="G65" s="151" t="s">
        <v>24</v>
      </c>
      <c r="H65" s="151" t="s">
        <v>25</v>
      </c>
      <c r="I65" s="152" t="s">
        <v>26</v>
      </c>
      <c r="J65" s="153" t="s">
        <v>27</v>
      </c>
      <c r="K65" s="154">
        <v>1</v>
      </c>
      <c r="L65" s="155">
        <v>1250000</v>
      </c>
      <c r="M65" s="155">
        <f>K65*L65</f>
        <v>1250000</v>
      </c>
      <c r="N65" s="172" t="s">
        <v>28</v>
      </c>
      <c r="O65" s="290"/>
      <c r="P65" s="19"/>
    </row>
    <row r="66" spans="1:16" ht="41.25" customHeight="1">
      <c r="A66" s="287"/>
      <c r="B66" s="301"/>
      <c r="C66" s="189" t="s">
        <v>20</v>
      </c>
      <c r="D66" s="144" t="s">
        <v>21</v>
      </c>
      <c r="E66" s="137" t="s">
        <v>29</v>
      </c>
      <c r="F66" s="137" t="s">
        <v>30</v>
      </c>
      <c r="G66" s="138" t="s">
        <v>24</v>
      </c>
      <c r="H66" s="138" t="s">
        <v>25</v>
      </c>
      <c r="I66" s="139" t="s">
        <v>26</v>
      </c>
      <c r="J66" s="140" t="s">
        <v>27</v>
      </c>
      <c r="K66" s="141">
        <v>1</v>
      </c>
      <c r="L66" s="142">
        <v>900000</v>
      </c>
      <c r="M66" s="142">
        <f>K66*L66</f>
        <v>900000</v>
      </c>
      <c r="N66" s="173" t="s">
        <v>31</v>
      </c>
      <c r="O66" s="290"/>
      <c r="P66" s="19"/>
    </row>
    <row r="67" spans="1:16" s="14" customFormat="1" ht="15.75" customHeight="1">
      <c r="A67" s="287"/>
      <c r="B67" s="301"/>
      <c r="C67" s="189" t="s">
        <v>20</v>
      </c>
      <c r="D67" s="144" t="s">
        <v>32</v>
      </c>
      <c r="E67" s="137" t="s">
        <v>33</v>
      </c>
      <c r="F67" s="137" t="s">
        <v>30</v>
      </c>
      <c r="G67" s="138" t="s">
        <v>24</v>
      </c>
      <c r="H67" s="138" t="s">
        <v>25</v>
      </c>
      <c r="I67" s="139" t="s">
        <v>26</v>
      </c>
      <c r="J67" s="140" t="s">
        <v>34</v>
      </c>
      <c r="K67" s="141">
        <v>1</v>
      </c>
      <c r="L67" s="142">
        <v>900000</v>
      </c>
      <c r="M67" s="142">
        <f t="shared" ref="M67:M78" si="6">K67*L67</f>
        <v>900000</v>
      </c>
      <c r="N67" s="173" t="s">
        <v>31</v>
      </c>
      <c r="O67" s="290"/>
      <c r="P67" s="19"/>
    </row>
    <row r="68" spans="1:16" s="14" customFormat="1" ht="34.5" customHeight="1">
      <c r="A68" s="287"/>
      <c r="B68" s="301"/>
      <c r="C68" s="189" t="s">
        <v>20</v>
      </c>
      <c r="D68" s="144" t="s">
        <v>32</v>
      </c>
      <c r="E68" s="137" t="s">
        <v>35</v>
      </c>
      <c r="F68" s="137" t="s">
        <v>30</v>
      </c>
      <c r="G68" s="138" t="s">
        <v>24</v>
      </c>
      <c r="H68" s="138" t="s">
        <v>25</v>
      </c>
      <c r="I68" s="139" t="s">
        <v>26</v>
      </c>
      <c r="J68" s="140" t="s">
        <v>34</v>
      </c>
      <c r="K68" s="141">
        <v>1</v>
      </c>
      <c r="L68" s="142">
        <v>900000</v>
      </c>
      <c r="M68" s="142">
        <f t="shared" si="6"/>
        <v>900000</v>
      </c>
      <c r="N68" s="173" t="s">
        <v>31</v>
      </c>
      <c r="O68" s="290"/>
      <c r="P68" s="19"/>
    </row>
    <row r="69" spans="1:16" s="14" customFormat="1" ht="15.75" customHeight="1">
      <c r="A69" s="287"/>
      <c r="B69" s="301"/>
      <c r="C69" s="189" t="s">
        <v>20</v>
      </c>
      <c r="D69" s="144" t="s">
        <v>32</v>
      </c>
      <c r="E69" s="143" t="s">
        <v>36</v>
      </c>
      <c r="F69" s="137" t="s">
        <v>37</v>
      </c>
      <c r="G69" s="138" t="s">
        <v>38</v>
      </c>
      <c r="H69" s="138" t="s">
        <v>25</v>
      </c>
      <c r="I69" s="139" t="s">
        <v>26</v>
      </c>
      <c r="J69" s="140" t="s">
        <v>27</v>
      </c>
      <c r="K69" s="141">
        <v>1</v>
      </c>
      <c r="L69" s="142">
        <v>900000</v>
      </c>
      <c r="M69" s="142">
        <f t="shared" si="6"/>
        <v>900000</v>
      </c>
      <c r="N69" s="173" t="s">
        <v>39</v>
      </c>
      <c r="O69" s="290"/>
      <c r="P69" s="19"/>
    </row>
    <row r="70" spans="1:16" s="14" customFormat="1" ht="15.75" customHeight="1">
      <c r="A70" s="287"/>
      <c r="B70" s="301"/>
      <c r="C70" s="190" t="s">
        <v>40</v>
      </c>
      <c r="D70" s="136"/>
      <c r="E70" s="144" t="s">
        <v>46</v>
      </c>
      <c r="F70" s="135" t="s">
        <v>47</v>
      </c>
      <c r="G70" s="138"/>
      <c r="H70" s="138" t="s">
        <v>25</v>
      </c>
      <c r="I70" s="139" t="s">
        <v>26</v>
      </c>
      <c r="J70" s="139" t="s">
        <v>48</v>
      </c>
      <c r="K70" s="141">
        <v>1</v>
      </c>
      <c r="L70" s="142">
        <v>900000</v>
      </c>
      <c r="M70" s="145">
        <f t="shared" si="6"/>
        <v>900000</v>
      </c>
      <c r="N70" s="170" t="s">
        <v>45</v>
      </c>
      <c r="O70" s="290"/>
      <c r="P70" s="19"/>
    </row>
    <row r="71" spans="1:16" s="14" customFormat="1" ht="15.75" customHeight="1">
      <c r="A71" s="287"/>
      <c r="B71" s="301"/>
      <c r="C71" s="190" t="s">
        <v>40</v>
      </c>
      <c r="D71" s="136"/>
      <c r="E71" s="144" t="s">
        <v>51</v>
      </c>
      <c r="F71" s="135" t="s">
        <v>42</v>
      </c>
      <c r="G71" s="138" t="s">
        <v>24</v>
      </c>
      <c r="H71" s="138" t="s">
        <v>25</v>
      </c>
      <c r="I71" s="139" t="s">
        <v>26</v>
      </c>
      <c r="J71" s="139" t="s">
        <v>50</v>
      </c>
      <c r="K71" s="141">
        <v>1</v>
      </c>
      <c r="L71" s="142">
        <v>900000</v>
      </c>
      <c r="M71" s="145">
        <f t="shared" si="6"/>
        <v>900000</v>
      </c>
      <c r="N71" s="170" t="s">
        <v>45</v>
      </c>
      <c r="O71" s="290"/>
      <c r="P71" s="19"/>
    </row>
    <row r="72" spans="1:16" s="14" customFormat="1" ht="15.75" customHeight="1">
      <c r="A72" s="287"/>
      <c r="B72" s="301"/>
      <c r="C72" s="190" t="s">
        <v>52</v>
      </c>
      <c r="D72" s="141"/>
      <c r="E72" s="141" t="s">
        <v>53</v>
      </c>
      <c r="F72" s="135" t="s">
        <v>54</v>
      </c>
      <c r="G72" s="138" t="s">
        <v>24</v>
      </c>
      <c r="H72" s="138" t="s">
        <v>25</v>
      </c>
      <c r="I72" s="139" t="s">
        <v>26</v>
      </c>
      <c r="J72" s="141" t="s">
        <v>50</v>
      </c>
      <c r="K72" s="141">
        <v>1</v>
      </c>
      <c r="L72" s="142">
        <v>900000</v>
      </c>
      <c r="M72" s="145">
        <f t="shared" si="6"/>
        <v>900000</v>
      </c>
      <c r="N72" s="173" t="s">
        <v>55</v>
      </c>
      <c r="O72" s="290"/>
      <c r="P72" s="19"/>
    </row>
    <row r="73" spans="1:16" s="14" customFormat="1" ht="15.75" customHeight="1">
      <c r="A73" s="287"/>
      <c r="B73" s="301"/>
      <c r="C73" s="190" t="s">
        <v>52</v>
      </c>
      <c r="D73" s="141"/>
      <c r="E73" s="141" t="s">
        <v>56</v>
      </c>
      <c r="F73" s="135" t="s">
        <v>42</v>
      </c>
      <c r="G73" s="138" t="s">
        <v>24</v>
      </c>
      <c r="H73" s="138" t="s">
        <v>25</v>
      </c>
      <c r="I73" s="139" t="s">
        <v>26</v>
      </c>
      <c r="J73" s="141" t="s">
        <v>50</v>
      </c>
      <c r="K73" s="141">
        <v>1</v>
      </c>
      <c r="L73" s="142">
        <v>900000</v>
      </c>
      <c r="M73" s="145">
        <f t="shared" si="6"/>
        <v>900000</v>
      </c>
      <c r="N73" s="173" t="s">
        <v>39</v>
      </c>
      <c r="O73" s="290"/>
      <c r="P73" s="19"/>
    </row>
    <row r="74" spans="1:16" s="14" customFormat="1" ht="15.75" customHeight="1">
      <c r="A74" s="287"/>
      <c r="B74" s="301"/>
      <c r="C74" s="190" t="s">
        <v>52</v>
      </c>
      <c r="D74" s="141"/>
      <c r="E74" s="141" t="s">
        <v>57</v>
      </c>
      <c r="F74" s="135" t="s">
        <v>58</v>
      </c>
      <c r="G74" s="138" t="s">
        <v>24</v>
      </c>
      <c r="H74" s="138" t="s">
        <v>25</v>
      </c>
      <c r="I74" s="139" t="s">
        <v>26</v>
      </c>
      <c r="J74" s="141" t="s">
        <v>50</v>
      </c>
      <c r="K74" s="141">
        <v>1</v>
      </c>
      <c r="L74" s="145">
        <v>1250000</v>
      </c>
      <c r="M74" s="145">
        <f t="shared" si="6"/>
        <v>1250000</v>
      </c>
      <c r="N74" s="174" t="s">
        <v>28</v>
      </c>
      <c r="O74" s="290"/>
      <c r="P74" s="19"/>
    </row>
    <row r="75" spans="1:16" s="14" customFormat="1" ht="15.75" customHeight="1">
      <c r="A75" s="287"/>
      <c r="B75" s="301"/>
      <c r="C75" s="190" t="s">
        <v>52</v>
      </c>
      <c r="D75" s="141"/>
      <c r="E75" s="141" t="s">
        <v>59</v>
      </c>
      <c r="F75" s="135" t="s">
        <v>42</v>
      </c>
      <c r="G75" s="138" t="s">
        <v>24</v>
      </c>
      <c r="H75" s="138" t="s">
        <v>25</v>
      </c>
      <c r="I75" s="139" t="s">
        <v>26</v>
      </c>
      <c r="J75" s="141" t="s">
        <v>50</v>
      </c>
      <c r="K75" s="141">
        <v>1</v>
      </c>
      <c r="L75" s="142">
        <v>900000</v>
      </c>
      <c r="M75" s="145">
        <f t="shared" si="6"/>
        <v>900000</v>
      </c>
      <c r="N75" s="173" t="s">
        <v>55</v>
      </c>
      <c r="O75" s="290"/>
      <c r="P75" s="19"/>
    </row>
    <row r="76" spans="1:16" s="14" customFormat="1" ht="15.75" customHeight="1">
      <c r="A76" s="287"/>
      <c r="B76" s="301"/>
      <c r="C76" s="190" t="s">
        <v>60</v>
      </c>
      <c r="D76" s="141"/>
      <c r="E76" s="141" t="s">
        <v>61</v>
      </c>
      <c r="F76" s="135" t="s">
        <v>42</v>
      </c>
      <c r="G76" s="138" t="s">
        <v>62</v>
      </c>
      <c r="H76" s="138" t="s">
        <v>25</v>
      </c>
      <c r="I76" s="139" t="s">
        <v>26</v>
      </c>
      <c r="J76" s="140" t="s">
        <v>27</v>
      </c>
      <c r="K76" s="141">
        <v>1</v>
      </c>
      <c r="L76" s="142">
        <v>900000</v>
      </c>
      <c r="M76" s="145">
        <f t="shared" si="6"/>
        <v>900000</v>
      </c>
      <c r="N76" s="173" t="s">
        <v>31</v>
      </c>
      <c r="O76" s="290"/>
      <c r="P76" s="19"/>
    </row>
    <row r="77" spans="1:16" s="14" customFormat="1" ht="15.75" customHeight="1">
      <c r="A77" s="287"/>
      <c r="B77" s="301"/>
      <c r="C77" s="190" t="s">
        <v>63</v>
      </c>
      <c r="D77" s="141" t="s">
        <v>64</v>
      </c>
      <c r="E77" s="135" t="s">
        <v>65</v>
      </c>
      <c r="F77" s="135" t="s">
        <v>42</v>
      </c>
      <c r="G77" s="138" t="s">
        <v>24</v>
      </c>
      <c r="H77" s="138" t="s">
        <v>25</v>
      </c>
      <c r="I77" s="139" t="s">
        <v>26</v>
      </c>
      <c r="J77" s="141" t="s">
        <v>50</v>
      </c>
      <c r="K77" s="141">
        <v>1</v>
      </c>
      <c r="L77" s="142">
        <v>900000</v>
      </c>
      <c r="M77" s="145">
        <f t="shared" si="6"/>
        <v>900000</v>
      </c>
      <c r="N77" s="173" t="s">
        <v>31</v>
      </c>
      <c r="O77" s="290"/>
      <c r="P77" s="19"/>
    </row>
    <row r="78" spans="1:16" s="14" customFormat="1" ht="15.75" customHeight="1">
      <c r="A78" s="287"/>
      <c r="B78" s="301"/>
      <c r="C78" s="190" t="s">
        <v>63</v>
      </c>
      <c r="D78" s="141" t="s">
        <v>64</v>
      </c>
      <c r="E78" s="147" t="s">
        <v>66</v>
      </c>
      <c r="F78" s="135" t="s">
        <v>42</v>
      </c>
      <c r="G78" s="138" t="s">
        <v>24</v>
      </c>
      <c r="H78" s="138" t="s">
        <v>25</v>
      </c>
      <c r="I78" s="139" t="s">
        <v>26</v>
      </c>
      <c r="J78" s="141" t="s">
        <v>50</v>
      </c>
      <c r="K78" s="141">
        <v>1</v>
      </c>
      <c r="L78" s="142">
        <v>900000</v>
      </c>
      <c r="M78" s="145">
        <f t="shared" si="6"/>
        <v>900000</v>
      </c>
      <c r="N78" s="173" t="s">
        <v>31</v>
      </c>
      <c r="O78" s="290"/>
      <c r="P78" s="19"/>
    </row>
    <row r="79" spans="1:16" s="14" customFormat="1" ht="15.75" customHeight="1">
      <c r="A79" s="287"/>
      <c r="B79" s="301"/>
      <c r="C79" s="190" t="s">
        <v>63</v>
      </c>
      <c r="D79" s="144" t="s">
        <v>67</v>
      </c>
      <c r="E79" s="148" t="s">
        <v>68</v>
      </c>
      <c r="F79" s="148" t="s">
        <v>58</v>
      </c>
      <c r="G79" s="138" t="s">
        <v>24</v>
      </c>
      <c r="H79" s="138" t="s">
        <v>25</v>
      </c>
      <c r="I79" s="139" t="s">
        <v>26</v>
      </c>
      <c r="J79" s="144" t="s">
        <v>69</v>
      </c>
      <c r="K79" s="141">
        <v>1</v>
      </c>
      <c r="L79" s="145">
        <v>1250000</v>
      </c>
      <c r="M79" s="145">
        <f>L79*K79</f>
        <v>1250000</v>
      </c>
      <c r="N79" s="174" t="s">
        <v>28</v>
      </c>
      <c r="O79" s="290"/>
      <c r="P79" s="19"/>
    </row>
    <row r="80" spans="1:16" s="14" customFormat="1" ht="15.75" customHeight="1">
      <c r="A80" s="287"/>
      <c r="B80" s="301"/>
      <c r="C80" s="190" t="s">
        <v>63</v>
      </c>
      <c r="D80" s="144" t="s">
        <v>70</v>
      </c>
      <c r="E80" s="148" t="s">
        <v>71</v>
      </c>
      <c r="F80" s="135" t="s">
        <v>42</v>
      </c>
      <c r="G80" s="138" t="s">
        <v>24</v>
      </c>
      <c r="H80" s="138" t="s">
        <v>25</v>
      </c>
      <c r="I80" s="139" t="s">
        <v>26</v>
      </c>
      <c r="J80" s="141" t="s">
        <v>50</v>
      </c>
      <c r="K80" s="141">
        <v>1</v>
      </c>
      <c r="L80" s="142">
        <v>900000</v>
      </c>
      <c r="M80" s="145">
        <f>L80*K80</f>
        <v>900000</v>
      </c>
      <c r="N80" s="173" t="s">
        <v>31</v>
      </c>
      <c r="O80" s="290"/>
      <c r="P80" s="19"/>
    </row>
    <row r="81" spans="1:16" s="14" customFormat="1" ht="15.75" customHeight="1">
      <c r="A81" s="287"/>
      <c r="B81" s="301"/>
      <c r="C81" s="190" t="s">
        <v>72</v>
      </c>
      <c r="D81" s="144" t="s">
        <v>73</v>
      </c>
      <c r="E81" s="148" t="s">
        <v>74</v>
      </c>
      <c r="F81" s="135" t="s">
        <v>42</v>
      </c>
      <c r="G81" s="138" t="s">
        <v>24</v>
      </c>
      <c r="H81" s="146" t="s">
        <v>75</v>
      </c>
      <c r="I81" s="139" t="s">
        <v>76</v>
      </c>
      <c r="J81" s="144" t="s">
        <v>77</v>
      </c>
      <c r="K81" s="141">
        <v>2</v>
      </c>
      <c r="L81" s="142">
        <v>900000</v>
      </c>
      <c r="M81" s="145">
        <f>K81*L81</f>
        <v>1800000</v>
      </c>
      <c r="N81" s="173" t="s">
        <v>39</v>
      </c>
      <c r="O81" s="290"/>
      <c r="P81" s="19"/>
    </row>
    <row r="82" spans="1:16" s="14" customFormat="1" ht="15.75" customHeight="1">
      <c r="A82" s="287"/>
      <c r="B82" s="301"/>
      <c r="C82" s="190" t="s">
        <v>72</v>
      </c>
      <c r="D82" s="144" t="s">
        <v>73</v>
      </c>
      <c r="E82" s="148" t="s">
        <v>78</v>
      </c>
      <c r="F82" s="135" t="s">
        <v>42</v>
      </c>
      <c r="G82" s="138" t="s">
        <v>24</v>
      </c>
      <c r="H82" s="146" t="s">
        <v>43</v>
      </c>
      <c r="I82" s="139" t="s">
        <v>26</v>
      </c>
      <c r="J82" s="141" t="s">
        <v>79</v>
      </c>
      <c r="K82" s="141">
        <v>1</v>
      </c>
      <c r="L82" s="142">
        <v>900000</v>
      </c>
      <c r="M82" s="145">
        <f t="shared" ref="M82:M84" si="7">K82*L82</f>
        <v>900000</v>
      </c>
      <c r="N82" s="173" t="s">
        <v>55</v>
      </c>
      <c r="O82" s="290"/>
      <c r="P82" s="19"/>
    </row>
    <row r="83" spans="1:16" ht="15.75" customHeight="1">
      <c r="A83" s="287"/>
      <c r="B83" s="301"/>
      <c r="C83" s="190" t="s">
        <v>72</v>
      </c>
      <c r="D83" s="144" t="s">
        <v>73</v>
      </c>
      <c r="E83" s="148" t="s">
        <v>80</v>
      </c>
      <c r="F83" s="135" t="s">
        <v>42</v>
      </c>
      <c r="G83" s="138" t="s">
        <v>24</v>
      </c>
      <c r="H83" s="138" t="s">
        <v>25</v>
      </c>
      <c r="I83" s="139" t="s">
        <v>26</v>
      </c>
      <c r="J83" s="144" t="s">
        <v>69</v>
      </c>
      <c r="K83" s="141">
        <v>1</v>
      </c>
      <c r="L83" s="142">
        <v>900000</v>
      </c>
      <c r="M83" s="145">
        <f t="shared" si="7"/>
        <v>900000</v>
      </c>
      <c r="N83" s="173" t="s">
        <v>31</v>
      </c>
      <c r="O83" s="290"/>
      <c r="P83" s="19"/>
    </row>
    <row r="84" spans="1:16" ht="15.75" customHeight="1">
      <c r="A84" s="288"/>
      <c r="B84" s="316"/>
      <c r="C84" s="169" t="s">
        <v>72</v>
      </c>
      <c r="D84" s="160" t="s">
        <v>123</v>
      </c>
      <c r="E84" s="160" t="s">
        <v>124</v>
      </c>
      <c r="F84" s="162" t="s">
        <v>42</v>
      </c>
      <c r="G84" s="163" t="s">
        <v>24</v>
      </c>
      <c r="H84" s="163" t="s">
        <v>25</v>
      </c>
      <c r="I84" s="164" t="s">
        <v>26</v>
      </c>
      <c r="J84" s="160" t="s">
        <v>69</v>
      </c>
      <c r="K84" s="165">
        <v>1</v>
      </c>
      <c r="L84" s="142">
        <v>900000</v>
      </c>
      <c r="M84" s="166">
        <f t="shared" si="7"/>
        <v>900000</v>
      </c>
      <c r="N84" s="175" t="s">
        <v>45</v>
      </c>
      <c r="O84" s="290"/>
      <c r="P84" s="19"/>
    </row>
    <row r="85" spans="1:16" s="12" customFormat="1" ht="15.75" customHeight="1">
      <c r="A85" s="18"/>
      <c r="B85" s="18"/>
      <c r="C85"/>
      <c r="D85"/>
      <c r="E85" s="7"/>
      <c r="F85"/>
      <c r="G85"/>
      <c r="H85"/>
      <c r="I85"/>
      <c r="J85"/>
      <c r="K85" s="302" t="s">
        <v>84</v>
      </c>
      <c r="L85" s="302"/>
      <c r="M85" s="131">
        <f>SUM(M5:M84)</f>
        <v>79800000</v>
      </c>
      <c r="N85" s="14"/>
      <c r="O85" s="19"/>
      <c r="P85"/>
    </row>
    <row r="86" spans="1:16" s="12" customFormat="1" ht="15.75" customHeight="1">
      <c r="C86"/>
      <c r="D86"/>
      <c r="E86" s="7"/>
      <c r="F86"/>
      <c r="G86"/>
      <c r="H86"/>
      <c r="I86"/>
      <c r="J86"/>
      <c r="K86" s="293" t="s">
        <v>85</v>
      </c>
      <c r="L86" s="294"/>
      <c r="M86" s="10">
        <v>2878620</v>
      </c>
      <c r="N86" s="23">
        <f>M86*100%/M87</f>
        <v>3.4816981705790444E-2</v>
      </c>
      <c r="O86"/>
      <c r="P86"/>
    </row>
    <row r="87" spans="1:16" s="12" customFormat="1" ht="15.75" customHeight="1">
      <c r="C87"/>
      <c r="D87"/>
      <c r="E87" s="7"/>
      <c r="F87"/>
      <c r="G87"/>
      <c r="H87"/>
      <c r="I87"/>
      <c r="J87"/>
      <c r="K87" s="282" t="s">
        <v>86</v>
      </c>
      <c r="L87" s="282"/>
      <c r="M87" s="17">
        <f>M85+M86</f>
        <v>82678620</v>
      </c>
      <c r="N87" s="14"/>
      <c r="O87"/>
      <c r="P87"/>
    </row>
    <row r="88" spans="1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1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1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1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1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1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1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1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1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</sheetData>
  <protectedRanges>
    <protectedRange sqref="E5 E25 E45 E65" name="Rango1_13_1_1_1_1_1_1"/>
  </protectedRanges>
  <mergeCells count="16">
    <mergeCell ref="K85:L85"/>
    <mergeCell ref="K86:L86"/>
    <mergeCell ref="K87:L87"/>
    <mergeCell ref="B65:B84"/>
    <mergeCell ref="A65:A84"/>
    <mergeCell ref="A1:O1"/>
    <mergeCell ref="A2:O2"/>
    <mergeCell ref="G3:H3"/>
    <mergeCell ref="I3:J3"/>
    <mergeCell ref="O4:O84"/>
    <mergeCell ref="A45:A64"/>
    <mergeCell ref="B45:B64"/>
    <mergeCell ref="B25:B44"/>
    <mergeCell ref="A5:A24"/>
    <mergeCell ref="B5:B24"/>
    <mergeCell ref="A25:A44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R1038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9.28515625" customWidth="1"/>
    <col min="17" max="17" width="18.140625" customWidth="1"/>
    <col min="18" max="18" width="20.42578125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140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8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289">
        <v>1</v>
      </c>
      <c r="P4" s="3"/>
    </row>
    <row r="5" spans="1:18" ht="65.25" customHeight="1">
      <c r="A5" s="331" t="s">
        <v>141</v>
      </c>
      <c r="B5" s="215">
        <v>292</v>
      </c>
      <c r="C5" s="178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1250000</v>
      </c>
      <c r="M5" s="155">
        <f>K5*L5</f>
        <v>1250000</v>
      </c>
      <c r="N5" s="172" t="s">
        <v>28</v>
      </c>
      <c r="O5" s="290"/>
      <c r="P5" s="194">
        <v>64800000</v>
      </c>
      <c r="Q5" s="134">
        <f>P5/21</f>
        <v>3085714.2857142859</v>
      </c>
      <c r="R5" s="134">
        <f>Q5/4</f>
        <v>771428.57142857148</v>
      </c>
    </row>
    <row r="6" spans="1:18" ht="65.25" customHeight="1">
      <c r="A6" s="333"/>
      <c r="B6" s="216"/>
      <c r="C6" s="17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771430</v>
      </c>
      <c r="M6" s="142">
        <f>K6*L6</f>
        <v>771430</v>
      </c>
      <c r="N6" s="173" t="s">
        <v>31</v>
      </c>
      <c r="O6" s="290"/>
      <c r="P6" s="194">
        <v>15000000</v>
      </c>
      <c r="Q6" s="155">
        <f>P6/4</f>
        <v>3750000</v>
      </c>
      <c r="R6" s="155">
        <f>Q6/3</f>
        <v>1250000</v>
      </c>
    </row>
    <row r="7" spans="1:18" ht="65.25" customHeight="1">
      <c r="A7" s="333"/>
      <c r="B7" s="216"/>
      <c r="C7" s="17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771430</v>
      </c>
      <c r="M7" s="142">
        <f t="shared" ref="M7:M22" si="0">K7*L7</f>
        <v>771430</v>
      </c>
      <c r="N7" s="173" t="s">
        <v>31</v>
      </c>
      <c r="O7" s="290"/>
      <c r="P7" s="177">
        <f>SUM(M5:M27)</f>
        <v>19950000</v>
      </c>
      <c r="Q7" s="134">
        <f>P7*4</f>
        <v>79800000</v>
      </c>
      <c r="R7" s="155">
        <v>1250000</v>
      </c>
    </row>
    <row r="8" spans="1:18" ht="65.25" customHeight="1">
      <c r="A8" s="333"/>
      <c r="B8" s="216"/>
      <c r="C8" s="17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771430</v>
      </c>
      <c r="M8" s="142">
        <f t="shared" si="0"/>
        <v>771430</v>
      </c>
      <c r="N8" s="173" t="s">
        <v>31</v>
      </c>
      <c r="O8" s="290"/>
      <c r="P8" s="19"/>
      <c r="R8" s="155">
        <v>1250000</v>
      </c>
    </row>
    <row r="9" spans="1:18" ht="163.5" customHeight="1">
      <c r="A9" s="333"/>
      <c r="B9" s="216"/>
      <c r="C9" s="17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771430</v>
      </c>
      <c r="M9" s="142">
        <f t="shared" si="0"/>
        <v>771430</v>
      </c>
      <c r="N9" s="173" t="s">
        <v>39</v>
      </c>
      <c r="O9" s="290"/>
      <c r="P9" s="19"/>
    </row>
    <row r="10" spans="1:18" ht="52.5" customHeight="1">
      <c r="A10" s="333"/>
      <c r="B10" s="216"/>
      <c r="C10" s="180" t="s">
        <v>40</v>
      </c>
      <c r="D10" s="136"/>
      <c r="E10" s="144" t="s">
        <v>41</v>
      </c>
      <c r="F10" s="135" t="s">
        <v>42</v>
      </c>
      <c r="G10" s="138"/>
      <c r="H10" s="138" t="s">
        <v>25</v>
      </c>
      <c r="I10" s="139" t="s">
        <v>26</v>
      </c>
      <c r="J10" s="139" t="s">
        <v>48</v>
      </c>
      <c r="K10" s="141">
        <v>1</v>
      </c>
      <c r="L10" s="142">
        <v>771430</v>
      </c>
      <c r="M10" s="145">
        <f t="shared" ref="M10" si="1">K10*L10</f>
        <v>771430</v>
      </c>
      <c r="N10" s="170" t="s">
        <v>45</v>
      </c>
      <c r="O10" s="290"/>
      <c r="P10" s="19"/>
    </row>
    <row r="11" spans="1:18" ht="52.5" customHeight="1">
      <c r="A11" s="333"/>
      <c r="B11" s="216"/>
      <c r="C11" s="180" t="s">
        <v>40</v>
      </c>
      <c r="D11" s="136"/>
      <c r="E11" s="144" t="s">
        <v>46</v>
      </c>
      <c r="F11" s="135" t="s">
        <v>47</v>
      </c>
      <c r="G11" s="138"/>
      <c r="H11" s="138" t="s">
        <v>25</v>
      </c>
      <c r="I11" s="139" t="s">
        <v>26</v>
      </c>
      <c r="J11" s="139" t="s">
        <v>48</v>
      </c>
      <c r="K11" s="141">
        <v>1</v>
      </c>
      <c r="L11" s="142">
        <v>771430</v>
      </c>
      <c r="M11" s="145">
        <f t="shared" si="0"/>
        <v>771430</v>
      </c>
      <c r="N11" s="170" t="s">
        <v>45</v>
      </c>
      <c r="O11" s="290"/>
      <c r="P11" s="19"/>
    </row>
    <row r="12" spans="1:18" ht="84" customHeight="1">
      <c r="A12" s="333"/>
      <c r="B12" s="216"/>
      <c r="C12" s="180" t="s">
        <v>40</v>
      </c>
      <c r="D12" s="136"/>
      <c r="E12" s="20" t="s">
        <v>130</v>
      </c>
      <c r="F12" s="135" t="s">
        <v>42</v>
      </c>
      <c r="G12" s="138" t="s">
        <v>24</v>
      </c>
      <c r="H12" s="138" t="s">
        <v>25</v>
      </c>
      <c r="I12" s="139" t="s">
        <v>26</v>
      </c>
      <c r="J12" s="139" t="s">
        <v>50</v>
      </c>
      <c r="K12" s="141">
        <v>1</v>
      </c>
      <c r="L12" s="142">
        <v>771430</v>
      </c>
      <c r="M12" s="145">
        <f t="shared" si="0"/>
        <v>771430</v>
      </c>
      <c r="N12" s="170" t="s">
        <v>45</v>
      </c>
      <c r="O12" s="290"/>
      <c r="P12" s="19"/>
    </row>
    <row r="13" spans="1:18" ht="71.25" customHeight="1">
      <c r="A13" s="333"/>
      <c r="B13" s="216"/>
      <c r="C13" s="180" t="s">
        <v>40</v>
      </c>
      <c r="D13" s="136"/>
      <c r="E13" s="144" t="s">
        <v>51</v>
      </c>
      <c r="F13" s="135" t="s">
        <v>42</v>
      </c>
      <c r="G13" s="138" t="s">
        <v>24</v>
      </c>
      <c r="H13" s="138" t="s">
        <v>25</v>
      </c>
      <c r="I13" s="139" t="s">
        <v>26</v>
      </c>
      <c r="J13" s="139" t="s">
        <v>50</v>
      </c>
      <c r="K13" s="141">
        <v>1</v>
      </c>
      <c r="L13" s="142">
        <v>771430</v>
      </c>
      <c r="M13" s="145">
        <f t="shared" si="0"/>
        <v>771430</v>
      </c>
      <c r="N13" s="170" t="s">
        <v>45</v>
      </c>
      <c r="O13" s="290"/>
      <c r="P13" s="19"/>
    </row>
    <row r="14" spans="1:18" ht="80.25" customHeight="1">
      <c r="A14" s="333"/>
      <c r="B14" s="216"/>
      <c r="C14" s="180" t="s">
        <v>52</v>
      </c>
      <c r="D14" s="141"/>
      <c r="E14" s="141" t="s">
        <v>53</v>
      </c>
      <c r="F14" s="135" t="s">
        <v>54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41">
        <v>1</v>
      </c>
      <c r="L14" s="142">
        <v>771430</v>
      </c>
      <c r="M14" s="145">
        <f t="shared" si="0"/>
        <v>771430</v>
      </c>
      <c r="N14" s="173" t="s">
        <v>55</v>
      </c>
      <c r="O14" s="290"/>
      <c r="P14" s="19"/>
    </row>
    <row r="15" spans="1:18" ht="40.5" customHeight="1">
      <c r="A15" s="333"/>
      <c r="B15" s="216"/>
      <c r="C15" s="180" t="s">
        <v>52</v>
      </c>
      <c r="D15" s="141"/>
      <c r="E15" s="141" t="s">
        <v>56</v>
      </c>
      <c r="F15" s="135" t="s">
        <v>42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41">
        <v>1</v>
      </c>
      <c r="L15" s="142">
        <v>771430</v>
      </c>
      <c r="M15" s="145">
        <f t="shared" si="0"/>
        <v>771430</v>
      </c>
      <c r="N15" s="173" t="s">
        <v>39</v>
      </c>
      <c r="O15" s="290"/>
      <c r="P15" s="19"/>
    </row>
    <row r="16" spans="1:18" ht="58.5" customHeight="1">
      <c r="A16" s="333"/>
      <c r="B16" s="216"/>
      <c r="C16" s="180" t="s">
        <v>52</v>
      </c>
      <c r="D16" s="141"/>
      <c r="E16" s="141" t="s">
        <v>57</v>
      </c>
      <c r="F16" s="135" t="s">
        <v>58</v>
      </c>
      <c r="G16" s="138" t="s">
        <v>24</v>
      </c>
      <c r="H16" s="138" t="s">
        <v>25</v>
      </c>
      <c r="I16" s="139" t="s">
        <v>26</v>
      </c>
      <c r="J16" s="141" t="s">
        <v>50</v>
      </c>
      <c r="K16" s="141">
        <v>1</v>
      </c>
      <c r="L16" s="145">
        <v>1250000</v>
      </c>
      <c r="M16" s="145">
        <f t="shared" si="0"/>
        <v>1250000</v>
      </c>
      <c r="N16" s="174" t="s">
        <v>28</v>
      </c>
      <c r="O16" s="290"/>
      <c r="P16" s="19"/>
    </row>
    <row r="17" spans="1:16" ht="58.5" customHeight="1">
      <c r="A17" s="333"/>
      <c r="B17" s="216"/>
      <c r="C17" s="180" t="s">
        <v>52</v>
      </c>
      <c r="D17" s="141"/>
      <c r="E17" s="141" t="s">
        <v>59</v>
      </c>
      <c r="F17" s="135" t="s">
        <v>42</v>
      </c>
      <c r="G17" s="138" t="s">
        <v>24</v>
      </c>
      <c r="H17" s="138" t="s">
        <v>25</v>
      </c>
      <c r="I17" s="139" t="s">
        <v>26</v>
      </c>
      <c r="J17" s="141" t="s">
        <v>50</v>
      </c>
      <c r="K17" s="141">
        <v>1</v>
      </c>
      <c r="L17" s="142">
        <v>771430</v>
      </c>
      <c r="M17" s="145">
        <f t="shared" si="0"/>
        <v>771430</v>
      </c>
      <c r="N17" s="173" t="s">
        <v>55</v>
      </c>
      <c r="O17" s="290"/>
      <c r="P17" s="19"/>
    </row>
    <row r="18" spans="1:16" ht="70.5" customHeight="1">
      <c r="A18" s="333"/>
      <c r="B18" s="216"/>
      <c r="C18" s="180" t="s">
        <v>60</v>
      </c>
      <c r="D18" s="141"/>
      <c r="E18" s="141" t="s">
        <v>113</v>
      </c>
      <c r="F18" s="135" t="s">
        <v>42</v>
      </c>
      <c r="G18" s="138" t="s">
        <v>62</v>
      </c>
      <c r="H18" s="138" t="s">
        <v>25</v>
      </c>
      <c r="I18" s="139" t="s">
        <v>26</v>
      </c>
      <c r="J18" s="140" t="s">
        <v>27</v>
      </c>
      <c r="K18" s="141">
        <v>1</v>
      </c>
      <c r="L18" s="142">
        <v>771430</v>
      </c>
      <c r="M18" s="145">
        <f t="shared" ref="M18" si="2">K18*L18</f>
        <v>771430</v>
      </c>
      <c r="N18" s="173" t="s">
        <v>31</v>
      </c>
      <c r="O18" s="290"/>
      <c r="P18" s="19"/>
    </row>
    <row r="19" spans="1:16" ht="70.5" customHeight="1">
      <c r="A19" s="333"/>
      <c r="B19" s="216"/>
      <c r="C19" s="180" t="s">
        <v>60</v>
      </c>
      <c r="D19" s="141"/>
      <c r="E19" s="141" t="s">
        <v>142</v>
      </c>
      <c r="F19" s="135" t="s">
        <v>42</v>
      </c>
      <c r="G19" s="138" t="s">
        <v>62</v>
      </c>
      <c r="H19" s="138" t="s">
        <v>25</v>
      </c>
      <c r="I19" s="139" t="s">
        <v>26</v>
      </c>
      <c r="J19" s="140" t="s">
        <v>27</v>
      </c>
      <c r="K19" s="141">
        <v>1</v>
      </c>
      <c r="L19" s="142">
        <v>771430</v>
      </c>
      <c r="M19" s="145">
        <f t="shared" ref="M19" si="3">K19*L19</f>
        <v>771430</v>
      </c>
      <c r="N19" s="173" t="s">
        <v>31</v>
      </c>
      <c r="O19" s="290"/>
      <c r="P19" s="19"/>
    </row>
    <row r="20" spans="1:16" ht="70.5" customHeight="1">
      <c r="A20" s="333"/>
      <c r="B20" s="216"/>
      <c r="C20" s="180" t="s">
        <v>60</v>
      </c>
      <c r="D20" s="141"/>
      <c r="E20" s="141" t="s">
        <v>61</v>
      </c>
      <c r="F20" s="135" t="s">
        <v>42</v>
      </c>
      <c r="G20" s="138" t="s">
        <v>62</v>
      </c>
      <c r="H20" s="138" t="s">
        <v>25</v>
      </c>
      <c r="I20" s="139" t="s">
        <v>26</v>
      </c>
      <c r="J20" s="140" t="s">
        <v>27</v>
      </c>
      <c r="K20" s="141">
        <v>1</v>
      </c>
      <c r="L20" s="142">
        <v>771430</v>
      </c>
      <c r="M20" s="145">
        <f t="shared" si="0"/>
        <v>771430</v>
      </c>
      <c r="N20" s="173" t="s">
        <v>31</v>
      </c>
      <c r="O20" s="290"/>
      <c r="P20" s="19"/>
    </row>
    <row r="21" spans="1:16" ht="56.25" customHeight="1">
      <c r="A21" s="333"/>
      <c r="B21" s="216"/>
      <c r="C21" s="180" t="s">
        <v>63</v>
      </c>
      <c r="D21" s="141" t="s">
        <v>64</v>
      </c>
      <c r="E21" s="135" t="s">
        <v>65</v>
      </c>
      <c r="F21" s="135" t="s">
        <v>42</v>
      </c>
      <c r="G21" s="138" t="s">
        <v>24</v>
      </c>
      <c r="H21" s="138" t="s">
        <v>25</v>
      </c>
      <c r="I21" s="139" t="s">
        <v>26</v>
      </c>
      <c r="J21" s="141" t="s">
        <v>50</v>
      </c>
      <c r="K21" s="141">
        <v>1</v>
      </c>
      <c r="L21" s="142">
        <v>771430</v>
      </c>
      <c r="M21" s="145">
        <f t="shared" si="0"/>
        <v>771430</v>
      </c>
      <c r="N21" s="173" t="s">
        <v>31</v>
      </c>
      <c r="O21" s="290"/>
      <c r="P21" s="19"/>
    </row>
    <row r="22" spans="1:16" ht="56.25" customHeight="1">
      <c r="A22" s="333"/>
      <c r="B22" s="216"/>
      <c r="C22" s="180" t="s">
        <v>63</v>
      </c>
      <c r="D22" s="141" t="s">
        <v>64</v>
      </c>
      <c r="E22" s="147" t="s">
        <v>66</v>
      </c>
      <c r="F22" s="135" t="s">
        <v>42</v>
      </c>
      <c r="G22" s="138" t="s">
        <v>24</v>
      </c>
      <c r="H22" s="138" t="s">
        <v>25</v>
      </c>
      <c r="I22" s="139" t="s">
        <v>26</v>
      </c>
      <c r="J22" s="141" t="s">
        <v>50</v>
      </c>
      <c r="K22" s="141">
        <v>1</v>
      </c>
      <c r="L22" s="142">
        <v>771430</v>
      </c>
      <c r="M22" s="145">
        <f t="shared" si="0"/>
        <v>771430</v>
      </c>
      <c r="N22" s="173" t="s">
        <v>31</v>
      </c>
      <c r="O22" s="290"/>
      <c r="P22" s="19"/>
    </row>
    <row r="23" spans="1:16" ht="56.25" customHeight="1">
      <c r="A23" s="333"/>
      <c r="B23" s="216"/>
      <c r="C23" s="180" t="s">
        <v>63</v>
      </c>
      <c r="D23" s="144" t="s">
        <v>67</v>
      </c>
      <c r="E23" s="148" t="s">
        <v>68</v>
      </c>
      <c r="F23" s="148" t="s">
        <v>58</v>
      </c>
      <c r="G23" s="138" t="s">
        <v>24</v>
      </c>
      <c r="H23" s="138" t="s">
        <v>25</v>
      </c>
      <c r="I23" s="139" t="s">
        <v>26</v>
      </c>
      <c r="J23" s="144" t="s">
        <v>69</v>
      </c>
      <c r="K23" s="141">
        <v>1</v>
      </c>
      <c r="L23" s="145">
        <v>1250000</v>
      </c>
      <c r="M23" s="145">
        <f>L23*K23</f>
        <v>1250000</v>
      </c>
      <c r="N23" s="174" t="s">
        <v>28</v>
      </c>
      <c r="O23" s="290"/>
      <c r="P23" s="19"/>
    </row>
    <row r="24" spans="1:16" ht="56.25" customHeight="1">
      <c r="A24" s="356"/>
      <c r="B24" s="216"/>
      <c r="C24" s="180" t="s">
        <v>63</v>
      </c>
      <c r="D24" s="144" t="s">
        <v>70</v>
      </c>
      <c r="E24" s="148" t="s">
        <v>71</v>
      </c>
      <c r="F24" s="135" t="s">
        <v>42</v>
      </c>
      <c r="G24" s="138" t="s">
        <v>24</v>
      </c>
      <c r="H24" s="138" t="s">
        <v>25</v>
      </c>
      <c r="I24" s="139" t="s">
        <v>26</v>
      </c>
      <c r="J24" s="141" t="s">
        <v>50</v>
      </c>
      <c r="K24" s="141">
        <v>1</v>
      </c>
      <c r="L24" s="142">
        <v>771430</v>
      </c>
      <c r="M24" s="145">
        <f>L24*K24</f>
        <v>771430</v>
      </c>
      <c r="N24" s="173" t="s">
        <v>31</v>
      </c>
      <c r="O24" s="290"/>
      <c r="P24" s="19"/>
    </row>
    <row r="25" spans="1:16" ht="56.25" customHeight="1">
      <c r="A25" s="356"/>
      <c r="B25" s="216"/>
      <c r="C25" s="180" t="s">
        <v>72</v>
      </c>
      <c r="D25" s="144" t="s">
        <v>73</v>
      </c>
      <c r="E25" s="148" t="s">
        <v>74</v>
      </c>
      <c r="F25" s="135" t="s">
        <v>42</v>
      </c>
      <c r="G25" s="138" t="s">
        <v>24</v>
      </c>
      <c r="H25" s="146" t="s">
        <v>75</v>
      </c>
      <c r="I25" s="139" t="s">
        <v>76</v>
      </c>
      <c r="J25" s="144" t="s">
        <v>77</v>
      </c>
      <c r="K25" s="141">
        <v>2</v>
      </c>
      <c r="L25" s="142">
        <v>771430</v>
      </c>
      <c r="M25" s="145">
        <f>K25*L25</f>
        <v>1542860</v>
      </c>
      <c r="N25" s="173" t="s">
        <v>39</v>
      </c>
      <c r="O25" s="290"/>
      <c r="P25" s="19"/>
    </row>
    <row r="26" spans="1:16" ht="56.25" customHeight="1">
      <c r="A26" s="356"/>
      <c r="B26" s="216"/>
      <c r="C26" s="180" t="s">
        <v>72</v>
      </c>
      <c r="D26" s="144" t="s">
        <v>73</v>
      </c>
      <c r="E26" s="148" t="s">
        <v>78</v>
      </c>
      <c r="F26" s="135" t="s">
        <v>42</v>
      </c>
      <c r="G26" s="138" t="s">
        <v>24</v>
      </c>
      <c r="H26" s="146" t="s">
        <v>43</v>
      </c>
      <c r="I26" s="139" t="s">
        <v>26</v>
      </c>
      <c r="J26" s="141" t="s">
        <v>79</v>
      </c>
      <c r="K26" s="141">
        <v>1</v>
      </c>
      <c r="L26" s="142">
        <v>771430</v>
      </c>
      <c r="M26" s="145">
        <f t="shared" ref="M26:M27" si="4">K26*L26</f>
        <v>771430</v>
      </c>
      <c r="N26" s="173" t="s">
        <v>55</v>
      </c>
      <c r="O26" s="290"/>
      <c r="P26" s="19"/>
    </row>
    <row r="27" spans="1:16" ht="80.25" customHeight="1">
      <c r="A27" s="356"/>
      <c r="B27" s="216"/>
      <c r="C27" s="181" t="s">
        <v>72</v>
      </c>
      <c r="D27" s="160" t="s">
        <v>73</v>
      </c>
      <c r="E27" s="161" t="s">
        <v>80</v>
      </c>
      <c r="F27" s="162" t="s">
        <v>42</v>
      </c>
      <c r="G27" s="163" t="s">
        <v>24</v>
      </c>
      <c r="H27" s="163" t="s">
        <v>25</v>
      </c>
      <c r="I27" s="164" t="s">
        <v>26</v>
      </c>
      <c r="J27" s="160" t="s">
        <v>69</v>
      </c>
      <c r="K27" s="165">
        <v>1</v>
      </c>
      <c r="L27" s="142">
        <v>771400</v>
      </c>
      <c r="M27" s="166">
        <f t="shared" si="4"/>
        <v>771400</v>
      </c>
      <c r="N27" s="202" t="s">
        <v>31</v>
      </c>
      <c r="O27" s="290"/>
      <c r="P27" s="19"/>
    </row>
    <row r="28" spans="1:16" ht="106.5" customHeight="1">
      <c r="A28" s="297" t="s">
        <v>143</v>
      </c>
      <c r="B28" s="295">
        <v>292</v>
      </c>
      <c r="C28" s="178" t="s">
        <v>20</v>
      </c>
      <c r="D28" s="171" t="s">
        <v>21</v>
      </c>
      <c r="E28" s="150" t="s">
        <v>22</v>
      </c>
      <c r="F28" s="150" t="s">
        <v>23</v>
      </c>
      <c r="G28" s="151" t="s">
        <v>24</v>
      </c>
      <c r="H28" s="151" t="s">
        <v>25</v>
      </c>
      <c r="I28" s="152" t="s">
        <v>26</v>
      </c>
      <c r="J28" s="153" t="s">
        <v>27</v>
      </c>
      <c r="K28" s="154">
        <v>1</v>
      </c>
      <c r="L28" s="155">
        <v>1250000</v>
      </c>
      <c r="M28" s="155">
        <f>K28*L28</f>
        <v>1250000</v>
      </c>
      <c r="N28" s="172" t="s">
        <v>28</v>
      </c>
      <c r="O28" s="290"/>
      <c r="P28" s="19"/>
    </row>
    <row r="29" spans="1:16" ht="33.75" customHeight="1">
      <c r="A29" s="298"/>
      <c r="B29" s="296"/>
      <c r="C29" s="179" t="s">
        <v>20</v>
      </c>
      <c r="D29" s="144" t="s">
        <v>21</v>
      </c>
      <c r="E29" s="137" t="s">
        <v>29</v>
      </c>
      <c r="F29" s="137" t="s">
        <v>30</v>
      </c>
      <c r="G29" s="138" t="s">
        <v>24</v>
      </c>
      <c r="H29" s="138" t="s">
        <v>25</v>
      </c>
      <c r="I29" s="139" t="s">
        <v>26</v>
      </c>
      <c r="J29" s="140" t="s">
        <v>27</v>
      </c>
      <c r="K29" s="141">
        <v>1</v>
      </c>
      <c r="L29" s="142">
        <v>771430</v>
      </c>
      <c r="M29" s="142">
        <f>K29*L29</f>
        <v>771430</v>
      </c>
      <c r="N29" s="173" t="s">
        <v>31</v>
      </c>
      <c r="O29" s="290"/>
      <c r="P29" s="19"/>
    </row>
    <row r="30" spans="1:16" ht="43.5" customHeight="1">
      <c r="A30" s="298"/>
      <c r="B30" s="296"/>
      <c r="C30" s="179" t="s">
        <v>20</v>
      </c>
      <c r="D30" s="144" t="s">
        <v>32</v>
      </c>
      <c r="E30" s="137" t="s">
        <v>33</v>
      </c>
      <c r="F30" s="137" t="s">
        <v>30</v>
      </c>
      <c r="G30" s="138" t="s">
        <v>24</v>
      </c>
      <c r="H30" s="138" t="s">
        <v>25</v>
      </c>
      <c r="I30" s="139" t="s">
        <v>26</v>
      </c>
      <c r="J30" s="140" t="s">
        <v>34</v>
      </c>
      <c r="K30" s="141">
        <v>1</v>
      </c>
      <c r="L30" s="142">
        <v>771430</v>
      </c>
      <c r="M30" s="142">
        <f t="shared" ref="M30:M45" si="5">K30*L30</f>
        <v>771430</v>
      </c>
      <c r="N30" s="173" t="s">
        <v>31</v>
      </c>
      <c r="O30" s="290"/>
      <c r="P30" s="19"/>
    </row>
    <row r="31" spans="1:16" ht="65.25" customHeight="1">
      <c r="A31" s="298"/>
      <c r="B31" s="296"/>
      <c r="C31" s="179" t="s">
        <v>20</v>
      </c>
      <c r="D31" s="144" t="s">
        <v>32</v>
      </c>
      <c r="E31" s="137" t="s">
        <v>35</v>
      </c>
      <c r="F31" s="137" t="s">
        <v>30</v>
      </c>
      <c r="G31" s="138" t="s">
        <v>24</v>
      </c>
      <c r="H31" s="138" t="s">
        <v>25</v>
      </c>
      <c r="I31" s="139" t="s">
        <v>26</v>
      </c>
      <c r="J31" s="140" t="s">
        <v>34</v>
      </c>
      <c r="K31" s="141">
        <v>1</v>
      </c>
      <c r="L31" s="142">
        <v>771430</v>
      </c>
      <c r="M31" s="142">
        <f t="shared" si="5"/>
        <v>771430</v>
      </c>
      <c r="N31" s="173" t="s">
        <v>31</v>
      </c>
      <c r="O31" s="290"/>
      <c r="P31" s="19"/>
    </row>
    <row r="32" spans="1:16" ht="46.5" customHeight="1">
      <c r="A32" s="298"/>
      <c r="B32" s="296"/>
      <c r="C32" s="179" t="s">
        <v>20</v>
      </c>
      <c r="D32" s="144" t="s">
        <v>32</v>
      </c>
      <c r="E32" s="143" t="s">
        <v>36</v>
      </c>
      <c r="F32" s="137" t="s">
        <v>37</v>
      </c>
      <c r="G32" s="138" t="s">
        <v>38</v>
      </c>
      <c r="H32" s="138" t="s">
        <v>25</v>
      </c>
      <c r="I32" s="139" t="s">
        <v>26</v>
      </c>
      <c r="J32" s="140" t="s">
        <v>27</v>
      </c>
      <c r="K32" s="141">
        <v>1</v>
      </c>
      <c r="L32" s="142">
        <v>771430</v>
      </c>
      <c r="M32" s="142">
        <f t="shared" si="5"/>
        <v>771430</v>
      </c>
      <c r="N32" s="173" t="s">
        <v>39</v>
      </c>
      <c r="O32" s="290"/>
      <c r="P32" s="19"/>
    </row>
    <row r="33" spans="1:16" ht="46.5" customHeight="1">
      <c r="A33" s="298"/>
      <c r="B33" s="296"/>
      <c r="C33" s="180" t="s">
        <v>40</v>
      </c>
      <c r="D33" s="136"/>
      <c r="E33" s="144" t="s">
        <v>41</v>
      </c>
      <c r="F33" s="135" t="s">
        <v>42</v>
      </c>
      <c r="G33" s="138"/>
      <c r="H33" s="138" t="s">
        <v>25</v>
      </c>
      <c r="I33" s="139" t="s">
        <v>26</v>
      </c>
      <c r="J33" s="139" t="s">
        <v>48</v>
      </c>
      <c r="K33" s="141">
        <v>1</v>
      </c>
      <c r="L33" s="142">
        <v>771430</v>
      </c>
      <c r="M33" s="145">
        <f t="shared" si="5"/>
        <v>771430</v>
      </c>
      <c r="N33" s="170" t="s">
        <v>45</v>
      </c>
      <c r="O33" s="290"/>
      <c r="P33" s="19"/>
    </row>
    <row r="34" spans="1:16" ht="46.5" customHeight="1">
      <c r="A34" s="298"/>
      <c r="B34" s="296"/>
      <c r="C34" s="180" t="s">
        <v>40</v>
      </c>
      <c r="D34" s="136"/>
      <c r="E34" s="144" t="s">
        <v>46</v>
      </c>
      <c r="F34" s="135" t="s">
        <v>47</v>
      </c>
      <c r="G34" s="138"/>
      <c r="H34" s="138" t="s">
        <v>25</v>
      </c>
      <c r="I34" s="139" t="s">
        <v>26</v>
      </c>
      <c r="J34" s="139" t="s">
        <v>48</v>
      </c>
      <c r="K34" s="141">
        <v>1</v>
      </c>
      <c r="L34" s="142">
        <v>771430</v>
      </c>
      <c r="M34" s="145">
        <f t="shared" si="5"/>
        <v>771430</v>
      </c>
      <c r="N34" s="170" t="s">
        <v>45</v>
      </c>
      <c r="O34" s="290"/>
      <c r="P34" s="19"/>
    </row>
    <row r="35" spans="1:16" ht="91.5" customHeight="1">
      <c r="A35" s="298"/>
      <c r="B35" s="296"/>
      <c r="C35" s="180" t="s">
        <v>40</v>
      </c>
      <c r="D35" s="136"/>
      <c r="E35" s="20" t="s">
        <v>130</v>
      </c>
      <c r="F35" s="135" t="s">
        <v>42</v>
      </c>
      <c r="G35" s="138" t="s">
        <v>24</v>
      </c>
      <c r="H35" s="138" t="s">
        <v>25</v>
      </c>
      <c r="I35" s="139" t="s">
        <v>26</v>
      </c>
      <c r="J35" s="139" t="s">
        <v>50</v>
      </c>
      <c r="K35" s="141">
        <v>1</v>
      </c>
      <c r="L35" s="142">
        <v>771430</v>
      </c>
      <c r="M35" s="145">
        <f t="shared" si="5"/>
        <v>771430</v>
      </c>
      <c r="N35" s="170" t="s">
        <v>45</v>
      </c>
      <c r="O35" s="290"/>
      <c r="P35" s="19"/>
    </row>
    <row r="36" spans="1:16" ht="60" customHeight="1">
      <c r="A36" s="298"/>
      <c r="B36" s="296"/>
      <c r="C36" s="180" t="s">
        <v>40</v>
      </c>
      <c r="D36" s="136"/>
      <c r="E36" s="144" t="s">
        <v>51</v>
      </c>
      <c r="F36" s="135" t="s">
        <v>42</v>
      </c>
      <c r="G36" s="138" t="s">
        <v>24</v>
      </c>
      <c r="H36" s="138" t="s">
        <v>25</v>
      </c>
      <c r="I36" s="139" t="s">
        <v>26</v>
      </c>
      <c r="J36" s="139" t="s">
        <v>50</v>
      </c>
      <c r="K36" s="141">
        <v>1</v>
      </c>
      <c r="L36" s="142">
        <v>771430</v>
      </c>
      <c r="M36" s="145">
        <f t="shared" si="5"/>
        <v>771430</v>
      </c>
      <c r="N36" s="170" t="s">
        <v>45</v>
      </c>
      <c r="O36" s="290"/>
      <c r="P36" s="19"/>
    </row>
    <row r="37" spans="1:16" ht="33.75" customHeight="1">
      <c r="A37" s="298"/>
      <c r="B37" s="296"/>
      <c r="C37" s="180" t="s">
        <v>52</v>
      </c>
      <c r="D37" s="141"/>
      <c r="E37" s="141" t="s">
        <v>53</v>
      </c>
      <c r="F37" s="135" t="s">
        <v>54</v>
      </c>
      <c r="G37" s="138" t="s">
        <v>24</v>
      </c>
      <c r="H37" s="138" t="s">
        <v>25</v>
      </c>
      <c r="I37" s="139" t="s">
        <v>26</v>
      </c>
      <c r="J37" s="141" t="s">
        <v>50</v>
      </c>
      <c r="K37" s="141">
        <v>1</v>
      </c>
      <c r="L37" s="142">
        <v>771430</v>
      </c>
      <c r="M37" s="145">
        <f t="shared" si="5"/>
        <v>771430</v>
      </c>
      <c r="N37" s="173" t="s">
        <v>55</v>
      </c>
      <c r="O37" s="290"/>
      <c r="P37" s="19"/>
    </row>
    <row r="38" spans="1:16" ht="46.5" customHeight="1">
      <c r="A38" s="298"/>
      <c r="B38" s="296"/>
      <c r="C38" s="180" t="s">
        <v>52</v>
      </c>
      <c r="D38" s="141"/>
      <c r="E38" s="141" t="s">
        <v>56</v>
      </c>
      <c r="F38" s="135" t="s">
        <v>42</v>
      </c>
      <c r="G38" s="138" t="s">
        <v>24</v>
      </c>
      <c r="H38" s="138" t="s">
        <v>25</v>
      </c>
      <c r="I38" s="139" t="s">
        <v>26</v>
      </c>
      <c r="J38" s="141" t="s">
        <v>50</v>
      </c>
      <c r="K38" s="141">
        <v>1</v>
      </c>
      <c r="L38" s="142">
        <v>771430</v>
      </c>
      <c r="M38" s="145">
        <f t="shared" si="5"/>
        <v>771430</v>
      </c>
      <c r="N38" s="173" t="s">
        <v>39</v>
      </c>
      <c r="O38" s="290"/>
      <c r="P38" s="19"/>
    </row>
    <row r="39" spans="1:16" ht="37.5" customHeight="1">
      <c r="A39" s="298"/>
      <c r="B39" s="296"/>
      <c r="C39" s="180" t="s">
        <v>52</v>
      </c>
      <c r="D39" s="141"/>
      <c r="E39" s="141" t="s">
        <v>57</v>
      </c>
      <c r="F39" s="135" t="s">
        <v>58</v>
      </c>
      <c r="G39" s="138" t="s">
        <v>24</v>
      </c>
      <c r="H39" s="138" t="s">
        <v>25</v>
      </c>
      <c r="I39" s="139" t="s">
        <v>26</v>
      </c>
      <c r="J39" s="141" t="s">
        <v>50</v>
      </c>
      <c r="K39" s="141">
        <v>1</v>
      </c>
      <c r="L39" s="145">
        <v>1250000</v>
      </c>
      <c r="M39" s="145">
        <f t="shared" si="5"/>
        <v>1250000</v>
      </c>
      <c r="N39" s="174" t="s">
        <v>28</v>
      </c>
      <c r="O39" s="290"/>
      <c r="P39" s="19"/>
    </row>
    <row r="40" spans="1:16" ht="37.5" customHeight="1">
      <c r="A40" s="298"/>
      <c r="B40" s="296"/>
      <c r="C40" s="180" t="s">
        <v>52</v>
      </c>
      <c r="D40" s="141"/>
      <c r="E40" s="141" t="s">
        <v>59</v>
      </c>
      <c r="F40" s="135" t="s">
        <v>42</v>
      </c>
      <c r="G40" s="138" t="s">
        <v>24</v>
      </c>
      <c r="H40" s="138" t="s">
        <v>25</v>
      </c>
      <c r="I40" s="139" t="s">
        <v>26</v>
      </c>
      <c r="J40" s="141" t="s">
        <v>50</v>
      </c>
      <c r="K40" s="141">
        <v>1</v>
      </c>
      <c r="L40" s="142">
        <v>771430</v>
      </c>
      <c r="M40" s="145">
        <f t="shared" si="5"/>
        <v>771430</v>
      </c>
      <c r="N40" s="173" t="s">
        <v>55</v>
      </c>
      <c r="O40" s="290"/>
      <c r="P40" s="19"/>
    </row>
    <row r="41" spans="1:16" ht="37.5" customHeight="1">
      <c r="A41" s="298"/>
      <c r="B41" s="296"/>
      <c r="C41" s="180" t="s">
        <v>60</v>
      </c>
      <c r="D41" s="141"/>
      <c r="E41" s="141" t="s">
        <v>113</v>
      </c>
      <c r="F41" s="135" t="s">
        <v>42</v>
      </c>
      <c r="G41" s="138" t="s">
        <v>62</v>
      </c>
      <c r="H41" s="138" t="s">
        <v>25</v>
      </c>
      <c r="I41" s="139" t="s">
        <v>26</v>
      </c>
      <c r="J41" s="140" t="s">
        <v>27</v>
      </c>
      <c r="K41" s="141">
        <v>1</v>
      </c>
      <c r="L41" s="142">
        <v>771430</v>
      </c>
      <c r="M41" s="145">
        <f t="shared" si="5"/>
        <v>771430</v>
      </c>
      <c r="N41" s="173" t="s">
        <v>31</v>
      </c>
      <c r="O41" s="290"/>
      <c r="P41" s="19"/>
    </row>
    <row r="42" spans="1:16" ht="37.5" customHeight="1">
      <c r="A42" s="298"/>
      <c r="B42" s="296"/>
      <c r="C42" s="180" t="s">
        <v>60</v>
      </c>
      <c r="D42" s="141"/>
      <c r="E42" s="141" t="s">
        <v>142</v>
      </c>
      <c r="F42" s="135" t="s">
        <v>42</v>
      </c>
      <c r="G42" s="138" t="s">
        <v>62</v>
      </c>
      <c r="H42" s="138" t="s">
        <v>25</v>
      </c>
      <c r="I42" s="139" t="s">
        <v>26</v>
      </c>
      <c r="J42" s="140" t="s">
        <v>27</v>
      </c>
      <c r="K42" s="141">
        <v>1</v>
      </c>
      <c r="L42" s="142">
        <v>771430</v>
      </c>
      <c r="M42" s="145">
        <f t="shared" si="5"/>
        <v>771430</v>
      </c>
      <c r="N42" s="173" t="s">
        <v>31</v>
      </c>
      <c r="O42" s="290"/>
      <c r="P42" s="19"/>
    </row>
    <row r="43" spans="1:16" ht="37.5" customHeight="1">
      <c r="A43" s="298"/>
      <c r="B43" s="296"/>
      <c r="C43" s="180" t="s">
        <v>60</v>
      </c>
      <c r="D43" s="141"/>
      <c r="E43" s="141" t="s">
        <v>61</v>
      </c>
      <c r="F43" s="135" t="s">
        <v>42</v>
      </c>
      <c r="G43" s="138" t="s">
        <v>62</v>
      </c>
      <c r="H43" s="138" t="s">
        <v>25</v>
      </c>
      <c r="I43" s="139" t="s">
        <v>26</v>
      </c>
      <c r="J43" s="140" t="s">
        <v>27</v>
      </c>
      <c r="K43" s="141">
        <v>1</v>
      </c>
      <c r="L43" s="142">
        <v>771430</v>
      </c>
      <c r="M43" s="145">
        <f t="shared" si="5"/>
        <v>771430</v>
      </c>
      <c r="N43" s="173" t="s">
        <v>31</v>
      </c>
      <c r="O43" s="290"/>
      <c r="P43" s="19"/>
    </row>
    <row r="44" spans="1:16" ht="37.5" customHeight="1">
      <c r="A44" s="298"/>
      <c r="B44" s="296"/>
      <c r="C44" s="180" t="s">
        <v>63</v>
      </c>
      <c r="D44" s="141" t="s">
        <v>64</v>
      </c>
      <c r="E44" s="135" t="s">
        <v>65</v>
      </c>
      <c r="F44" s="135" t="s">
        <v>42</v>
      </c>
      <c r="G44" s="138" t="s">
        <v>24</v>
      </c>
      <c r="H44" s="138" t="s">
        <v>25</v>
      </c>
      <c r="I44" s="139" t="s">
        <v>26</v>
      </c>
      <c r="J44" s="141" t="s">
        <v>50</v>
      </c>
      <c r="K44" s="141">
        <v>1</v>
      </c>
      <c r="L44" s="142">
        <v>771430</v>
      </c>
      <c r="M44" s="145">
        <f t="shared" si="5"/>
        <v>771430</v>
      </c>
      <c r="N44" s="173" t="s">
        <v>31</v>
      </c>
      <c r="O44" s="290"/>
      <c r="P44" s="19"/>
    </row>
    <row r="45" spans="1:16" ht="37.5" customHeight="1">
      <c r="A45" s="298"/>
      <c r="B45" s="296"/>
      <c r="C45" s="180" t="s">
        <v>63</v>
      </c>
      <c r="D45" s="141" t="s">
        <v>64</v>
      </c>
      <c r="E45" s="147" t="s">
        <v>66</v>
      </c>
      <c r="F45" s="135" t="s">
        <v>42</v>
      </c>
      <c r="G45" s="138" t="s">
        <v>24</v>
      </c>
      <c r="H45" s="138" t="s">
        <v>25</v>
      </c>
      <c r="I45" s="139" t="s">
        <v>26</v>
      </c>
      <c r="J45" s="141" t="s">
        <v>50</v>
      </c>
      <c r="K45" s="141">
        <v>1</v>
      </c>
      <c r="L45" s="142">
        <v>771430</v>
      </c>
      <c r="M45" s="145">
        <f t="shared" si="5"/>
        <v>771430</v>
      </c>
      <c r="N45" s="173" t="s">
        <v>31</v>
      </c>
      <c r="O45" s="290"/>
      <c r="P45" s="19"/>
    </row>
    <row r="46" spans="1:16" ht="37.5" customHeight="1">
      <c r="A46" s="298"/>
      <c r="B46" s="296"/>
      <c r="C46" s="180" t="s">
        <v>63</v>
      </c>
      <c r="D46" s="144" t="s">
        <v>67</v>
      </c>
      <c r="E46" s="148" t="s">
        <v>68</v>
      </c>
      <c r="F46" s="148" t="s">
        <v>58</v>
      </c>
      <c r="G46" s="138" t="s">
        <v>24</v>
      </c>
      <c r="H46" s="138" t="s">
        <v>25</v>
      </c>
      <c r="I46" s="139" t="s">
        <v>26</v>
      </c>
      <c r="J46" s="144" t="s">
        <v>69</v>
      </c>
      <c r="K46" s="141">
        <v>1</v>
      </c>
      <c r="L46" s="145">
        <v>1250000</v>
      </c>
      <c r="M46" s="145">
        <f>L46*K46</f>
        <v>1250000</v>
      </c>
      <c r="N46" s="174" t="s">
        <v>28</v>
      </c>
      <c r="O46" s="290"/>
      <c r="P46" s="19"/>
    </row>
    <row r="47" spans="1:16" ht="37.5" customHeight="1">
      <c r="A47" s="298"/>
      <c r="B47" s="296"/>
      <c r="C47" s="180" t="s">
        <v>63</v>
      </c>
      <c r="D47" s="144" t="s">
        <v>70</v>
      </c>
      <c r="E47" s="148" t="s">
        <v>71</v>
      </c>
      <c r="F47" s="135" t="s">
        <v>42</v>
      </c>
      <c r="G47" s="138" t="s">
        <v>24</v>
      </c>
      <c r="H47" s="138" t="s">
        <v>25</v>
      </c>
      <c r="I47" s="139" t="s">
        <v>26</v>
      </c>
      <c r="J47" s="141" t="s">
        <v>50</v>
      </c>
      <c r="K47" s="141">
        <v>1</v>
      </c>
      <c r="L47" s="142">
        <v>771430</v>
      </c>
      <c r="M47" s="145">
        <f>L47*K47</f>
        <v>771430</v>
      </c>
      <c r="N47" s="173" t="s">
        <v>31</v>
      </c>
      <c r="O47" s="290"/>
      <c r="P47" s="19"/>
    </row>
    <row r="48" spans="1:16" ht="68.25" customHeight="1">
      <c r="A48" s="298"/>
      <c r="B48" s="296"/>
      <c r="C48" s="180" t="s">
        <v>72</v>
      </c>
      <c r="D48" s="144" t="s">
        <v>73</v>
      </c>
      <c r="E48" s="148" t="s">
        <v>74</v>
      </c>
      <c r="F48" s="135" t="s">
        <v>42</v>
      </c>
      <c r="G48" s="138" t="s">
        <v>24</v>
      </c>
      <c r="H48" s="146" t="s">
        <v>75</v>
      </c>
      <c r="I48" s="139" t="s">
        <v>76</v>
      </c>
      <c r="J48" s="144" t="s">
        <v>77</v>
      </c>
      <c r="K48" s="141">
        <v>2</v>
      </c>
      <c r="L48" s="142">
        <v>771430</v>
      </c>
      <c r="M48" s="145">
        <f>K48*L48</f>
        <v>1542860</v>
      </c>
      <c r="N48" s="173" t="s">
        <v>39</v>
      </c>
      <c r="O48" s="290"/>
      <c r="P48" s="19"/>
    </row>
    <row r="49" spans="1:16" ht="68.25" customHeight="1">
      <c r="A49" s="298"/>
      <c r="B49" s="296"/>
      <c r="C49" s="180" t="s">
        <v>72</v>
      </c>
      <c r="D49" s="144" t="s">
        <v>73</v>
      </c>
      <c r="E49" s="148" t="s">
        <v>78</v>
      </c>
      <c r="F49" s="135" t="s">
        <v>42</v>
      </c>
      <c r="G49" s="138" t="s">
        <v>24</v>
      </c>
      <c r="H49" s="146" t="s">
        <v>43</v>
      </c>
      <c r="I49" s="139" t="s">
        <v>26</v>
      </c>
      <c r="J49" s="141" t="s">
        <v>79</v>
      </c>
      <c r="K49" s="141">
        <v>1</v>
      </c>
      <c r="L49" s="142">
        <v>771430</v>
      </c>
      <c r="M49" s="145">
        <f t="shared" ref="M49:M50" si="6">K49*L49</f>
        <v>771430</v>
      </c>
      <c r="N49" s="173" t="s">
        <v>55</v>
      </c>
      <c r="O49" s="290"/>
      <c r="P49" s="19"/>
    </row>
    <row r="50" spans="1:16" ht="68.25" customHeight="1">
      <c r="A50" s="298"/>
      <c r="B50" s="296"/>
      <c r="C50" s="181" t="s">
        <v>72</v>
      </c>
      <c r="D50" s="160" t="s">
        <v>73</v>
      </c>
      <c r="E50" s="161" t="s">
        <v>80</v>
      </c>
      <c r="F50" s="162" t="s">
        <v>42</v>
      </c>
      <c r="G50" s="163" t="s">
        <v>24</v>
      </c>
      <c r="H50" s="163" t="s">
        <v>25</v>
      </c>
      <c r="I50" s="164" t="s">
        <v>26</v>
      </c>
      <c r="J50" s="160" t="s">
        <v>69</v>
      </c>
      <c r="K50" s="165">
        <v>1</v>
      </c>
      <c r="L50" s="142">
        <v>771400</v>
      </c>
      <c r="M50" s="166">
        <f t="shared" si="6"/>
        <v>771400</v>
      </c>
      <c r="N50" s="202" t="s">
        <v>31</v>
      </c>
      <c r="O50" s="290"/>
      <c r="P50" s="19"/>
    </row>
    <row r="51" spans="1:16" ht="68.25" customHeight="1">
      <c r="A51" s="286" t="s">
        <v>144</v>
      </c>
      <c r="B51" s="300">
        <v>295</v>
      </c>
      <c r="C51" s="178" t="s">
        <v>20</v>
      </c>
      <c r="D51" s="171" t="s">
        <v>21</v>
      </c>
      <c r="E51" s="150" t="s">
        <v>22</v>
      </c>
      <c r="F51" s="150" t="s">
        <v>23</v>
      </c>
      <c r="G51" s="151" t="s">
        <v>24</v>
      </c>
      <c r="H51" s="151" t="s">
        <v>25</v>
      </c>
      <c r="I51" s="152" t="s">
        <v>26</v>
      </c>
      <c r="J51" s="153" t="s">
        <v>27</v>
      </c>
      <c r="K51" s="154">
        <v>1</v>
      </c>
      <c r="L51" s="155">
        <v>1250000</v>
      </c>
      <c r="M51" s="155">
        <f>K51*L51</f>
        <v>1250000</v>
      </c>
      <c r="N51" s="172" t="s">
        <v>28</v>
      </c>
      <c r="O51" s="290"/>
      <c r="P51" s="19"/>
    </row>
    <row r="52" spans="1:16" ht="68.25" customHeight="1">
      <c r="A52" s="287"/>
      <c r="B52" s="301"/>
      <c r="C52" s="179" t="s">
        <v>20</v>
      </c>
      <c r="D52" s="144" t="s">
        <v>21</v>
      </c>
      <c r="E52" s="137" t="s">
        <v>29</v>
      </c>
      <c r="F52" s="137" t="s">
        <v>30</v>
      </c>
      <c r="G52" s="138" t="s">
        <v>24</v>
      </c>
      <c r="H52" s="138" t="s">
        <v>25</v>
      </c>
      <c r="I52" s="139" t="s">
        <v>26</v>
      </c>
      <c r="J52" s="140" t="s">
        <v>27</v>
      </c>
      <c r="K52" s="141">
        <v>1</v>
      </c>
      <c r="L52" s="142">
        <v>771430</v>
      </c>
      <c r="M52" s="142">
        <f>K52*L52</f>
        <v>771430</v>
      </c>
      <c r="N52" s="173" t="s">
        <v>31</v>
      </c>
      <c r="O52" s="290"/>
      <c r="P52" s="19"/>
    </row>
    <row r="53" spans="1:16" ht="68.25" customHeight="1">
      <c r="A53" s="287"/>
      <c r="B53" s="301"/>
      <c r="C53" s="179" t="s">
        <v>20</v>
      </c>
      <c r="D53" s="144" t="s">
        <v>32</v>
      </c>
      <c r="E53" s="137" t="s">
        <v>33</v>
      </c>
      <c r="F53" s="137" t="s">
        <v>30</v>
      </c>
      <c r="G53" s="138" t="s">
        <v>24</v>
      </c>
      <c r="H53" s="138" t="s">
        <v>25</v>
      </c>
      <c r="I53" s="139" t="s">
        <v>26</v>
      </c>
      <c r="J53" s="140" t="s">
        <v>34</v>
      </c>
      <c r="K53" s="141">
        <v>1</v>
      </c>
      <c r="L53" s="142">
        <v>771430</v>
      </c>
      <c r="M53" s="142">
        <f t="shared" ref="M53:M68" si="7">K53*L53</f>
        <v>771430</v>
      </c>
      <c r="N53" s="173" t="s">
        <v>31</v>
      </c>
      <c r="O53" s="290"/>
      <c r="P53" s="19"/>
    </row>
    <row r="54" spans="1:16" ht="68.25" customHeight="1">
      <c r="A54" s="287"/>
      <c r="B54" s="301"/>
      <c r="C54" s="179" t="s">
        <v>20</v>
      </c>
      <c r="D54" s="144" t="s">
        <v>32</v>
      </c>
      <c r="E54" s="137" t="s">
        <v>35</v>
      </c>
      <c r="F54" s="137" t="s">
        <v>30</v>
      </c>
      <c r="G54" s="138" t="s">
        <v>24</v>
      </c>
      <c r="H54" s="138" t="s">
        <v>25</v>
      </c>
      <c r="I54" s="139" t="s">
        <v>26</v>
      </c>
      <c r="J54" s="140" t="s">
        <v>34</v>
      </c>
      <c r="K54" s="141">
        <v>1</v>
      </c>
      <c r="L54" s="142">
        <v>771430</v>
      </c>
      <c r="M54" s="142">
        <f t="shared" si="7"/>
        <v>771430</v>
      </c>
      <c r="N54" s="173" t="s">
        <v>31</v>
      </c>
      <c r="O54" s="290"/>
      <c r="P54" s="19"/>
    </row>
    <row r="55" spans="1:16" ht="68.25" customHeight="1">
      <c r="A55" s="287"/>
      <c r="B55" s="301"/>
      <c r="C55" s="179" t="s">
        <v>20</v>
      </c>
      <c r="D55" s="144" t="s">
        <v>32</v>
      </c>
      <c r="E55" s="143" t="s">
        <v>36</v>
      </c>
      <c r="F55" s="137" t="s">
        <v>37</v>
      </c>
      <c r="G55" s="138" t="s">
        <v>38</v>
      </c>
      <c r="H55" s="138" t="s">
        <v>25</v>
      </c>
      <c r="I55" s="139" t="s">
        <v>26</v>
      </c>
      <c r="J55" s="140" t="s">
        <v>27</v>
      </c>
      <c r="K55" s="141">
        <v>1</v>
      </c>
      <c r="L55" s="142">
        <v>771430</v>
      </c>
      <c r="M55" s="142">
        <f t="shared" si="7"/>
        <v>771430</v>
      </c>
      <c r="N55" s="173" t="s">
        <v>39</v>
      </c>
      <c r="O55" s="290"/>
      <c r="P55" s="19"/>
    </row>
    <row r="56" spans="1:16" ht="45" customHeight="1">
      <c r="A56" s="287"/>
      <c r="B56" s="301"/>
      <c r="C56" s="180" t="s">
        <v>40</v>
      </c>
      <c r="D56" s="136"/>
      <c r="E56" s="144" t="s">
        <v>41</v>
      </c>
      <c r="F56" s="135" t="s">
        <v>42</v>
      </c>
      <c r="G56" s="138"/>
      <c r="H56" s="138" t="s">
        <v>25</v>
      </c>
      <c r="I56" s="139" t="s">
        <v>26</v>
      </c>
      <c r="J56" s="139" t="s">
        <v>48</v>
      </c>
      <c r="K56" s="141">
        <v>1</v>
      </c>
      <c r="L56" s="142">
        <v>771430</v>
      </c>
      <c r="M56" s="145">
        <f t="shared" si="7"/>
        <v>771430</v>
      </c>
      <c r="N56" s="170" t="s">
        <v>45</v>
      </c>
      <c r="O56" s="290"/>
      <c r="P56" s="19"/>
    </row>
    <row r="57" spans="1:16" ht="50.25" customHeight="1">
      <c r="A57" s="287"/>
      <c r="B57" s="301"/>
      <c r="C57" s="180" t="s">
        <v>40</v>
      </c>
      <c r="D57" s="136"/>
      <c r="E57" s="144" t="s">
        <v>46</v>
      </c>
      <c r="F57" s="135" t="s">
        <v>47</v>
      </c>
      <c r="G57" s="138"/>
      <c r="H57" s="138" t="s">
        <v>25</v>
      </c>
      <c r="I57" s="139" t="s">
        <v>26</v>
      </c>
      <c r="J57" s="139" t="s">
        <v>48</v>
      </c>
      <c r="K57" s="141">
        <v>1</v>
      </c>
      <c r="L57" s="142">
        <v>771430</v>
      </c>
      <c r="M57" s="145">
        <f t="shared" si="7"/>
        <v>771430</v>
      </c>
      <c r="N57" s="170" t="s">
        <v>45</v>
      </c>
      <c r="O57" s="290"/>
      <c r="P57" s="19"/>
    </row>
    <row r="58" spans="1:16" ht="87" customHeight="1">
      <c r="A58" s="287"/>
      <c r="B58" s="301"/>
      <c r="C58" s="180" t="s">
        <v>40</v>
      </c>
      <c r="D58" s="136"/>
      <c r="E58" s="20" t="s">
        <v>130</v>
      </c>
      <c r="F58" s="135" t="s">
        <v>42</v>
      </c>
      <c r="G58" s="138" t="s">
        <v>24</v>
      </c>
      <c r="H58" s="138" t="s">
        <v>25</v>
      </c>
      <c r="I58" s="139" t="s">
        <v>26</v>
      </c>
      <c r="J58" s="139" t="s">
        <v>50</v>
      </c>
      <c r="K58" s="141">
        <v>1</v>
      </c>
      <c r="L58" s="142">
        <v>771430</v>
      </c>
      <c r="M58" s="145">
        <f t="shared" si="7"/>
        <v>771430</v>
      </c>
      <c r="N58" s="170" t="s">
        <v>45</v>
      </c>
      <c r="O58" s="290"/>
      <c r="P58" s="19"/>
    </row>
    <row r="59" spans="1:16" ht="67.5" customHeight="1">
      <c r="A59" s="287"/>
      <c r="B59" s="301"/>
      <c r="C59" s="180" t="s">
        <v>40</v>
      </c>
      <c r="D59" s="136"/>
      <c r="E59" s="144" t="s">
        <v>51</v>
      </c>
      <c r="F59" s="135" t="s">
        <v>42</v>
      </c>
      <c r="G59" s="138" t="s">
        <v>24</v>
      </c>
      <c r="H59" s="138" t="s">
        <v>25</v>
      </c>
      <c r="I59" s="139" t="s">
        <v>26</v>
      </c>
      <c r="J59" s="139" t="s">
        <v>50</v>
      </c>
      <c r="K59" s="141">
        <v>1</v>
      </c>
      <c r="L59" s="142">
        <v>771430</v>
      </c>
      <c r="M59" s="145">
        <f t="shared" si="7"/>
        <v>771430</v>
      </c>
      <c r="N59" s="170" t="s">
        <v>45</v>
      </c>
      <c r="O59" s="290"/>
      <c r="P59" s="19"/>
    </row>
    <row r="60" spans="1:16" ht="73.5" customHeight="1">
      <c r="A60" s="287"/>
      <c r="B60" s="301"/>
      <c r="C60" s="180" t="s">
        <v>52</v>
      </c>
      <c r="D60" s="141"/>
      <c r="E60" s="141" t="s">
        <v>53</v>
      </c>
      <c r="F60" s="135" t="s">
        <v>54</v>
      </c>
      <c r="G60" s="138" t="s">
        <v>24</v>
      </c>
      <c r="H60" s="138" t="s">
        <v>25</v>
      </c>
      <c r="I60" s="139" t="s">
        <v>26</v>
      </c>
      <c r="J60" s="141" t="s">
        <v>50</v>
      </c>
      <c r="K60" s="141">
        <v>1</v>
      </c>
      <c r="L60" s="142">
        <v>771430</v>
      </c>
      <c r="M60" s="145">
        <f t="shared" si="7"/>
        <v>771430</v>
      </c>
      <c r="N60" s="173" t="s">
        <v>55</v>
      </c>
      <c r="O60" s="290"/>
      <c r="P60" s="19"/>
    </row>
    <row r="61" spans="1:16" ht="55.5" customHeight="1">
      <c r="A61" s="287"/>
      <c r="B61" s="301"/>
      <c r="C61" s="180" t="s">
        <v>52</v>
      </c>
      <c r="D61" s="141"/>
      <c r="E61" s="141" t="s">
        <v>56</v>
      </c>
      <c r="F61" s="135" t="s">
        <v>42</v>
      </c>
      <c r="G61" s="138" t="s">
        <v>24</v>
      </c>
      <c r="H61" s="138" t="s">
        <v>25</v>
      </c>
      <c r="I61" s="139" t="s">
        <v>26</v>
      </c>
      <c r="J61" s="141" t="s">
        <v>50</v>
      </c>
      <c r="K61" s="141">
        <v>1</v>
      </c>
      <c r="L61" s="142">
        <v>771430</v>
      </c>
      <c r="M61" s="145">
        <f t="shared" si="7"/>
        <v>771430</v>
      </c>
      <c r="N61" s="173" t="s">
        <v>39</v>
      </c>
      <c r="O61" s="290"/>
      <c r="P61" s="19"/>
    </row>
    <row r="62" spans="1:16" ht="55.5" customHeight="1">
      <c r="A62" s="287"/>
      <c r="B62" s="301"/>
      <c r="C62" s="180" t="s">
        <v>52</v>
      </c>
      <c r="D62" s="141"/>
      <c r="E62" s="141" t="s">
        <v>57</v>
      </c>
      <c r="F62" s="135" t="s">
        <v>58</v>
      </c>
      <c r="G62" s="138" t="s">
        <v>24</v>
      </c>
      <c r="H62" s="138" t="s">
        <v>25</v>
      </c>
      <c r="I62" s="139" t="s">
        <v>26</v>
      </c>
      <c r="J62" s="141" t="s">
        <v>50</v>
      </c>
      <c r="K62" s="141">
        <v>1</v>
      </c>
      <c r="L62" s="145">
        <v>1250000</v>
      </c>
      <c r="M62" s="145">
        <f t="shared" si="7"/>
        <v>1250000</v>
      </c>
      <c r="N62" s="174" t="s">
        <v>28</v>
      </c>
      <c r="O62" s="290"/>
      <c r="P62" s="19"/>
    </row>
    <row r="63" spans="1:16" ht="55.5" customHeight="1">
      <c r="A63" s="287"/>
      <c r="B63" s="301"/>
      <c r="C63" s="180" t="s">
        <v>52</v>
      </c>
      <c r="D63" s="141"/>
      <c r="E63" s="141" t="s">
        <v>59</v>
      </c>
      <c r="F63" s="135" t="s">
        <v>42</v>
      </c>
      <c r="G63" s="138" t="s">
        <v>24</v>
      </c>
      <c r="H63" s="138" t="s">
        <v>25</v>
      </c>
      <c r="I63" s="139" t="s">
        <v>26</v>
      </c>
      <c r="J63" s="141" t="s">
        <v>50</v>
      </c>
      <c r="K63" s="141">
        <v>1</v>
      </c>
      <c r="L63" s="142">
        <v>771430</v>
      </c>
      <c r="M63" s="145">
        <f t="shared" si="7"/>
        <v>771430</v>
      </c>
      <c r="N63" s="173" t="s">
        <v>55</v>
      </c>
      <c r="O63" s="290"/>
      <c r="P63" s="19"/>
    </row>
    <row r="64" spans="1:16" ht="55.5" customHeight="1">
      <c r="A64" s="287"/>
      <c r="B64" s="301"/>
      <c r="C64" s="180" t="s">
        <v>60</v>
      </c>
      <c r="D64" s="141"/>
      <c r="E64" s="141" t="s">
        <v>113</v>
      </c>
      <c r="F64" s="135" t="s">
        <v>42</v>
      </c>
      <c r="G64" s="138" t="s">
        <v>62</v>
      </c>
      <c r="H64" s="138" t="s">
        <v>25</v>
      </c>
      <c r="I64" s="139" t="s">
        <v>26</v>
      </c>
      <c r="J64" s="140" t="s">
        <v>27</v>
      </c>
      <c r="K64" s="141">
        <v>1</v>
      </c>
      <c r="L64" s="142">
        <v>771430</v>
      </c>
      <c r="M64" s="145">
        <f t="shared" si="7"/>
        <v>771430</v>
      </c>
      <c r="N64" s="173" t="s">
        <v>31</v>
      </c>
      <c r="O64" s="290"/>
      <c r="P64" s="19"/>
    </row>
    <row r="65" spans="1:16" ht="57.75" customHeight="1">
      <c r="A65" s="287"/>
      <c r="B65" s="301"/>
      <c r="C65" s="180" t="s">
        <v>60</v>
      </c>
      <c r="D65" s="141"/>
      <c r="E65" s="141" t="s">
        <v>142</v>
      </c>
      <c r="F65" s="135" t="s">
        <v>42</v>
      </c>
      <c r="G65" s="138" t="s">
        <v>62</v>
      </c>
      <c r="H65" s="138" t="s">
        <v>25</v>
      </c>
      <c r="I65" s="139" t="s">
        <v>26</v>
      </c>
      <c r="J65" s="140" t="s">
        <v>27</v>
      </c>
      <c r="K65" s="141">
        <v>1</v>
      </c>
      <c r="L65" s="142">
        <v>771430</v>
      </c>
      <c r="M65" s="145">
        <f t="shared" si="7"/>
        <v>771430</v>
      </c>
      <c r="N65" s="173" t="s">
        <v>31</v>
      </c>
      <c r="O65" s="290"/>
      <c r="P65" s="19"/>
    </row>
    <row r="66" spans="1:16" ht="67.5" customHeight="1">
      <c r="A66" s="287"/>
      <c r="B66" s="301"/>
      <c r="C66" s="180" t="s">
        <v>60</v>
      </c>
      <c r="D66" s="141"/>
      <c r="E66" s="141" t="s">
        <v>61</v>
      </c>
      <c r="F66" s="135" t="s">
        <v>42</v>
      </c>
      <c r="G66" s="138" t="s">
        <v>62</v>
      </c>
      <c r="H66" s="138" t="s">
        <v>25</v>
      </c>
      <c r="I66" s="139" t="s">
        <v>26</v>
      </c>
      <c r="J66" s="140" t="s">
        <v>27</v>
      </c>
      <c r="K66" s="141">
        <v>1</v>
      </c>
      <c r="L66" s="142">
        <v>771430</v>
      </c>
      <c r="M66" s="145">
        <f t="shared" si="7"/>
        <v>771430</v>
      </c>
      <c r="N66" s="173" t="s">
        <v>31</v>
      </c>
      <c r="O66" s="290"/>
      <c r="P66" s="19"/>
    </row>
    <row r="67" spans="1:16" ht="42.75" customHeight="1">
      <c r="A67" s="287"/>
      <c r="B67" s="301"/>
      <c r="C67" s="180" t="s">
        <v>63</v>
      </c>
      <c r="D67" s="141" t="s">
        <v>64</v>
      </c>
      <c r="E67" s="135" t="s">
        <v>65</v>
      </c>
      <c r="F67" s="135" t="s">
        <v>42</v>
      </c>
      <c r="G67" s="138" t="s">
        <v>24</v>
      </c>
      <c r="H67" s="138" t="s">
        <v>25</v>
      </c>
      <c r="I67" s="139" t="s">
        <v>26</v>
      </c>
      <c r="J67" s="141" t="s">
        <v>50</v>
      </c>
      <c r="K67" s="141">
        <v>1</v>
      </c>
      <c r="L67" s="142">
        <v>771430</v>
      </c>
      <c r="M67" s="145">
        <f t="shared" si="7"/>
        <v>771430</v>
      </c>
      <c r="N67" s="173" t="s">
        <v>31</v>
      </c>
      <c r="O67" s="290"/>
      <c r="P67" s="19"/>
    </row>
    <row r="68" spans="1:16" ht="66.75" customHeight="1">
      <c r="A68" s="287"/>
      <c r="B68" s="301"/>
      <c r="C68" s="180" t="s">
        <v>63</v>
      </c>
      <c r="D68" s="141" t="s">
        <v>64</v>
      </c>
      <c r="E68" s="147" t="s">
        <v>66</v>
      </c>
      <c r="F68" s="135" t="s">
        <v>42</v>
      </c>
      <c r="G68" s="138" t="s">
        <v>24</v>
      </c>
      <c r="H68" s="138" t="s">
        <v>25</v>
      </c>
      <c r="I68" s="139" t="s">
        <v>26</v>
      </c>
      <c r="J68" s="141" t="s">
        <v>50</v>
      </c>
      <c r="K68" s="141">
        <v>1</v>
      </c>
      <c r="L68" s="142">
        <v>771430</v>
      </c>
      <c r="M68" s="145">
        <f t="shared" si="7"/>
        <v>771430</v>
      </c>
      <c r="N68" s="173" t="s">
        <v>31</v>
      </c>
      <c r="O68" s="290"/>
      <c r="P68" s="19"/>
    </row>
    <row r="69" spans="1:16" ht="36" customHeight="1">
      <c r="A69" s="287"/>
      <c r="B69" s="301"/>
      <c r="C69" s="180" t="s">
        <v>63</v>
      </c>
      <c r="D69" s="144" t="s">
        <v>67</v>
      </c>
      <c r="E69" s="148" t="s">
        <v>68</v>
      </c>
      <c r="F69" s="148" t="s">
        <v>58</v>
      </c>
      <c r="G69" s="138" t="s">
        <v>24</v>
      </c>
      <c r="H69" s="138" t="s">
        <v>25</v>
      </c>
      <c r="I69" s="139" t="s">
        <v>26</v>
      </c>
      <c r="J69" s="144" t="s">
        <v>69</v>
      </c>
      <c r="K69" s="141">
        <v>1</v>
      </c>
      <c r="L69" s="145">
        <v>1250000</v>
      </c>
      <c r="M69" s="145">
        <f>L69*K69</f>
        <v>1250000</v>
      </c>
      <c r="N69" s="174" t="s">
        <v>28</v>
      </c>
      <c r="O69" s="290"/>
      <c r="P69" s="19"/>
    </row>
    <row r="70" spans="1:16" ht="94.5" customHeight="1">
      <c r="A70" s="287"/>
      <c r="B70" s="301"/>
      <c r="C70" s="180" t="s">
        <v>63</v>
      </c>
      <c r="D70" s="144" t="s">
        <v>70</v>
      </c>
      <c r="E70" s="148" t="s">
        <v>71</v>
      </c>
      <c r="F70" s="135" t="s">
        <v>42</v>
      </c>
      <c r="G70" s="138" t="s">
        <v>24</v>
      </c>
      <c r="H70" s="138" t="s">
        <v>25</v>
      </c>
      <c r="I70" s="139" t="s">
        <v>26</v>
      </c>
      <c r="J70" s="141" t="s">
        <v>50</v>
      </c>
      <c r="K70" s="141">
        <v>1</v>
      </c>
      <c r="L70" s="142">
        <v>771430</v>
      </c>
      <c r="M70" s="145">
        <f>L70*K70</f>
        <v>771430</v>
      </c>
      <c r="N70" s="173" t="s">
        <v>31</v>
      </c>
      <c r="O70" s="290"/>
      <c r="P70" s="19"/>
    </row>
    <row r="71" spans="1:16" ht="71.25" customHeight="1">
      <c r="A71" s="287"/>
      <c r="B71" s="301"/>
      <c r="C71" s="180" t="s">
        <v>72</v>
      </c>
      <c r="D71" s="144" t="s">
        <v>73</v>
      </c>
      <c r="E71" s="148" t="s">
        <v>74</v>
      </c>
      <c r="F71" s="135" t="s">
        <v>42</v>
      </c>
      <c r="G71" s="138" t="s">
        <v>24</v>
      </c>
      <c r="H71" s="146" t="s">
        <v>75</v>
      </c>
      <c r="I71" s="139" t="s">
        <v>76</v>
      </c>
      <c r="J71" s="144" t="s">
        <v>77</v>
      </c>
      <c r="K71" s="141">
        <v>2</v>
      </c>
      <c r="L71" s="142">
        <v>771430</v>
      </c>
      <c r="M71" s="145">
        <f>K71*L71</f>
        <v>1542860</v>
      </c>
      <c r="N71" s="173" t="s">
        <v>39</v>
      </c>
      <c r="O71" s="290"/>
      <c r="P71" s="19"/>
    </row>
    <row r="72" spans="1:16" ht="51" customHeight="1">
      <c r="A72" s="287"/>
      <c r="B72" s="301"/>
      <c r="C72" s="180" t="s">
        <v>72</v>
      </c>
      <c r="D72" s="144" t="s">
        <v>73</v>
      </c>
      <c r="E72" s="148" t="s">
        <v>78</v>
      </c>
      <c r="F72" s="135" t="s">
        <v>42</v>
      </c>
      <c r="G72" s="138" t="s">
        <v>24</v>
      </c>
      <c r="H72" s="146" t="s">
        <v>43</v>
      </c>
      <c r="I72" s="139" t="s">
        <v>26</v>
      </c>
      <c r="J72" s="141" t="s">
        <v>79</v>
      </c>
      <c r="K72" s="141">
        <v>1</v>
      </c>
      <c r="L72" s="142">
        <v>771430</v>
      </c>
      <c r="M72" s="145">
        <f t="shared" ref="M72:M73" si="8">K72*L72</f>
        <v>771430</v>
      </c>
      <c r="N72" s="173" t="s">
        <v>55</v>
      </c>
      <c r="O72" s="290"/>
      <c r="P72" s="19"/>
    </row>
    <row r="73" spans="1:16" ht="53.25" customHeight="1">
      <c r="A73" s="287"/>
      <c r="B73" s="301"/>
      <c r="C73" s="181" t="s">
        <v>72</v>
      </c>
      <c r="D73" s="160" t="s">
        <v>73</v>
      </c>
      <c r="E73" s="161" t="s">
        <v>80</v>
      </c>
      <c r="F73" s="162" t="s">
        <v>42</v>
      </c>
      <c r="G73" s="163" t="s">
        <v>24</v>
      </c>
      <c r="H73" s="163" t="s">
        <v>25</v>
      </c>
      <c r="I73" s="164" t="s">
        <v>26</v>
      </c>
      <c r="J73" s="160" t="s">
        <v>69</v>
      </c>
      <c r="K73" s="165">
        <v>1</v>
      </c>
      <c r="L73" s="142">
        <v>771400</v>
      </c>
      <c r="M73" s="166">
        <f t="shared" si="8"/>
        <v>771400</v>
      </c>
      <c r="N73" s="202" t="s">
        <v>31</v>
      </c>
      <c r="O73" s="290"/>
      <c r="P73" s="19"/>
    </row>
    <row r="74" spans="1:16" ht="94.5" customHeight="1">
      <c r="A74" s="286" t="s">
        <v>145</v>
      </c>
      <c r="B74" s="300">
        <v>292</v>
      </c>
      <c r="C74" s="192" t="s">
        <v>20</v>
      </c>
      <c r="D74" s="171" t="s">
        <v>21</v>
      </c>
      <c r="E74" s="150" t="s">
        <v>22</v>
      </c>
      <c r="F74" s="150" t="s">
        <v>23</v>
      </c>
      <c r="G74" s="151" t="s">
        <v>24</v>
      </c>
      <c r="H74" s="151" t="s">
        <v>25</v>
      </c>
      <c r="I74" s="152" t="s">
        <v>26</v>
      </c>
      <c r="J74" s="153" t="s">
        <v>27</v>
      </c>
      <c r="K74" s="154">
        <v>1</v>
      </c>
      <c r="L74" s="155">
        <v>1250000</v>
      </c>
      <c r="M74" s="155">
        <f>K74*L74</f>
        <v>1250000</v>
      </c>
      <c r="N74" s="172" t="s">
        <v>28</v>
      </c>
      <c r="O74" s="290"/>
      <c r="P74" s="19"/>
    </row>
    <row r="75" spans="1:16" ht="94.5" customHeight="1">
      <c r="A75" s="287"/>
      <c r="B75" s="301"/>
      <c r="C75" s="189" t="s">
        <v>20</v>
      </c>
      <c r="D75" s="144" t="s">
        <v>21</v>
      </c>
      <c r="E75" s="137" t="s">
        <v>29</v>
      </c>
      <c r="F75" s="137" t="s">
        <v>30</v>
      </c>
      <c r="G75" s="138" t="s">
        <v>24</v>
      </c>
      <c r="H75" s="138" t="s">
        <v>25</v>
      </c>
      <c r="I75" s="139" t="s">
        <v>26</v>
      </c>
      <c r="J75" s="140" t="s">
        <v>27</v>
      </c>
      <c r="K75" s="141">
        <v>1</v>
      </c>
      <c r="L75" s="142">
        <v>771430</v>
      </c>
      <c r="M75" s="142">
        <f>K75*L75</f>
        <v>771430</v>
      </c>
      <c r="N75" s="173" t="s">
        <v>31</v>
      </c>
      <c r="O75" s="290"/>
      <c r="P75" s="19"/>
    </row>
    <row r="76" spans="1:16" ht="42" customHeight="1">
      <c r="A76" s="287"/>
      <c r="B76" s="301"/>
      <c r="C76" s="189" t="s">
        <v>20</v>
      </c>
      <c r="D76" s="144" t="s">
        <v>32</v>
      </c>
      <c r="E76" s="137" t="s">
        <v>33</v>
      </c>
      <c r="F76" s="137" t="s">
        <v>30</v>
      </c>
      <c r="G76" s="138" t="s">
        <v>24</v>
      </c>
      <c r="H76" s="138" t="s">
        <v>25</v>
      </c>
      <c r="I76" s="139" t="s">
        <v>26</v>
      </c>
      <c r="J76" s="140" t="s">
        <v>34</v>
      </c>
      <c r="K76" s="141">
        <v>1</v>
      </c>
      <c r="L76" s="142">
        <v>771430</v>
      </c>
      <c r="M76" s="142">
        <f t="shared" ref="M76:M91" si="9">K76*L76</f>
        <v>771430</v>
      </c>
      <c r="N76" s="173" t="s">
        <v>31</v>
      </c>
      <c r="O76" s="290"/>
      <c r="P76" s="19"/>
    </row>
    <row r="77" spans="1:16" ht="46.5" customHeight="1">
      <c r="A77" s="287"/>
      <c r="B77" s="301"/>
      <c r="C77" s="189" t="s">
        <v>20</v>
      </c>
      <c r="D77" s="144" t="s">
        <v>32</v>
      </c>
      <c r="E77" s="137" t="s">
        <v>35</v>
      </c>
      <c r="F77" s="137" t="s">
        <v>30</v>
      </c>
      <c r="G77" s="138" t="s">
        <v>24</v>
      </c>
      <c r="H77" s="138" t="s">
        <v>25</v>
      </c>
      <c r="I77" s="139" t="s">
        <v>26</v>
      </c>
      <c r="J77" s="140" t="s">
        <v>34</v>
      </c>
      <c r="K77" s="141">
        <v>1</v>
      </c>
      <c r="L77" s="142">
        <v>771430</v>
      </c>
      <c r="M77" s="142">
        <f t="shared" si="9"/>
        <v>771430</v>
      </c>
      <c r="N77" s="173" t="s">
        <v>31</v>
      </c>
      <c r="O77" s="290"/>
      <c r="P77" s="19"/>
    </row>
    <row r="78" spans="1:16" ht="65.25" customHeight="1">
      <c r="A78" s="287"/>
      <c r="B78" s="301"/>
      <c r="C78" s="189" t="s">
        <v>20</v>
      </c>
      <c r="D78" s="144" t="s">
        <v>32</v>
      </c>
      <c r="E78" s="143" t="s">
        <v>36</v>
      </c>
      <c r="F78" s="137" t="s">
        <v>37</v>
      </c>
      <c r="G78" s="138" t="s">
        <v>38</v>
      </c>
      <c r="H78" s="138" t="s">
        <v>25</v>
      </c>
      <c r="I78" s="139" t="s">
        <v>26</v>
      </c>
      <c r="J78" s="140" t="s">
        <v>27</v>
      </c>
      <c r="K78" s="141">
        <v>1</v>
      </c>
      <c r="L78" s="142">
        <v>771430</v>
      </c>
      <c r="M78" s="142">
        <f t="shared" si="9"/>
        <v>771430</v>
      </c>
      <c r="N78" s="173" t="s">
        <v>39</v>
      </c>
      <c r="O78" s="290"/>
      <c r="P78" s="19"/>
    </row>
    <row r="79" spans="1:16" ht="72.75" customHeight="1">
      <c r="A79" s="287"/>
      <c r="B79" s="301"/>
      <c r="C79" s="190" t="s">
        <v>40</v>
      </c>
      <c r="D79" s="136"/>
      <c r="E79" s="144" t="s">
        <v>41</v>
      </c>
      <c r="F79" s="135" t="s">
        <v>42</v>
      </c>
      <c r="G79" s="138"/>
      <c r="H79" s="138" t="s">
        <v>25</v>
      </c>
      <c r="I79" s="139" t="s">
        <v>26</v>
      </c>
      <c r="J79" s="139" t="s">
        <v>48</v>
      </c>
      <c r="K79" s="141">
        <v>1</v>
      </c>
      <c r="L79" s="142">
        <v>771430</v>
      </c>
      <c r="M79" s="145">
        <f t="shared" si="9"/>
        <v>771430</v>
      </c>
      <c r="N79" s="170" t="s">
        <v>45</v>
      </c>
      <c r="O79" s="290"/>
      <c r="P79" s="19"/>
    </row>
    <row r="80" spans="1:16" ht="46.5" customHeight="1">
      <c r="A80" s="287"/>
      <c r="B80" s="301"/>
      <c r="C80" s="190" t="s">
        <v>40</v>
      </c>
      <c r="D80" s="136"/>
      <c r="E80" s="144" t="s">
        <v>46</v>
      </c>
      <c r="F80" s="135" t="s">
        <v>47</v>
      </c>
      <c r="G80" s="138"/>
      <c r="H80" s="138" t="s">
        <v>25</v>
      </c>
      <c r="I80" s="139" t="s">
        <v>26</v>
      </c>
      <c r="J80" s="139" t="s">
        <v>48</v>
      </c>
      <c r="K80" s="141">
        <v>1</v>
      </c>
      <c r="L80" s="142">
        <v>771430</v>
      </c>
      <c r="M80" s="145">
        <f t="shared" si="9"/>
        <v>771430</v>
      </c>
      <c r="N80" s="170" t="s">
        <v>45</v>
      </c>
      <c r="O80" s="290"/>
      <c r="P80" s="19"/>
    </row>
    <row r="81" spans="1:16" ht="60" customHeight="1">
      <c r="A81" s="287"/>
      <c r="B81" s="301"/>
      <c r="C81" s="190" t="s">
        <v>40</v>
      </c>
      <c r="D81" s="136"/>
      <c r="E81" s="20" t="s">
        <v>130</v>
      </c>
      <c r="F81" s="135" t="s">
        <v>42</v>
      </c>
      <c r="G81" s="138" t="s">
        <v>24</v>
      </c>
      <c r="H81" s="138" t="s">
        <v>25</v>
      </c>
      <c r="I81" s="139" t="s">
        <v>26</v>
      </c>
      <c r="J81" s="139" t="s">
        <v>50</v>
      </c>
      <c r="K81" s="141">
        <v>1</v>
      </c>
      <c r="L81" s="142">
        <v>771430</v>
      </c>
      <c r="M81" s="145">
        <f t="shared" si="9"/>
        <v>771430</v>
      </c>
      <c r="N81" s="170" t="s">
        <v>45</v>
      </c>
      <c r="O81" s="290"/>
      <c r="P81" s="19"/>
    </row>
    <row r="82" spans="1:16" ht="43.5" customHeight="1">
      <c r="A82" s="287"/>
      <c r="B82" s="301"/>
      <c r="C82" s="190" t="s">
        <v>40</v>
      </c>
      <c r="D82" s="136"/>
      <c r="E82" s="144" t="s">
        <v>51</v>
      </c>
      <c r="F82" s="135" t="s">
        <v>42</v>
      </c>
      <c r="G82" s="138" t="s">
        <v>24</v>
      </c>
      <c r="H82" s="138" t="s">
        <v>25</v>
      </c>
      <c r="I82" s="139" t="s">
        <v>26</v>
      </c>
      <c r="J82" s="139" t="s">
        <v>50</v>
      </c>
      <c r="K82" s="141">
        <v>1</v>
      </c>
      <c r="L82" s="142">
        <v>771430</v>
      </c>
      <c r="M82" s="145">
        <f t="shared" si="9"/>
        <v>771430</v>
      </c>
      <c r="N82" s="170" t="s">
        <v>45</v>
      </c>
      <c r="O82" s="290"/>
      <c r="P82" s="19"/>
    </row>
    <row r="83" spans="1:16" ht="41.25" customHeight="1">
      <c r="A83" s="287"/>
      <c r="B83" s="301"/>
      <c r="C83" s="190" t="s">
        <v>52</v>
      </c>
      <c r="D83" s="141"/>
      <c r="E83" s="141" t="s">
        <v>53</v>
      </c>
      <c r="F83" s="135" t="s">
        <v>54</v>
      </c>
      <c r="G83" s="138" t="s">
        <v>24</v>
      </c>
      <c r="H83" s="138" t="s">
        <v>25</v>
      </c>
      <c r="I83" s="139" t="s">
        <v>26</v>
      </c>
      <c r="J83" s="141" t="s">
        <v>50</v>
      </c>
      <c r="K83" s="141">
        <v>1</v>
      </c>
      <c r="L83" s="142">
        <v>771430</v>
      </c>
      <c r="M83" s="145">
        <f t="shared" si="9"/>
        <v>771430</v>
      </c>
      <c r="N83" s="173" t="s">
        <v>55</v>
      </c>
      <c r="O83" s="290"/>
      <c r="P83" s="19"/>
    </row>
    <row r="84" spans="1:16" ht="41.25" customHeight="1">
      <c r="A84" s="287"/>
      <c r="B84" s="301"/>
      <c r="C84" s="190" t="s">
        <v>52</v>
      </c>
      <c r="D84" s="141"/>
      <c r="E84" s="141" t="s">
        <v>56</v>
      </c>
      <c r="F84" s="135" t="s">
        <v>42</v>
      </c>
      <c r="G84" s="138" t="s">
        <v>24</v>
      </c>
      <c r="H84" s="138" t="s">
        <v>25</v>
      </c>
      <c r="I84" s="139" t="s">
        <v>26</v>
      </c>
      <c r="J84" s="141" t="s">
        <v>50</v>
      </c>
      <c r="K84" s="141">
        <v>1</v>
      </c>
      <c r="L84" s="142">
        <v>771430</v>
      </c>
      <c r="M84" s="145">
        <f t="shared" si="9"/>
        <v>771430</v>
      </c>
      <c r="N84" s="173" t="s">
        <v>39</v>
      </c>
      <c r="O84" s="290"/>
      <c r="P84" s="19"/>
    </row>
    <row r="85" spans="1:16" ht="41.25" customHeight="1">
      <c r="A85" s="287"/>
      <c r="B85" s="301"/>
      <c r="C85" s="190" t="s">
        <v>52</v>
      </c>
      <c r="D85" s="141"/>
      <c r="E85" s="141" t="s">
        <v>57</v>
      </c>
      <c r="F85" s="135" t="s">
        <v>58</v>
      </c>
      <c r="G85" s="138" t="s">
        <v>24</v>
      </c>
      <c r="H85" s="138" t="s">
        <v>25</v>
      </c>
      <c r="I85" s="139" t="s">
        <v>26</v>
      </c>
      <c r="J85" s="141" t="s">
        <v>50</v>
      </c>
      <c r="K85" s="141">
        <v>1</v>
      </c>
      <c r="L85" s="145">
        <v>1250000</v>
      </c>
      <c r="M85" s="145">
        <f t="shared" si="9"/>
        <v>1250000</v>
      </c>
      <c r="N85" s="174" t="s">
        <v>28</v>
      </c>
      <c r="O85" s="290"/>
      <c r="P85" s="19"/>
    </row>
    <row r="86" spans="1:16" ht="41.25" customHeight="1">
      <c r="A86" s="287"/>
      <c r="B86" s="301"/>
      <c r="C86" s="190" t="s">
        <v>52</v>
      </c>
      <c r="D86" s="141"/>
      <c r="E86" s="141" t="s">
        <v>59</v>
      </c>
      <c r="F86" s="135" t="s">
        <v>42</v>
      </c>
      <c r="G86" s="138" t="s">
        <v>24</v>
      </c>
      <c r="H86" s="138" t="s">
        <v>25</v>
      </c>
      <c r="I86" s="139" t="s">
        <v>26</v>
      </c>
      <c r="J86" s="141" t="s">
        <v>50</v>
      </c>
      <c r="K86" s="141">
        <v>1</v>
      </c>
      <c r="L86" s="142">
        <v>771430</v>
      </c>
      <c r="M86" s="145">
        <f t="shared" si="9"/>
        <v>771430</v>
      </c>
      <c r="N86" s="173" t="s">
        <v>55</v>
      </c>
      <c r="O86" s="290"/>
      <c r="P86" s="19"/>
    </row>
    <row r="87" spans="1:16" ht="73.5" customHeight="1">
      <c r="A87" s="287"/>
      <c r="B87" s="301"/>
      <c r="C87" s="190" t="s">
        <v>60</v>
      </c>
      <c r="D87" s="141"/>
      <c r="E87" s="141" t="s">
        <v>113</v>
      </c>
      <c r="F87" s="135" t="s">
        <v>42</v>
      </c>
      <c r="G87" s="138" t="s">
        <v>62</v>
      </c>
      <c r="H87" s="138" t="s">
        <v>25</v>
      </c>
      <c r="I87" s="139" t="s">
        <v>26</v>
      </c>
      <c r="J87" s="140" t="s">
        <v>27</v>
      </c>
      <c r="K87" s="141">
        <v>1</v>
      </c>
      <c r="L87" s="142">
        <v>771430</v>
      </c>
      <c r="M87" s="145">
        <f t="shared" si="9"/>
        <v>771430</v>
      </c>
      <c r="N87" s="173" t="s">
        <v>31</v>
      </c>
      <c r="O87" s="290"/>
      <c r="P87" s="19"/>
    </row>
    <row r="88" spans="1:16" s="14" customFormat="1" ht="33" customHeight="1">
      <c r="A88" s="287"/>
      <c r="B88" s="301"/>
      <c r="C88" s="190" t="s">
        <v>60</v>
      </c>
      <c r="D88" s="141"/>
      <c r="E88" s="141" t="s">
        <v>142</v>
      </c>
      <c r="F88" s="135" t="s">
        <v>42</v>
      </c>
      <c r="G88" s="138" t="s">
        <v>62</v>
      </c>
      <c r="H88" s="138" t="s">
        <v>25</v>
      </c>
      <c r="I88" s="139" t="s">
        <v>26</v>
      </c>
      <c r="J88" s="140" t="s">
        <v>27</v>
      </c>
      <c r="K88" s="141">
        <v>1</v>
      </c>
      <c r="L88" s="142">
        <v>771430</v>
      </c>
      <c r="M88" s="145">
        <f t="shared" si="9"/>
        <v>771430</v>
      </c>
      <c r="N88" s="173" t="s">
        <v>31</v>
      </c>
      <c r="O88" s="290"/>
      <c r="P88" s="19"/>
    </row>
    <row r="89" spans="1:16" s="14" customFormat="1" ht="40.5" customHeight="1">
      <c r="A89" s="287"/>
      <c r="B89" s="301"/>
      <c r="C89" s="190" t="s">
        <v>60</v>
      </c>
      <c r="D89" s="141"/>
      <c r="E89" s="141" t="s">
        <v>61</v>
      </c>
      <c r="F89" s="135" t="s">
        <v>42</v>
      </c>
      <c r="G89" s="138" t="s">
        <v>62</v>
      </c>
      <c r="H89" s="138" t="s">
        <v>25</v>
      </c>
      <c r="I89" s="139" t="s">
        <v>26</v>
      </c>
      <c r="J89" s="140" t="s">
        <v>27</v>
      </c>
      <c r="K89" s="141">
        <v>1</v>
      </c>
      <c r="L89" s="142">
        <v>771430</v>
      </c>
      <c r="M89" s="145">
        <f t="shared" si="9"/>
        <v>771430</v>
      </c>
      <c r="N89" s="173" t="s">
        <v>31</v>
      </c>
      <c r="O89" s="290"/>
      <c r="P89" s="19"/>
    </row>
    <row r="90" spans="1:16" s="14" customFormat="1" ht="15.75" customHeight="1">
      <c r="A90" s="287"/>
      <c r="B90" s="301"/>
      <c r="C90" s="190" t="s">
        <v>63</v>
      </c>
      <c r="D90" s="141" t="s">
        <v>64</v>
      </c>
      <c r="E90" s="135" t="s">
        <v>65</v>
      </c>
      <c r="F90" s="135" t="s">
        <v>42</v>
      </c>
      <c r="G90" s="138" t="s">
        <v>24</v>
      </c>
      <c r="H90" s="138" t="s">
        <v>25</v>
      </c>
      <c r="I90" s="139" t="s">
        <v>26</v>
      </c>
      <c r="J90" s="141" t="s">
        <v>50</v>
      </c>
      <c r="K90" s="141">
        <v>1</v>
      </c>
      <c r="L90" s="142">
        <v>771430</v>
      </c>
      <c r="M90" s="145">
        <f t="shared" si="9"/>
        <v>771430</v>
      </c>
      <c r="N90" s="173" t="s">
        <v>31</v>
      </c>
      <c r="O90" s="290"/>
      <c r="P90" s="19"/>
    </row>
    <row r="91" spans="1:16" s="14" customFormat="1" ht="15.75" customHeight="1">
      <c r="A91" s="287"/>
      <c r="B91" s="301"/>
      <c r="C91" s="190" t="s">
        <v>63</v>
      </c>
      <c r="D91" s="141" t="s">
        <v>64</v>
      </c>
      <c r="E91" s="147" t="s">
        <v>66</v>
      </c>
      <c r="F91" s="135" t="s">
        <v>42</v>
      </c>
      <c r="G91" s="138" t="s">
        <v>24</v>
      </c>
      <c r="H91" s="138" t="s">
        <v>25</v>
      </c>
      <c r="I91" s="139" t="s">
        <v>26</v>
      </c>
      <c r="J91" s="141" t="s">
        <v>50</v>
      </c>
      <c r="K91" s="141">
        <v>1</v>
      </c>
      <c r="L91" s="142">
        <v>771430</v>
      </c>
      <c r="M91" s="145">
        <f t="shared" si="9"/>
        <v>771430</v>
      </c>
      <c r="N91" s="173" t="s">
        <v>31</v>
      </c>
      <c r="O91" s="290"/>
      <c r="P91" s="19"/>
    </row>
    <row r="92" spans="1:16" s="14" customFormat="1" ht="15.75" customHeight="1">
      <c r="A92" s="287"/>
      <c r="B92" s="301"/>
      <c r="C92" s="190" t="s">
        <v>63</v>
      </c>
      <c r="D92" s="144" t="s">
        <v>67</v>
      </c>
      <c r="E92" s="148" t="s">
        <v>68</v>
      </c>
      <c r="F92" s="148" t="s">
        <v>58</v>
      </c>
      <c r="G92" s="138" t="s">
        <v>24</v>
      </c>
      <c r="H92" s="138" t="s">
        <v>25</v>
      </c>
      <c r="I92" s="139" t="s">
        <v>26</v>
      </c>
      <c r="J92" s="144" t="s">
        <v>69</v>
      </c>
      <c r="K92" s="141">
        <v>1</v>
      </c>
      <c r="L92" s="145">
        <v>1250000</v>
      </c>
      <c r="M92" s="145">
        <f>L92*K92</f>
        <v>1250000</v>
      </c>
      <c r="N92" s="174" t="s">
        <v>28</v>
      </c>
      <c r="O92" s="290"/>
      <c r="P92" s="19"/>
    </row>
    <row r="93" spans="1:16" s="14" customFormat="1" ht="15.75" customHeight="1">
      <c r="A93" s="287"/>
      <c r="B93" s="301"/>
      <c r="C93" s="190" t="s">
        <v>63</v>
      </c>
      <c r="D93" s="144" t="s">
        <v>70</v>
      </c>
      <c r="E93" s="148" t="s">
        <v>71</v>
      </c>
      <c r="F93" s="135" t="s">
        <v>42</v>
      </c>
      <c r="G93" s="138" t="s">
        <v>24</v>
      </c>
      <c r="H93" s="138" t="s">
        <v>25</v>
      </c>
      <c r="I93" s="139" t="s">
        <v>26</v>
      </c>
      <c r="J93" s="141" t="s">
        <v>50</v>
      </c>
      <c r="K93" s="141">
        <v>1</v>
      </c>
      <c r="L93" s="142">
        <v>771430</v>
      </c>
      <c r="M93" s="145">
        <f>L93*K93</f>
        <v>771430</v>
      </c>
      <c r="N93" s="173" t="s">
        <v>31</v>
      </c>
      <c r="O93" s="290"/>
      <c r="P93" s="19"/>
    </row>
    <row r="94" spans="1:16" s="14" customFormat="1" ht="15.75" customHeight="1">
      <c r="A94" s="287"/>
      <c r="B94" s="301"/>
      <c r="C94" s="190" t="s">
        <v>72</v>
      </c>
      <c r="D94" s="144" t="s">
        <v>73</v>
      </c>
      <c r="E94" s="148" t="s">
        <v>74</v>
      </c>
      <c r="F94" s="135" t="s">
        <v>42</v>
      </c>
      <c r="G94" s="138" t="s">
        <v>24</v>
      </c>
      <c r="H94" s="146" t="s">
        <v>75</v>
      </c>
      <c r="I94" s="139" t="s">
        <v>76</v>
      </c>
      <c r="J94" s="144" t="s">
        <v>77</v>
      </c>
      <c r="K94" s="141">
        <v>2</v>
      </c>
      <c r="L94" s="142">
        <v>771430</v>
      </c>
      <c r="M94" s="145">
        <f>K94*L94</f>
        <v>1542860</v>
      </c>
      <c r="N94" s="173" t="s">
        <v>39</v>
      </c>
      <c r="O94" s="290"/>
      <c r="P94" s="19"/>
    </row>
    <row r="95" spans="1:16" s="14" customFormat="1" ht="15.75" customHeight="1">
      <c r="A95" s="287"/>
      <c r="B95" s="301"/>
      <c r="C95" s="190" t="s">
        <v>72</v>
      </c>
      <c r="D95" s="144" t="s">
        <v>73</v>
      </c>
      <c r="E95" s="148" t="s">
        <v>78</v>
      </c>
      <c r="F95" s="135" t="s">
        <v>42</v>
      </c>
      <c r="G95" s="138" t="s">
        <v>24</v>
      </c>
      <c r="H95" s="146" t="s">
        <v>43</v>
      </c>
      <c r="I95" s="139" t="s">
        <v>26</v>
      </c>
      <c r="J95" s="141" t="s">
        <v>79</v>
      </c>
      <c r="K95" s="141">
        <v>1</v>
      </c>
      <c r="L95" s="142">
        <v>771430</v>
      </c>
      <c r="M95" s="145">
        <f t="shared" ref="M95:M96" si="10">K95*L95</f>
        <v>771430</v>
      </c>
      <c r="N95" s="173" t="s">
        <v>55</v>
      </c>
      <c r="O95" s="290"/>
      <c r="P95" s="19"/>
    </row>
    <row r="96" spans="1:16" s="14" customFormat="1" ht="15.75" customHeight="1">
      <c r="A96" s="288"/>
      <c r="B96" s="316"/>
      <c r="C96" s="169" t="s">
        <v>72</v>
      </c>
      <c r="D96" s="160" t="s">
        <v>73</v>
      </c>
      <c r="E96" s="161" t="s">
        <v>80</v>
      </c>
      <c r="F96" s="162" t="s">
        <v>42</v>
      </c>
      <c r="G96" s="163" t="s">
        <v>24</v>
      </c>
      <c r="H96" s="163" t="s">
        <v>25</v>
      </c>
      <c r="I96" s="164" t="s">
        <v>26</v>
      </c>
      <c r="J96" s="160" t="s">
        <v>69</v>
      </c>
      <c r="K96" s="165">
        <v>1</v>
      </c>
      <c r="L96" s="142">
        <v>771400</v>
      </c>
      <c r="M96" s="166">
        <f t="shared" si="10"/>
        <v>771400</v>
      </c>
      <c r="N96" s="202" t="s">
        <v>31</v>
      </c>
      <c r="O96" s="290"/>
      <c r="P96" s="19"/>
    </row>
    <row r="97" spans="1:16" s="14" customFormat="1" ht="15.75" customHeight="1">
      <c r="A97" s="212"/>
      <c r="B97" s="18"/>
      <c r="C97"/>
      <c r="D97"/>
      <c r="E97" s="7"/>
      <c r="F97"/>
      <c r="G97"/>
      <c r="H97"/>
      <c r="I97"/>
      <c r="J97"/>
      <c r="K97" s="302" t="s">
        <v>84</v>
      </c>
      <c r="L97" s="302"/>
      <c r="M97" s="131">
        <f>SUM(M5:M96)</f>
        <v>79800000</v>
      </c>
      <c r="O97" s="19"/>
      <c r="P97"/>
    </row>
    <row r="98" spans="1:16" s="14" customFormat="1" ht="15.75" customHeight="1">
      <c r="A98" s="18"/>
      <c r="B98" s="12"/>
      <c r="C98"/>
      <c r="D98"/>
      <c r="E98" s="7"/>
      <c r="F98"/>
      <c r="G98"/>
      <c r="H98"/>
      <c r="I98"/>
      <c r="J98"/>
      <c r="K98" s="293" t="s">
        <v>85</v>
      </c>
      <c r="L98" s="294"/>
      <c r="M98" s="10">
        <v>2878620</v>
      </c>
      <c r="N98" s="23">
        <f>M98*100%/M99</f>
        <v>3.4816981705790444E-2</v>
      </c>
      <c r="O98"/>
      <c r="P98"/>
    </row>
    <row r="99" spans="1:16" s="14" customFormat="1" ht="15.75" customHeight="1">
      <c r="A99" s="12"/>
      <c r="B99" s="12"/>
      <c r="C99"/>
      <c r="D99"/>
      <c r="E99" s="7"/>
      <c r="F99"/>
      <c r="G99"/>
      <c r="H99"/>
      <c r="I99"/>
      <c r="J99"/>
      <c r="K99" s="282" t="s">
        <v>86</v>
      </c>
      <c r="L99" s="282"/>
      <c r="M99" s="17">
        <f>M97+M98</f>
        <v>82678620</v>
      </c>
      <c r="O99"/>
      <c r="P99"/>
    </row>
    <row r="100" spans="1:16" s="14" customFormat="1" ht="15.75" customHeight="1">
      <c r="A100" s="12"/>
      <c r="B100" s="12"/>
      <c r="C100"/>
      <c r="D100"/>
      <c r="E100" s="7"/>
      <c r="F100"/>
      <c r="G100"/>
      <c r="H100"/>
      <c r="I100"/>
      <c r="J100"/>
      <c r="K100"/>
      <c r="L100"/>
      <c r="M100"/>
      <c r="O100"/>
      <c r="P100"/>
    </row>
    <row r="101" spans="1:16" s="14" customFormat="1" ht="15.75" customHeight="1">
      <c r="A101" s="12"/>
      <c r="B101" s="12"/>
      <c r="C101"/>
      <c r="D101"/>
      <c r="E101" s="7"/>
      <c r="F101"/>
      <c r="G101"/>
      <c r="H101"/>
      <c r="I101"/>
      <c r="J101"/>
      <c r="K101"/>
      <c r="L101"/>
      <c r="M101"/>
      <c r="O101"/>
      <c r="P101"/>
    </row>
    <row r="102" spans="1:16" s="14" customFormat="1" ht="15.75" customHeight="1">
      <c r="A102" s="12"/>
      <c r="B102" s="12"/>
      <c r="C102"/>
      <c r="D102"/>
      <c r="E102" s="7"/>
      <c r="F102"/>
      <c r="G102"/>
      <c r="H102"/>
      <c r="I102"/>
      <c r="J102"/>
      <c r="K102"/>
      <c r="L102"/>
      <c r="M102"/>
      <c r="O102"/>
      <c r="P102"/>
    </row>
    <row r="103" spans="1:16" ht="15.75" customHeight="1"/>
    <row r="104" spans="1:16" ht="15.75" customHeight="1"/>
    <row r="105" spans="1:16" ht="15.75" customHeight="1"/>
    <row r="106" spans="1:16" ht="15.75" customHeight="1"/>
    <row r="107" spans="1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1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1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1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1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1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  <row r="1017" spans="3:16" s="12" customFormat="1" ht="15.75" customHeight="1">
      <c r="C1017"/>
      <c r="D1017"/>
      <c r="E1017" s="7"/>
      <c r="F1017"/>
      <c r="G1017"/>
      <c r="H1017"/>
      <c r="I1017"/>
      <c r="J1017"/>
      <c r="K1017"/>
      <c r="L1017"/>
      <c r="M1017"/>
      <c r="N1017" s="14"/>
      <c r="O1017"/>
      <c r="P1017"/>
    </row>
    <row r="1018" spans="3:16" s="12" customFormat="1" ht="15.75" customHeight="1">
      <c r="C1018"/>
      <c r="D1018"/>
      <c r="E1018" s="7"/>
      <c r="F1018"/>
      <c r="G1018"/>
      <c r="H1018"/>
      <c r="I1018"/>
      <c r="J1018"/>
      <c r="K1018"/>
      <c r="L1018"/>
      <c r="M1018"/>
      <c r="N1018" s="14"/>
      <c r="O1018"/>
      <c r="P1018"/>
    </row>
    <row r="1019" spans="3:16" s="12" customFormat="1" ht="15.75" customHeight="1">
      <c r="C1019"/>
      <c r="D1019"/>
      <c r="E1019" s="7"/>
      <c r="F1019"/>
      <c r="G1019"/>
      <c r="H1019"/>
      <c r="I1019"/>
      <c r="J1019"/>
      <c r="K1019"/>
      <c r="L1019"/>
      <c r="M1019"/>
      <c r="N1019" s="14"/>
      <c r="O1019"/>
      <c r="P1019"/>
    </row>
    <row r="1020" spans="3:16" s="12" customFormat="1" ht="15.75" customHeight="1">
      <c r="C1020"/>
      <c r="D1020"/>
      <c r="E1020" s="7"/>
      <c r="F1020"/>
      <c r="G1020"/>
      <c r="H1020"/>
      <c r="I1020"/>
      <c r="J1020"/>
      <c r="K1020"/>
      <c r="L1020"/>
      <c r="M1020"/>
      <c r="N1020" s="14"/>
      <c r="O1020"/>
      <c r="P1020"/>
    </row>
    <row r="1021" spans="3:16" s="12" customFormat="1" ht="15.75" customHeight="1">
      <c r="C1021"/>
      <c r="D1021"/>
      <c r="E1021" s="7"/>
      <c r="F1021"/>
      <c r="G1021"/>
      <c r="H1021"/>
      <c r="I1021"/>
      <c r="J1021"/>
      <c r="K1021"/>
      <c r="L1021"/>
      <c r="M1021"/>
      <c r="N1021" s="14"/>
      <c r="O1021"/>
      <c r="P1021"/>
    </row>
    <row r="1022" spans="3:16" s="12" customFormat="1" ht="15.75" customHeight="1">
      <c r="C1022"/>
      <c r="D1022"/>
      <c r="E1022" s="7"/>
      <c r="F1022"/>
      <c r="G1022"/>
      <c r="H1022"/>
      <c r="I1022"/>
      <c r="J1022"/>
      <c r="K1022"/>
      <c r="L1022"/>
      <c r="M1022"/>
      <c r="N1022" s="14"/>
      <c r="O1022"/>
      <c r="P1022"/>
    </row>
    <row r="1023" spans="3:16" s="12" customFormat="1" ht="15.75" customHeight="1">
      <c r="C1023"/>
      <c r="D1023"/>
      <c r="E1023" s="7"/>
      <c r="F1023"/>
      <c r="G1023"/>
      <c r="H1023"/>
      <c r="I1023"/>
      <c r="J1023"/>
      <c r="K1023"/>
      <c r="L1023"/>
      <c r="M1023"/>
      <c r="N1023" s="14"/>
      <c r="O1023"/>
      <c r="P1023"/>
    </row>
    <row r="1024" spans="3:16" s="12" customFormat="1" ht="15.75" customHeight="1">
      <c r="C1024"/>
      <c r="D1024"/>
      <c r="E1024" s="7"/>
      <c r="F1024"/>
      <c r="G1024"/>
      <c r="H1024"/>
      <c r="I1024"/>
      <c r="J1024"/>
      <c r="K1024"/>
      <c r="L1024"/>
      <c r="M1024"/>
      <c r="N1024" s="14"/>
      <c r="O1024"/>
      <c r="P1024"/>
    </row>
    <row r="1025" spans="3:16" s="12" customFormat="1" ht="15.75" customHeight="1">
      <c r="C1025"/>
      <c r="D1025"/>
      <c r="E1025" s="7"/>
      <c r="F1025"/>
      <c r="G1025"/>
      <c r="H1025"/>
      <c r="I1025"/>
      <c r="J1025"/>
      <c r="K1025"/>
      <c r="L1025"/>
      <c r="M1025"/>
      <c r="N1025" s="14"/>
      <c r="O1025"/>
      <c r="P1025"/>
    </row>
    <row r="1026" spans="3:16" s="12" customFormat="1" ht="15.75" customHeight="1">
      <c r="C1026"/>
      <c r="D1026"/>
      <c r="E1026" s="7"/>
      <c r="F1026"/>
      <c r="G1026"/>
      <c r="H1026"/>
      <c r="I1026"/>
      <c r="J1026"/>
      <c r="K1026"/>
      <c r="L1026"/>
      <c r="M1026"/>
      <c r="N1026" s="14"/>
      <c r="O1026"/>
      <c r="P1026"/>
    </row>
    <row r="1027" spans="3:16" s="12" customFormat="1" ht="15.75" customHeight="1">
      <c r="C1027"/>
      <c r="D1027"/>
      <c r="E1027" s="7"/>
      <c r="F1027"/>
      <c r="G1027"/>
      <c r="H1027"/>
      <c r="I1027"/>
      <c r="J1027"/>
      <c r="K1027"/>
      <c r="L1027"/>
      <c r="M1027"/>
      <c r="N1027" s="14"/>
      <c r="O1027"/>
      <c r="P1027"/>
    </row>
    <row r="1028" spans="3:16" s="12" customFormat="1" ht="15.75" customHeight="1">
      <c r="C1028"/>
      <c r="D1028"/>
      <c r="E1028" s="7"/>
      <c r="F1028"/>
      <c r="G1028"/>
      <c r="H1028"/>
      <c r="I1028"/>
      <c r="J1028"/>
      <c r="K1028"/>
      <c r="L1028"/>
      <c r="M1028"/>
      <c r="N1028" s="14"/>
      <c r="O1028"/>
      <c r="P1028"/>
    </row>
    <row r="1029" spans="3:16" s="12" customFormat="1" ht="15.75" customHeight="1">
      <c r="C1029"/>
      <c r="D1029"/>
      <c r="E1029" s="7"/>
      <c r="F1029"/>
      <c r="G1029"/>
      <c r="H1029"/>
      <c r="I1029"/>
      <c r="J1029"/>
      <c r="K1029"/>
      <c r="L1029"/>
      <c r="M1029"/>
      <c r="N1029" s="14"/>
      <c r="O1029"/>
      <c r="P1029"/>
    </row>
    <row r="1030" spans="3:16" s="12" customFormat="1" ht="15.75" customHeight="1">
      <c r="C1030"/>
      <c r="D1030"/>
      <c r="E1030" s="7"/>
      <c r="F1030"/>
      <c r="G1030"/>
      <c r="H1030"/>
      <c r="I1030"/>
      <c r="J1030"/>
      <c r="K1030"/>
      <c r="L1030"/>
      <c r="M1030"/>
      <c r="N1030" s="14"/>
      <c r="O1030"/>
      <c r="P1030"/>
    </row>
    <row r="1031" spans="3:16" s="12" customFormat="1" ht="15.75" customHeight="1">
      <c r="C1031"/>
      <c r="D1031"/>
      <c r="E1031" s="7"/>
      <c r="F1031"/>
      <c r="G1031"/>
      <c r="H1031"/>
      <c r="I1031"/>
      <c r="J1031"/>
      <c r="K1031"/>
      <c r="L1031"/>
      <c r="M1031"/>
      <c r="N1031" s="14"/>
      <c r="O1031"/>
      <c r="P1031"/>
    </row>
    <row r="1032" spans="3:16" s="12" customFormat="1" ht="15.75" customHeight="1">
      <c r="C1032"/>
      <c r="D1032"/>
      <c r="E1032" s="7"/>
      <c r="F1032"/>
      <c r="G1032"/>
      <c r="H1032"/>
      <c r="I1032"/>
      <c r="J1032"/>
      <c r="K1032"/>
      <c r="L1032"/>
      <c r="M1032"/>
      <c r="N1032" s="14"/>
      <c r="O1032"/>
      <c r="P1032"/>
    </row>
    <row r="1033" spans="3:16" s="12" customFormat="1" ht="15.75" customHeight="1">
      <c r="C1033"/>
      <c r="D1033"/>
      <c r="E1033" s="7"/>
      <c r="F1033"/>
      <c r="G1033"/>
      <c r="H1033"/>
      <c r="I1033"/>
      <c r="J1033"/>
      <c r="K1033"/>
      <c r="L1033"/>
      <c r="M1033"/>
      <c r="N1033" s="14"/>
      <c r="O1033"/>
      <c r="P1033"/>
    </row>
    <row r="1034" spans="3:16" s="12" customFormat="1" ht="15.75" customHeight="1">
      <c r="C1034"/>
      <c r="D1034"/>
      <c r="E1034" s="7"/>
      <c r="F1034"/>
      <c r="G1034"/>
      <c r="H1034"/>
      <c r="I1034"/>
      <c r="J1034"/>
      <c r="K1034"/>
      <c r="L1034"/>
      <c r="M1034"/>
      <c r="N1034" s="14"/>
      <c r="O1034"/>
      <c r="P1034"/>
    </row>
    <row r="1035" spans="3:16" s="12" customFormat="1" ht="15.75" customHeight="1">
      <c r="C1035"/>
      <c r="D1035"/>
      <c r="E1035" s="7"/>
      <c r="F1035"/>
      <c r="G1035"/>
      <c r="H1035"/>
      <c r="I1035"/>
      <c r="J1035"/>
      <c r="K1035"/>
      <c r="L1035"/>
      <c r="M1035"/>
      <c r="N1035" s="14"/>
      <c r="O1035"/>
      <c r="P1035"/>
    </row>
    <row r="1036" spans="3:16" s="12" customFormat="1" ht="15.75" customHeight="1">
      <c r="C1036"/>
      <c r="D1036"/>
      <c r="E1036" s="7"/>
      <c r="F1036"/>
      <c r="G1036"/>
      <c r="H1036"/>
      <c r="I1036"/>
      <c r="J1036"/>
      <c r="K1036"/>
      <c r="L1036"/>
      <c r="M1036"/>
      <c r="N1036" s="14"/>
      <c r="O1036"/>
      <c r="P1036"/>
    </row>
    <row r="1037" spans="3:16" s="12" customFormat="1" ht="15.75" customHeight="1">
      <c r="C1037"/>
      <c r="D1037"/>
      <c r="E1037" s="7"/>
      <c r="F1037"/>
      <c r="G1037"/>
      <c r="H1037"/>
      <c r="I1037"/>
      <c r="J1037"/>
      <c r="K1037"/>
      <c r="L1037"/>
      <c r="M1037"/>
      <c r="N1037" s="14"/>
      <c r="O1037"/>
      <c r="P1037"/>
    </row>
    <row r="1038" spans="3:16" s="12" customFormat="1" ht="15.75" customHeight="1">
      <c r="C1038"/>
      <c r="D1038"/>
      <c r="E1038" s="7"/>
      <c r="F1038"/>
      <c r="G1038"/>
      <c r="H1038"/>
      <c r="I1038"/>
      <c r="J1038"/>
      <c r="K1038"/>
      <c r="L1038"/>
      <c r="M1038"/>
      <c r="N1038" s="14"/>
      <c r="O1038"/>
      <c r="P1038"/>
    </row>
  </sheetData>
  <protectedRanges>
    <protectedRange sqref="E5 E28 E51 E74" name="Rango1_13_1_1_1_1_1_1"/>
  </protectedRanges>
  <mergeCells count="15">
    <mergeCell ref="K97:L97"/>
    <mergeCell ref="K98:L98"/>
    <mergeCell ref="K99:L99"/>
    <mergeCell ref="B28:B50"/>
    <mergeCell ref="A28:A50"/>
    <mergeCell ref="B51:B73"/>
    <mergeCell ref="A51:A73"/>
    <mergeCell ref="B74:B96"/>
    <mergeCell ref="A74:A96"/>
    <mergeCell ref="A1:O1"/>
    <mergeCell ref="A2:O2"/>
    <mergeCell ref="G3:H3"/>
    <mergeCell ref="I3:J3"/>
    <mergeCell ref="A5:A27"/>
    <mergeCell ref="O4:O96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1018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6" customWidth="1"/>
    <col min="17" max="17" width="16.85546875" customWidth="1"/>
    <col min="18" max="18" width="17.85546875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146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8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357">
        <v>1</v>
      </c>
      <c r="P4" s="3"/>
    </row>
    <row r="5" spans="1:18" ht="65.25" customHeight="1">
      <c r="A5" s="297" t="s">
        <v>147</v>
      </c>
      <c r="B5" s="295">
        <v>210</v>
      </c>
      <c r="C5" s="192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1600000</v>
      </c>
      <c r="M5" s="155">
        <f>K5*L5</f>
        <v>1600000</v>
      </c>
      <c r="N5" s="156" t="s">
        <v>28</v>
      </c>
      <c r="O5" s="358"/>
      <c r="P5">
        <v>64800000</v>
      </c>
      <c r="Q5">
        <f>P5/4</f>
        <v>16200000</v>
      </c>
      <c r="R5" s="155">
        <f>Q5/19</f>
        <v>852631.57894736843</v>
      </c>
    </row>
    <row r="6" spans="1:18" ht="65.25" customHeight="1">
      <c r="A6" s="298"/>
      <c r="B6" s="296"/>
      <c r="C6" s="18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852630</v>
      </c>
      <c r="M6" s="142">
        <f>K6*L6</f>
        <v>852630</v>
      </c>
      <c r="N6" s="157" t="s">
        <v>31</v>
      </c>
      <c r="O6" s="358"/>
      <c r="P6" s="194">
        <v>20000000</v>
      </c>
      <c r="Q6" s="155">
        <f>P6/4</f>
        <v>5000000</v>
      </c>
      <c r="R6" s="155">
        <v>1600000</v>
      </c>
    </row>
    <row r="7" spans="1:18" ht="45.75" customHeight="1">
      <c r="A7" s="298"/>
      <c r="B7" s="296"/>
      <c r="C7" s="18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852630</v>
      </c>
      <c r="M7" s="142">
        <f t="shared" ref="M7:M19" si="0">K7*L7</f>
        <v>852630</v>
      </c>
      <c r="N7" s="157" t="s">
        <v>31</v>
      </c>
      <c r="O7" s="358"/>
      <c r="P7" s="177">
        <f>SUM(M5:M25)</f>
        <v>21200000</v>
      </c>
      <c r="Q7" s="134">
        <f>P7*4</f>
        <v>84800000</v>
      </c>
      <c r="R7" s="155">
        <v>1600000</v>
      </c>
    </row>
    <row r="8" spans="1:18" ht="61.5" customHeight="1">
      <c r="A8" s="298"/>
      <c r="B8" s="296"/>
      <c r="C8" s="18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852630</v>
      </c>
      <c r="M8" s="142">
        <f t="shared" si="0"/>
        <v>852630</v>
      </c>
      <c r="N8" s="157" t="s">
        <v>31</v>
      </c>
      <c r="O8" s="358"/>
      <c r="P8" s="19"/>
      <c r="R8" s="155">
        <v>1800000</v>
      </c>
    </row>
    <row r="9" spans="1:18" ht="52.5" customHeight="1">
      <c r="A9" s="298"/>
      <c r="B9" s="296"/>
      <c r="C9" s="18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852630</v>
      </c>
      <c r="M9" s="142">
        <f t="shared" si="0"/>
        <v>852630</v>
      </c>
      <c r="N9" s="157" t="s">
        <v>39</v>
      </c>
      <c r="O9" s="358"/>
    </row>
    <row r="10" spans="1:18" ht="68.25" customHeight="1">
      <c r="A10" s="298"/>
      <c r="B10" s="296"/>
      <c r="C10" s="190" t="s">
        <v>40</v>
      </c>
      <c r="D10" s="136"/>
      <c r="E10" s="144" t="s">
        <v>46</v>
      </c>
      <c r="F10" s="135" t="s">
        <v>47</v>
      </c>
      <c r="G10" s="138"/>
      <c r="H10" s="138" t="s">
        <v>25</v>
      </c>
      <c r="I10" s="139" t="s">
        <v>26</v>
      </c>
      <c r="J10" s="139" t="s">
        <v>48</v>
      </c>
      <c r="K10" s="141">
        <v>1</v>
      </c>
      <c r="L10" s="142">
        <v>852630</v>
      </c>
      <c r="M10" s="145">
        <f t="shared" si="0"/>
        <v>852630</v>
      </c>
      <c r="N10" s="158" t="s">
        <v>45</v>
      </c>
      <c r="O10" s="358"/>
    </row>
    <row r="11" spans="1:18" ht="40.5" customHeight="1">
      <c r="A11" s="298"/>
      <c r="B11" s="296"/>
      <c r="C11" s="190" t="s">
        <v>40</v>
      </c>
      <c r="D11" s="136"/>
      <c r="E11" s="144" t="s">
        <v>51</v>
      </c>
      <c r="F11" s="135" t="s">
        <v>42</v>
      </c>
      <c r="G11" s="138" t="s">
        <v>24</v>
      </c>
      <c r="H11" s="138" t="s">
        <v>25</v>
      </c>
      <c r="I11" s="139" t="s">
        <v>26</v>
      </c>
      <c r="J11" s="139" t="s">
        <v>50</v>
      </c>
      <c r="K11" s="141">
        <v>1</v>
      </c>
      <c r="L11" s="142">
        <v>852630</v>
      </c>
      <c r="M11" s="145">
        <f t="shared" si="0"/>
        <v>852630</v>
      </c>
      <c r="N11" s="158" t="s">
        <v>45</v>
      </c>
      <c r="O11" s="358"/>
    </row>
    <row r="12" spans="1:18" ht="58.5" customHeight="1">
      <c r="A12" s="298"/>
      <c r="B12" s="296"/>
      <c r="C12" s="190" t="s">
        <v>52</v>
      </c>
      <c r="D12" s="141"/>
      <c r="E12" s="141" t="s">
        <v>53</v>
      </c>
      <c r="F12" s="135" t="s">
        <v>54</v>
      </c>
      <c r="G12" s="138" t="s">
        <v>24</v>
      </c>
      <c r="H12" s="138" t="s">
        <v>25</v>
      </c>
      <c r="I12" s="139" t="s">
        <v>26</v>
      </c>
      <c r="J12" s="141" t="s">
        <v>50</v>
      </c>
      <c r="K12" s="141">
        <v>1</v>
      </c>
      <c r="L12" s="142">
        <v>852630</v>
      </c>
      <c r="M12" s="145">
        <f t="shared" si="0"/>
        <v>852630</v>
      </c>
      <c r="N12" s="157" t="s">
        <v>55</v>
      </c>
      <c r="O12" s="358"/>
    </row>
    <row r="13" spans="1:18" ht="56.25" customHeight="1">
      <c r="A13" s="298"/>
      <c r="B13" s="296"/>
      <c r="C13" s="190" t="s">
        <v>52</v>
      </c>
      <c r="D13" s="141"/>
      <c r="E13" s="141" t="s">
        <v>56</v>
      </c>
      <c r="F13" s="135" t="s">
        <v>42</v>
      </c>
      <c r="G13" s="138" t="s">
        <v>24</v>
      </c>
      <c r="H13" s="138" t="s">
        <v>25</v>
      </c>
      <c r="I13" s="139" t="s">
        <v>26</v>
      </c>
      <c r="J13" s="141" t="s">
        <v>50</v>
      </c>
      <c r="K13" s="141">
        <v>1</v>
      </c>
      <c r="L13" s="142">
        <v>852630</v>
      </c>
      <c r="M13" s="145">
        <f t="shared" si="0"/>
        <v>852630</v>
      </c>
      <c r="N13" s="157" t="s">
        <v>39</v>
      </c>
      <c r="O13" s="358"/>
    </row>
    <row r="14" spans="1:18" ht="61.5" customHeight="1">
      <c r="A14" s="298"/>
      <c r="B14" s="296"/>
      <c r="C14" s="190" t="s">
        <v>52</v>
      </c>
      <c r="D14" s="141"/>
      <c r="E14" s="141" t="s">
        <v>57</v>
      </c>
      <c r="F14" s="135" t="s">
        <v>58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41">
        <v>1</v>
      </c>
      <c r="L14" s="145">
        <v>1600000</v>
      </c>
      <c r="M14" s="145">
        <f t="shared" si="0"/>
        <v>1600000</v>
      </c>
      <c r="N14" s="159" t="s">
        <v>28</v>
      </c>
      <c r="O14" s="358"/>
    </row>
    <row r="15" spans="1:18" ht="56.25" customHeight="1">
      <c r="A15" s="298"/>
      <c r="B15" s="296"/>
      <c r="C15" s="190" t="s">
        <v>52</v>
      </c>
      <c r="D15" s="141"/>
      <c r="E15" s="141" t="s">
        <v>59</v>
      </c>
      <c r="F15" s="135" t="s">
        <v>42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41">
        <v>1</v>
      </c>
      <c r="L15" s="142">
        <v>852630</v>
      </c>
      <c r="M15" s="145">
        <f t="shared" si="0"/>
        <v>852630</v>
      </c>
      <c r="N15" s="157" t="s">
        <v>55</v>
      </c>
      <c r="O15" s="358"/>
    </row>
    <row r="16" spans="1:18" ht="65.25" customHeight="1">
      <c r="A16" s="298"/>
      <c r="B16" s="296"/>
      <c r="C16" s="190" t="s">
        <v>60</v>
      </c>
      <c r="D16" s="141"/>
      <c r="E16" s="141" t="s">
        <v>113</v>
      </c>
      <c r="F16" s="135" t="s">
        <v>42</v>
      </c>
      <c r="G16" s="138" t="s">
        <v>62</v>
      </c>
      <c r="H16" s="138" t="s">
        <v>25</v>
      </c>
      <c r="I16" s="139" t="s">
        <v>26</v>
      </c>
      <c r="J16" s="140" t="s">
        <v>27</v>
      </c>
      <c r="K16" s="141">
        <v>1</v>
      </c>
      <c r="L16" s="142">
        <v>852630</v>
      </c>
      <c r="M16" s="145">
        <f t="shared" si="0"/>
        <v>852630</v>
      </c>
      <c r="N16" s="157" t="s">
        <v>31</v>
      </c>
      <c r="O16" s="358"/>
    </row>
    <row r="17" spans="1:16" ht="41.25" customHeight="1">
      <c r="A17" s="298"/>
      <c r="B17" s="296"/>
      <c r="C17" s="190" t="s">
        <v>60</v>
      </c>
      <c r="D17" s="141"/>
      <c r="E17" s="141" t="s">
        <v>61</v>
      </c>
      <c r="F17" s="135" t="s">
        <v>42</v>
      </c>
      <c r="G17" s="138" t="s">
        <v>62</v>
      </c>
      <c r="H17" s="138" t="s">
        <v>25</v>
      </c>
      <c r="I17" s="139" t="s">
        <v>26</v>
      </c>
      <c r="J17" s="140" t="s">
        <v>27</v>
      </c>
      <c r="K17" s="141">
        <v>1</v>
      </c>
      <c r="L17" s="142">
        <v>852630</v>
      </c>
      <c r="M17" s="145">
        <f t="shared" si="0"/>
        <v>852630</v>
      </c>
      <c r="N17" s="157" t="s">
        <v>31</v>
      </c>
      <c r="O17" s="358"/>
    </row>
    <row r="18" spans="1:16" ht="60" customHeight="1">
      <c r="A18" s="298"/>
      <c r="B18" s="296"/>
      <c r="C18" s="190" t="s">
        <v>63</v>
      </c>
      <c r="D18" s="141" t="s">
        <v>64</v>
      </c>
      <c r="E18" s="135" t="s">
        <v>65</v>
      </c>
      <c r="F18" s="135" t="s">
        <v>42</v>
      </c>
      <c r="G18" s="138" t="s">
        <v>24</v>
      </c>
      <c r="H18" s="138" t="s">
        <v>25</v>
      </c>
      <c r="I18" s="139" t="s">
        <v>26</v>
      </c>
      <c r="J18" s="141" t="s">
        <v>50</v>
      </c>
      <c r="K18" s="141">
        <v>1</v>
      </c>
      <c r="L18" s="142">
        <v>852630</v>
      </c>
      <c r="M18" s="145">
        <f t="shared" si="0"/>
        <v>852630</v>
      </c>
      <c r="N18" s="157" t="s">
        <v>31</v>
      </c>
      <c r="O18" s="358"/>
    </row>
    <row r="19" spans="1:16" ht="60.75" customHeight="1">
      <c r="A19" s="298"/>
      <c r="B19" s="296"/>
      <c r="C19" s="190" t="s">
        <v>63</v>
      </c>
      <c r="D19" s="141" t="s">
        <v>64</v>
      </c>
      <c r="E19" s="147" t="s">
        <v>66</v>
      </c>
      <c r="F19" s="135" t="s">
        <v>42</v>
      </c>
      <c r="G19" s="138" t="s">
        <v>24</v>
      </c>
      <c r="H19" s="138" t="s">
        <v>25</v>
      </c>
      <c r="I19" s="139" t="s">
        <v>26</v>
      </c>
      <c r="J19" s="141" t="s">
        <v>50</v>
      </c>
      <c r="K19" s="141">
        <v>1</v>
      </c>
      <c r="L19" s="142">
        <v>852630</v>
      </c>
      <c r="M19" s="145">
        <f t="shared" si="0"/>
        <v>852630</v>
      </c>
      <c r="N19" s="157" t="s">
        <v>31</v>
      </c>
      <c r="O19" s="358"/>
    </row>
    <row r="20" spans="1:16" ht="33.75" customHeight="1">
      <c r="A20" s="298"/>
      <c r="B20" s="296"/>
      <c r="C20" s="190" t="s">
        <v>63</v>
      </c>
      <c r="D20" s="144" t="s">
        <v>67</v>
      </c>
      <c r="E20" s="148" t="s">
        <v>68</v>
      </c>
      <c r="F20" s="148" t="s">
        <v>58</v>
      </c>
      <c r="G20" s="138" t="s">
        <v>24</v>
      </c>
      <c r="H20" s="138" t="s">
        <v>25</v>
      </c>
      <c r="I20" s="139" t="s">
        <v>26</v>
      </c>
      <c r="J20" s="144" t="s">
        <v>69</v>
      </c>
      <c r="K20" s="141">
        <v>1</v>
      </c>
      <c r="L20" s="145">
        <v>1800000</v>
      </c>
      <c r="M20" s="145">
        <f>L20*K20</f>
        <v>1800000</v>
      </c>
      <c r="N20" s="159" t="s">
        <v>28</v>
      </c>
      <c r="O20" s="358"/>
    </row>
    <row r="21" spans="1:16" ht="43.5" customHeight="1">
      <c r="A21" s="298"/>
      <c r="B21" s="296"/>
      <c r="C21" s="190" t="s">
        <v>63</v>
      </c>
      <c r="D21" s="144" t="s">
        <v>70</v>
      </c>
      <c r="E21" s="148" t="s">
        <v>71</v>
      </c>
      <c r="F21" s="135" t="s">
        <v>42</v>
      </c>
      <c r="G21" s="138" t="s">
        <v>24</v>
      </c>
      <c r="H21" s="138" t="s">
        <v>25</v>
      </c>
      <c r="I21" s="139" t="s">
        <v>26</v>
      </c>
      <c r="J21" s="141" t="s">
        <v>50</v>
      </c>
      <c r="K21" s="141">
        <v>1</v>
      </c>
      <c r="L21" s="142">
        <v>852660</v>
      </c>
      <c r="M21" s="145">
        <f>L21*K21</f>
        <v>852660</v>
      </c>
      <c r="N21" s="157" t="s">
        <v>31</v>
      </c>
      <c r="O21" s="358"/>
    </row>
    <row r="22" spans="1:16" ht="65.25" customHeight="1">
      <c r="A22" s="298"/>
      <c r="B22" s="296"/>
      <c r="C22" s="190" t="s">
        <v>72</v>
      </c>
      <c r="D22" s="144" t="s">
        <v>73</v>
      </c>
      <c r="E22" s="148" t="s">
        <v>74</v>
      </c>
      <c r="F22" s="135" t="s">
        <v>42</v>
      </c>
      <c r="G22" s="138" t="s">
        <v>24</v>
      </c>
      <c r="H22" s="146" t="s">
        <v>75</v>
      </c>
      <c r="I22" s="139" t="s">
        <v>76</v>
      </c>
      <c r="J22" s="144" t="s">
        <v>77</v>
      </c>
      <c r="K22" s="141">
        <v>2</v>
      </c>
      <c r="L22" s="142">
        <v>852630</v>
      </c>
      <c r="M22" s="145">
        <f>K22*L22</f>
        <v>1705260</v>
      </c>
      <c r="N22" s="157" t="s">
        <v>39</v>
      </c>
      <c r="O22" s="358"/>
    </row>
    <row r="23" spans="1:16" ht="46.5" customHeight="1">
      <c r="A23" s="298"/>
      <c r="B23" s="296"/>
      <c r="C23" s="190" t="s">
        <v>72</v>
      </c>
      <c r="D23" s="144" t="s">
        <v>73</v>
      </c>
      <c r="E23" s="148" t="s">
        <v>78</v>
      </c>
      <c r="F23" s="135" t="s">
        <v>42</v>
      </c>
      <c r="G23" s="138" t="s">
        <v>24</v>
      </c>
      <c r="H23" s="146" t="s">
        <v>43</v>
      </c>
      <c r="I23" s="139" t="s">
        <v>26</v>
      </c>
      <c r="J23" s="141" t="s">
        <v>79</v>
      </c>
      <c r="K23" s="141">
        <v>1</v>
      </c>
      <c r="L23" s="142">
        <v>852630</v>
      </c>
      <c r="M23" s="145">
        <f t="shared" ref="M23:M25" si="1">K23*L23</f>
        <v>852630</v>
      </c>
      <c r="N23" s="157" t="s">
        <v>55</v>
      </c>
      <c r="O23" s="358"/>
    </row>
    <row r="24" spans="1:16" ht="45.75" customHeight="1">
      <c r="A24" s="298"/>
      <c r="B24" s="296"/>
      <c r="C24" s="190" t="s">
        <v>72</v>
      </c>
      <c r="D24" s="144" t="s">
        <v>73</v>
      </c>
      <c r="E24" s="148" t="s">
        <v>80</v>
      </c>
      <c r="F24" s="135" t="s">
        <v>42</v>
      </c>
      <c r="G24" s="138" t="s">
        <v>24</v>
      </c>
      <c r="H24" s="138" t="s">
        <v>25</v>
      </c>
      <c r="I24" s="139" t="s">
        <v>26</v>
      </c>
      <c r="J24" s="144" t="s">
        <v>69</v>
      </c>
      <c r="K24" s="141">
        <v>1</v>
      </c>
      <c r="L24" s="142">
        <v>852630</v>
      </c>
      <c r="M24" s="145">
        <f t="shared" si="1"/>
        <v>852630</v>
      </c>
      <c r="N24" s="157" t="s">
        <v>31</v>
      </c>
      <c r="O24" s="358"/>
    </row>
    <row r="25" spans="1:16" ht="45.75" customHeight="1">
      <c r="A25" s="298"/>
      <c r="B25" s="296"/>
      <c r="C25" s="169" t="s">
        <v>72</v>
      </c>
      <c r="D25" s="160" t="s">
        <v>90</v>
      </c>
      <c r="E25" s="161" t="s">
        <v>91</v>
      </c>
      <c r="F25" s="162" t="s">
        <v>42</v>
      </c>
      <c r="G25" s="163" t="s">
        <v>24</v>
      </c>
      <c r="H25" s="163" t="s">
        <v>25</v>
      </c>
      <c r="I25" s="164" t="s">
        <v>26</v>
      </c>
      <c r="J25" s="160" t="s">
        <v>69</v>
      </c>
      <c r="K25" s="165">
        <v>1</v>
      </c>
      <c r="L25" s="142">
        <v>852630</v>
      </c>
      <c r="M25" s="166">
        <f t="shared" si="1"/>
        <v>852630</v>
      </c>
      <c r="N25" s="217" t="s">
        <v>45</v>
      </c>
      <c r="O25" s="358"/>
      <c r="P25" s="19"/>
    </row>
    <row r="26" spans="1:16" ht="60" customHeight="1">
      <c r="A26" s="297" t="s">
        <v>148</v>
      </c>
      <c r="B26" s="295">
        <v>119</v>
      </c>
      <c r="C26" s="192" t="s">
        <v>20</v>
      </c>
      <c r="D26" s="171" t="s">
        <v>21</v>
      </c>
      <c r="E26" s="150" t="s">
        <v>22</v>
      </c>
      <c r="F26" s="150" t="s">
        <v>23</v>
      </c>
      <c r="G26" s="151" t="s">
        <v>24</v>
      </c>
      <c r="H26" s="151" t="s">
        <v>25</v>
      </c>
      <c r="I26" s="152" t="s">
        <v>26</v>
      </c>
      <c r="J26" s="153" t="s">
        <v>27</v>
      </c>
      <c r="K26" s="154">
        <v>1</v>
      </c>
      <c r="L26" s="155">
        <v>1600000</v>
      </c>
      <c r="M26" s="155">
        <f>K26*L26</f>
        <v>1600000</v>
      </c>
      <c r="N26" s="156" t="s">
        <v>28</v>
      </c>
      <c r="O26" s="358"/>
    </row>
    <row r="27" spans="1:16" ht="33.75" customHeight="1">
      <c r="A27" s="298"/>
      <c r="B27" s="296"/>
      <c r="C27" s="189" t="s">
        <v>20</v>
      </c>
      <c r="D27" s="144" t="s">
        <v>21</v>
      </c>
      <c r="E27" s="137" t="s">
        <v>29</v>
      </c>
      <c r="F27" s="137" t="s">
        <v>30</v>
      </c>
      <c r="G27" s="138" t="s">
        <v>24</v>
      </c>
      <c r="H27" s="138" t="s">
        <v>25</v>
      </c>
      <c r="I27" s="139" t="s">
        <v>26</v>
      </c>
      <c r="J27" s="140" t="s">
        <v>27</v>
      </c>
      <c r="K27" s="141">
        <v>1</v>
      </c>
      <c r="L27" s="142">
        <v>852630</v>
      </c>
      <c r="M27" s="142">
        <f>K27*L27</f>
        <v>852630</v>
      </c>
      <c r="N27" s="157" t="s">
        <v>31</v>
      </c>
      <c r="O27" s="358"/>
    </row>
    <row r="28" spans="1:16" ht="46.5" customHeight="1">
      <c r="A28" s="298"/>
      <c r="B28" s="296"/>
      <c r="C28" s="189" t="s">
        <v>20</v>
      </c>
      <c r="D28" s="144" t="s">
        <v>32</v>
      </c>
      <c r="E28" s="137" t="s">
        <v>33</v>
      </c>
      <c r="F28" s="137" t="s">
        <v>30</v>
      </c>
      <c r="G28" s="138" t="s">
        <v>24</v>
      </c>
      <c r="H28" s="138" t="s">
        <v>25</v>
      </c>
      <c r="I28" s="139" t="s">
        <v>26</v>
      </c>
      <c r="J28" s="140" t="s">
        <v>34</v>
      </c>
      <c r="K28" s="141">
        <v>1</v>
      </c>
      <c r="L28" s="142">
        <v>852630</v>
      </c>
      <c r="M28" s="142">
        <f t="shared" ref="M28:M40" si="2">K28*L28</f>
        <v>852630</v>
      </c>
      <c r="N28" s="157" t="s">
        <v>31</v>
      </c>
      <c r="O28" s="358"/>
    </row>
    <row r="29" spans="1:16" ht="37.5" customHeight="1">
      <c r="A29" s="298"/>
      <c r="B29" s="296"/>
      <c r="C29" s="189" t="s">
        <v>20</v>
      </c>
      <c r="D29" s="144" t="s">
        <v>32</v>
      </c>
      <c r="E29" s="137" t="s">
        <v>35</v>
      </c>
      <c r="F29" s="137" t="s">
        <v>30</v>
      </c>
      <c r="G29" s="138" t="s">
        <v>24</v>
      </c>
      <c r="H29" s="138" t="s">
        <v>25</v>
      </c>
      <c r="I29" s="139" t="s">
        <v>26</v>
      </c>
      <c r="J29" s="140" t="s">
        <v>34</v>
      </c>
      <c r="K29" s="141">
        <v>1</v>
      </c>
      <c r="L29" s="142">
        <v>852630</v>
      </c>
      <c r="M29" s="142">
        <f t="shared" si="2"/>
        <v>852630</v>
      </c>
      <c r="N29" s="157" t="s">
        <v>31</v>
      </c>
      <c r="O29" s="358"/>
    </row>
    <row r="30" spans="1:16" ht="37.5" customHeight="1">
      <c r="A30" s="298"/>
      <c r="B30" s="296"/>
      <c r="C30" s="189" t="s">
        <v>20</v>
      </c>
      <c r="D30" s="144" t="s">
        <v>32</v>
      </c>
      <c r="E30" s="143" t="s">
        <v>36</v>
      </c>
      <c r="F30" s="137" t="s">
        <v>37</v>
      </c>
      <c r="G30" s="138" t="s">
        <v>38</v>
      </c>
      <c r="H30" s="138" t="s">
        <v>25</v>
      </c>
      <c r="I30" s="139" t="s">
        <v>26</v>
      </c>
      <c r="J30" s="140" t="s">
        <v>27</v>
      </c>
      <c r="K30" s="141">
        <v>1</v>
      </c>
      <c r="L30" s="142">
        <v>852630</v>
      </c>
      <c r="M30" s="142">
        <f t="shared" si="2"/>
        <v>852630</v>
      </c>
      <c r="N30" s="157" t="s">
        <v>39</v>
      </c>
      <c r="O30" s="358"/>
    </row>
    <row r="31" spans="1:16" ht="37.5" customHeight="1">
      <c r="A31" s="298"/>
      <c r="B31" s="296"/>
      <c r="C31" s="190" t="s">
        <v>40</v>
      </c>
      <c r="D31" s="136"/>
      <c r="E31" s="144" t="s">
        <v>46</v>
      </c>
      <c r="F31" s="135" t="s">
        <v>47</v>
      </c>
      <c r="G31" s="138"/>
      <c r="H31" s="138" t="s">
        <v>25</v>
      </c>
      <c r="I31" s="139" t="s">
        <v>26</v>
      </c>
      <c r="J31" s="139" t="s">
        <v>48</v>
      </c>
      <c r="K31" s="141">
        <v>1</v>
      </c>
      <c r="L31" s="142">
        <v>852630</v>
      </c>
      <c r="M31" s="145">
        <f t="shared" si="2"/>
        <v>852630</v>
      </c>
      <c r="N31" s="158" t="s">
        <v>45</v>
      </c>
      <c r="O31" s="358"/>
    </row>
    <row r="32" spans="1:16" ht="37.5" customHeight="1">
      <c r="A32" s="298"/>
      <c r="B32" s="296"/>
      <c r="C32" s="190" t="s">
        <v>40</v>
      </c>
      <c r="D32" s="136"/>
      <c r="E32" s="144" t="s">
        <v>51</v>
      </c>
      <c r="F32" s="135" t="s">
        <v>42</v>
      </c>
      <c r="G32" s="138" t="s">
        <v>24</v>
      </c>
      <c r="H32" s="138" t="s">
        <v>25</v>
      </c>
      <c r="I32" s="139" t="s">
        <v>26</v>
      </c>
      <c r="J32" s="139" t="s">
        <v>50</v>
      </c>
      <c r="K32" s="141">
        <v>1</v>
      </c>
      <c r="L32" s="142">
        <v>852630</v>
      </c>
      <c r="M32" s="145">
        <f t="shared" si="2"/>
        <v>852630</v>
      </c>
      <c r="N32" s="158" t="s">
        <v>45</v>
      </c>
      <c r="O32" s="358"/>
    </row>
    <row r="33" spans="1:15" ht="37.5" customHeight="1">
      <c r="A33" s="298"/>
      <c r="B33" s="296"/>
      <c r="C33" s="190" t="s">
        <v>52</v>
      </c>
      <c r="D33" s="141"/>
      <c r="E33" s="141" t="s">
        <v>53</v>
      </c>
      <c r="F33" s="135" t="s">
        <v>54</v>
      </c>
      <c r="G33" s="138" t="s">
        <v>24</v>
      </c>
      <c r="H33" s="138" t="s">
        <v>25</v>
      </c>
      <c r="I33" s="139" t="s">
        <v>26</v>
      </c>
      <c r="J33" s="141" t="s">
        <v>50</v>
      </c>
      <c r="K33" s="141">
        <v>1</v>
      </c>
      <c r="L33" s="142">
        <v>852630</v>
      </c>
      <c r="M33" s="145">
        <f t="shared" si="2"/>
        <v>852630</v>
      </c>
      <c r="N33" s="157" t="s">
        <v>55</v>
      </c>
      <c r="O33" s="358"/>
    </row>
    <row r="34" spans="1:15" ht="37.5" customHeight="1">
      <c r="A34" s="298"/>
      <c r="B34" s="296"/>
      <c r="C34" s="190" t="s">
        <v>52</v>
      </c>
      <c r="D34" s="141"/>
      <c r="E34" s="141" t="s">
        <v>56</v>
      </c>
      <c r="F34" s="135" t="s">
        <v>42</v>
      </c>
      <c r="G34" s="138" t="s">
        <v>24</v>
      </c>
      <c r="H34" s="138" t="s">
        <v>25</v>
      </c>
      <c r="I34" s="139" t="s">
        <v>26</v>
      </c>
      <c r="J34" s="141" t="s">
        <v>50</v>
      </c>
      <c r="K34" s="141">
        <v>1</v>
      </c>
      <c r="L34" s="142">
        <v>852630</v>
      </c>
      <c r="M34" s="145">
        <f t="shared" si="2"/>
        <v>852630</v>
      </c>
      <c r="N34" s="157" t="s">
        <v>39</v>
      </c>
      <c r="O34" s="358"/>
    </row>
    <row r="35" spans="1:15" ht="37.5" customHeight="1">
      <c r="A35" s="298"/>
      <c r="B35" s="296"/>
      <c r="C35" s="190" t="s">
        <v>52</v>
      </c>
      <c r="D35" s="141"/>
      <c r="E35" s="141" t="s">
        <v>57</v>
      </c>
      <c r="F35" s="135" t="s">
        <v>58</v>
      </c>
      <c r="G35" s="138" t="s">
        <v>24</v>
      </c>
      <c r="H35" s="138" t="s">
        <v>25</v>
      </c>
      <c r="I35" s="139" t="s">
        <v>26</v>
      </c>
      <c r="J35" s="141" t="s">
        <v>50</v>
      </c>
      <c r="K35" s="141">
        <v>1</v>
      </c>
      <c r="L35" s="145">
        <v>1600000</v>
      </c>
      <c r="M35" s="145">
        <f t="shared" si="2"/>
        <v>1600000</v>
      </c>
      <c r="N35" s="159" t="s">
        <v>28</v>
      </c>
      <c r="O35" s="358"/>
    </row>
    <row r="36" spans="1:15" ht="68.25" customHeight="1">
      <c r="A36" s="298"/>
      <c r="B36" s="296"/>
      <c r="C36" s="190" t="s">
        <v>52</v>
      </c>
      <c r="D36" s="141"/>
      <c r="E36" s="141" t="s">
        <v>59</v>
      </c>
      <c r="F36" s="135" t="s">
        <v>42</v>
      </c>
      <c r="G36" s="138" t="s">
        <v>24</v>
      </c>
      <c r="H36" s="138" t="s">
        <v>25</v>
      </c>
      <c r="I36" s="139" t="s">
        <v>26</v>
      </c>
      <c r="J36" s="141" t="s">
        <v>50</v>
      </c>
      <c r="K36" s="141">
        <v>1</v>
      </c>
      <c r="L36" s="142">
        <v>852630</v>
      </c>
      <c r="M36" s="145">
        <f t="shared" si="2"/>
        <v>852630</v>
      </c>
      <c r="N36" s="157" t="s">
        <v>55</v>
      </c>
      <c r="O36" s="358"/>
    </row>
    <row r="37" spans="1:15" ht="68.25" customHeight="1">
      <c r="A37" s="298"/>
      <c r="B37" s="296"/>
      <c r="C37" s="190" t="s">
        <v>60</v>
      </c>
      <c r="D37" s="141"/>
      <c r="E37" s="141" t="s">
        <v>113</v>
      </c>
      <c r="F37" s="135" t="s">
        <v>42</v>
      </c>
      <c r="G37" s="138" t="s">
        <v>62</v>
      </c>
      <c r="H37" s="138" t="s">
        <v>25</v>
      </c>
      <c r="I37" s="139" t="s">
        <v>26</v>
      </c>
      <c r="J37" s="140" t="s">
        <v>27</v>
      </c>
      <c r="K37" s="141">
        <v>1</v>
      </c>
      <c r="L37" s="142">
        <v>852630</v>
      </c>
      <c r="M37" s="145">
        <f t="shared" si="2"/>
        <v>852630</v>
      </c>
      <c r="N37" s="157" t="s">
        <v>31</v>
      </c>
      <c r="O37" s="358"/>
    </row>
    <row r="38" spans="1:15" ht="68.25" customHeight="1">
      <c r="A38" s="298"/>
      <c r="B38" s="296"/>
      <c r="C38" s="190" t="s">
        <v>60</v>
      </c>
      <c r="D38" s="141"/>
      <c r="E38" s="141" t="s">
        <v>61</v>
      </c>
      <c r="F38" s="135" t="s">
        <v>42</v>
      </c>
      <c r="G38" s="138" t="s">
        <v>62</v>
      </c>
      <c r="H38" s="138" t="s">
        <v>25</v>
      </c>
      <c r="I38" s="139" t="s">
        <v>26</v>
      </c>
      <c r="J38" s="140" t="s">
        <v>27</v>
      </c>
      <c r="K38" s="141">
        <v>1</v>
      </c>
      <c r="L38" s="142">
        <v>852630</v>
      </c>
      <c r="M38" s="145">
        <f t="shared" si="2"/>
        <v>852630</v>
      </c>
      <c r="N38" s="157" t="s">
        <v>31</v>
      </c>
      <c r="O38" s="358"/>
    </row>
    <row r="39" spans="1:15" ht="68.25" customHeight="1">
      <c r="A39" s="298"/>
      <c r="B39" s="296"/>
      <c r="C39" s="190" t="s">
        <v>63</v>
      </c>
      <c r="D39" s="141" t="s">
        <v>64</v>
      </c>
      <c r="E39" s="135" t="s">
        <v>65</v>
      </c>
      <c r="F39" s="135" t="s">
        <v>42</v>
      </c>
      <c r="G39" s="138" t="s">
        <v>24</v>
      </c>
      <c r="H39" s="138" t="s">
        <v>25</v>
      </c>
      <c r="I39" s="139" t="s">
        <v>26</v>
      </c>
      <c r="J39" s="141" t="s">
        <v>50</v>
      </c>
      <c r="K39" s="141">
        <v>1</v>
      </c>
      <c r="L39" s="142">
        <v>852630</v>
      </c>
      <c r="M39" s="145">
        <f t="shared" si="2"/>
        <v>852630</v>
      </c>
      <c r="N39" s="157" t="s">
        <v>31</v>
      </c>
      <c r="O39" s="358"/>
    </row>
    <row r="40" spans="1:15" ht="68.25" customHeight="1">
      <c r="A40" s="298"/>
      <c r="B40" s="296"/>
      <c r="C40" s="190" t="s">
        <v>63</v>
      </c>
      <c r="D40" s="141" t="s">
        <v>64</v>
      </c>
      <c r="E40" s="147" t="s">
        <v>66</v>
      </c>
      <c r="F40" s="135" t="s">
        <v>42</v>
      </c>
      <c r="G40" s="138" t="s">
        <v>24</v>
      </c>
      <c r="H40" s="138" t="s">
        <v>25</v>
      </c>
      <c r="I40" s="139" t="s">
        <v>26</v>
      </c>
      <c r="J40" s="141" t="s">
        <v>50</v>
      </c>
      <c r="K40" s="141">
        <v>1</v>
      </c>
      <c r="L40" s="142">
        <v>852630</v>
      </c>
      <c r="M40" s="145">
        <f t="shared" si="2"/>
        <v>852630</v>
      </c>
      <c r="N40" s="157" t="s">
        <v>31</v>
      </c>
      <c r="O40" s="358"/>
    </row>
    <row r="41" spans="1:15" ht="68.25" customHeight="1">
      <c r="A41" s="298"/>
      <c r="B41" s="296"/>
      <c r="C41" s="190" t="s">
        <v>63</v>
      </c>
      <c r="D41" s="144" t="s">
        <v>67</v>
      </c>
      <c r="E41" s="148" t="s">
        <v>68</v>
      </c>
      <c r="F41" s="148" t="s">
        <v>58</v>
      </c>
      <c r="G41" s="138" t="s">
        <v>24</v>
      </c>
      <c r="H41" s="138" t="s">
        <v>25</v>
      </c>
      <c r="I41" s="139" t="s">
        <v>26</v>
      </c>
      <c r="J41" s="144" t="s">
        <v>69</v>
      </c>
      <c r="K41" s="141">
        <v>1</v>
      </c>
      <c r="L41" s="145">
        <v>1800000</v>
      </c>
      <c r="M41" s="145">
        <f>L41*K41</f>
        <v>1800000</v>
      </c>
      <c r="N41" s="159" t="s">
        <v>28</v>
      </c>
      <c r="O41" s="358"/>
    </row>
    <row r="42" spans="1:15" ht="68.25" customHeight="1">
      <c r="A42" s="298"/>
      <c r="B42" s="296"/>
      <c r="C42" s="190" t="s">
        <v>63</v>
      </c>
      <c r="D42" s="144" t="s">
        <v>70</v>
      </c>
      <c r="E42" s="148" t="s">
        <v>71</v>
      </c>
      <c r="F42" s="135" t="s">
        <v>42</v>
      </c>
      <c r="G42" s="138" t="s">
        <v>24</v>
      </c>
      <c r="H42" s="138" t="s">
        <v>25</v>
      </c>
      <c r="I42" s="139" t="s">
        <v>26</v>
      </c>
      <c r="J42" s="141" t="s">
        <v>50</v>
      </c>
      <c r="K42" s="141">
        <v>1</v>
      </c>
      <c r="L42" s="142">
        <v>852660</v>
      </c>
      <c r="M42" s="145">
        <f>L42*K42</f>
        <v>852660</v>
      </c>
      <c r="N42" s="157" t="s">
        <v>31</v>
      </c>
      <c r="O42" s="358"/>
    </row>
    <row r="43" spans="1:15" ht="68.25" customHeight="1">
      <c r="A43" s="298"/>
      <c r="B43" s="296"/>
      <c r="C43" s="190" t="s">
        <v>72</v>
      </c>
      <c r="D43" s="144" t="s">
        <v>73</v>
      </c>
      <c r="E43" s="148" t="s">
        <v>74</v>
      </c>
      <c r="F43" s="135" t="s">
        <v>42</v>
      </c>
      <c r="G43" s="138" t="s">
        <v>24</v>
      </c>
      <c r="H43" s="146" t="s">
        <v>75</v>
      </c>
      <c r="I43" s="139" t="s">
        <v>76</v>
      </c>
      <c r="J43" s="144" t="s">
        <v>77</v>
      </c>
      <c r="K43" s="141">
        <v>2</v>
      </c>
      <c r="L43" s="142">
        <v>852630</v>
      </c>
      <c r="M43" s="145">
        <f>K43*L43</f>
        <v>1705260</v>
      </c>
      <c r="N43" s="157" t="s">
        <v>39</v>
      </c>
      <c r="O43" s="358"/>
    </row>
    <row r="44" spans="1:15" ht="69.75" customHeight="1">
      <c r="A44" s="298"/>
      <c r="B44" s="296"/>
      <c r="C44" s="190" t="s">
        <v>72</v>
      </c>
      <c r="D44" s="144" t="s">
        <v>73</v>
      </c>
      <c r="E44" s="148" t="s">
        <v>78</v>
      </c>
      <c r="F44" s="135" t="s">
        <v>42</v>
      </c>
      <c r="G44" s="138" t="s">
        <v>24</v>
      </c>
      <c r="H44" s="146" t="s">
        <v>43</v>
      </c>
      <c r="I44" s="139" t="s">
        <v>26</v>
      </c>
      <c r="J44" s="141" t="s">
        <v>79</v>
      </c>
      <c r="K44" s="141">
        <v>1</v>
      </c>
      <c r="L44" s="142">
        <v>852630</v>
      </c>
      <c r="M44" s="145">
        <f t="shared" ref="M44:M46" si="3">K44*L44</f>
        <v>852630</v>
      </c>
      <c r="N44" s="157" t="s">
        <v>55</v>
      </c>
      <c r="O44" s="358"/>
    </row>
    <row r="45" spans="1:15" ht="30" customHeight="1">
      <c r="A45" s="298"/>
      <c r="B45" s="296"/>
      <c r="C45" s="190" t="s">
        <v>72</v>
      </c>
      <c r="D45" s="144" t="s">
        <v>73</v>
      </c>
      <c r="E45" s="148" t="s">
        <v>80</v>
      </c>
      <c r="F45" s="135" t="s">
        <v>42</v>
      </c>
      <c r="G45" s="138" t="s">
        <v>24</v>
      </c>
      <c r="H45" s="138" t="s">
        <v>25</v>
      </c>
      <c r="I45" s="139" t="s">
        <v>26</v>
      </c>
      <c r="J45" s="144" t="s">
        <v>69</v>
      </c>
      <c r="K45" s="141">
        <v>1</v>
      </c>
      <c r="L45" s="142">
        <v>852630</v>
      </c>
      <c r="M45" s="145">
        <f t="shared" si="3"/>
        <v>852630</v>
      </c>
      <c r="N45" s="157" t="s">
        <v>31</v>
      </c>
      <c r="O45" s="358"/>
    </row>
    <row r="46" spans="1:15" ht="67.5" customHeight="1">
      <c r="A46" s="298"/>
      <c r="B46" s="296"/>
      <c r="C46" s="169" t="s">
        <v>72</v>
      </c>
      <c r="D46" s="160" t="s">
        <v>90</v>
      </c>
      <c r="E46" s="161" t="s">
        <v>91</v>
      </c>
      <c r="F46" s="162" t="s">
        <v>42</v>
      </c>
      <c r="G46" s="163" t="s">
        <v>24</v>
      </c>
      <c r="H46" s="163" t="s">
        <v>25</v>
      </c>
      <c r="I46" s="164" t="s">
        <v>26</v>
      </c>
      <c r="J46" s="160" t="s">
        <v>69</v>
      </c>
      <c r="K46" s="165">
        <v>1</v>
      </c>
      <c r="L46" s="142">
        <v>852630</v>
      </c>
      <c r="M46" s="166">
        <f t="shared" si="3"/>
        <v>852630</v>
      </c>
      <c r="N46" s="217" t="s">
        <v>45</v>
      </c>
      <c r="O46" s="358"/>
    </row>
    <row r="47" spans="1:15" ht="55.5" customHeight="1">
      <c r="A47" s="286" t="s">
        <v>149</v>
      </c>
      <c r="B47" s="295">
        <v>170</v>
      </c>
      <c r="C47" s="192" t="s">
        <v>20</v>
      </c>
      <c r="D47" s="171" t="s">
        <v>21</v>
      </c>
      <c r="E47" s="150" t="s">
        <v>22</v>
      </c>
      <c r="F47" s="150" t="s">
        <v>23</v>
      </c>
      <c r="G47" s="151" t="s">
        <v>24</v>
      </c>
      <c r="H47" s="151" t="s">
        <v>25</v>
      </c>
      <c r="I47" s="152" t="s">
        <v>26</v>
      </c>
      <c r="J47" s="153" t="s">
        <v>27</v>
      </c>
      <c r="K47" s="154">
        <v>1</v>
      </c>
      <c r="L47" s="155">
        <v>1600000</v>
      </c>
      <c r="M47" s="155">
        <f>K47*L47</f>
        <v>1600000</v>
      </c>
      <c r="N47" s="156" t="s">
        <v>28</v>
      </c>
      <c r="O47" s="358"/>
    </row>
    <row r="48" spans="1:15" ht="55.5" customHeight="1">
      <c r="A48" s="287"/>
      <c r="B48" s="296"/>
      <c r="C48" s="189" t="s">
        <v>20</v>
      </c>
      <c r="D48" s="144" t="s">
        <v>21</v>
      </c>
      <c r="E48" s="137" t="s">
        <v>29</v>
      </c>
      <c r="F48" s="137" t="s">
        <v>30</v>
      </c>
      <c r="G48" s="138" t="s">
        <v>24</v>
      </c>
      <c r="H48" s="138" t="s">
        <v>25</v>
      </c>
      <c r="I48" s="139" t="s">
        <v>26</v>
      </c>
      <c r="J48" s="140" t="s">
        <v>27</v>
      </c>
      <c r="K48" s="141">
        <v>1</v>
      </c>
      <c r="L48" s="142">
        <v>852630</v>
      </c>
      <c r="M48" s="142">
        <f>K48*L48</f>
        <v>852630</v>
      </c>
      <c r="N48" s="157" t="s">
        <v>31</v>
      </c>
      <c r="O48" s="358"/>
    </row>
    <row r="49" spans="1:15" ht="55.5" customHeight="1">
      <c r="A49" s="287"/>
      <c r="B49" s="296"/>
      <c r="C49" s="189" t="s">
        <v>20</v>
      </c>
      <c r="D49" s="144" t="s">
        <v>32</v>
      </c>
      <c r="E49" s="137" t="s">
        <v>33</v>
      </c>
      <c r="F49" s="137" t="s">
        <v>30</v>
      </c>
      <c r="G49" s="138" t="s">
        <v>24</v>
      </c>
      <c r="H49" s="138" t="s">
        <v>25</v>
      </c>
      <c r="I49" s="139" t="s">
        <v>26</v>
      </c>
      <c r="J49" s="140" t="s">
        <v>34</v>
      </c>
      <c r="K49" s="141">
        <v>1</v>
      </c>
      <c r="L49" s="142">
        <v>852630</v>
      </c>
      <c r="M49" s="142">
        <f t="shared" ref="M49:M61" si="4">K49*L49</f>
        <v>852630</v>
      </c>
      <c r="N49" s="157" t="s">
        <v>31</v>
      </c>
      <c r="O49" s="358"/>
    </row>
    <row r="50" spans="1:15" ht="55.5" customHeight="1">
      <c r="A50" s="287"/>
      <c r="B50" s="296"/>
      <c r="C50" s="189" t="s">
        <v>20</v>
      </c>
      <c r="D50" s="144" t="s">
        <v>32</v>
      </c>
      <c r="E50" s="137" t="s">
        <v>35</v>
      </c>
      <c r="F50" s="137" t="s">
        <v>30</v>
      </c>
      <c r="G50" s="138" t="s">
        <v>24</v>
      </c>
      <c r="H50" s="138" t="s">
        <v>25</v>
      </c>
      <c r="I50" s="139" t="s">
        <v>26</v>
      </c>
      <c r="J50" s="140" t="s">
        <v>34</v>
      </c>
      <c r="K50" s="141">
        <v>1</v>
      </c>
      <c r="L50" s="142">
        <v>852630</v>
      </c>
      <c r="M50" s="142">
        <f t="shared" si="4"/>
        <v>852630</v>
      </c>
      <c r="N50" s="157" t="s">
        <v>31</v>
      </c>
      <c r="O50" s="358"/>
    </row>
    <row r="51" spans="1:15" ht="57.75" customHeight="1">
      <c r="A51" s="287"/>
      <c r="B51" s="296"/>
      <c r="C51" s="189" t="s">
        <v>20</v>
      </c>
      <c r="D51" s="144" t="s">
        <v>32</v>
      </c>
      <c r="E51" s="143" t="s">
        <v>36</v>
      </c>
      <c r="F51" s="137" t="s">
        <v>37</v>
      </c>
      <c r="G51" s="138" t="s">
        <v>38</v>
      </c>
      <c r="H51" s="138" t="s">
        <v>25</v>
      </c>
      <c r="I51" s="139" t="s">
        <v>26</v>
      </c>
      <c r="J51" s="140" t="s">
        <v>27</v>
      </c>
      <c r="K51" s="141">
        <v>1</v>
      </c>
      <c r="L51" s="142">
        <v>852630</v>
      </c>
      <c r="M51" s="142">
        <f t="shared" si="4"/>
        <v>852630</v>
      </c>
      <c r="N51" s="157" t="s">
        <v>39</v>
      </c>
      <c r="O51" s="358"/>
    </row>
    <row r="52" spans="1:15" ht="94.5" customHeight="1">
      <c r="A52" s="287"/>
      <c r="B52" s="296"/>
      <c r="C52" s="190" t="s">
        <v>40</v>
      </c>
      <c r="D52" s="136"/>
      <c r="E52" s="144" t="s">
        <v>46</v>
      </c>
      <c r="F52" s="135" t="s">
        <v>47</v>
      </c>
      <c r="G52" s="138"/>
      <c r="H52" s="138" t="s">
        <v>25</v>
      </c>
      <c r="I52" s="139" t="s">
        <v>26</v>
      </c>
      <c r="J52" s="139" t="s">
        <v>48</v>
      </c>
      <c r="K52" s="141">
        <v>1</v>
      </c>
      <c r="L52" s="142">
        <v>852630</v>
      </c>
      <c r="M52" s="145">
        <f t="shared" si="4"/>
        <v>852630</v>
      </c>
      <c r="N52" s="158" t="s">
        <v>45</v>
      </c>
      <c r="O52" s="358"/>
    </row>
    <row r="53" spans="1:15" ht="94.5" customHeight="1">
      <c r="A53" s="287"/>
      <c r="B53" s="296"/>
      <c r="C53" s="190" t="s">
        <v>40</v>
      </c>
      <c r="D53" s="136"/>
      <c r="E53" s="144" t="s">
        <v>51</v>
      </c>
      <c r="F53" s="135" t="s">
        <v>42</v>
      </c>
      <c r="G53" s="138" t="s">
        <v>24</v>
      </c>
      <c r="H53" s="138" t="s">
        <v>25</v>
      </c>
      <c r="I53" s="139" t="s">
        <v>26</v>
      </c>
      <c r="J53" s="139" t="s">
        <v>50</v>
      </c>
      <c r="K53" s="141">
        <v>1</v>
      </c>
      <c r="L53" s="142">
        <v>852630</v>
      </c>
      <c r="M53" s="145">
        <f t="shared" si="4"/>
        <v>852630</v>
      </c>
      <c r="N53" s="158" t="s">
        <v>45</v>
      </c>
      <c r="O53" s="358"/>
    </row>
    <row r="54" spans="1:15" ht="94.5" customHeight="1">
      <c r="A54" s="287"/>
      <c r="B54" s="296"/>
      <c r="C54" s="190" t="s">
        <v>52</v>
      </c>
      <c r="D54" s="141"/>
      <c r="E54" s="141" t="s">
        <v>53</v>
      </c>
      <c r="F54" s="135" t="s">
        <v>54</v>
      </c>
      <c r="G54" s="138" t="s">
        <v>24</v>
      </c>
      <c r="H54" s="138" t="s">
        <v>25</v>
      </c>
      <c r="I54" s="139" t="s">
        <v>26</v>
      </c>
      <c r="J54" s="141" t="s">
        <v>50</v>
      </c>
      <c r="K54" s="141">
        <v>1</v>
      </c>
      <c r="L54" s="142">
        <v>852630</v>
      </c>
      <c r="M54" s="145">
        <f t="shared" si="4"/>
        <v>852630</v>
      </c>
      <c r="N54" s="157" t="s">
        <v>55</v>
      </c>
      <c r="O54" s="358"/>
    </row>
    <row r="55" spans="1:15" ht="94.5" customHeight="1">
      <c r="A55" s="287"/>
      <c r="B55" s="296"/>
      <c r="C55" s="190" t="s">
        <v>52</v>
      </c>
      <c r="D55" s="141"/>
      <c r="E55" s="141" t="s">
        <v>56</v>
      </c>
      <c r="F55" s="135" t="s">
        <v>42</v>
      </c>
      <c r="G55" s="138" t="s">
        <v>24</v>
      </c>
      <c r="H55" s="138" t="s">
        <v>25</v>
      </c>
      <c r="I55" s="139" t="s">
        <v>26</v>
      </c>
      <c r="J55" s="141" t="s">
        <v>50</v>
      </c>
      <c r="K55" s="141">
        <v>1</v>
      </c>
      <c r="L55" s="142">
        <v>852630</v>
      </c>
      <c r="M55" s="145">
        <f t="shared" si="4"/>
        <v>852630</v>
      </c>
      <c r="N55" s="157" t="s">
        <v>39</v>
      </c>
      <c r="O55" s="358"/>
    </row>
    <row r="56" spans="1:15" ht="94.5" customHeight="1">
      <c r="A56" s="287"/>
      <c r="B56" s="296"/>
      <c r="C56" s="190" t="s">
        <v>52</v>
      </c>
      <c r="D56" s="141"/>
      <c r="E56" s="141" t="s">
        <v>57</v>
      </c>
      <c r="F56" s="135" t="s">
        <v>58</v>
      </c>
      <c r="G56" s="138" t="s">
        <v>24</v>
      </c>
      <c r="H56" s="138" t="s">
        <v>25</v>
      </c>
      <c r="I56" s="139" t="s">
        <v>26</v>
      </c>
      <c r="J56" s="141" t="s">
        <v>50</v>
      </c>
      <c r="K56" s="141">
        <v>1</v>
      </c>
      <c r="L56" s="145">
        <v>1600000</v>
      </c>
      <c r="M56" s="145">
        <f t="shared" si="4"/>
        <v>1600000</v>
      </c>
      <c r="N56" s="159" t="s">
        <v>28</v>
      </c>
      <c r="O56" s="358"/>
    </row>
    <row r="57" spans="1:15" ht="94.5" customHeight="1">
      <c r="A57" s="287"/>
      <c r="B57" s="296"/>
      <c r="C57" s="190" t="s">
        <v>52</v>
      </c>
      <c r="D57" s="141"/>
      <c r="E57" s="141" t="s">
        <v>59</v>
      </c>
      <c r="F57" s="135" t="s">
        <v>42</v>
      </c>
      <c r="G57" s="138" t="s">
        <v>24</v>
      </c>
      <c r="H57" s="138" t="s">
        <v>25</v>
      </c>
      <c r="I57" s="139" t="s">
        <v>26</v>
      </c>
      <c r="J57" s="141" t="s">
        <v>50</v>
      </c>
      <c r="K57" s="141">
        <v>1</v>
      </c>
      <c r="L57" s="142">
        <v>852630</v>
      </c>
      <c r="M57" s="145">
        <f t="shared" si="4"/>
        <v>852630</v>
      </c>
      <c r="N57" s="157" t="s">
        <v>55</v>
      </c>
      <c r="O57" s="358"/>
    </row>
    <row r="58" spans="1:15" ht="94.5" customHeight="1">
      <c r="A58" s="287"/>
      <c r="B58" s="296"/>
      <c r="C58" s="190" t="s">
        <v>60</v>
      </c>
      <c r="D58" s="141"/>
      <c r="E58" s="141" t="s">
        <v>113</v>
      </c>
      <c r="F58" s="135" t="s">
        <v>42</v>
      </c>
      <c r="G58" s="138" t="s">
        <v>62</v>
      </c>
      <c r="H58" s="138" t="s">
        <v>25</v>
      </c>
      <c r="I58" s="139" t="s">
        <v>26</v>
      </c>
      <c r="J58" s="140" t="s">
        <v>27</v>
      </c>
      <c r="K58" s="141">
        <v>1</v>
      </c>
      <c r="L58" s="142">
        <v>852630</v>
      </c>
      <c r="M58" s="145">
        <f t="shared" si="4"/>
        <v>852630</v>
      </c>
      <c r="N58" s="157" t="s">
        <v>31</v>
      </c>
      <c r="O58" s="358"/>
    </row>
    <row r="59" spans="1:15" ht="42" customHeight="1">
      <c r="A59" s="287"/>
      <c r="B59" s="296"/>
      <c r="C59" s="190" t="s">
        <v>60</v>
      </c>
      <c r="D59" s="141"/>
      <c r="E59" s="141" t="s">
        <v>61</v>
      </c>
      <c r="F59" s="135" t="s">
        <v>42</v>
      </c>
      <c r="G59" s="138" t="s">
        <v>62</v>
      </c>
      <c r="H59" s="138" t="s">
        <v>25</v>
      </c>
      <c r="I59" s="139" t="s">
        <v>26</v>
      </c>
      <c r="J59" s="140" t="s">
        <v>27</v>
      </c>
      <c r="K59" s="141">
        <v>1</v>
      </c>
      <c r="L59" s="142">
        <v>852630</v>
      </c>
      <c r="M59" s="145">
        <f t="shared" si="4"/>
        <v>852630</v>
      </c>
      <c r="N59" s="157" t="s">
        <v>31</v>
      </c>
      <c r="O59" s="358"/>
    </row>
    <row r="60" spans="1:15" ht="46.5" customHeight="1">
      <c r="A60" s="287"/>
      <c r="B60" s="296"/>
      <c r="C60" s="190" t="s">
        <v>63</v>
      </c>
      <c r="D60" s="141" t="s">
        <v>64</v>
      </c>
      <c r="E60" s="135" t="s">
        <v>65</v>
      </c>
      <c r="F60" s="135" t="s">
        <v>42</v>
      </c>
      <c r="G60" s="138" t="s">
        <v>24</v>
      </c>
      <c r="H60" s="138" t="s">
        <v>25</v>
      </c>
      <c r="I60" s="139" t="s">
        <v>26</v>
      </c>
      <c r="J60" s="141" t="s">
        <v>50</v>
      </c>
      <c r="K60" s="141">
        <v>1</v>
      </c>
      <c r="L60" s="142">
        <v>852630</v>
      </c>
      <c r="M60" s="145">
        <f t="shared" si="4"/>
        <v>852630</v>
      </c>
      <c r="N60" s="157" t="s">
        <v>31</v>
      </c>
      <c r="O60" s="358"/>
    </row>
    <row r="61" spans="1:15" ht="65.25" customHeight="1">
      <c r="A61" s="287"/>
      <c r="B61" s="296"/>
      <c r="C61" s="190" t="s">
        <v>63</v>
      </c>
      <c r="D61" s="141" t="s">
        <v>64</v>
      </c>
      <c r="E61" s="147" t="s">
        <v>66</v>
      </c>
      <c r="F61" s="135" t="s">
        <v>42</v>
      </c>
      <c r="G61" s="138" t="s">
        <v>24</v>
      </c>
      <c r="H61" s="138" t="s">
        <v>25</v>
      </c>
      <c r="I61" s="139" t="s">
        <v>26</v>
      </c>
      <c r="J61" s="141" t="s">
        <v>50</v>
      </c>
      <c r="K61" s="141">
        <v>1</v>
      </c>
      <c r="L61" s="142">
        <v>852630</v>
      </c>
      <c r="M61" s="145">
        <f t="shared" si="4"/>
        <v>852630</v>
      </c>
      <c r="N61" s="157" t="s">
        <v>31</v>
      </c>
      <c r="O61" s="358"/>
    </row>
    <row r="62" spans="1:15" ht="72.75" customHeight="1">
      <c r="A62" s="287"/>
      <c r="B62" s="296"/>
      <c r="C62" s="190" t="s">
        <v>63</v>
      </c>
      <c r="D62" s="144" t="s">
        <v>67</v>
      </c>
      <c r="E62" s="148" t="s">
        <v>68</v>
      </c>
      <c r="F62" s="148" t="s">
        <v>58</v>
      </c>
      <c r="G62" s="138" t="s">
        <v>24</v>
      </c>
      <c r="H62" s="138" t="s">
        <v>25</v>
      </c>
      <c r="I62" s="139" t="s">
        <v>26</v>
      </c>
      <c r="J62" s="144" t="s">
        <v>69</v>
      </c>
      <c r="K62" s="141">
        <v>1</v>
      </c>
      <c r="L62" s="145">
        <v>1800000</v>
      </c>
      <c r="M62" s="145">
        <f>L62*K62</f>
        <v>1800000</v>
      </c>
      <c r="N62" s="159" t="s">
        <v>28</v>
      </c>
      <c r="O62" s="358"/>
    </row>
    <row r="63" spans="1:15" ht="46.5" customHeight="1">
      <c r="A63" s="287"/>
      <c r="B63" s="296"/>
      <c r="C63" s="190" t="s">
        <v>63</v>
      </c>
      <c r="D63" s="144" t="s">
        <v>70</v>
      </c>
      <c r="E63" s="148" t="s">
        <v>71</v>
      </c>
      <c r="F63" s="135" t="s">
        <v>42</v>
      </c>
      <c r="G63" s="138" t="s">
        <v>24</v>
      </c>
      <c r="H63" s="138" t="s">
        <v>25</v>
      </c>
      <c r="I63" s="139" t="s">
        <v>26</v>
      </c>
      <c r="J63" s="141" t="s">
        <v>50</v>
      </c>
      <c r="K63" s="141">
        <v>1</v>
      </c>
      <c r="L63" s="142">
        <v>852660</v>
      </c>
      <c r="M63" s="145">
        <f>L63*K63</f>
        <v>852660</v>
      </c>
      <c r="N63" s="157" t="s">
        <v>31</v>
      </c>
      <c r="O63" s="358"/>
    </row>
    <row r="64" spans="1:15" ht="60" customHeight="1">
      <c r="A64" s="287"/>
      <c r="B64" s="296"/>
      <c r="C64" s="190" t="s">
        <v>72</v>
      </c>
      <c r="D64" s="144" t="s">
        <v>73</v>
      </c>
      <c r="E64" s="148" t="s">
        <v>74</v>
      </c>
      <c r="F64" s="135" t="s">
        <v>42</v>
      </c>
      <c r="G64" s="138" t="s">
        <v>24</v>
      </c>
      <c r="H64" s="146" t="s">
        <v>75</v>
      </c>
      <c r="I64" s="139" t="s">
        <v>76</v>
      </c>
      <c r="J64" s="144" t="s">
        <v>77</v>
      </c>
      <c r="K64" s="141">
        <v>2</v>
      </c>
      <c r="L64" s="142">
        <v>852630</v>
      </c>
      <c r="M64" s="145">
        <f>K64*L64</f>
        <v>1705260</v>
      </c>
      <c r="N64" s="157" t="s">
        <v>39</v>
      </c>
      <c r="O64" s="358"/>
    </row>
    <row r="65" spans="1:15" ht="43.5" customHeight="1">
      <c r="A65" s="287"/>
      <c r="B65" s="296"/>
      <c r="C65" s="190" t="s">
        <v>72</v>
      </c>
      <c r="D65" s="144" t="s">
        <v>73</v>
      </c>
      <c r="E65" s="148" t="s">
        <v>78</v>
      </c>
      <c r="F65" s="135" t="s">
        <v>42</v>
      </c>
      <c r="G65" s="138" t="s">
        <v>24</v>
      </c>
      <c r="H65" s="146" t="s">
        <v>43</v>
      </c>
      <c r="I65" s="139" t="s">
        <v>26</v>
      </c>
      <c r="J65" s="141" t="s">
        <v>79</v>
      </c>
      <c r="K65" s="141">
        <v>1</v>
      </c>
      <c r="L65" s="142">
        <v>852630</v>
      </c>
      <c r="M65" s="145">
        <f t="shared" ref="M65:M67" si="5">K65*L65</f>
        <v>852630</v>
      </c>
      <c r="N65" s="157" t="s">
        <v>55</v>
      </c>
      <c r="O65" s="358"/>
    </row>
    <row r="66" spans="1:15" ht="41.25" customHeight="1">
      <c r="A66" s="287"/>
      <c r="B66" s="296"/>
      <c r="C66" s="190" t="s">
        <v>72</v>
      </c>
      <c r="D66" s="144" t="s">
        <v>73</v>
      </c>
      <c r="E66" s="148" t="s">
        <v>80</v>
      </c>
      <c r="F66" s="135" t="s">
        <v>42</v>
      </c>
      <c r="G66" s="138" t="s">
        <v>24</v>
      </c>
      <c r="H66" s="138" t="s">
        <v>25</v>
      </c>
      <c r="I66" s="139" t="s">
        <v>26</v>
      </c>
      <c r="J66" s="144" t="s">
        <v>69</v>
      </c>
      <c r="K66" s="141">
        <v>1</v>
      </c>
      <c r="L66" s="142">
        <v>852630</v>
      </c>
      <c r="M66" s="145">
        <f t="shared" si="5"/>
        <v>852630</v>
      </c>
      <c r="N66" s="157" t="s">
        <v>31</v>
      </c>
      <c r="O66" s="358"/>
    </row>
    <row r="67" spans="1:15" ht="41.25" customHeight="1">
      <c r="A67" s="288"/>
      <c r="B67" s="299"/>
      <c r="C67" s="169" t="s">
        <v>72</v>
      </c>
      <c r="D67" s="160" t="s">
        <v>90</v>
      </c>
      <c r="E67" s="161" t="s">
        <v>91</v>
      </c>
      <c r="F67" s="162" t="s">
        <v>42</v>
      </c>
      <c r="G67" s="163" t="s">
        <v>24</v>
      </c>
      <c r="H67" s="163" t="s">
        <v>25</v>
      </c>
      <c r="I67" s="164" t="s">
        <v>26</v>
      </c>
      <c r="J67" s="160" t="s">
        <v>69</v>
      </c>
      <c r="K67" s="165">
        <v>1</v>
      </c>
      <c r="L67" s="142">
        <v>852630</v>
      </c>
      <c r="M67" s="166">
        <f t="shared" si="5"/>
        <v>852630</v>
      </c>
      <c r="N67" s="217" t="s">
        <v>45</v>
      </c>
      <c r="O67" s="358"/>
    </row>
    <row r="68" spans="1:15" ht="15.75" customHeight="1">
      <c r="A68" s="287" t="s">
        <v>150</v>
      </c>
      <c r="B68" s="301">
        <v>130</v>
      </c>
      <c r="C68" s="192" t="s">
        <v>20</v>
      </c>
      <c r="D68" s="171" t="s">
        <v>21</v>
      </c>
      <c r="E68" s="150" t="s">
        <v>22</v>
      </c>
      <c r="F68" s="150" t="s">
        <v>23</v>
      </c>
      <c r="G68" s="151" t="s">
        <v>24</v>
      </c>
      <c r="H68" s="151" t="s">
        <v>25</v>
      </c>
      <c r="I68" s="152" t="s">
        <v>26</v>
      </c>
      <c r="J68" s="153" t="s">
        <v>27</v>
      </c>
      <c r="K68" s="154">
        <v>1</v>
      </c>
      <c r="L68" s="155">
        <v>1600000</v>
      </c>
      <c r="M68" s="155">
        <f>K68*L68</f>
        <v>1600000</v>
      </c>
      <c r="N68" s="156" t="s">
        <v>28</v>
      </c>
      <c r="O68" s="358"/>
    </row>
    <row r="69" spans="1:15" ht="36" customHeight="1">
      <c r="A69" s="287"/>
      <c r="B69" s="301"/>
      <c r="C69" s="189" t="s">
        <v>20</v>
      </c>
      <c r="D69" s="144" t="s">
        <v>21</v>
      </c>
      <c r="E69" s="137" t="s">
        <v>29</v>
      </c>
      <c r="F69" s="137" t="s">
        <v>30</v>
      </c>
      <c r="G69" s="138" t="s">
        <v>24</v>
      </c>
      <c r="H69" s="138" t="s">
        <v>25</v>
      </c>
      <c r="I69" s="139" t="s">
        <v>26</v>
      </c>
      <c r="J69" s="140" t="s">
        <v>27</v>
      </c>
      <c r="K69" s="141">
        <v>1</v>
      </c>
      <c r="L69" s="142">
        <v>852630</v>
      </c>
      <c r="M69" s="142">
        <f>K69*L69</f>
        <v>852630</v>
      </c>
      <c r="N69" s="157" t="s">
        <v>31</v>
      </c>
      <c r="O69" s="358"/>
    </row>
    <row r="70" spans="1:15" ht="15.75" customHeight="1">
      <c r="A70" s="287"/>
      <c r="B70" s="301"/>
      <c r="C70" s="189" t="s">
        <v>20</v>
      </c>
      <c r="D70" s="144" t="s">
        <v>32</v>
      </c>
      <c r="E70" s="137" t="s">
        <v>33</v>
      </c>
      <c r="F70" s="137" t="s">
        <v>30</v>
      </c>
      <c r="G70" s="138" t="s">
        <v>24</v>
      </c>
      <c r="H70" s="138" t="s">
        <v>25</v>
      </c>
      <c r="I70" s="139" t="s">
        <v>26</v>
      </c>
      <c r="J70" s="140" t="s">
        <v>34</v>
      </c>
      <c r="K70" s="141">
        <v>1</v>
      </c>
      <c r="L70" s="142">
        <v>852630</v>
      </c>
      <c r="M70" s="142">
        <f t="shared" ref="M70:M82" si="6">K70*L70</f>
        <v>852630</v>
      </c>
      <c r="N70" s="157" t="s">
        <v>31</v>
      </c>
      <c r="O70" s="358"/>
    </row>
    <row r="71" spans="1:15" ht="15.75" customHeight="1">
      <c r="A71" s="287"/>
      <c r="B71" s="301"/>
      <c r="C71" s="189" t="s">
        <v>20</v>
      </c>
      <c r="D71" s="144" t="s">
        <v>32</v>
      </c>
      <c r="E71" s="137" t="s">
        <v>35</v>
      </c>
      <c r="F71" s="137" t="s">
        <v>30</v>
      </c>
      <c r="G71" s="138" t="s">
        <v>24</v>
      </c>
      <c r="H71" s="138" t="s">
        <v>25</v>
      </c>
      <c r="I71" s="139" t="s">
        <v>26</v>
      </c>
      <c r="J71" s="140" t="s">
        <v>34</v>
      </c>
      <c r="K71" s="141">
        <v>1</v>
      </c>
      <c r="L71" s="142">
        <v>852630</v>
      </c>
      <c r="M71" s="142">
        <f t="shared" si="6"/>
        <v>852630</v>
      </c>
      <c r="N71" s="157" t="s">
        <v>31</v>
      </c>
      <c r="O71" s="358"/>
    </row>
    <row r="72" spans="1:15" ht="15.75" customHeight="1">
      <c r="A72" s="287"/>
      <c r="B72" s="301"/>
      <c r="C72" s="189" t="s">
        <v>20</v>
      </c>
      <c r="D72" s="144" t="s">
        <v>32</v>
      </c>
      <c r="E72" s="143" t="s">
        <v>36</v>
      </c>
      <c r="F72" s="137" t="s">
        <v>37</v>
      </c>
      <c r="G72" s="138" t="s">
        <v>38</v>
      </c>
      <c r="H72" s="138" t="s">
        <v>25</v>
      </c>
      <c r="I72" s="139" t="s">
        <v>26</v>
      </c>
      <c r="J72" s="140" t="s">
        <v>27</v>
      </c>
      <c r="K72" s="141">
        <v>1</v>
      </c>
      <c r="L72" s="142">
        <v>852630</v>
      </c>
      <c r="M72" s="142">
        <f t="shared" si="6"/>
        <v>852630</v>
      </c>
      <c r="N72" s="157" t="s">
        <v>39</v>
      </c>
      <c r="O72" s="358"/>
    </row>
    <row r="73" spans="1:15" ht="15.75" customHeight="1">
      <c r="A73" s="287"/>
      <c r="B73" s="301"/>
      <c r="C73" s="190" t="s">
        <v>40</v>
      </c>
      <c r="D73" s="136"/>
      <c r="E73" s="144" t="s">
        <v>46</v>
      </c>
      <c r="F73" s="135" t="s">
        <v>47</v>
      </c>
      <c r="G73" s="138"/>
      <c r="H73" s="138" t="s">
        <v>25</v>
      </c>
      <c r="I73" s="139" t="s">
        <v>26</v>
      </c>
      <c r="J73" s="139" t="s">
        <v>48</v>
      </c>
      <c r="K73" s="141">
        <v>1</v>
      </c>
      <c r="L73" s="142">
        <v>852630</v>
      </c>
      <c r="M73" s="145">
        <f t="shared" si="6"/>
        <v>852630</v>
      </c>
      <c r="N73" s="158" t="s">
        <v>45</v>
      </c>
      <c r="O73" s="358"/>
    </row>
    <row r="74" spans="1:15" ht="15.75" customHeight="1">
      <c r="A74" s="287"/>
      <c r="B74" s="301"/>
      <c r="C74" s="190" t="s">
        <v>40</v>
      </c>
      <c r="D74" s="136"/>
      <c r="E74" s="144" t="s">
        <v>51</v>
      </c>
      <c r="F74" s="135" t="s">
        <v>42</v>
      </c>
      <c r="G74" s="138" t="s">
        <v>24</v>
      </c>
      <c r="H74" s="138" t="s">
        <v>25</v>
      </c>
      <c r="I74" s="139" t="s">
        <v>26</v>
      </c>
      <c r="J74" s="139" t="s">
        <v>50</v>
      </c>
      <c r="K74" s="141">
        <v>1</v>
      </c>
      <c r="L74" s="142">
        <v>852630</v>
      </c>
      <c r="M74" s="145">
        <f t="shared" si="6"/>
        <v>852630</v>
      </c>
      <c r="N74" s="158" t="s">
        <v>45</v>
      </c>
      <c r="O74" s="358"/>
    </row>
    <row r="75" spans="1:15" ht="15.75" customHeight="1">
      <c r="A75" s="287"/>
      <c r="B75" s="301"/>
      <c r="C75" s="190" t="s">
        <v>52</v>
      </c>
      <c r="D75" s="141"/>
      <c r="E75" s="141" t="s">
        <v>53</v>
      </c>
      <c r="F75" s="135" t="s">
        <v>54</v>
      </c>
      <c r="G75" s="138" t="s">
        <v>24</v>
      </c>
      <c r="H75" s="138" t="s">
        <v>25</v>
      </c>
      <c r="I75" s="139" t="s">
        <v>26</v>
      </c>
      <c r="J75" s="141" t="s">
        <v>50</v>
      </c>
      <c r="K75" s="141">
        <v>1</v>
      </c>
      <c r="L75" s="142">
        <v>852630</v>
      </c>
      <c r="M75" s="145">
        <f t="shared" si="6"/>
        <v>852630</v>
      </c>
      <c r="N75" s="157" t="s">
        <v>55</v>
      </c>
      <c r="O75" s="358"/>
    </row>
    <row r="76" spans="1:15" ht="15.75" customHeight="1">
      <c r="A76" s="287"/>
      <c r="B76" s="301"/>
      <c r="C76" s="190" t="s">
        <v>52</v>
      </c>
      <c r="D76" s="141"/>
      <c r="E76" s="141" t="s">
        <v>56</v>
      </c>
      <c r="F76" s="135" t="s">
        <v>42</v>
      </c>
      <c r="G76" s="138" t="s">
        <v>24</v>
      </c>
      <c r="H76" s="138" t="s">
        <v>25</v>
      </c>
      <c r="I76" s="139" t="s">
        <v>26</v>
      </c>
      <c r="J76" s="141" t="s">
        <v>50</v>
      </c>
      <c r="K76" s="141">
        <v>1</v>
      </c>
      <c r="L76" s="142">
        <v>852630</v>
      </c>
      <c r="M76" s="145">
        <f t="shared" si="6"/>
        <v>852630</v>
      </c>
      <c r="N76" s="157" t="s">
        <v>39</v>
      </c>
      <c r="O76" s="358"/>
    </row>
    <row r="77" spans="1:15" ht="15.75" customHeight="1">
      <c r="A77" s="287"/>
      <c r="B77" s="301"/>
      <c r="C77" s="190" t="s">
        <v>52</v>
      </c>
      <c r="D77" s="141"/>
      <c r="E77" s="141" t="s">
        <v>57</v>
      </c>
      <c r="F77" s="135" t="s">
        <v>58</v>
      </c>
      <c r="G77" s="138" t="s">
        <v>24</v>
      </c>
      <c r="H77" s="138" t="s">
        <v>25</v>
      </c>
      <c r="I77" s="139" t="s">
        <v>26</v>
      </c>
      <c r="J77" s="141" t="s">
        <v>50</v>
      </c>
      <c r="K77" s="141">
        <v>1</v>
      </c>
      <c r="L77" s="145">
        <v>1600000</v>
      </c>
      <c r="M77" s="145">
        <f t="shared" si="6"/>
        <v>1600000</v>
      </c>
      <c r="N77" s="159" t="s">
        <v>28</v>
      </c>
      <c r="O77" s="358"/>
    </row>
    <row r="78" spans="1:15" ht="15.75" customHeight="1">
      <c r="A78" s="287"/>
      <c r="B78" s="301"/>
      <c r="C78" s="190" t="s">
        <v>52</v>
      </c>
      <c r="D78" s="141"/>
      <c r="E78" s="141" t="s">
        <v>59</v>
      </c>
      <c r="F78" s="135" t="s">
        <v>42</v>
      </c>
      <c r="G78" s="138" t="s">
        <v>24</v>
      </c>
      <c r="H78" s="138" t="s">
        <v>25</v>
      </c>
      <c r="I78" s="139" t="s">
        <v>26</v>
      </c>
      <c r="J78" s="141" t="s">
        <v>50</v>
      </c>
      <c r="K78" s="141">
        <v>1</v>
      </c>
      <c r="L78" s="142">
        <v>852630</v>
      </c>
      <c r="M78" s="145">
        <f t="shared" si="6"/>
        <v>852630</v>
      </c>
      <c r="N78" s="157" t="s">
        <v>55</v>
      </c>
      <c r="O78" s="358"/>
    </row>
    <row r="79" spans="1:15" ht="15.75" customHeight="1">
      <c r="A79" s="287"/>
      <c r="B79" s="301"/>
      <c r="C79" s="190" t="s">
        <v>60</v>
      </c>
      <c r="D79" s="141"/>
      <c r="E79" s="141" t="s">
        <v>113</v>
      </c>
      <c r="F79" s="135" t="s">
        <v>42</v>
      </c>
      <c r="G79" s="138" t="s">
        <v>62</v>
      </c>
      <c r="H79" s="138" t="s">
        <v>25</v>
      </c>
      <c r="I79" s="139" t="s">
        <v>26</v>
      </c>
      <c r="J79" s="140" t="s">
        <v>27</v>
      </c>
      <c r="K79" s="141">
        <v>1</v>
      </c>
      <c r="L79" s="142">
        <v>852630</v>
      </c>
      <c r="M79" s="145">
        <f t="shared" si="6"/>
        <v>852630</v>
      </c>
      <c r="N79" s="157" t="s">
        <v>31</v>
      </c>
      <c r="O79" s="358"/>
    </row>
    <row r="80" spans="1:15" ht="15.75" customHeight="1">
      <c r="A80" s="287"/>
      <c r="B80" s="301"/>
      <c r="C80" s="190" t="s">
        <v>60</v>
      </c>
      <c r="D80" s="141"/>
      <c r="E80" s="141" t="s">
        <v>61</v>
      </c>
      <c r="F80" s="135" t="s">
        <v>42</v>
      </c>
      <c r="G80" s="138" t="s">
        <v>62</v>
      </c>
      <c r="H80" s="138" t="s">
        <v>25</v>
      </c>
      <c r="I80" s="139" t="s">
        <v>26</v>
      </c>
      <c r="J80" s="140" t="s">
        <v>27</v>
      </c>
      <c r="K80" s="141">
        <v>1</v>
      </c>
      <c r="L80" s="142">
        <v>852630</v>
      </c>
      <c r="M80" s="145">
        <f t="shared" si="6"/>
        <v>852630</v>
      </c>
      <c r="N80" s="157" t="s">
        <v>31</v>
      </c>
      <c r="O80" s="358"/>
    </row>
    <row r="81" spans="1:16" ht="15.75" customHeight="1">
      <c r="A81" s="287"/>
      <c r="B81" s="301"/>
      <c r="C81" s="190" t="s">
        <v>63</v>
      </c>
      <c r="D81" s="141" t="s">
        <v>64</v>
      </c>
      <c r="E81" s="135" t="s">
        <v>65</v>
      </c>
      <c r="F81" s="135" t="s">
        <v>42</v>
      </c>
      <c r="G81" s="138" t="s">
        <v>24</v>
      </c>
      <c r="H81" s="138" t="s">
        <v>25</v>
      </c>
      <c r="I81" s="139" t="s">
        <v>26</v>
      </c>
      <c r="J81" s="141" t="s">
        <v>50</v>
      </c>
      <c r="K81" s="141">
        <v>1</v>
      </c>
      <c r="L81" s="142">
        <v>852630</v>
      </c>
      <c r="M81" s="145">
        <f t="shared" si="6"/>
        <v>852630</v>
      </c>
      <c r="N81" s="157" t="s">
        <v>31</v>
      </c>
      <c r="O81" s="358"/>
    </row>
    <row r="82" spans="1:16" ht="15.75" customHeight="1">
      <c r="A82" s="287"/>
      <c r="B82" s="301"/>
      <c r="C82" s="190" t="s">
        <v>63</v>
      </c>
      <c r="D82" s="141" t="s">
        <v>64</v>
      </c>
      <c r="E82" s="147" t="s">
        <v>66</v>
      </c>
      <c r="F82" s="135" t="s">
        <v>42</v>
      </c>
      <c r="G82" s="138" t="s">
        <v>24</v>
      </c>
      <c r="H82" s="138" t="s">
        <v>25</v>
      </c>
      <c r="I82" s="139" t="s">
        <v>26</v>
      </c>
      <c r="J82" s="141" t="s">
        <v>50</v>
      </c>
      <c r="K82" s="141">
        <v>1</v>
      </c>
      <c r="L82" s="142">
        <v>852630</v>
      </c>
      <c r="M82" s="145">
        <f t="shared" si="6"/>
        <v>852630</v>
      </c>
      <c r="N82" s="157" t="s">
        <v>31</v>
      </c>
      <c r="O82" s="358"/>
    </row>
    <row r="83" spans="1:16" ht="15.75" customHeight="1">
      <c r="A83" s="287"/>
      <c r="B83" s="301"/>
      <c r="C83" s="190" t="s">
        <v>63</v>
      </c>
      <c r="D83" s="144" t="s">
        <v>67</v>
      </c>
      <c r="E83" s="148" t="s">
        <v>68</v>
      </c>
      <c r="F83" s="148" t="s">
        <v>58</v>
      </c>
      <c r="G83" s="138" t="s">
        <v>24</v>
      </c>
      <c r="H83" s="138" t="s">
        <v>25</v>
      </c>
      <c r="I83" s="139" t="s">
        <v>26</v>
      </c>
      <c r="J83" s="144" t="s">
        <v>69</v>
      </c>
      <c r="K83" s="141">
        <v>1</v>
      </c>
      <c r="L83" s="145">
        <v>1800000</v>
      </c>
      <c r="M83" s="145">
        <f>L83*K83</f>
        <v>1800000</v>
      </c>
      <c r="N83" s="159" t="s">
        <v>28</v>
      </c>
      <c r="O83" s="358"/>
    </row>
    <row r="84" spans="1:16" ht="15.75" customHeight="1">
      <c r="A84" s="287"/>
      <c r="B84" s="301"/>
      <c r="C84" s="190" t="s">
        <v>63</v>
      </c>
      <c r="D84" s="144" t="s">
        <v>70</v>
      </c>
      <c r="E84" s="148" t="s">
        <v>71</v>
      </c>
      <c r="F84" s="135" t="s">
        <v>42</v>
      </c>
      <c r="G84" s="138" t="s">
        <v>24</v>
      </c>
      <c r="H84" s="138" t="s">
        <v>25</v>
      </c>
      <c r="I84" s="139" t="s">
        <v>26</v>
      </c>
      <c r="J84" s="141" t="s">
        <v>50</v>
      </c>
      <c r="K84" s="141">
        <v>1</v>
      </c>
      <c r="L84" s="142">
        <v>852660</v>
      </c>
      <c r="M84" s="145">
        <f>L84*K84</f>
        <v>852660</v>
      </c>
      <c r="N84" s="157" t="s">
        <v>31</v>
      </c>
      <c r="O84" s="358"/>
    </row>
    <row r="85" spans="1:16" ht="15.75" customHeight="1">
      <c r="A85" s="287"/>
      <c r="B85" s="301"/>
      <c r="C85" s="190" t="s">
        <v>72</v>
      </c>
      <c r="D85" s="144" t="s">
        <v>73</v>
      </c>
      <c r="E85" s="148" t="s">
        <v>74</v>
      </c>
      <c r="F85" s="135" t="s">
        <v>42</v>
      </c>
      <c r="G85" s="138" t="s">
        <v>24</v>
      </c>
      <c r="H85" s="146" t="s">
        <v>75</v>
      </c>
      <c r="I85" s="139" t="s">
        <v>76</v>
      </c>
      <c r="J85" s="144" t="s">
        <v>77</v>
      </c>
      <c r="K85" s="141">
        <v>2</v>
      </c>
      <c r="L85" s="142">
        <v>852630</v>
      </c>
      <c r="M85" s="145">
        <f>K85*L85</f>
        <v>1705260</v>
      </c>
      <c r="N85" s="157" t="s">
        <v>39</v>
      </c>
      <c r="O85" s="358"/>
    </row>
    <row r="86" spans="1:16" ht="15.75" customHeight="1">
      <c r="A86" s="287"/>
      <c r="B86" s="301"/>
      <c r="C86" s="190" t="s">
        <v>72</v>
      </c>
      <c r="D86" s="144" t="s">
        <v>73</v>
      </c>
      <c r="E86" s="148" t="s">
        <v>78</v>
      </c>
      <c r="F86" s="135" t="s">
        <v>42</v>
      </c>
      <c r="G86" s="138" t="s">
        <v>24</v>
      </c>
      <c r="H86" s="146" t="s">
        <v>43</v>
      </c>
      <c r="I86" s="139" t="s">
        <v>26</v>
      </c>
      <c r="J86" s="141" t="s">
        <v>79</v>
      </c>
      <c r="K86" s="141">
        <v>1</v>
      </c>
      <c r="L86" s="142">
        <v>852630</v>
      </c>
      <c r="M86" s="145">
        <f t="shared" ref="M86:M88" si="7">K86*L86</f>
        <v>852630</v>
      </c>
      <c r="N86" s="157" t="s">
        <v>55</v>
      </c>
      <c r="O86" s="358"/>
    </row>
    <row r="87" spans="1:16" ht="15.75" customHeight="1">
      <c r="A87" s="287"/>
      <c r="B87" s="301"/>
      <c r="C87" s="190" t="s">
        <v>72</v>
      </c>
      <c r="D87" s="144" t="s">
        <v>73</v>
      </c>
      <c r="E87" s="148" t="s">
        <v>80</v>
      </c>
      <c r="F87" s="135" t="s">
        <v>42</v>
      </c>
      <c r="G87" s="138" t="s">
        <v>24</v>
      </c>
      <c r="H87" s="138" t="s">
        <v>25</v>
      </c>
      <c r="I87" s="139" t="s">
        <v>26</v>
      </c>
      <c r="J87" s="144" t="s">
        <v>69</v>
      </c>
      <c r="K87" s="141">
        <v>1</v>
      </c>
      <c r="L87" s="142">
        <v>852630</v>
      </c>
      <c r="M87" s="145">
        <f t="shared" si="7"/>
        <v>852630</v>
      </c>
      <c r="N87" s="157" t="s">
        <v>31</v>
      </c>
      <c r="O87" s="358"/>
    </row>
    <row r="88" spans="1:16" s="12" customFormat="1" ht="15.75" customHeight="1">
      <c r="A88" s="288"/>
      <c r="B88" s="316"/>
      <c r="C88" s="169" t="s">
        <v>72</v>
      </c>
      <c r="D88" s="160" t="s">
        <v>90</v>
      </c>
      <c r="E88" s="161" t="s">
        <v>91</v>
      </c>
      <c r="F88" s="162" t="s">
        <v>42</v>
      </c>
      <c r="G88" s="163" t="s">
        <v>24</v>
      </c>
      <c r="H88" s="163" t="s">
        <v>25</v>
      </c>
      <c r="I88" s="164" t="s">
        <v>26</v>
      </c>
      <c r="J88" s="160" t="s">
        <v>69</v>
      </c>
      <c r="K88" s="165">
        <v>1</v>
      </c>
      <c r="L88" s="142">
        <v>852630</v>
      </c>
      <c r="M88" s="166">
        <f t="shared" si="7"/>
        <v>852630</v>
      </c>
      <c r="N88" s="217" t="s">
        <v>45</v>
      </c>
      <c r="O88" s="358"/>
      <c r="P88"/>
    </row>
    <row r="89" spans="1:16" s="12" customFormat="1" ht="15.75" customHeight="1">
      <c r="A89" s="18"/>
      <c r="B89" s="18"/>
      <c r="C89"/>
      <c r="D89"/>
      <c r="E89" s="7"/>
      <c r="F89"/>
      <c r="G89"/>
      <c r="H89"/>
      <c r="I89"/>
      <c r="J89"/>
      <c r="K89" s="302" t="s">
        <v>84</v>
      </c>
      <c r="L89" s="302"/>
      <c r="M89" s="131">
        <f>SUM(M5:M88)</f>
        <v>84800000</v>
      </c>
      <c r="N89" s="14"/>
      <c r="O89"/>
      <c r="P89"/>
    </row>
    <row r="90" spans="1:16" s="12" customFormat="1" ht="15.75" customHeight="1">
      <c r="C90"/>
      <c r="D90"/>
      <c r="E90" s="7"/>
      <c r="F90"/>
      <c r="G90"/>
      <c r="H90"/>
      <c r="I90"/>
      <c r="J90"/>
      <c r="K90" s="293" t="s">
        <v>85</v>
      </c>
      <c r="L90" s="294"/>
      <c r="M90" s="10">
        <v>2878620</v>
      </c>
      <c r="N90" s="23">
        <f>M90*100%/M91</f>
        <v>3.2831493013918328E-2</v>
      </c>
      <c r="O90"/>
      <c r="P90"/>
    </row>
    <row r="91" spans="1:16" s="12" customFormat="1" ht="15.75" customHeight="1">
      <c r="C91"/>
      <c r="D91"/>
      <c r="E91" s="7"/>
      <c r="F91"/>
      <c r="G91"/>
      <c r="H91"/>
      <c r="I91"/>
      <c r="J91"/>
      <c r="K91" s="282" t="s">
        <v>86</v>
      </c>
      <c r="L91" s="282"/>
      <c r="M91" s="17">
        <f>M89+M90</f>
        <v>87678620</v>
      </c>
      <c r="N91" s="14"/>
      <c r="O91"/>
      <c r="P91"/>
    </row>
    <row r="92" spans="1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1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1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1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1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  <row r="1017" spans="3:16" s="12" customFormat="1" ht="15.75" customHeight="1">
      <c r="C1017"/>
      <c r="D1017"/>
      <c r="E1017" s="7"/>
      <c r="F1017"/>
      <c r="G1017"/>
      <c r="H1017"/>
      <c r="I1017"/>
      <c r="J1017"/>
      <c r="K1017"/>
      <c r="L1017"/>
      <c r="M1017"/>
      <c r="N1017" s="14"/>
      <c r="O1017"/>
      <c r="P1017"/>
    </row>
    <row r="1018" spans="3:16" s="12" customFormat="1" ht="15.75" customHeight="1">
      <c r="C1018"/>
      <c r="D1018"/>
      <c r="E1018" s="7"/>
      <c r="F1018"/>
      <c r="G1018"/>
      <c r="H1018"/>
      <c r="I1018"/>
      <c r="J1018"/>
      <c r="K1018"/>
      <c r="L1018"/>
      <c r="M1018"/>
      <c r="N1018" s="14"/>
      <c r="O1018"/>
      <c r="P1018"/>
    </row>
  </sheetData>
  <protectedRanges>
    <protectedRange sqref="E5 E26 E47 E68" name="Rango1_13_1_1_1_1_1_1_1"/>
  </protectedRanges>
  <mergeCells count="16">
    <mergeCell ref="K89:L89"/>
    <mergeCell ref="K90:L90"/>
    <mergeCell ref="K91:L91"/>
    <mergeCell ref="B68:B88"/>
    <mergeCell ref="A68:A88"/>
    <mergeCell ref="A47:A67"/>
    <mergeCell ref="B47:B67"/>
    <mergeCell ref="B26:B46"/>
    <mergeCell ref="A26:A46"/>
    <mergeCell ref="A1:O1"/>
    <mergeCell ref="A2:O2"/>
    <mergeCell ref="G3:H3"/>
    <mergeCell ref="I3:J3"/>
    <mergeCell ref="B5:B25"/>
    <mergeCell ref="A5:A25"/>
    <mergeCell ref="O4:O88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1032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4.85546875" customWidth="1"/>
    <col min="17" max="17" width="15.7109375" customWidth="1"/>
    <col min="18" max="18" width="18.5703125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151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>
      <c r="A3" s="11" t="s">
        <v>1</v>
      </c>
      <c r="B3" s="13" t="s">
        <v>2</v>
      </c>
      <c r="C3" s="6" t="s">
        <v>3</v>
      </c>
      <c r="D3" s="6" t="s">
        <v>4</v>
      </c>
      <c r="E3" s="246" t="s">
        <v>5</v>
      </c>
      <c r="F3" s="16" t="s">
        <v>6</v>
      </c>
      <c r="G3" s="359" t="s">
        <v>7</v>
      </c>
      <c r="H3" s="360"/>
      <c r="I3" s="359" t="s">
        <v>8</v>
      </c>
      <c r="J3" s="360"/>
      <c r="K3" s="6" t="s">
        <v>9</v>
      </c>
      <c r="L3" s="6" t="s">
        <v>10</v>
      </c>
      <c r="M3" s="6" t="s">
        <v>11</v>
      </c>
      <c r="N3" s="6" t="s">
        <v>12</v>
      </c>
      <c r="O3" s="15" t="s">
        <v>13</v>
      </c>
      <c r="P3" s="3"/>
    </row>
    <row r="4" spans="1:18" ht="39.75" customHeight="1">
      <c r="A4" s="240"/>
      <c r="B4" s="241"/>
      <c r="C4" s="242"/>
      <c r="D4" s="242"/>
      <c r="E4" s="242"/>
      <c r="F4" s="243" t="s">
        <v>14</v>
      </c>
      <c r="G4" s="244" t="s">
        <v>15</v>
      </c>
      <c r="H4" s="244" t="s">
        <v>16</v>
      </c>
      <c r="I4" s="244" t="s">
        <v>17</v>
      </c>
      <c r="J4" s="244" t="s">
        <v>18</v>
      </c>
      <c r="K4" s="242"/>
      <c r="L4" s="242"/>
      <c r="M4" s="242"/>
      <c r="N4" s="245"/>
      <c r="O4" s="289">
        <v>1</v>
      </c>
      <c r="P4" s="3"/>
    </row>
    <row r="5" spans="1:18" ht="65.25" customHeight="1">
      <c r="A5" s="361" t="s">
        <v>152</v>
      </c>
      <c r="B5" s="330">
        <v>342</v>
      </c>
      <c r="C5" s="192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200">
        <v>2100000</v>
      </c>
      <c r="M5" s="155">
        <f>K5*L5</f>
        <v>2100000</v>
      </c>
      <c r="N5" s="172" t="s">
        <v>28</v>
      </c>
      <c r="O5" s="290"/>
      <c r="P5" s="19">
        <v>64800000</v>
      </c>
      <c r="Q5">
        <f>P5/4</f>
        <v>16200000</v>
      </c>
      <c r="R5" s="155">
        <f>Q5/17</f>
        <v>952941.17647058819</v>
      </c>
    </row>
    <row r="6" spans="1:18" ht="65.25" customHeight="1">
      <c r="A6" s="362"/>
      <c r="B6" s="326"/>
      <c r="C6" s="18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73">
        <v>1</v>
      </c>
      <c r="L6" s="142">
        <v>952940</v>
      </c>
      <c r="M6" s="198">
        <f>K6*L6</f>
        <v>952940</v>
      </c>
      <c r="N6" s="173" t="s">
        <v>31</v>
      </c>
      <c r="O6" s="290"/>
      <c r="P6" s="194">
        <v>25000000</v>
      </c>
      <c r="Q6" s="155">
        <f>P6/4</f>
        <v>6250000</v>
      </c>
      <c r="R6" s="155">
        <f>Q6/3</f>
        <v>2083333.3333333333</v>
      </c>
    </row>
    <row r="7" spans="1:18" ht="65.25" customHeight="1">
      <c r="A7" s="362"/>
      <c r="B7" s="326"/>
      <c r="C7" s="18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73">
        <v>1</v>
      </c>
      <c r="L7" s="142">
        <v>952940</v>
      </c>
      <c r="M7" s="198">
        <f t="shared" ref="M7:M18" si="0">K7*L7</f>
        <v>952940</v>
      </c>
      <c r="N7" s="173" t="s">
        <v>31</v>
      </c>
      <c r="O7" s="290"/>
      <c r="P7" s="177">
        <f>SUM(M5:M23)</f>
        <v>22450000</v>
      </c>
      <c r="Q7" s="134">
        <f>P7*4</f>
        <v>89800000</v>
      </c>
      <c r="R7" s="155">
        <v>2100000</v>
      </c>
    </row>
    <row r="8" spans="1:18" ht="65.25" customHeight="1">
      <c r="A8" s="362"/>
      <c r="B8" s="326"/>
      <c r="C8" s="18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73">
        <v>1</v>
      </c>
      <c r="L8" s="142">
        <v>952940</v>
      </c>
      <c r="M8" s="198">
        <f t="shared" si="0"/>
        <v>952940</v>
      </c>
      <c r="N8" s="173" t="s">
        <v>31</v>
      </c>
      <c r="O8" s="290"/>
      <c r="P8" s="19"/>
      <c r="R8" s="155">
        <v>2050000</v>
      </c>
    </row>
    <row r="9" spans="1:18" ht="65.25" customHeight="1">
      <c r="A9" s="362"/>
      <c r="B9" s="326"/>
      <c r="C9" s="18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73">
        <v>1</v>
      </c>
      <c r="L9" s="142">
        <v>952940</v>
      </c>
      <c r="M9" s="198">
        <f t="shared" si="0"/>
        <v>952940</v>
      </c>
      <c r="N9" s="173" t="s">
        <v>39</v>
      </c>
      <c r="O9" s="290"/>
      <c r="P9" s="19"/>
    </row>
    <row r="10" spans="1:18" ht="51" customHeight="1">
      <c r="A10" s="362"/>
      <c r="B10" s="326"/>
      <c r="C10" s="190" t="s">
        <v>40</v>
      </c>
      <c r="D10" s="136"/>
      <c r="E10" s="144" t="s">
        <v>46</v>
      </c>
      <c r="F10" s="135" t="s">
        <v>47</v>
      </c>
      <c r="G10" s="138"/>
      <c r="H10" s="138" t="s">
        <v>25</v>
      </c>
      <c r="I10" s="139" t="s">
        <v>26</v>
      </c>
      <c r="J10" s="139" t="s">
        <v>48</v>
      </c>
      <c r="K10" s="173">
        <v>1</v>
      </c>
      <c r="L10" s="142">
        <v>952940</v>
      </c>
      <c r="M10" s="199">
        <f t="shared" si="0"/>
        <v>952940</v>
      </c>
      <c r="N10" s="170" t="s">
        <v>45</v>
      </c>
      <c r="O10" s="290"/>
      <c r="P10" s="19"/>
    </row>
    <row r="11" spans="1:18" ht="52.5" customHeight="1">
      <c r="A11" s="362"/>
      <c r="B11" s="326"/>
      <c r="C11" s="190" t="s">
        <v>40</v>
      </c>
      <c r="D11" s="136"/>
      <c r="E11" s="144" t="s">
        <v>51</v>
      </c>
      <c r="F11" s="135" t="s">
        <v>42</v>
      </c>
      <c r="G11" s="138" t="s">
        <v>24</v>
      </c>
      <c r="H11" s="138" t="s">
        <v>25</v>
      </c>
      <c r="I11" s="139" t="s">
        <v>26</v>
      </c>
      <c r="J11" s="139" t="s">
        <v>50</v>
      </c>
      <c r="K11" s="173">
        <v>1</v>
      </c>
      <c r="L11" s="142">
        <v>952940</v>
      </c>
      <c r="M11" s="199">
        <f t="shared" si="0"/>
        <v>952940</v>
      </c>
      <c r="N11" s="170" t="s">
        <v>45</v>
      </c>
      <c r="O11" s="290"/>
      <c r="P11" s="19"/>
    </row>
    <row r="12" spans="1:18" ht="52.5" customHeight="1">
      <c r="A12" s="362"/>
      <c r="B12" s="326"/>
      <c r="C12" s="190" t="s">
        <v>52</v>
      </c>
      <c r="D12" s="141"/>
      <c r="E12" s="141" t="s">
        <v>53</v>
      </c>
      <c r="F12" s="135" t="s">
        <v>54</v>
      </c>
      <c r="G12" s="138" t="s">
        <v>24</v>
      </c>
      <c r="H12" s="138" t="s">
        <v>25</v>
      </c>
      <c r="I12" s="139" t="s">
        <v>26</v>
      </c>
      <c r="J12" s="141" t="s">
        <v>50</v>
      </c>
      <c r="K12" s="173">
        <v>1</v>
      </c>
      <c r="L12" s="142">
        <v>952940</v>
      </c>
      <c r="M12" s="199">
        <f t="shared" si="0"/>
        <v>952940</v>
      </c>
      <c r="N12" s="173" t="s">
        <v>55</v>
      </c>
      <c r="O12" s="290"/>
      <c r="P12" s="19"/>
    </row>
    <row r="13" spans="1:18" ht="61.5" customHeight="1">
      <c r="A13" s="362"/>
      <c r="B13" s="326"/>
      <c r="C13" s="190" t="s">
        <v>52</v>
      </c>
      <c r="D13" s="141"/>
      <c r="E13" s="141" t="s">
        <v>56</v>
      </c>
      <c r="F13" s="135" t="s">
        <v>42</v>
      </c>
      <c r="G13" s="138" t="s">
        <v>24</v>
      </c>
      <c r="H13" s="138" t="s">
        <v>25</v>
      </c>
      <c r="I13" s="139" t="s">
        <v>26</v>
      </c>
      <c r="J13" s="141" t="s">
        <v>50</v>
      </c>
      <c r="K13" s="173">
        <v>1</v>
      </c>
      <c r="L13" s="142">
        <v>952940</v>
      </c>
      <c r="M13" s="199">
        <f t="shared" si="0"/>
        <v>952940</v>
      </c>
      <c r="N13" s="173" t="s">
        <v>39</v>
      </c>
      <c r="O13" s="290"/>
      <c r="P13" s="19"/>
    </row>
    <row r="14" spans="1:18" ht="60.75" customHeight="1">
      <c r="A14" s="362"/>
      <c r="B14" s="326"/>
      <c r="C14" s="190" t="s">
        <v>52</v>
      </c>
      <c r="D14" s="141"/>
      <c r="E14" s="141" t="s">
        <v>57</v>
      </c>
      <c r="F14" s="135" t="s">
        <v>58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73">
        <v>1</v>
      </c>
      <c r="L14" s="145">
        <v>2050000</v>
      </c>
      <c r="M14" s="199">
        <f t="shared" si="0"/>
        <v>2050000</v>
      </c>
      <c r="N14" s="174" t="s">
        <v>28</v>
      </c>
      <c r="O14" s="290"/>
      <c r="P14" s="19"/>
    </row>
    <row r="15" spans="1:18" ht="40.5" customHeight="1">
      <c r="A15" s="362"/>
      <c r="B15" s="326"/>
      <c r="C15" s="190" t="s">
        <v>52</v>
      </c>
      <c r="D15" s="141"/>
      <c r="E15" s="141" t="s">
        <v>59</v>
      </c>
      <c r="F15" s="135" t="s">
        <v>42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73">
        <v>1</v>
      </c>
      <c r="L15" s="142">
        <v>952940</v>
      </c>
      <c r="M15" s="199">
        <f t="shared" si="0"/>
        <v>952940</v>
      </c>
      <c r="N15" s="173" t="s">
        <v>55</v>
      </c>
      <c r="O15" s="290"/>
      <c r="P15" s="19"/>
    </row>
    <row r="16" spans="1:18" ht="42" customHeight="1">
      <c r="A16" s="362"/>
      <c r="B16" s="326"/>
      <c r="C16" s="190" t="s">
        <v>60</v>
      </c>
      <c r="D16" s="141"/>
      <c r="E16" s="141" t="s">
        <v>61</v>
      </c>
      <c r="F16" s="135" t="s">
        <v>42</v>
      </c>
      <c r="G16" s="138" t="s">
        <v>62</v>
      </c>
      <c r="H16" s="138" t="s">
        <v>25</v>
      </c>
      <c r="I16" s="139" t="s">
        <v>26</v>
      </c>
      <c r="J16" s="140" t="s">
        <v>27</v>
      </c>
      <c r="K16" s="173">
        <v>1</v>
      </c>
      <c r="L16" s="142">
        <v>952940</v>
      </c>
      <c r="M16" s="199">
        <f t="shared" si="0"/>
        <v>952940</v>
      </c>
      <c r="N16" s="173" t="s">
        <v>31</v>
      </c>
      <c r="O16" s="290"/>
      <c r="P16" s="19"/>
    </row>
    <row r="17" spans="1:16" ht="58.5" customHeight="1">
      <c r="A17" s="362"/>
      <c r="B17" s="326"/>
      <c r="C17" s="190" t="s">
        <v>63</v>
      </c>
      <c r="D17" s="141" t="s">
        <v>64</v>
      </c>
      <c r="E17" s="135" t="s">
        <v>65</v>
      </c>
      <c r="F17" s="135" t="s">
        <v>42</v>
      </c>
      <c r="G17" s="138" t="s">
        <v>24</v>
      </c>
      <c r="H17" s="138" t="s">
        <v>25</v>
      </c>
      <c r="I17" s="139" t="s">
        <v>26</v>
      </c>
      <c r="J17" s="141" t="s">
        <v>50</v>
      </c>
      <c r="K17" s="173">
        <v>1</v>
      </c>
      <c r="L17" s="142">
        <v>952940</v>
      </c>
      <c r="M17" s="199">
        <f t="shared" si="0"/>
        <v>952940</v>
      </c>
      <c r="N17" s="173" t="s">
        <v>31</v>
      </c>
      <c r="O17" s="290"/>
      <c r="P17" s="19"/>
    </row>
    <row r="18" spans="1:16" ht="90.75" customHeight="1">
      <c r="A18" s="362"/>
      <c r="B18" s="326"/>
      <c r="C18" s="190" t="s">
        <v>63</v>
      </c>
      <c r="D18" s="141" t="s">
        <v>64</v>
      </c>
      <c r="E18" s="147" t="s">
        <v>66</v>
      </c>
      <c r="F18" s="135" t="s">
        <v>42</v>
      </c>
      <c r="G18" s="138" t="s">
        <v>24</v>
      </c>
      <c r="H18" s="138" t="s">
        <v>25</v>
      </c>
      <c r="I18" s="139" t="s">
        <v>26</v>
      </c>
      <c r="J18" s="141" t="s">
        <v>50</v>
      </c>
      <c r="K18" s="173">
        <v>1</v>
      </c>
      <c r="L18" s="142">
        <v>952940</v>
      </c>
      <c r="M18" s="199">
        <f t="shared" si="0"/>
        <v>952940</v>
      </c>
      <c r="N18" s="173" t="s">
        <v>31</v>
      </c>
      <c r="O18" s="290"/>
      <c r="P18" s="19"/>
    </row>
    <row r="19" spans="1:16" ht="33" customHeight="1">
      <c r="A19" s="362"/>
      <c r="B19" s="326"/>
      <c r="C19" s="190" t="s">
        <v>63</v>
      </c>
      <c r="D19" s="144" t="s">
        <v>67</v>
      </c>
      <c r="E19" s="148" t="s">
        <v>68</v>
      </c>
      <c r="F19" s="148" t="s">
        <v>58</v>
      </c>
      <c r="G19" s="138" t="s">
        <v>24</v>
      </c>
      <c r="H19" s="138" t="s">
        <v>25</v>
      </c>
      <c r="I19" s="139" t="s">
        <v>26</v>
      </c>
      <c r="J19" s="144" t="s">
        <v>69</v>
      </c>
      <c r="K19" s="173">
        <v>1</v>
      </c>
      <c r="L19" s="145">
        <v>2100000</v>
      </c>
      <c r="M19" s="199">
        <f>L19*K19</f>
        <v>2100000</v>
      </c>
      <c r="N19" s="174" t="s">
        <v>28</v>
      </c>
      <c r="O19" s="290"/>
      <c r="P19" s="19"/>
    </row>
    <row r="20" spans="1:16" ht="95.25" customHeight="1">
      <c r="A20" s="362"/>
      <c r="B20" s="326"/>
      <c r="C20" s="190" t="s">
        <v>63</v>
      </c>
      <c r="D20" s="144" t="s">
        <v>70</v>
      </c>
      <c r="E20" s="148" t="s">
        <v>71</v>
      </c>
      <c r="F20" s="135" t="s">
        <v>42</v>
      </c>
      <c r="G20" s="138" t="s">
        <v>24</v>
      </c>
      <c r="H20" s="138" t="s">
        <v>25</v>
      </c>
      <c r="I20" s="139" t="s">
        <v>26</v>
      </c>
      <c r="J20" s="141" t="s">
        <v>50</v>
      </c>
      <c r="K20" s="173">
        <v>1</v>
      </c>
      <c r="L20" s="142">
        <v>952960</v>
      </c>
      <c r="M20" s="199">
        <f>L20*K20</f>
        <v>952960</v>
      </c>
      <c r="N20" s="173" t="s">
        <v>31</v>
      </c>
      <c r="O20" s="290"/>
      <c r="P20" s="19"/>
    </row>
    <row r="21" spans="1:16" ht="56.25" customHeight="1">
      <c r="A21" s="362"/>
      <c r="B21" s="326"/>
      <c r="C21" s="190" t="s">
        <v>72</v>
      </c>
      <c r="D21" s="144" t="s">
        <v>73</v>
      </c>
      <c r="E21" s="148" t="s">
        <v>74</v>
      </c>
      <c r="F21" s="135" t="s">
        <v>42</v>
      </c>
      <c r="G21" s="138" t="s">
        <v>24</v>
      </c>
      <c r="H21" s="146" t="s">
        <v>75</v>
      </c>
      <c r="I21" s="139" t="s">
        <v>76</v>
      </c>
      <c r="J21" s="144" t="s">
        <v>77</v>
      </c>
      <c r="K21" s="173">
        <v>2</v>
      </c>
      <c r="L21" s="142">
        <v>952940</v>
      </c>
      <c r="M21" s="199">
        <f>K21*L21</f>
        <v>1905880</v>
      </c>
      <c r="N21" s="173" t="s">
        <v>39</v>
      </c>
      <c r="O21" s="290"/>
      <c r="P21" s="19"/>
    </row>
    <row r="22" spans="1:16" ht="65.25" customHeight="1">
      <c r="A22" s="362"/>
      <c r="B22" s="326"/>
      <c r="C22" s="190" t="s">
        <v>72</v>
      </c>
      <c r="D22" s="144" t="s">
        <v>73</v>
      </c>
      <c r="E22" s="148" t="s">
        <v>78</v>
      </c>
      <c r="F22" s="135" t="s">
        <v>42</v>
      </c>
      <c r="G22" s="138" t="s">
        <v>24</v>
      </c>
      <c r="H22" s="146" t="s">
        <v>43</v>
      </c>
      <c r="I22" s="139" t="s">
        <v>26</v>
      </c>
      <c r="J22" s="141" t="s">
        <v>79</v>
      </c>
      <c r="K22" s="173">
        <v>1</v>
      </c>
      <c r="L22" s="142">
        <v>952940</v>
      </c>
      <c r="M22" s="199">
        <f t="shared" ref="M22:M23" si="1">K22*L22</f>
        <v>952940</v>
      </c>
      <c r="N22" s="173" t="s">
        <v>55</v>
      </c>
      <c r="O22" s="290"/>
      <c r="P22" s="19"/>
    </row>
    <row r="23" spans="1:16" ht="56.25" customHeight="1">
      <c r="A23" s="363"/>
      <c r="B23" s="327"/>
      <c r="C23" s="191" t="s">
        <v>72</v>
      </c>
      <c r="D23" s="205" t="s">
        <v>73</v>
      </c>
      <c r="E23" s="206" t="s">
        <v>80</v>
      </c>
      <c r="F23" s="207" t="s">
        <v>42</v>
      </c>
      <c r="G23" s="208" t="s">
        <v>24</v>
      </c>
      <c r="H23" s="208" t="s">
        <v>25</v>
      </c>
      <c r="I23" s="209" t="s">
        <v>26</v>
      </c>
      <c r="J23" s="205" t="s">
        <v>69</v>
      </c>
      <c r="K23" s="210">
        <v>1</v>
      </c>
      <c r="L23" s="142">
        <v>952940</v>
      </c>
      <c r="M23" s="211">
        <f t="shared" si="1"/>
        <v>952940</v>
      </c>
      <c r="N23" s="210" t="s">
        <v>31</v>
      </c>
      <c r="O23" s="290"/>
      <c r="P23" s="19"/>
    </row>
    <row r="24" spans="1:16" ht="71.25" customHeight="1">
      <c r="A24" s="364" t="s">
        <v>153</v>
      </c>
      <c r="B24" s="367">
        <v>346</v>
      </c>
      <c r="C24" s="192" t="s">
        <v>20</v>
      </c>
      <c r="D24" s="171" t="s">
        <v>21</v>
      </c>
      <c r="E24" s="150" t="s">
        <v>22</v>
      </c>
      <c r="F24" s="150" t="s">
        <v>23</v>
      </c>
      <c r="G24" s="151" t="s">
        <v>24</v>
      </c>
      <c r="H24" s="151" t="s">
        <v>25</v>
      </c>
      <c r="I24" s="152" t="s">
        <v>26</v>
      </c>
      <c r="J24" s="153" t="s">
        <v>27</v>
      </c>
      <c r="K24" s="154">
        <v>1</v>
      </c>
      <c r="L24" s="200">
        <v>2100000</v>
      </c>
      <c r="M24" s="155">
        <f>K24*L24</f>
        <v>2100000</v>
      </c>
      <c r="N24" s="172" t="s">
        <v>28</v>
      </c>
      <c r="O24" s="290"/>
      <c r="P24" s="19"/>
    </row>
    <row r="25" spans="1:16" ht="106.5" customHeight="1">
      <c r="A25" s="365"/>
      <c r="B25" s="368"/>
      <c r="C25" s="189" t="s">
        <v>20</v>
      </c>
      <c r="D25" s="144" t="s">
        <v>21</v>
      </c>
      <c r="E25" s="137" t="s">
        <v>29</v>
      </c>
      <c r="F25" s="137" t="s">
        <v>30</v>
      </c>
      <c r="G25" s="138" t="s">
        <v>24</v>
      </c>
      <c r="H25" s="138" t="s">
        <v>25</v>
      </c>
      <c r="I25" s="139" t="s">
        <v>26</v>
      </c>
      <c r="J25" s="140" t="s">
        <v>27</v>
      </c>
      <c r="K25" s="173">
        <v>1</v>
      </c>
      <c r="L25" s="142">
        <v>952940</v>
      </c>
      <c r="M25" s="198">
        <f>K25*L25</f>
        <v>952940</v>
      </c>
      <c r="N25" s="173" t="s">
        <v>31</v>
      </c>
      <c r="O25" s="290"/>
      <c r="P25" s="19"/>
    </row>
    <row r="26" spans="1:16" ht="33.75" customHeight="1">
      <c r="A26" s="365"/>
      <c r="B26" s="368"/>
      <c r="C26" s="189" t="s">
        <v>20</v>
      </c>
      <c r="D26" s="144" t="s">
        <v>32</v>
      </c>
      <c r="E26" s="137" t="s">
        <v>33</v>
      </c>
      <c r="F26" s="137" t="s">
        <v>30</v>
      </c>
      <c r="G26" s="138" t="s">
        <v>24</v>
      </c>
      <c r="H26" s="138" t="s">
        <v>25</v>
      </c>
      <c r="I26" s="139" t="s">
        <v>26</v>
      </c>
      <c r="J26" s="140" t="s">
        <v>34</v>
      </c>
      <c r="K26" s="173">
        <v>1</v>
      </c>
      <c r="L26" s="142">
        <v>952940</v>
      </c>
      <c r="M26" s="198">
        <f t="shared" ref="M26:M37" si="2">K26*L26</f>
        <v>952940</v>
      </c>
      <c r="N26" s="173" t="s">
        <v>31</v>
      </c>
      <c r="O26" s="290"/>
      <c r="P26" s="19"/>
    </row>
    <row r="27" spans="1:16" ht="43.5" customHeight="1">
      <c r="A27" s="365"/>
      <c r="B27" s="368"/>
      <c r="C27" s="189" t="s">
        <v>20</v>
      </c>
      <c r="D27" s="144" t="s">
        <v>32</v>
      </c>
      <c r="E27" s="137" t="s">
        <v>35</v>
      </c>
      <c r="F27" s="137" t="s">
        <v>30</v>
      </c>
      <c r="G27" s="138" t="s">
        <v>24</v>
      </c>
      <c r="H27" s="138" t="s">
        <v>25</v>
      </c>
      <c r="I27" s="139" t="s">
        <v>26</v>
      </c>
      <c r="J27" s="140" t="s">
        <v>34</v>
      </c>
      <c r="K27" s="173">
        <v>1</v>
      </c>
      <c r="L27" s="142">
        <v>952940</v>
      </c>
      <c r="M27" s="198">
        <f t="shared" si="2"/>
        <v>952940</v>
      </c>
      <c r="N27" s="173" t="s">
        <v>31</v>
      </c>
      <c r="O27" s="290"/>
      <c r="P27" s="19"/>
    </row>
    <row r="28" spans="1:16" ht="65.25" customHeight="1">
      <c r="A28" s="365"/>
      <c r="B28" s="368"/>
      <c r="C28" s="189" t="s">
        <v>20</v>
      </c>
      <c r="D28" s="144" t="s">
        <v>32</v>
      </c>
      <c r="E28" s="143" t="s">
        <v>36</v>
      </c>
      <c r="F28" s="137" t="s">
        <v>37</v>
      </c>
      <c r="G28" s="138" t="s">
        <v>38</v>
      </c>
      <c r="H28" s="138" t="s">
        <v>25</v>
      </c>
      <c r="I28" s="139" t="s">
        <v>26</v>
      </c>
      <c r="J28" s="140" t="s">
        <v>27</v>
      </c>
      <c r="K28" s="173">
        <v>1</v>
      </c>
      <c r="L28" s="142">
        <v>952940</v>
      </c>
      <c r="M28" s="198">
        <f t="shared" si="2"/>
        <v>952940</v>
      </c>
      <c r="N28" s="173" t="s">
        <v>39</v>
      </c>
      <c r="O28" s="290"/>
      <c r="P28" s="19"/>
    </row>
    <row r="29" spans="1:16" ht="65.25" customHeight="1">
      <c r="A29" s="365"/>
      <c r="B29" s="368"/>
      <c r="C29" s="190" t="s">
        <v>40</v>
      </c>
      <c r="D29" s="136"/>
      <c r="E29" s="144" t="s">
        <v>46</v>
      </c>
      <c r="F29" s="135" t="s">
        <v>47</v>
      </c>
      <c r="G29" s="138"/>
      <c r="H29" s="138" t="s">
        <v>25</v>
      </c>
      <c r="I29" s="139" t="s">
        <v>26</v>
      </c>
      <c r="J29" s="139" t="s">
        <v>48</v>
      </c>
      <c r="K29" s="173">
        <v>1</v>
      </c>
      <c r="L29" s="142">
        <v>952940</v>
      </c>
      <c r="M29" s="199">
        <f t="shared" si="2"/>
        <v>952940</v>
      </c>
      <c r="N29" s="170" t="s">
        <v>45</v>
      </c>
      <c r="O29" s="290"/>
      <c r="P29" s="19"/>
    </row>
    <row r="30" spans="1:16" ht="46.5" customHeight="1">
      <c r="A30" s="365"/>
      <c r="B30" s="368"/>
      <c r="C30" s="190" t="s">
        <v>40</v>
      </c>
      <c r="D30" s="136"/>
      <c r="E30" s="144" t="s">
        <v>51</v>
      </c>
      <c r="F30" s="135" t="s">
        <v>42</v>
      </c>
      <c r="G30" s="138" t="s">
        <v>24</v>
      </c>
      <c r="H30" s="138" t="s">
        <v>25</v>
      </c>
      <c r="I30" s="139" t="s">
        <v>26</v>
      </c>
      <c r="J30" s="139" t="s">
        <v>50</v>
      </c>
      <c r="K30" s="173">
        <v>1</v>
      </c>
      <c r="L30" s="142">
        <v>952940</v>
      </c>
      <c r="M30" s="199">
        <f t="shared" si="2"/>
        <v>952940</v>
      </c>
      <c r="N30" s="170" t="s">
        <v>45</v>
      </c>
      <c r="O30" s="290"/>
      <c r="P30" s="19"/>
    </row>
    <row r="31" spans="1:16" ht="90">
      <c r="A31" s="365"/>
      <c r="B31" s="368"/>
      <c r="C31" s="190" t="s">
        <v>52</v>
      </c>
      <c r="D31" s="141"/>
      <c r="E31" s="141" t="s">
        <v>53</v>
      </c>
      <c r="F31" s="135" t="s">
        <v>54</v>
      </c>
      <c r="G31" s="138" t="s">
        <v>24</v>
      </c>
      <c r="H31" s="138" t="s">
        <v>25</v>
      </c>
      <c r="I31" s="139" t="s">
        <v>26</v>
      </c>
      <c r="J31" s="141" t="s">
        <v>50</v>
      </c>
      <c r="K31" s="173">
        <v>1</v>
      </c>
      <c r="L31" s="142">
        <v>952940</v>
      </c>
      <c r="M31" s="199">
        <f t="shared" si="2"/>
        <v>952940</v>
      </c>
      <c r="N31" s="173" t="s">
        <v>55</v>
      </c>
      <c r="O31" s="290"/>
      <c r="P31" s="19"/>
    </row>
    <row r="32" spans="1:16" ht="60" customHeight="1">
      <c r="A32" s="365"/>
      <c r="B32" s="368"/>
      <c r="C32" s="190" t="s">
        <v>52</v>
      </c>
      <c r="D32" s="141"/>
      <c r="E32" s="141" t="s">
        <v>56</v>
      </c>
      <c r="F32" s="135" t="s">
        <v>42</v>
      </c>
      <c r="G32" s="138" t="s">
        <v>24</v>
      </c>
      <c r="H32" s="138" t="s">
        <v>25</v>
      </c>
      <c r="I32" s="139" t="s">
        <v>26</v>
      </c>
      <c r="J32" s="141" t="s">
        <v>50</v>
      </c>
      <c r="K32" s="173">
        <v>1</v>
      </c>
      <c r="L32" s="142">
        <v>952940</v>
      </c>
      <c r="M32" s="199">
        <f t="shared" si="2"/>
        <v>952940</v>
      </c>
      <c r="N32" s="173" t="s">
        <v>39</v>
      </c>
      <c r="O32" s="290"/>
      <c r="P32" s="19"/>
    </row>
    <row r="33" spans="1:16" ht="33.75" customHeight="1">
      <c r="A33" s="365"/>
      <c r="B33" s="368"/>
      <c r="C33" s="190" t="s">
        <v>52</v>
      </c>
      <c r="D33" s="141"/>
      <c r="E33" s="141" t="s">
        <v>57</v>
      </c>
      <c r="F33" s="135" t="s">
        <v>58</v>
      </c>
      <c r="G33" s="138" t="s">
        <v>24</v>
      </c>
      <c r="H33" s="138" t="s">
        <v>25</v>
      </c>
      <c r="I33" s="139" t="s">
        <v>26</v>
      </c>
      <c r="J33" s="141" t="s">
        <v>50</v>
      </c>
      <c r="K33" s="173">
        <v>1</v>
      </c>
      <c r="L33" s="145">
        <v>2050000</v>
      </c>
      <c r="M33" s="199">
        <f t="shared" si="2"/>
        <v>2050000</v>
      </c>
      <c r="N33" s="174" t="s">
        <v>28</v>
      </c>
      <c r="O33" s="290"/>
      <c r="P33" s="19"/>
    </row>
    <row r="34" spans="1:16" ht="46.5" customHeight="1">
      <c r="A34" s="365"/>
      <c r="B34" s="368"/>
      <c r="C34" s="190" t="s">
        <v>52</v>
      </c>
      <c r="D34" s="141"/>
      <c r="E34" s="141" t="s">
        <v>59</v>
      </c>
      <c r="F34" s="135" t="s">
        <v>42</v>
      </c>
      <c r="G34" s="138" t="s">
        <v>24</v>
      </c>
      <c r="H34" s="138" t="s">
        <v>25</v>
      </c>
      <c r="I34" s="139" t="s">
        <v>26</v>
      </c>
      <c r="J34" s="141" t="s">
        <v>50</v>
      </c>
      <c r="K34" s="173">
        <v>1</v>
      </c>
      <c r="L34" s="142">
        <v>952940</v>
      </c>
      <c r="M34" s="199">
        <f t="shared" si="2"/>
        <v>952940</v>
      </c>
      <c r="N34" s="173" t="s">
        <v>55</v>
      </c>
      <c r="O34" s="290"/>
      <c r="P34" s="19"/>
    </row>
    <row r="35" spans="1:16" ht="37.5" customHeight="1">
      <c r="A35" s="365"/>
      <c r="B35" s="368"/>
      <c r="C35" s="190" t="s">
        <v>60</v>
      </c>
      <c r="D35" s="141"/>
      <c r="E35" s="141" t="s">
        <v>61</v>
      </c>
      <c r="F35" s="135" t="s">
        <v>42</v>
      </c>
      <c r="G35" s="138" t="s">
        <v>62</v>
      </c>
      <c r="H35" s="138" t="s">
        <v>25</v>
      </c>
      <c r="I35" s="139" t="s">
        <v>26</v>
      </c>
      <c r="J35" s="140" t="s">
        <v>27</v>
      </c>
      <c r="K35" s="173">
        <v>1</v>
      </c>
      <c r="L35" s="142">
        <v>952940</v>
      </c>
      <c r="M35" s="199">
        <f t="shared" si="2"/>
        <v>952940</v>
      </c>
      <c r="N35" s="173" t="s">
        <v>31</v>
      </c>
      <c r="O35" s="290"/>
      <c r="P35" s="19"/>
    </row>
    <row r="36" spans="1:16" ht="37.5" customHeight="1">
      <c r="A36" s="365"/>
      <c r="B36" s="368"/>
      <c r="C36" s="190" t="s">
        <v>63</v>
      </c>
      <c r="D36" s="141" t="s">
        <v>64</v>
      </c>
      <c r="E36" s="135" t="s">
        <v>65</v>
      </c>
      <c r="F36" s="135" t="s">
        <v>42</v>
      </c>
      <c r="G36" s="138" t="s">
        <v>24</v>
      </c>
      <c r="H36" s="138" t="s">
        <v>25</v>
      </c>
      <c r="I36" s="139" t="s">
        <v>26</v>
      </c>
      <c r="J36" s="141" t="s">
        <v>50</v>
      </c>
      <c r="K36" s="173">
        <v>1</v>
      </c>
      <c r="L36" s="142">
        <v>952940</v>
      </c>
      <c r="M36" s="199">
        <f t="shared" si="2"/>
        <v>952940</v>
      </c>
      <c r="N36" s="173" t="s">
        <v>31</v>
      </c>
      <c r="O36" s="290"/>
      <c r="P36" s="19"/>
    </row>
    <row r="37" spans="1:16" ht="37.5" customHeight="1">
      <c r="A37" s="365"/>
      <c r="B37" s="368"/>
      <c r="C37" s="190" t="s">
        <v>63</v>
      </c>
      <c r="D37" s="141" t="s">
        <v>64</v>
      </c>
      <c r="E37" s="147" t="s">
        <v>66</v>
      </c>
      <c r="F37" s="135" t="s">
        <v>42</v>
      </c>
      <c r="G37" s="138" t="s">
        <v>24</v>
      </c>
      <c r="H37" s="138" t="s">
        <v>25</v>
      </c>
      <c r="I37" s="139" t="s">
        <v>26</v>
      </c>
      <c r="J37" s="141" t="s">
        <v>50</v>
      </c>
      <c r="K37" s="173">
        <v>1</v>
      </c>
      <c r="L37" s="142">
        <v>952940</v>
      </c>
      <c r="M37" s="199">
        <f t="shared" si="2"/>
        <v>952940</v>
      </c>
      <c r="N37" s="173" t="s">
        <v>31</v>
      </c>
      <c r="O37" s="290"/>
      <c r="P37" s="19"/>
    </row>
    <row r="38" spans="1:16" ht="37.5" customHeight="1">
      <c r="A38" s="365"/>
      <c r="B38" s="368"/>
      <c r="C38" s="190" t="s">
        <v>63</v>
      </c>
      <c r="D38" s="144" t="s">
        <v>67</v>
      </c>
      <c r="E38" s="148" t="s">
        <v>68</v>
      </c>
      <c r="F38" s="148" t="s">
        <v>58</v>
      </c>
      <c r="G38" s="138" t="s">
        <v>24</v>
      </c>
      <c r="H38" s="138" t="s">
        <v>25</v>
      </c>
      <c r="I38" s="139" t="s">
        <v>26</v>
      </c>
      <c r="J38" s="144" t="s">
        <v>69</v>
      </c>
      <c r="K38" s="173">
        <v>1</v>
      </c>
      <c r="L38" s="145">
        <v>2100000</v>
      </c>
      <c r="M38" s="199">
        <f>L38*K38</f>
        <v>2100000</v>
      </c>
      <c r="N38" s="174" t="s">
        <v>28</v>
      </c>
      <c r="O38" s="290"/>
      <c r="P38" s="19"/>
    </row>
    <row r="39" spans="1:16" ht="37.5" customHeight="1">
      <c r="A39" s="365"/>
      <c r="B39" s="368"/>
      <c r="C39" s="190" t="s">
        <v>63</v>
      </c>
      <c r="D39" s="144" t="s">
        <v>70</v>
      </c>
      <c r="E39" s="148" t="s">
        <v>71</v>
      </c>
      <c r="F39" s="135" t="s">
        <v>42</v>
      </c>
      <c r="G39" s="138" t="s">
        <v>24</v>
      </c>
      <c r="H39" s="138" t="s">
        <v>25</v>
      </c>
      <c r="I39" s="139" t="s">
        <v>26</v>
      </c>
      <c r="J39" s="141" t="s">
        <v>50</v>
      </c>
      <c r="K39" s="173">
        <v>1</v>
      </c>
      <c r="L39" s="142">
        <v>952960</v>
      </c>
      <c r="M39" s="199">
        <f>L39*K39</f>
        <v>952960</v>
      </c>
      <c r="N39" s="173" t="s">
        <v>31</v>
      </c>
      <c r="O39" s="290"/>
      <c r="P39" s="19"/>
    </row>
    <row r="40" spans="1:16" ht="37.5" customHeight="1">
      <c r="A40" s="365"/>
      <c r="B40" s="368"/>
      <c r="C40" s="190" t="s">
        <v>72</v>
      </c>
      <c r="D40" s="144" t="s">
        <v>73</v>
      </c>
      <c r="E40" s="148" t="s">
        <v>74</v>
      </c>
      <c r="F40" s="135" t="s">
        <v>42</v>
      </c>
      <c r="G40" s="138" t="s">
        <v>24</v>
      </c>
      <c r="H40" s="146" t="s">
        <v>75</v>
      </c>
      <c r="I40" s="139" t="s">
        <v>76</v>
      </c>
      <c r="J40" s="144" t="s">
        <v>77</v>
      </c>
      <c r="K40" s="173">
        <v>2</v>
      </c>
      <c r="L40" s="142">
        <v>952940</v>
      </c>
      <c r="M40" s="199">
        <f>K40*L40</f>
        <v>1905880</v>
      </c>
      <c r="N40" s="173" t="s">
        <v>39</v>
      </c>
      <c r="O40" s="290"/>
      <c r="P40" s="19"/>
    </row>
    <row r="41" spans="1:16" ht="37.5" customHeight="1">
      <c r="A41" s="365"/>
      <c r="B41" s="368"/>
      <c r="C41" s="190" t="s">
        <v>72</v>
      </c>
      <c r="D41" s="144" t="s">
        <v>73</v>
      </c>
      <c r="E41" s="148" t="s">
        <v>78</v>
      </c>
      <c r="F41" s="135" t="s">
        <v>42</v>
      </c>
      <c r="G41" s="138" t="s">
        <v>24</v>
      </c>
      <c r="H41" s="146" t="s">
        <v>43</v>
      </c>
      <c r="I41" s="139" t="s">
        <v>26</v>
      </c>
      <c r="J41" s="141" t="s">
        <v>79</v>
      </c>
      <c r="K41" s="173">
        <v>1</v>
      </c>
      <c r="L41" s="142">
        <v>952940</v>
      </c>
      <c r="M41" s="199">
        <f t="shared" ref="M41:M42" si="3">K41*L41</f>
        <v>952940</v>
      </c>
      <c r="N41" s="173" t="s">
        <v>55</v>
      </c>
      <c r="O41" s="290"/>
      <c r="P41" s="19"/>
    </row>
    <row r="42" spans="1:16" ht="37.5" customHeight="1">
      <c r="A42" s="366"/>
      <c r="B42" s="369"/>
      <c r="C42" s="191" t="s">
        <v>72</v>
      </c>
      <c r="D42" s="205" t="s">
        <v>73</v>
      </c>
      <c r="E42" s="206" t="s">
        <v>80</v>
      </c>
      <c r="F42" s="207" t="s">
        <v>42</v>
      </c>
      <c r="G42" s="208" t="s">
        <v>24</v>
      </c>
      <c r="H42" s="208" t="s">
        <v>25</v>
      </c>
      <c r="I42" s="209" t="s">
        <v>26</v>
      </c>
      <c r="J42" s="205" t="s">
        <v>69</v>
      </c>
      <c r="K42" s="210">
        <v>1</v>
      </c>
      <c r="L42" s="142">
        <v>952940</v>
      </c>
      <c r="M42" s="211">
        <f t="shared" si="3"/>
        <v>952940</v>
      </c>
      <c r="N42" s="210" t="s">
        <v>31</v>
      </c>
      <c r="O42" s="290"/>
      <c r="P42" s="19"/>
    </row>
    <row r="43" spans="1:16" ht="68.25" customHeight="1">
      <c r="A43" s="370" t="s">
        <v>154</v>
      </c>
      <c r="B43" s="371">
        <v>277</v>
      </c>
      <c r="C43" s="192" t="s">
        <v>20</v>
      </c>
      <c r="D43" s="171" t="s">
        <v>21</v>
      </c>
      <c r="E43" s="150" t="s">
        <v>22</v>
      </c>
      <c r="F43" s="150" t="s">
        <v>23</v>
      </c>
      <c r="G43" s="151" t="s">
        <v>24</v>
      </c>
      <c r="H43" s="151" t="s">
        <v>25</v>
      </c>
      <c r="I43" s="152" t="s">
        <v>26</v>
      </c>
      <c r="J43" s="153" t="s">
        <v>27</v>
      </c>
      <c r="K43" s="154">
        <v>1</v>
      </c>
      <c r="L43" s="200">
        <v>2100000</v>
      </c>
      <c r="M43" s="155">
        <f>K43*L43</f>
        <v>2100000</v>
      </c>
      <c r="N43" s="172" t="s">
        <v>28</v>
      </c>
      <c r="O43" s="290"/>
      <c r="P43" s="19"/>
    </row>
    <row r="44" spans="1:16" ht="68.25" customHeight="1">
      <c r="A44" s="365"/>
      <c r="B44" s="368"/>
      <c r="C44" s="189" t="s">
        <v>20</v>
      </c>
      <c r="D44" s="144" t="s">
        <v>21</v>
      </c>
      <c r="E44" s="137" t="s">
        <v>29</v>
      </c>
      <c r="F44" s="137" t="s">
        <v>30</v>
      </c>
      <c r="G44" s="138" t="s">
        <v>24</v>
      </c>
      <c r="H44" s="138" t="s">
        <v>25</v>
      </c>
      <c r="I44" s="139" t="s">
        <v>26</v>
      </c>
      <c r="J44" s="140" t="s">
        <v>27</v>
      </c>
      <c r="K44" s="173">
        <v>1</v>
      </c>
      <c r="L44" s="142">
        <v>952940</v>
      </c>
      <c r="M44" s="198">
        <f>K44*L44</f>
        <v>952940</v>
      </c>
      <c r="N44" s="173" t="s">
        <v>31</v>
      </c>
      <c r="O44" s="290"/>
      <c r="P44" s="19"/>
    </row>
    <row r="45" spans="1:16" ht="68.25" customHeight="1">
      <c r="A45" s="365"/>
      <c r="B45" s="368"/>
      <c r="C45" s="189" t="s">
        <v>20</v>
      </c>
      <c r="D45" s="144" t="s">
        <v>32</v>
      </c>
      <c r="E45" s="137" t="s">
        <v>33</v>
      </c>
      <c r="F45" s="137" t="s">
        <v>30</v>
      </c>
      <c r="G45" s="138" t="s">
        <v>24</v>
      </c>
      <c r="H45" s="138" t="s">
        <v>25</v>
      </c>
      <c r="I45" s="139" t="s">
        <v>26</v>
      </c>
      <c r="J45" s="140" t="s">
        <v>34</v>
      </c>
      <c r="K45" s="173">
        <v>1</v>
      </c>
      <c r="L45" s="142">
        <v>952940</v>
      </c>
      <c r="M45" s="198">
        <f t="shared" ref="M45:M56" si="4">K45*L45</f>
        <v>952940</v>
      </c>
      <c r="N45" s="173" t="s">
        <v>31</v>
      </c>
      <c r="O45" s="290"/>
      <c r="P45" s="19"/>
    </row>
    <row r="46" spans="1:16" ht="68.25" customHeight="1">
      <c r="A46" s="365"/>
      <c r="B46" s="368"/>
      <c r="C46" s="189" t="s">
        <v>20</v>
      </c>
      <c r="D46" s="144" t="s">
        <v>32</v>
      </c>
      <c r="E46" s="137" t="s">
        <v>35</v>
      </c>
      <c r="F46" s="137" t="s">
        <v>30</v>
      </c>
      <c r="G46" s="138" t="s">
        <v>24</v>
      </c>
      <c r="H46" s="138" t="s">
        <v>25</v>
      </c>
      <c r="I46" s="139" t="s">
        <v>26</v>
      </c>
      <c r="J46" s="140" t="s">
        <v>34</v>
      </c>
      <c r="K46" s="173">
        <v>1</v>
      </c>
      <c r="L46" s="142">
        <v>952940</v>
      </c>
      <c r="M46" s="198">
        <f t="shared" si="4"/>
        <v>952940</v>
      </c>
      <c r="N46" s="173" t="s">
        <v>31</v>
      </c>
      <c r="O46" s="290"/>
      <c r="P46" s="19"/>
    </row>
    <row r="47" spans="1:16" ht="68.25" customHeight="1">
      <c r="A47" s="365"/>
      <c r="B47" s="368"/>
      <c r="C47" s="189" t="s">
        <v>20</v>
      </c>
      <c r="D47" s="144" t="s">
        <v>32</v>
      </c>
      <c r="E47" s="143" t="s">
        <v>36</v>
      </c>
      <c r="F47" s="137" t="s">
        <v>37</v>
      </c>
      <c r="G47" s="138" t="s">
        <v>38</v>
      </c>
      <c r="H47" s="138" t="s">
        <v>25</v>
      </c>
      <c r="I47" s="139" t="s">
        <v>26</v>
      </c>
      <c r="J47" s="140" t="s">
        <v>27</v>
      </c>
      <c r="K47" s="173">
        <v>1</v>
      </c>
      <c r="L47" s="142">
        <v>952940</v>
      </c>
      <c r="M47" s="198">
        <f t="shared" si="4"/>
        <v>952940</v>
      </c>
      <c r="N47" s="173" t="s">
        <v>39</v>
      </c>
      <c r="O47" s="290"/>
      <c r="P47" s="19"/>
    </row>
    <row r="48" spans="1:16" ht="68.25" customHeight="1">
      <c r="A48" s="365"/>
      <c r="B48" s="368"/>
      <c r="C48" s="190" t="s">
        <v>40</v>
      </c>
      <c r="D48" s="136"/>
      <c r="E48" s="144" t="s">
        <v>46</v>
      </c>
      <c r="F48" s="135" t="s">
        <v>47</v>
      </c>
      <c r="G48" s="138"/>
      <c r="H48" s="138" t="s">
        <v>25</v>
      </c>
      <c r="I48" s="139" t="s">
        <v>26</v>
      </c>
      <c r="J48" s="139" t="s">
        <v>48</v>
      </c>
      <c r="K48" s="173">
        <v>1</v>
      </c>
      <c r="L48" s="142">
        <v>952940</v>
      </c>
      <c r="M48" s="199">
        <f t="shared" si="4"/>
        <v>952940</v>
      </c>
      <c r="N48" s="170" t="s">
        <v>45</v>
      </c>
      <c r="O48" s="290"/>
      <c r="P48" s="19"/>
    </row>
    <row r="49" spans="1:16" ht="68.25" customHeight="1">
      <c r="A49" s="365"/>
      <c r="B49" s="368"/>
      <c r="C49" s="190" t="s">
        <v>40</v>
      </c>
      <c r="D49" s="136"/>
      <c r="E49" s="144" t="s">
        <v>51</v>
      </c>
      <c r="F49" s="135" t="s">
        <v>42</v>
      </c>
      <c r="G49" s="138" t="s">
        <v>24</v>
      </c>
      <c r="H49" s="138" t="s">
        <v>25</v>
      </c>
      <c r="I49" s="139" t="s">
        <v>26</v>
      </c>
      <c r="J49" s="139" t="s">
        <v>50</v>
      </c>
      <c r="K49" s="173">
        <v>1</v>
      </c>
      <c r="L49" s="142">
        <v>952940</v>
      </c>
      <c r="M49" s="199">
        <f t="shared" si="4"/>
        <v>952940</v>
      </c>
      <c r="N49" s="170" t="s">
        <v>45</v>
      </c>
      <c r="O49" s="290"/>
      <c r="P49" s="19"/>
    </row>
    <row r="50" spans="1:16" ht="68.25" customHeight="1">
      <c r="A50" s="365"/>
      <c r="B50" s="368"/>
      <c r="C50" s="190" t="s">
        <v>52</v>
      </c>
      <c r="D50" s="141"/>
      <c r="E50" s="141" t="s">
        <v>53</v>
      </c>
      <c r="F50" s="135" t="s">
        <v>54</v>
      </c>
      <c r="G50" s="138" t="s">
        <v>24</v>
      </c>
      <c r="H50" s="138" t="s">
        <v>25</v>
      </c>
      <c r="I50" s="139" t="s">
        <v>26</v>
      </c>
      <c r="J50" s="141" t="s">
        <v>50</v>
      </c>
      <c r="K50" s="173">
        <v>1</v>
      </c>
      <c r="L50" s="142">
        <v>952940</v>
      </c>
      <c r="M50" s="199">
        <f t="shared" si="4"/>
        <v>952940</v>
      </c>
      <c r="N50" s="173" t="s">
        <v>55</v>
      </c>
      <c r="O50" s="290"/>
      <c r="P50" s="19"/>
    </row>
    <row r="51" spans="1:16" ht="68.25" customHeight="1">
      <c r="A51" s="365"/>
      <c r="B51" s="368"/>
      <c r="C51" s="190" t="s">
        <v>52</v>
      </c>
      <c r="D51" s="141"/>
      <c r="E51" s="141" t="s">
        <v>56</v>
      </c>
      <c r="F51" s="135" t="s">
        <v>42</v>
      </c>
      <c r="G51" s="138" t="s">
        <v>24</v>
      </c>
      <c r="H51" s="138" t="s">
        <v>25</v>
      </c>
      <c r="I51" s="139" t="s">
        <v>26</v>
      </c>
      <c r="J51" s="141" t="s">
        <v>50</v>
      </c>
      <c r="K51" s="173">
        <v>1</v>
      </c>
      <c r="L51" s="142">
        <v>952940</v>
      </c>
      <c r="M51" s="199">
        <f t="shared" si="4"/>
        <v>952940</v>
      </c>
      <c r="N51" s="173" t="s">
        <v>39</v>
      </c>
      <c r="O51" s="290"/>
      <c r="P51" s="19"/>
    </row>
    <row r="52" spans="1:16" ht="69.75" customHeight="1">
      <c r="A52" s="365"/>
      <c r="B52" s="368"/>
      <c r="C52" s="190" t="s">
        <v>52</v>
      </c>
      <c r="D52" s="141"/>
      <c r="E52" s="141" t="s">
        <v>57</v>
      </c>
      <c r="F52" s="135" t="s">
        <v>58</v>
      </c>
      <c r="G52" s="138" t="s">
        <v>24</v>
      </c>
      <c r="H52" s="138" t="s">
        <v>25</v>
      </c>
      <c r="I52" s="139" t="s">
        <v>26</v>
      </c>
      <c r="J52" s="141" t="s">
        <v>50</v>
      </c>
      <c r="K52" s="173">
        <v>1</v>
      </c>
      <c r="L52" s="145">
        <v>2050000</v>
      </c>
      <c r="M52" s="199">
        <f t="shared" si="4"/>
        <v>2050000</v>
      </c>
      <c r="N52" s="174" t="s">
        <v>28</v>
      </c>
      <c r="O52" s="290"/>
      <c r="P52" s="19"/>
    </row>
    <row r="53" spans="1:16" ht="30" customHeight="1">
      <c r="A53" s="365"/>
      <c r="B53" s="368"/>
      <c r="C53" s="190" t="s">
        <v>52</v>
      </c>
      <c r="D53" s="141"/>
      <c r="E53" s="141" t="s">
        <v>59</v>
      </c>
      <c r="F53" s="135" t="s">
        <v>42</v>
      </c>
      <c r="G53" s="138" t="s">
        <v>24</v>
      </c>
      <c r="H53" s="138" t="s">
        <v>25</v>
      </c>
      <c r="I53" s="139" t="s">
        <v>26</v>
      </c>
      <c r="J53" s="141" t="s">
        <v>50</v>
      </c>
      <c r="K53" s="173">
        <v>1</v>
      </c>
      <c r="L53" s="142">
        <v>952940</v>
      </c>
      <c r="M53" s="199">
        <f t="shared" si="4"/>
        <v>952940</v>
      </c>
      <c r="N53" s="173" t="s">
        <v>55</v>
      </c>
      <c r="O53" s="290"/>
      <c r="P53" s="19"/>
    </row>
    <row r="54" spans="1:16" ht="67.5" customHeight="1">
      <c r="A54" s="365"/>
      <c r="B54" s="368"/>
      <c r="C54" s="190" t="s">
        <v>60</v>
      </c>
      <c r="D54" s="141"/>
      <c r="E54" s="141" t="s">
        <v>61</v>
      </c>
      <c r="F54" s="135" t="s">
        <v>42</v>
      </c>
      <c r="G54" s="138" t="s">
        <v>62</v>
      </c>
      <c r="H54" s="138" t="s">
        <v>25</v>
      </c>
      <c r="I54" s="139" t="s">
        <v>26</v>
      </c>
      <c r="J54" s="140" t="s">
        <v>27</v>
      </c>
      <c r="K54" s="173">
        <v>1</v>
      </c>
      <c r="L54" s="142">
        <v>952940</v>
      </c>
      <c r="M54" s="199">
        <f t="shared" si="4"/>
        <v>952940</v>
      </c>
      <c r="N54" s="173" t="s">
        <v>31</v>
      </c>
      <c r="O54" s="290"/>
      <c r="P54" s="19"/>
    </row>
    <row r="55" spans="1:16" ht="73.5" customHeight="1">
      <c r="A55" s="365"/>
      <c r="B55" s="368"/>
      <c r="C55" s="190" t="s">
        <v>63</v>
      </c>
      <c r="D55" s="141" t="s">
        <v>64</v>
      </c>
      <c r="E55" s="135" t="s">
        <v>65</v>
      </c>
      <c r="F55" s="135" t="s">
        <v>42</v>
      </c>
      <c r="G55" s="138" t="s">
        <v>24</v>
      </c>
      <c r="H55" s="138" t="s">
        <v>25</v>
      </c>
      <c r="I55" s="139" t="s">
        <v>26</v>
      </c>
      <c r="J55" s="141" t="s">
        <v>50</v>
      </c>
      <c r="K55" s="173">
        <v>1</v>
      </c>
      <c r="L55" s="142">
        <v>952940</v>
      </c>
      <c r="M55" s="199">
        <f t="shared" si="4"/>
        <v>952940</v>
      </c>
      <c r="N55" s="173" t="s">
        <v>31</v>
      </c>
      <c r="O55" s="290"/>
      <c r="P55" s="19"/>
    </row>
    <row r="56" spans="1:16" ht="55.5" customHeight="1">
      <c r="A56" s="365"/>
      <c r="B56" s="368"/>
      <c r="C56" s="190" t="s">
        <v>63</v>
      </c>
      <c r="D56" s="141" t="s">
        <v>64</v>
      </c>
      <c r="E56" s="147" t="s">
        <v>66</v>
      </c>
      <c r="F56" s="135" t="s">
        <v>42</v>
      </c>
      <c r="G56" s="138" t="s">
        <v>24</v>
      </c>
      <c r="H56" s="138" t="s">
        <v>25</v>
      </c>
      <c r="I56" s="139" t="s">
        <v>26</v>
      </c>
      <c r="J56" s="141" t="s">
        <v>50</v>
      </c>
      <c r="K56" s="173">
        <v>1</v>
      </c>
      <c r="L56" s="142">
        <v>952940</v>
      </c>
      <c r="M56" s="199">
        <f t="shared" si="4"/>
        <v>952940</v>
      </c>
      <c r="N56" s="173" t="s">
        <v>31</v>
      </c>
      <c r="O56" s="290"/>
      <c r="P56" s="19"/>
    </row>
    <row r="57" spans="1:16" ht="55.5" customHeight="1">
      <c r="A57" s="365"/>
      <c r="B57" s="368"/>
      <c r="C57" s="190" t="s">
        <v>63</v>
      </c>
      <c r="D57" s="144" t="s">
        <v>67</v>
      </c>
      <c r="E57" s="148" t="s">
        <v>68</v>
      </c>
      <c r="F57" s="148" t="s">
        <v>58</v>
      </c>
      <c r="G57" s="138" t="s">
        <v>24</v>
      </c>
      <c r="H57" s="138" t="s">
        <v>25</v>
      </c>
      <c r="I57" s="139" t="s">
        <v>26</v>
      </c>
      <c r="J57" s="144" t="s">
        <v>69</v>
      </c>
      <c r="K57" s="173">
        <v>1</v>
      </c>
      <c r="L57" s="145">
        <v>2100000</v>
      </c>
      <c r="M57" s="199">
        <f>L57*K57</f>
        <v>2100000</v>
      </c>
      <c r="N57" s="174" t="s">
        <v>28</v>
      </c>
      <c r="O57" s="290"/>
      <c r="P57" s="19"/>
    </row>
    <row r="58" spans="1:16" ht="55.5" customHeight="1">
      <c r="A58" s="365"/>
      <c r="B58" s="368"/>
      <c r="C58" s="190" t="s">
        <v>63</v>
      </c>
      <c r="D58" s="144" t="s">
        <v>70</v>
      </c>
      <c r="E58" s="148" t="s">
        <v>71</v>
      </c>
      <c r="F58" s="135" t="s">
        <v>42</v>
      </c>
      <c r="G58" s="138" t="s">
        <v>24</v>
      </c>
      <c r="H58" s="138" t="s">
        <v>25</v>
      </c>
      <c r="I58" s="139" t="s">
        <v>26</v>
      </c>
      <c r="J58" s="141" t="s">
        <v>50</v>
      </c>
      <c r="K58" s="173">
        <v>1</v>
      </c>
      <c r="L58" s="142">
        <v>952960</v>
      </c>
      <c r="M58" s="199">
        <f>L58*K58</f>
        <v>952960</v>
      </c>
      <c r="N58" s="173" t="s">
        <v>31</v>
      </c>
      <c r="O58" s="290"/>
      <c r="P58" s="19"/>
    </row>
    <row r="59" spans="1:16" ht="55.5" customHeight="1">
      <c r="A59" s="365"/>
      <c r="B59" s="368"/>
      <c r="C59" s="190" t="s">
        <v>72</v>
      </c>
      <c r="D59" s="144" t="s">
        <v>73</v>
      </c>
      <c r="E59" s="148" t="s">
        <v>74</v>
      </c>
      <c r="F59" s="135" t="s">
        <v>42</v>
      </c>
      <c r="G59" s="138" t="s">
        <v>24</v>
      </c>
      <c r="H59" s="146" t="s">
        <v>75</v>
      </c>
      <c r="I59" s="139" t="s">
        <v>76</v>
      </c>
      <c r="J59" s="144" t="s">
        <v>77</v>
      </c>
      <c r="K59" s="173">
        <v>2</v>
      </c>
      <c r="L59" s="142">
        <v>952940</v>
      </c>
      <c r="M59" s="199">
        <f>K59*L59</f>
        <v>1905880</v>
      </c>
      <c r="N59" s="173" t="s">
        <v>39</v>
      </c>
      <c r="O59" s="290"/>
      <c r="P59" s="19"/>
    </row>
    <row r="60" spans="1:16" ht="57.75" customHeight="1">
      <c r="A60" s="365"/>
      <c r="B60" s="368"/>
      <c r="C60" s="190" t="s">
        <v>72</v>
      </c>
      <c r="D60" s="144" t="s">
        <v>73</v>
      </c>
      <c r="E60" s="148" t="s">
        <v>78</v>
      </c>
      <c r="F60" s="135" t="s">
        <v>42</v>
      </c>
      <c r="G60" s="138" t="s">
        <v>24</v>
      </c>
      <c r="H60" s="146" t="s">
        <v>43</v>
      </c>
      <c r="I60" s="139" t="s">
        <v>26</v>
      </c>
      <c r="J60" s="141" t="s">
        <v>79</v>
      </c>
      <c r="K60" s="173">
        <v>1</v>
      </c>
      <c r="L60" s="142">
        <v>952940</v>
      </c>
      <c r="M60" s="199">
        <f t="shared" ref="M60:M61" si="5">K60*L60</f>
        <v>952940</v>
      </c>
      <c r="N60" s="173" t="s">
        <v>55</v>
      </c>
      <c r="O60" s="290"/>
      <c r="P60" s="19"/>
    </row>
    <row r="61" spans="1:16" ht="67.5" customHeight="1">
      <c r="A61" s="366"/>
      <c r="B61" s="369"/>
      <c r="C61" s="191" t="s">
        <v>72</v>
      </c>
      <c r="D61" s="205" t="s">
        <v>73</v>
      </c>
      <c r="E61" s="206" t="s">
        <v>80</v>
      </c>
      <c r="F61" s="207" t="s">
        <v>42</v>
      </c>
      <c r="G61" s="208" t="s">
        <v>24</v>
      </c>
      <c r="H61" s="208" t="s">
        <v>25</v>
      </c>
      <c r="I61" s="209" t="s">
        <v>26</v>
      </c>
      <c r="J61" s="205" t="s">
        <v>69</v>
      </c>
      <c r="K61" s="210">
        <v>1</v>
      </c>
      <c r="L61" s="142">
        <v>952940</v>
      </c>
      <c r="M61" s="211">
        <f t="shared" si="5"/>
        <v>952940</v>
      </c>
      <c r="N61" s="210" t="s">
        <v>31</v>
      </c>
      <c r="O61" s="290"/>
      <c r="P61" s="19"/>
    </row>
    <row r="62" spans="1:16" ht="94.5" customHeight="1">
      <c r="A62" s="372" t="s">
        <v>155</v>
      </c>
      <c r="B62" s="375">
        <v>328</v>
      </c>
      <c r="C62" s="192" t="s">
        <v>20</v>
      </c>
      <c r="D62" s="171" t="s">
        <v>21</v>
      </c>
      <c r="E62" s="150" t="s">
        <v>22</v>
      </c>
      <c r="F62" s="150" t="s">
        <v>23</v>
      </c>
      <c r="G62" s="151" t="s">
        <v>24</v>
      </c>
      <c r="H62" s="151" t="s">
        <v>25</v>
      </c>
      <c r="I62" s="152" t="s">
        <v>26</v>
      </c>
      <c r="J62" s="153" t="s">
        <v>27</v>
      </c>
      <c r="K62" s="154">
        <v>1</v>
      </c>
      <c r="L62" s="200">
        <v>2100000</v>
      </c>
      <c r="M62" s="155">
        <f>K62*L62</f>
        <v>2100000</v>
      </c>
      <c r="N62" s="172" t="s">
        <v>28</v>
      </c>
      <c r="O62" s="290"/>
      <c r="P62" s="19"/>
    </row>
    <row r="63" spans="1:16" ht="94.5" customHeight="1">
      <c r="A63" s="372"/>
      <c r="B63" s="375"/>
      <c r="C63" s="189" t="s">
        <v>20</v>
      </c>
      <c r="D63" s="144" t="s">
        <v>21</v>
      </c>
      <c r="E63" s="137" t="s">
        <v>29</v>
      </c>
      <c r="F63" s="137" t="s">
        <v>30</v>
      </c>
      <c r="G63" s="138" t="s">
        <v>24</v>
      </c>
      <c r="H63" s="138" t="s">
        <v>25</v>
      </c>
      <c r="I63" s="139" t="s">
        <v>26</v>
      </c>
      <c r="J63" s="140" t="s">
        <v>27</v>
      </c>
      <c r="K63" s="173">
        <v>1</v>
      </c>
      <c r="L63" s="142">
        <v>952940</v>
      </c>
      <c r="M63" s="198">
        <f>K63*L63</f>
        <v>952940</v>
      </c>
      <c r="N63" s="173" t="s">
        <v>31</v>
      </c>
      <c r="O63" s="290"/>
      <c r="P63" s="19"/>
    </row>
    <row r="64" spans="1:16" ht="94.5" customHeight="1">
      <c r="A64" s="372"/>
      <c r="B64" s="375"/>
      <c r="C64" s="189" t="s">
        <v>20</v>
      </c>
      <c r="D64" s="144" t="s">
        <v>32</v>
      </c>
      <c r="E64" s="137" t="s">
        <v>33</v>
      </c>
      <c r="F64" s="137" t="s">
        <v>30</v>
      </c>
      <c r="G64" s="138" t="s">
        <v>24</v>
      </c>
      <c r="H64" s="138" t="s">
        <v>25</v>
      </c>
      <c r="I64" s="139" t="s">
        <v>26</v>
      </c>
      <c r="J64" s="140" t="s">
        <v>34</v>
      </c>
      <c r="K64" s="173">
        <v>1</v>
      </c>
      <c r="L64" s="142">
        <v>952940</v>
      </c>
      <c r="M64" s="198">
        <f t="shared" ref="M64:M75" si="6">K64*L64</f>
        <v>952940</v>
      </c>
      <c r="N64" s="173" t="s">
        <v>31</v>
      </c>
      <c r="O64" s="290"/>
      <c r="P64" s="19"/>
    </row>
    <row r="65" spans="1:16" ht="94.5" customHeight="1">
      <c r="A65" s="372"/>
      <c r="B65" s="375"/>
      <c r="C65" s="189" t="s">
        <v>20</v>
      </c>
      <c r="D65" s="144" t="s">
        <v>32</v>
      </c>
      <c r="E65" s="137" t="s">
        <v>35</v>
      </c>
      <c r="F65" s="137" t="s">
        <v>30</v>
      </c>
      <c r="G65" s="138" t="s">
        <v>24</v>
      </c>
      <c r="H65" s="138" t="s">
        <v>25</v>
      </c>
      <c r="I65" s="139" t="s">
        <v>26</v>
      </c>
      <c r="J65" s="140" t="s">
        <v>34</v>
      </c>
      <c r="K65" s="173">
        <v>1</v>
      </c>
      <c r="L65" s="142">
        <v>952940</v>
      </c>
      <c r="M65" s="198">
        <f t="shared" si="6"/>
        <v>952940</v>
      </c>
      <c r="N65" s="173" t="s">
        <v>31</v>
      </c>
      <c r="O65" s="290"/>
      <c r="P65" s="19"/>
    </row>
    <row r="66" spans="1:16" ht="94.5" customHeight="1">
      <c r="A66" s="372"/>
      <c r="B66" s="375"/>
      <c r="C66" s="189" t="s">
        <v>20</v>
      </c>
      <c r="D66" s="144" t="s">
        <v>32</v>
      </c>
      <c r="E66" s="143" t="s">
        <v>36</v>
      </c>
      <c r="F66" s="137" t="s">
        <v>37</v>
      </c>
      <c r="G66" s="138" t="s">
        <v>38</v>
      </c>
      <c r="H66" s="138" t="s">
        <v>25</v>
      </c>
      <c r="I66" s="139" t="s">
        <v>26</v>
      </c>
      <c r="J66" s="140" t="s">
        <v>27</v>
      </c>
      <c r="K66" s="173">
        <v>1</v>
      </c>
      <c r="L66" s="142">
        <v>952940</v>
      </c>
      <c r="M66" s="198">
        <f t="shared" si="6"/>
        <v>952940</v>
      </c>
      <c r="N66" s="173" t="s">
        <v>39</v>
      </c>
      <c r="O66" s="290"/>
      <c r="P66" s="19"/>
    </row>
    <row r="67" spans="1:16" ht="94.5" customHeight="1">
      <c r="A67" s="372"/>
      <c r="B67" s="375"/>
      <c r="C67" s="190" t="s">
        <v>40</v>
      </c>
      <c r="D67" s="136"/>
      <c r="E67" s="144" t="s">
        <v>46</v>
      </c>
      <c r="F67" s="135" t="s">
        <v>47</v>
      </c>
      <c r="G67" s="138"/>
      <c r="H67" s="138" t="s">
        <v>25</v>
      </c>
      <c r="I67" s="139" t="s">
        <v>26</v>
      </c>
      <c r="J67" s="139" t="s">
        <v>48</v>
      </c>
      <c r="K67" s="173">
        <v>1</v>
      </c>
      <c r="L67" s="142">
        <v>952940</v>
      </c>
      <c r="M67" s="199">
        <f t="shared" si="6"/>
        <v>952940</v>
      </c>
      <c r="N67" s="170" t="s">
        <v>45</v>
      </c>
      <c r="O67" s="290"/>
      <c r="P67" s="19"/>
    </row>
    <row r="68" spans="1:16" ht="94.5" customHeight="1">
      <c r="A68" s="372"/>
      <c r="B68" s="375"/>
      <c r="C68" s="190" t="s">
        <v>40</v>
      </c>
      <c r="D68" s="136"/>
      <c r="E68" s="144" t="s">
        <v>51</v>
      </c>
      <c r="F68" s="135" t="s">
        <v>42</v>
      </c>
      <c r="G68" s="138" t="s">
        <v>24</v>
      </c>
      <c r="H68" s="138" t="s">
        <v>25</v>
      </c>
      <c r="I68" s="139" t="s">
        <v>26</v>
      </c>
      <c r="J68" s="139" t="s">
        <v>50</v>
      </c>
      <c r="K68" s="173">
        <v>1</v>
      </c>
      <c r="L68" s="142">
        <v>952940</v>
      </c>
      <c r="M68" s="199">
        <f t="shared" si="6"/>
        <v>952940</v>
      </c>
      <c r="N68" s="170" t="s">
        <v>45</v>
      </c>
      <c r="O68" s="290"/>
      <c r="P68" s="19"/>
    </row>
    <row r="69" spans="1:16" ht="94.5" customHeight="1">
      <c r="A69" s="372"/>
      <c r="B69" s="375"/>
      <c r="C69" s="190" t="s">
        <v>52</v>
      </c>
      <c r="D69" s="141"/>
      <c r="E69" s="141" t="s">
        <v>53</v>
      </c>
      <c r="F69" s="135" t="s">
        <v>54</v>
      </c>
      <c r="G69" s="138" t="s">
        <v>24</v>
      </c>
      <c r="H69" s="138" t="s">
        <v>25</v>
      </c>
      <c r="I69" s="139" t="s">
        <v>26</v>
      </c>
      <c r="J69" s="141" t="s">
        <v>50</v>
      </c>
      <c r="K69" s="173">
        <v>1</v>
      </c>
      <c r="L69" s="142">
        <v>952940</v>
      </c>
      <c r="M69" s="199">
        <f t="shared" si="6"/>
        <v>952940</v>
      </c>
      <c r="N69" s="173" t="s">
        <v>55</v>
      </c>
      <c r="O69" s="290"/>
      <c r="P69" s="19"/>
    </row>
    <row r="70" spans="1:16" ht="42" customHeight="1">
      <c r="A70" s="373"/>
      <c r="B70" s="376"/>
      <c r="C70" s="190" t="s">
        <v>52</v>
      </c>
      <c r="D70" s="141"/>
      <c r="E70" s="141" t="s">
        <v>56</v>
      </c>
      <c r="F70" s="135" t="s">
        <v>42</v>
      </c>
      <c r="G70" s="138" t="s">
        <v>24</v>
      </c>
      <c r="H70" s="138" t="s">
        <v>25</v>
      </c>
      <c r="I70" s="139" t="s">
        <v>26</v>
      </c>
      <c r="J70" s="141" t="s">
        <v>50</v>
      </c>
      <c r="K70" s="173">
        <v>1</v>
      </c>
      <c r="L70" s="142">
        <v>952940</v>
      </c>
      <c r="M70" s="199">
        <f t="shared" si="6"/>
        <v>952940</v>
      </c>
      <c r="N70" s="173" t="s">
        <v>39</v>
      </c>
      <c r="O70" s="290"/>
      <c r="P70" s="19"/>
    </row>
    <row r="71" spans="1:16" ht="46.5" customHeight="1">
      <c r="A71" s="373"/>
      <c r="B71" s="376"/>
      <c r="C71" s="190" t="s">
        <v>52</v>
      </c>
      <c r="D71" s="141"/>
      <c r="E71" s="141" t="s">
        <v>57</v>
      </c>
      <c r="F71" s="135" t="s">
        <v>58</v>
      </c>
      <c r="G71" s="138" t="s">
        <v>24</v>
      </c>
      <c r="H71" s="138" t="s">
        <v>25</v>
      </c>
      <c r="I71" s="139" t="s">
        <v>26</v>
      </c>
      <c r="J71" s="141" t="s">
        <v>50</v>
      </c>
      <c r="K71" s="173">
        <v>1</v>
      </c>
      <c r="L71" s="145">
        <v>2050000</v>
      </c>
      <c r="M71" s="199">
        <f t="shared" si="6"/>
        <v>2050000</v>
      </c>
      <c r="N71" s="174" t="s">
        <v>28</v>
      </c>
      <c r="O71" s="290"/>
      <c r="P71" s="19"/>
    </row>
    <row r="72" spans="1:16" ht="65.25" customHeight="1">
      <c r="A72" s="373"/>
      <c r="B72" s="376"/>
      <c r="C72" s="190" t="s">
        <v>52</v>
      </c>
      <c r="D72" s="141"/>
      <c r="E72" s="141" t="s">
        <v>59</v>
      </c>
      <c r="F72" s="135" t="s">
        <v>42</v>
      </c>
      <c r="G72" s="138" t="s">
        <v>24</v>
      </c>
      <c r="H72" s="138" t="s">
        <v>25</v>
      </c>
      <c r="I72" s="139" t="s">
        <v>26</v>
      </c>
      <c r="J72" s="141" t="s">
        <v>50</v>
      </c>
      <c r="K72" s="173">
        <v>1</v>
      </c>
      <c r="L72" s="142">
        <v>952940</v>
      </c>
      <c r="M72" s="199">
        <f t="shared" si="6"/>
        <v>952940</v>
      </c>
      <c r="N72" s="173" t="s">
        <v>55</v>
      </c>
      <c r="O72" s="290"/>
      <c r="P72" s="19"/>
    </row>
    <row r="73" spans="1:16" ht="72.75" customHeight="1">
      <c r="A73" s="373"/>
      <c r="B73" s="376"/>
      <c r="C73" s="190" t="s">
        <v>60</v>
      </c>
      <c r="D73" s="141"/>
      <c r="E73" s="141" t="s">
        <v>61</v>
      </c>
      <c r="F73" s="135" t="s">
        <v>42</v>
      </c>
      <c r="G73" s="138" t="s">
        <v>62</v>
      </c>
      <c r="H73" s="138" t="s">
        <v>25</v>
      </c>
      <c r="I73" s="139" t="s">
        <v>26</v>
      </c>
      <c r="J73" s="140" t="s">
        <v>27</v>
      </c>
      <c r="K73" s="173">
        <v>1</v>
      </c>
      <c r="L73" s="142">
        <v>952940</v>
      </c>
      <c r="M73" s="199">
        <f t="shared" si="6"/>
        <v>952940</v>
      </c>
      <c r="N73" s="173" t="s">
        <v>31</v>
      </c>
      <c r="O73" s="290"/>
      <c r="P73" s="19"/>
    </row>
    <row r="74" spans="1:16" ht="46.5" customHeight="1">
      <c r="A74" s="373"/>
      <c r="B74" s="376"/>
      <c r="C74" s="190" t="s">
        <v>63</v>
      </c>
      <c r="D74" s="141" t="s">
        <v>64</v>
      </c>
      <c r="E74" s="135" t="s">
        <v>65</v>
      </c>
      <c r="F74" s="135" t="s">
        <v>42</v>
      </c>
      <c r="G74" s="138" t="s">
        <v>24</v>
      </c>
      <c r="H74" s="138" t="s">
        <v>25</v>
      </c>
      <c r="I74" s="139" t="s">
        <v>26</v>
      </c>
      <c r="J74" s="141" t="s">
        <v>50</v>
      </c>
      <c r="K74" s="173">
        <v>1</v>
      </c>
      <c r="L74" s="142">
        <v>952940</v>
      </c>
      <c r="M74" s="199">
        <f t="shared" si="6"/>
        <v>952940</v>
      </c>
      <c r="N74" s="173" t="s">
        <v>31</v>
      </c>
      <c r="O74" s="290"/>
      <c r="P74" s="19"/>
    </row>
    <row r="75" spans="1:16" ht="60" customHeight="1">
      <c r="A75" s="373"/>
      <c r="B75" s="376"/>
      <c r="C75" s="190" t="s">
        <v>63</v>
      </c>
      <c r="D75" s="141" t="s">
        <v>64</v>
      </c>
      <c r="E75" s="147" t="s">
        <v>66</v>
      </c>
      <c r="F75" s="135" t="s">
        <v>42</v>
      </c>
      <c r="G75" s="138" t="s">
        <v>24</v>
      </c>
      <c r="H75" s="138" t="s">
        <v>25</v>
      </c>
      <c r="I75" s="139" t="s">
        <v>26</v>
      </c>
      <c r="J75" s="141" t="s">
        <v>50</v>
      </c>
      <c r="K75" s="173">
        <v>1</v>
      </c>
      <c r="L75" s="142">
        <v>952940</v>
      </c>
      <c r="M75" s="199">
        <f t="shared" si="6"/>
        <v>952940</v>
      </c>
      <c r="N75" s="173" t="s">
        <v>31</v>
      </c>
      <c r="O75" s="290"/>
      <c r="P75" s="19"/>
    </row>
    <row r="76" spans="1:16" ht="43.5" customHeight="1">
      <c r="A76" s="373"/>
      <c r="B76" s="376"/>
      <c r="C76" s="190" t="s">
        <v>63</v>
      </c>
      <c r="D76" s="144" t="s">
        <v>67</v>
      </c>
      <c r="E76" s="148" t="s">
        <v>68</v>
      </c>
      <c r="F76" s="148" t="s">
        <v>58</v>
      </c>
      <c r="G76" s="138" t="s">
        <v>24</v>
      </c>
      <c r="H76" s="138" t="s">
        <v>25</v>
      </c>
      <c r="I76" s="139" t="s">
        <v>26</v>
      </c>
      <c r="J76" s="144" t="s">
        <v>69</v>
      </c>
      <c r="K76" s="173">
        <v>1</v>
      </c>
      <c r="L76" s="145">
        <v>2100000</v>
      </c>
      <c r="M76" s="199">
        <f>L76*K76</f>
        <v>2100000</v>
      </c>
      <c r="N76" s="174" t="s">
        <v>28</v>
      </c>
      <c r="O76" s="290"/>
      <c r="P76" s="19"/>
    </row>
    <row r="77" spans="1:16" ht="41.25" customHeight="1">
      <c r="A77" s="373"/>
      <c r="B77" s="376"/>
      <c r="C77" s="190" t="s">
        <v>63</v>
      </c>
      <c r="D77" s="144" t="s">
        <v>70</v>
      </c>
      <c r="E77" s="148" t="s">
        <v>71</v>
      </c>
      <c r="F77" s="135" t="s">
        <v>42</v>
      </c>
      <c r="G77" s="138" t="s">
        <v>24</v>
      </c>
      <c r="H77" s="138" t="s">
        <v>25</v>
      </c>
      <c r="I77" s="139" t="s">
        <v>26</v>
      </c>
      <c r="J77" s="141" t="s">
        <v>50</v>
      </c>
      <c r="K77" s="173">
        <v>1</v>
      </c>
      <c r="L77" s="142">
        <v>952960</v>
      </c>
      <c r="M77" s="199">
        <f>L77*K77</f>
        <v>952960</v>
      </c>
      <c r="N77" s="173" t="s">
        <v>31</v>
      </c>
      <c r="O77" s="290"/>
      <c r="P77" s="19"/>
    </row>
    <row r="78" spans="1:16" ht="41.25" customHeight="1">
      <c r="A78" s="373"/>
      <c r="B78" s="376"/>
      <c r="C78" s="190" t="s">
        <v>72</v>
      </c>
      <c r="D78" s="144" t="s">
        <v>73</v>
      </c>
      <c r="E78" s="148" t="s">
        <v>74</v>
      </c>
      <c r="F78" s="135" t="s">
        <v>42</v>
      </c>
      <c r="G78" s="138" t="s">
        <v>24</v>
      </c>
      <c r="H78" s="146" t="s">
        <v>75</v>
      </c>
      <c r="I78" s="139" t="s">
        <v>76</v>
      </c>
      <c r="J78" s="144" t="s">
        <v>77</v>
      </c>
      <c r="K78" s="173">
        <v>2</v>
      </c>
      <c r="L78" s="142">
        <v>952940</v>
      </c>
      <c r="M78" s="199">
        <f>K78*L78</f>
        <v>1905880</v>
      </c>
      <c r="N78" s="173" t="s">
        <v>39</v>
      </c>
      <c r="O78" s="290"/>
      <c r="P78" s="19"/>
    </row>
    <row r="79" spans="1:16" ht="41.25" customHeight="1">
      <c r="A79" s="373"/>
      <c r="B79" s="376"/>
      <c r="C79" s="190" t="s">
        <v>72</v>
      </c>
      <c r="D79" s="144" t="s">
        <v>73</v>
      </c>
      <c r="E79" s="148" t="s">
        <v>78</v>
      </c>
      <c r="F79" s="135" t="s">
        <v>42</v>
      </c>
      <c r="G79" s="138" t="s">
        <v>24</v>
      </c>
      <c r="H79" s="146" t="s">
        <v>43</v>
      </c>
      <c r="I79" s="139" t="s">
        <v>26</v>
      </c>
      <c r="J79" s="141" t="s">
        <v>79</v>
      </c>
      <c r="K79" s="173">
        <v>1</v>
      </c>
      <c r="L79" s="142">
        <v>952940</v>
      </c>
      <c r="M79" s="199">
        <f t="shared" ref="M79:M80" si="7">K79*L79</f>
        <v>952940</v>
      </c>
      <c r="N79" s="173" t="s">
        <v>55</v>
      </c>
      <c r="O79" s="290"/>
      <c r="P79" s="19"/>
    </row>
    <row r="80" spans="1:16" ht="41.25" customHeight="1">
      <c r="A80" s="374"/>
      <c r="B80" s="377"/>
      <c r="C80" s="169" t="s">
        <v>72</v>
      </c>
      <c r="D80" s="160" t="s">
        <v>73</v>
      </c>
      <c r="E80" s="161" t="s">
        <v>80</v>
      </c>
      <c r="F80" s="162" t="s">
        <v>42</v>
      </c>
      <c r="G80" s="163" t="s">
        <v>24</v>
      </c>
      <c r="H80" s="163" t="s">
        <v>25</v>
      </c>
      <c r="I80" s="164" t="s">
        <v>26</v>
      </c>
      <c r="J80" s="160" t="s">
        <v>69</v>
      </c>
      <c r="K80" s="202">
        <v>1</v>
      </c>
      <c r="L80" s="203">
        <v>952940</v>
      </c>
      <c r="M80" s="204">
        <f t="shared" si="7"/>
        <v>952940</v>
      </c>
      <c r="N80" s="202" t="s">
        <v>31</v>
      </c>
      <c r="O80" s="291"/>
      <c r="P80" s="19"/>
    </row>
    <row r="81" spans="1:15" ht="15.75" customHeight="1">
      <c r="A81" s="18"/>
      <c r="B81" s="18"/>
      <c r="C81" s="19"/>
      <c r="D81" s="19"/>
      <c r="E81" s="20"/>
      <c r="F81" s="19"/>
      <c r="G81" s="19"/>
      <c r="H81" s="19"/>
      <c r="I81" s="19"/>
      <c r="J81" s="19"/>
      <c r="K81" s="292" t="s">
        <v>84</v>
      </c>
      <c r="L81" s="292"/>
      <c r="M81" s="132">
        <f>SUM(M5:M80)</f>
        <v>89800000</v>
      </c>
      <c r="N81" s="21"/>
      <c r="O81" s="19"/>
    </row>
    <row r="82" spans="1:15" ht="36" customHeight="1" thickBot="1">
      <c r="K82" s="293" t="s">
        <v>85</v>
      </c>
      <c r="L82" s="294"/>
      <c r="M82" s="10">
        <v>2878620</v>
      </c>
      <c r="N82" s="23">
        <f>M82*100%/M83</f>
        <v>3.1060238057062137E-2</v>
      </c>
    </row>
    <row r="83" spans="1:15" ht="15.75" customHeight="1">
      <c r="K83" s="282" t="s">
        <v>86</v>
      </c>
      <c r="L83" s="282"/>
      <c r="M83" s="17">
        <f>M81+M82</f>
        <v>92678620</v>
      </c>
    </row>
    <row r="84" spans="1:15" ht="15.75" customHeight="1"/>
    <row r="85" spans="1:15" ht="15.75" customHeight="1">
      <c r="G85" t="s">
        <v>110</v>
      </c>
    </row>
    <row r="86" spans="1:15" ht="15.75" customHeight="1"/>
    <row r="87" spans="1:15" ht="15.75" customHeight="1"/>
    <row r="88" spans="1:15" ht="15.75" customHeight="1"/>
    <row r="89" spans="1:15" ht="15.75" customHeight="1"/>
    <row r="90" spans="1:15" ht="15.75" customHeight="1"/>
    <row r="91" spans="1:15" ht="15.75" customHeight="1"/>
    <row r="92" spans="1:15" ht="15.75" customHeight="1"/>
    <row r="93" spans="1:15" ht="15.75" customHeight="1"/>
    <row r="94" spans="1:15" ht="15.75" customHeight="1"/>
    <row r="95" spans="1:15" ht="15.75" customHeight="1"/>
    <row r="96" spans="1:15" ht="15.75" customHeight="1"/>
    <row r="97" spans="3:16" ht="15.75" customHeight="1"/>
    <row r="98" spans="3:16" ht="15.75" customHeight="1"/>
    <row r="99" spans="3:16" ht="15.75" customHeight="1"/>
    <row r="100" spans="3:16" ht="15.75" customHeight="1"/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  <row r="1017" spans="3:16" s="12" customFormat="1" ht="15.75" customHeight="1">
      <c r="C1017"/>
      <c r="D1017"/>
      <c r="E1017" s="7"/>
      <c r="F1017"/>
      <c r="G1017"/>
      <c r="H1017"/>
      <c r="I1017"/>
      <c r="J1017"/>
      <c r="K1017"/>
      <c r="L1017"/>
      <c r="M1017"/>
      <c r="N1017" s="14"/>
      <c r="O1017"/>
      <c r="P1017"/>
    </row>
    <row r="1018" spans="3:16" s="12" customFormat="1" ht="15.75" customHeight="1">
      <c r="C1018"/>
      <c r="D1018"/>
      <c r="E1018" s="7"/>
      <c r="F1018"/>
      <c r="G1018"/>
      <c r="H1018"/>
      <c r="I1018"/>
      <c r="J1018"/>
      <c r="K1018"/>
      <c r="L1018"/>
      <c r="M1018"/>
      <c r="N1018" s="14"/>
      <c r="O1018"/>
      <c r="P1018"/>
    </row>
    <row r="1019" spans="3:16" s="12" customFormat="1" ht="15.75" customHeight="1">
      <c r="C1019"/>
      <c r="D1019"/>
      <c r="E1019" s="7"/>
      <c r="F1019"/>
      <c r="G1019"/>
      <c r="H1019"/>
      <c r="I1019"/>
      <c r="J1019"/>
      <c r="K1019"/>
      <c r="L1019"/>
      <c r="M1019"/>
      <c r="N1019" s="14"/>
      <c r="O1019"/>
      <c r="P1019"/>
    </row>
    <row r="1020" spans="3:16" s="12" customFormat="1" ht="15.75" customHeight="1">
      <c r="C1020"/>
      <c r="D1020"/>
      <c r="E1020" s="7"/>
      <c r="F1020"/>
      <c r="G1020"/>
      <c r="H1020"/>
      <c r="I1020"/>
      <c r="J1020"/>
      <c r="K1020"/>
      <c r="L1020"/>
      <c r="M1020"/>
      <c r="N1020" s="14"/>
      <c r="O1020"/>
      <c r="P1020"/>
    </row>
    <row r="1021" spans="3:16" s="12" customFormat="1" ht="15.75" customHeight="1">
      <c r="C1021"/>
      <c r="D1021"/>
      <c r="E1021" s="7"/>
      <c r="F1021"/>
      <c r="G1021"/>
      <c r="H1021"/>
      <c r="I1021"/>
      <c r="J1021"/>
      <c r="K1021"/>
      <c r="L1021"/>
      <c r="M1021"/>
      <c r="N1021" s="14"/>
      <c r="O1021"/>
      <c r="P1021"/>
    </row>
    <row r="1022" spans="3:16" s="12" customFormat="1" ht="15.75" customHeight="1">
      <c r="C1022"/>
      <c r="D1022"/>
      <c r="E1022" s="7"/>
      <c r="F1022"/>
      <c r="G1022"/>
      <c r="H1022"/>
      <c r="I1022"/>
      <c r="J1022"/>
      <c r="K1022"/>
      <c r="L1022"/>
      <c r="M1022"/>
      <c r="N1022" s="14"/>
      <c r="O1022"/>
      <c r="P1022"/>
    </row>
    <row r="1023" spans="3:16" s="12" customFormat="1" ht="15.75" customHeight="1">
      <c r="C1023"/>
      <c r="D1023"/>
      <c r="E1023" s="7"/>
      <c r="F1023"/>
      <c r="G1023"/>
      <c r="H1023"/>
      <c r="I1023"/>
      <c r="J1023"/>
      <c r="K1023"/>
      <c r="L1023"/>
      <c r="M1023"/>
      <c r="N1023" s="14"/>
      <c r="O1023"/>
      <c r="P1023"/>
    </row>
    <row r="1024" spans="3:16" s="12" customFormat="1" ht="15.75" customHeight="1">
      <c r="C1024"/>
      <c r="D1024"/>
      <c r="E1024" s="7"/>
      <c r="F1024"/>
      <c r="G1024"/>
      <c r="H1024"/>
      <c r="I1024"/>
      <c r="J1024"/>
      <c r="K1024"/>
      <c r="L1024"/>
      <c r="M1024"/>
      <c r="N1024" s="14"/>
      <c r="O1024"/>
      <c r="P1024"/>
    </row>
    <row r="1025" spans="3:16" s="12" customFormat="1" ht="15.75" customHeight="1">
      <c r="C1025"/>
      <c r="D1025"/>
      <c r="E1025" s="7"/>
      <c r="F1025"/>
      <c r="G1025"/>
      <c r="H1025"/>
      <c r="I1025"/>
      <c r="J1025"/>
      <c r="K1025"/>
      <c r="L1025"/>
      <c r="M1025"/>
      <c r="N1025" s="14"/>
      <c r="O1025"/>
      <c r="P1025"/>
    </row>
    <row r="1026" spans="3:16" s="12" customFormat="1" ht="15.75" customHeight="1">
      <c r="C1026"/>
      <c r="D1026"/>
      <c r="E1026" s="7"/>
      <c r="F1026"/>
      <c r="G1026"/>
      <c r="H1026"/>
      <c r="I1026"/>
      <c r="J1026"/>
      <c r="K1026"/>
      <c r="L1026"/>
      <c r="M1026"/>
      <c r="N1026" s="14"/>
      <c r="O1026"/>
      <c r="P1026"/>
    </row>
    <row r="1027" spans="3:16" s="12" customFormat="1" ht="15.75" customHeight="1">
      <c r="C1027"/>
      <c r="D1027"/>
      <c r="E1027" s="7"/>
      <c r="F1027"/>
      <c r="G1027"/>
      <c r="H1027"/>
      <c r="I1027"/>
      <c r="J1027"/>
      <c r="K1027"/>
      <c r="L1027"/>
      <c r="M1027"/>
      <c r="N1027" s="14"/>
      <c r="O1027"/>
      <c r="P1027"/>
    </row>
    <row r="1028" spans="3:16" s="12" customFormat="1" ht="15.75" customHeight="1">
      <c r="C1028"/>
      <c r="D1028"/>
      <c r="E1028" s="7"/>
      <c r="F1028"/>
      <c r="G1028"/>
      <c r="H1028"/>
      <c r="I1028"/>
      <c r="J1028"/>
      <c r="K1028"/>
      <c r="L1028"/>
      <c r="M1028"/>
      <c r="N1028" s="14"/>
      <c r="O1028"/>
      <c r="P1028"/>
    </row>
    <row r="1029" spans="3:16" s="12" customFormat="1" ht="15.75" customHeight="1">
      <c r="C1029"/>
      <c r="D1029"/>
      <c r="E1029" s="7"/>
      <c r="F1029"/>
      <c r="G1029"/>
      <c r="H1029"/>
      <c r="I1029"/>
      <c r="J1029"/>
      <c r="K1029"/>
      <c r="L1029"/>
      <c r="M1029"/>
      <c r="N1029" s="14"/>
      <c r="O1029"/>
      <c r="P1029"/>
    </row>
    <row r="1030" spans="3:16" s="12" customFormat="1" ht="15.75" customHeight="1">
      <c r="C1030"/>
      <c r="D1030"/>
      <c r="E1030" s="7"/>
      <c r="F1030"/>
      <c r="G1030"/>
      <c r="H1030"/>
      <c r="I1030"/>
      <c r="J1030"/>
      <c r="K1030"/>
      <c r="L1030"/>
      <c r="M1030"/>
      <c r="N1030" s="14"/>
      <c r="O1030"/>
      <c r="P1030"/>
    </row>
    <row r="1031" spans="3:16" s="12" customFormat="1" ht="15.75" customHeight="1">
      <c r="C1031"/>
      <c r="D1031"/>
      <c r="E1031" s="7"/>
      <c r="F1031"/>
      <c r="G1031"/>
      <c r="H1031"/>
      <c r="I1031"/>
      <c r="J1031"/>
      <c r="K1031"/>
      <c r="L1031"/>
      <c r="M1031"/>
      <c r="N1031" s="14"/>
      <c r="O1031"/>
      <c r="P1031"/>
    </row>
    <row r="1032" spans="3:16" s="12" customFormat="1" ht="15.75" customHeight="1">
      <c r="C1032"/>
      <c r="D1032"/>
      <c r="E1032" s="7"/>
      <c r="F1032"/>
      <c r="G1032"/>
      <c r="H1032"/>
      <c r="I1032"/>
      <c r="J1032"/>
      <c r="K1032"/>
      <c r="L1032"/>
      <c r="M1032"/>
      <c r="N1032" s="14"/>
      <c r="O1032"/>
      <c r="P1032"/>
    </row>
  </sheetData>
  <protectedRanges>
    <protectedRange sqref="E5 E24 E43 E62" name="Rango1_13_1_1_1_1_1_1"/>
  </protectedRanges>
  <mergeCells count="16">
    <mergeCell ref="K83:L83"/>
    <mergeCell ref="A1:O1"/>
    <mergeCell ref="A2:O2"/>
    <mergeCell ref="G3:H3"/>
    <mergeCell ref="I3:J3"/>
    <mergeCell ref="O4:O80"/>
    <mergeCell ref="A5:A23"/>
    <mergeCell ref="B5:B23"/>
    <mergeCell ref="A24:A42"/>
    <mergeCell ref="B24:B42"/>
    <mergeCell ref="A43:A61"/>
    <mergeCell ref="B43:B61"/>
    <mergeCell ref="A62:A80"/>
    <mergeCell ref="B62:B80"/>
    <mergeCell ref="K81:L81"/>
    <mergeCell ref="K82:L82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R991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7" customWidth="1"/>
    <col min="17" max="17" width="20.85546875" customWidth="1"/>
    <col min="18" max="18" width="15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156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>
      <c r="A3" s="11" t="s">
        <v>1</v>
      </c>
      <c r="B3" s="13" t="s">
        <v>2</v>
      </c>
      <c r="C3" s="6" t="s">
        <v>3</v>
      </c>
      <c r="D3" s="6" t="s">
        <v>4</v>
      </c>
      <c r="E3" s="246" t="s">
        <v>5</v>
      </c>
      <c r="F3" s="16" t="s">
        <v>6</v>
      </c>
      <c r="G3" s="359" t="s">
        <v>7</v>
      </c>
      <c r="H3" s="360"/>
      <c r="I3" s="359" t="s">
        <v>8</v>
      </c>
      <c r="J3" s="360"/>
      <c r="K3" s="6" t="s">
        <v>9</v>
      </c>
      <c r="L3" s="6" t="s">
        <v>10</v>
      </c>
      <c r="M3" s="6" t="s">
        <v>11</v>
      </c>
      <c r="N3" s="6" t="s">
        <v>12</v>
      </c>
      <c r="O3" s="15" t="s">
        <v>13</v>
      </c>
      <c r="P3" s="3"/>
    </row>
    <row r="4" spans="1:18" ht="39.75" customHeight="1">
      <c r="A4" s="240"/>
      <c r="B4" s="241"/>
      <c r="C4" s="242"/>
      <c r="D4" s="242"/>
      <c r="E4" s="242"/>
      <c r="F4" s="243" t="s">
        <v>14</v>
      </c>
      <c r="G4" s="244" t="s">
        <v>15</v>
      </c>
      <c r="H4" s="244" t="s">
        <v>16</v>
      </c>
      <c r="I4" s="244" t="s">
        <v>17</v>
      </c>
      <c r="J4" s="244" t="s">
        <v>18</v>
      </c>
      <c r="K4" s="242"/>
      <c r="L4" s="242"/>
      <c r="M4" s="242"/>
      <c r="N4" s="245"/>
      <c r="O4" s="380">
        <v>1</v>
      </c>
      <c r="P4" s="3"/>
    </row>
    <row r="5" spans="1:18" ht="65.25" customHeight="1">
      <c r="A5" s="286" t="s">
        <v>157</v>
      </c>
      <c r="B5" s="283">
        <v>337</v>
      </c>
      <c r="C5" s="178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2500000</v>
      </c>
      <c r="M5" s="155">
        <f>K5*L5</f>
        <v>2500000</v>
      </c>
      <c r="N5" s="156" t="s">
        <v>28</v>
      </c>
      <c r="O5" s="381"/>
      <c r="P5" s="194">
        <v>64800000</v>
      </c>
      <c r="Q5" s="134">
        <f>P5/20</f>
        <v>3240000</v>
      </c>
      <c r="R5" s="134">
        <f>Q5/2</f>
        <v>1620000</v>
      </c>
    </row>
    <row r="6" spans="1:18" ht="65.25" customHeight="1">
      <c r="A6" s="287"/>
      <c r="B6" s="284"/>
      <c r="C6" s="17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1620000</v>
      </c>
      <c r="M6" s="142">
        <f>K6*L6</f>
        <v>1620000</v>
      </c>
      <c r="N6" s="157" t="s">
        <v>31</v>
      </c>
      <c r="O6" s="381"/>
      <c r="P6" s="194">
        <v>15000000</v>
      </c>
      <c r="Q6" s="155">
        <f>P6/2</f>
        <v>7500000</v>
      </c>
      <c r="R6" s="155">
        <f>Q6/3</f>
        <v>2500000</v>
      </c>
    </row>
    <row r="7" spans="1:18" ht="65.25" customHeight="1">
      <c r="A7" s="287"/>
      <c r="B7" s="284"/>
      <c r="C7" s="17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1620000</v>
      </c>
      <c r="M7" s="142">
        <f t="shared" ref="M7:M19" si="0">K7*L7</f>
        <v>1620000</v>
      </c>
      <c r="N7" s="157" t="s">
        <v>31</v>
      </c>
      <c r="O7" s="381"/>
      <c r="P7" s="177">
        <f>SUM(M5:M26)</f>
        <v>39900000</v>
      </c>
      <c r="Q7" s="134">
        <f>P7*2</f>
        <v>79800000</v>
      </c>
      <c r="R7" s="155"/>
    </row>
    <row r="8" spans="1:18" ht="69" customHeight="1">
      <c r="A8" s="287"/>
      <c r="B8" s="284"/>
      <c r="C8" s="17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1620000</v>
      </c>
      <c r="M8" s="142">
        <f t="shared" si="0"/>
        <v>1620000</v>
      </c>
      <c r="N8" s="157" t="s">
        <v>31</v>
      </c>
      <c r="O8" s="381"/>
      <c r="P8" s="19"/>
      <c r="Q8" t="s">
        <v>110</v>
      </c>
      <c r="R8" s="155"/>
    </row>
    <row r="9" spans="1:18" ht="52.5" customHeight="1">
      <c r="A9" s="287"/>
      <c r="B9" s="284"/>
      <c r="C9" s="17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1620000</v>
      </c>
      <c r="M9" s="142">
        <f t="shared" si="0"/>
        <v>1620000</v>
      </c>
      <c r="N9" s="157" t="s">
        <v>39</v>
      </c>
      <c r="O9" s="381"/>
      <c r="P9" s="19"/>
    </row>
    <row r="10" spans="1:18" ht="40.5" customHeight="1">
      <c r="A10" s="287"/>
      <c r="B10" s="284"/>
      <c r="C10" s="180" t="s">
        <v>40</v>
      </c>
      <c r="D10" s="136"/>
      <c r="E10" s="144" t="s">
        <v>46</v>
      </c>
      <c r="F10" s="135" t="s">
        <v>47</v>
      </c>
      <c r="G10" s="138"/>
      <c r="H10" s="138" t="s">
        <v>25</v>
      </c>
      <c r="I10" s="139" t="s">
        <v>26</v>
      </c>
      <c r="J10" s="139" t="s">
        <v>48</v>
      </c>
      <c r="K10" s="141">
        <v>1</v>
      </c>
      <c r="L10" s="142">
        <v>1620000</v>
      </c>
      <c r="M10" s="145">
        <f t="shared" si="0"/>
        <v>1620000</v>
      </c>
      <c r="N10" s="158" t="s">
        <v>45</v>
      </c>
      <c r="O10" s="381"/>
      <c r="P10" s="19"/>
    </row>
    <row r="11" spans="1:18" ht="58.5" customHeight="1">
      <c r="A11" s="287"/>
      <c r="B11" s="284"/>
      <c r="C11" s="180" t="s">
        <v>40</v>
      </c>
      <c r="D11" s="136"/>
      <c r="E11" s="144" t="s">
        <v>51</v>
      </c>
      <c r="F11" s="135" t="s">
        <v>42</v>
      </c>
      <c r="G11" s="138" t="s">
        <v>24</v>
      </c>
      <c r="H11" s="138" t="s">
        <v>25</v>
      </c>
      <c r="I11" s="139" t="s">
        <v>26</v>
      </c>
      <c r="J11" s="139" t="s">
        <v>50</v>
      </c>
      <c r="K11" s="141">
        <v>1</v>
      </c>
      <c r="L11" s="142">
        <v>1620000</v>
      </c>
      <c r="M11" s="145">
        <f t="shared" si="0"/>
        <v>1620000</v>
      </c>
      <c r="N11" s="158" t="s">
        <v>45</v>
      </c>
      <c r="O11" s="381"/>
      <c r="P11" s="19"/>
    </row>
    <row r="12" spans="1:18" ht="56.25" customHeight="1">
      <c r="A12" s="287"/>
      <c r="B12" s="284"/>
      <c r="C12" s="180" t="s">
        <v>52</v>
      </c>
      <c r="D12" s="141"/>
      <c r="E12" s="141" t="s">
        <v>53</v>
      </c>
      <c r="F12" s="135" t="s">
        <v>54</v>
      </c>
      <c r="G12" s="138" t="s">
        <v>24</v>
      </c>
      <c r="H12" s="138" t="s">
        <v>25</v>
      </c>
      <c r="I12" s="139" t="s">
        <v>26</v>
      </c>
      <c r="J12" s="141" t="s">
        <v>50</v>
      </c>
      <c r="K12" s="141">
        <v>1</v>
      </c>
      <c r="L12" s="142">
        <v>1620000</v>
      </c>
      <c r="M12" s="145">
        <f t="shared" si="0"/>
        <v>1620000</v>
      </c>
      <c r="N12" s="157" t="s">
        <v>55</v>
      </c>
      <c r="O12" s="381"/>
      <c r="P12" s="19"/>
    </row>
    <row r="13" spans="1:18" ht="56.25" customHeight="1">
      <c r="A13" s="287"/>
      <c r="B13" s="284"/>
      <c r="C13" s="180" t="s">
        <v>52</v>
      </c>
      <c r="D13" s="141"/>
      <c r="E13" s="141" t="s">
        <v>56</v>
      </c>
      <c r="F13" s="135" t="s">
        <v>42</v>
      </c>
      <c r="G13" s="138" t="s">
        <v>24</v>
      </c>
      <c r="H13" s="138" t="s">
        <v>25</v>
      </c>
      <c r="I13" s="139" t="s">
        <v>26</v>
      </c>
      <c r="J13" s="141" t="s">
        <v>50</v>
      </c>
      <c r="K13" s="141">
        <v>1</v>
      </c>
      <c r="L13" s="142">
        <v>1620000</v>
      </c>
      <c r="M13" s="145">
        <f t="shared" si="0"/>
        <v>1620000</v>
      </c>
      <c r="N13" s="157" t="s">
        <v>39</v>
      </c>
      <c r="O13" s="381"/>
      <c r="P13" s="19"/>
    </row>
    <row r="14" spans="1:18" ht="65.25" customHeight="1">
      <c r="A14" s="287"/>
      <c r="B14" s="284"/>
      <c r="C14" s="180" t="s">
        <v>52</v>
      </c>
      <c r="D14" s="141"/>
      <c r="E14" s="141" t="s">
        <v>57</v>
      </c>
      <c r="F14" s="135" t="s">
        <v>58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41">
        <v>1</v>
      </c>
      <c r="L14" s="155">
        <v>2500000</v>
      </c>
      <c r="M14" s="145">
        <f t="shared" si="0"/>
        <v>2500000</v>
      </c>
      <c r="N14" s="159" t="s">
        <v>28</v>
      </c>
      <c r="O14" s="381"/>
      <c r="P14" s="19"/>
    </row>
    <row r="15" spans="1:18" ht="56.25" customHeight="1">
      <c r="A15" s="287"/>
      <c r="B15" s="284"/>
      <c r="C15" s="180" t="s">
        <v>52</v>
      </c>
      <c r="D15" s="141"/>
      <c r="E15" s="141" t="s">
        <v>59</v>
      </c>
      <c r="F15" s="135" t="s">
        <v>42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41">
        <v>1</v>
      </c>
      <c r="L15" s="142">
        <v>1620000</v>
      </c>
      <c r="M15" s="145">
        <f t="shared" si="0"/>
        <v>1620000</v>
      </c>
      <c r="N15" s="157" t="s">
        <v>55</v>
      </c>
      <c r="O15" s="381"/>
      <c r="P15" s="19"/>
    </row>
    <row r="16" spans="1:18" ht="73.5" customHeight="1">
      <c r="A16" s="287"/>
      <c r="B16" s="284"/>
      <c r="C16" s="180" t="s">
        <v>60</v>
      </c>
      <c r="D16" s="141"/>
      <c r="E16" s="141" t="s">
        <v>113</v>
      </c>
      <c r="F16" s="135" t="s">
        <v>42</v>
      </c>
      <c r="G16" s="138" t="s">
        <v>62</v>
      </c>
      <c r="H16" s="138" t="s">
        <v>25</v>
      </c>
      <c r="I16" s="139" t="s">
        <v>26</v>
      </c>
      <c r="J16" s="140" t="s">
        <v>27</v>
      </c>
      <c r="K16" s="141">
        <v>1</v>
      </c>
      <c r="L16" s="142">
        <v>1620000</v>
      </c>
      <c r="M16" s="145">
        <f t="shared" si="0"/>
        <v>1620000</v>
      </c>
      <c r="N16" s="157" t="s">
        <v>31</v>
      </c>
      <c r="O16" s="381"/>
      <c r="P16" s="19"/>
    </row>
    <row r="17" spans="1:16" ht="57.75" customHeight="1">
      <c r="A17" s="287"/>
      <c r="B17" s="284"/>
      <c r="C17" s="180" t="s">
        <v>60</v>
      </c>
      <c r="D17" s="141"/>
      <c r="E17" s="141" t="s">
        <v>61</v>
      </c>
      <c r="F17" s="135" t="s">
        <v>42</v>
      </c>
      <c r="G17" s="138" t="s">
        <v>62</v>
      </c>
      <c r="H17" s="138" t="s">
        <v>25</v>
      </c>
      <c r="I17" s="139" t="s">
        <v>26</v>
      </c>
      <c r="J17" s="140" t="s">
        <v>27</v>
      </c>
      <c r="K17" s="141">
        <v>1</v>
      </c>
      <c r="L17" s="142">
        <v>1620000</v>
      </c>
      <c r="M17" s="145">
        <f t="shared" si="0"/>
        <v>1620000</v>
      </c>
      <c r="N17" s="157" t="s">
        <v>31</v>
      </c>
      <c r="O17" s="381"/>
      <c r="P17" s="19"/>
    </row>
    <row r="18" spans="1:16" ht="60" customHeight="1">
      <c r="A18" s="287"/>
      <c r="B18" s="284"/>
      <c r="C18" s="180" t="s">
        <v>63</v>
      </c>
      <c r="D18" s="141" t="s">
        <v>64</v>
      </c>
      <c r="E18" s="135" t="s">
        <v>65</v>
      </c>
      <c r="F18" s="135" t="s">
        <v>42</v>
      </c>
      <c r="G18" s="138" t="s">
        <v>24</v>
      </c>
      <c r="H18" s="138" t="s">
        <v>25</v>
      </c>
      <c r="I18" s="139" t="s">
        <v>26</v>
      </c>
      <c r="J18" s="141" t="s">
        <v>50</v>
      </c>
      <c r="K18" s="141">
        <v>1</v>
      </c>
      <c r="L18" s="142">
        <v>1620000</v>
      </c>
      <c r="M18" s="145">
        <f t="shared" si="0"/>
        <v>1620000</v>
      </c>
      <c r="N18" s="157" t="s">
        <v>31</v>
      </c>
      <c r="O18" s="381"/>
      <c r="P18" s="19"/>
    </row>
    <row r="19" spans="1:16" ht="77.25" customHeight="1">
      <c r="A19" s="287"/>
      <c r="B19" s="284"/>
      <c r="C19" s="180" t="s">
        <v>63</v>
      </c>
      <c r="D19" s="141" t="s">
        <v>64</v>
      </c>
      <c r="E19" s="147" t="s">
        <v>66</v>
      </c>
      <c r="F19" s="135" t="s">
        <v>42</v>
      </c>
      <c r="G19" s="138" t="s">
        <v>24</v>
      </c>
      <c r="H19" s="138" t="s">
        <v>25</v>
      </c>
      <c r="I19" s="139" t="s">
        <v>26</v>
      </c>
      <c r="J19" s="141" t="s">
        <v>50</v>
      </c>
      <c r="K19" s="141">
        <v>1</v>
      </c>
      <c r="L19" s="142">
        <v>1620000</v>
      </c>
      <c r="M19" s="145">
        <f t="shared" si="0"/>
        <v>1620000</v>
      </c>
      <c r="N19" s="157" t="s">
        <v>31</v>
      </c>
      <c r="O19" s="381"/>
      <c r="P19" s="19"/>
    </row>
    <row r="20" spans="1:16" ht="56.25" customHeight="1">
      <c r="A20" s="287"/>
      <c r="B20" s="284"/>
      <c r="C20" s="180" t="s">
        <v>63</v>
      </c>
      <c r="D20" s="144" t="s">
        <v>67</v>
      </c>
      <c r="E20" s="148" t="s">
        <v>68</v>
      </c>
      <c r="F20" s="148" t="s">
        <v>58</v>
      </c>
      <c r="G20" s="138" t="s">
        <v>24</v>
      </c>
      <c r="H20" s="138" t="s">
        <v>25</v>
      </c>
      <c r="I20" s="139" t="s">
        <v>26</v>
      </c>
      <c r="J20" s="144" t="s">
        <v>69</v>
      </c>
      <c r="K20" s="141">
        <v>1</v>
      </c>
      <c r="L20" s="155">
        <v>2500000</v>
      </c>
      <c r="M20" s="145">
        <f>L20*K20</f>
        <v>2500000</v>
      </c>
      <c r="N20" s="159" t="s">
        <v>28</v>
      </c>
      <c r="O20" s="381"/>
      <c r="P20" s="19"/>
    </row>
    <row r="21" spans="1:16" ht="94.5" customHeight="1">
      <c r="A21" s="287"/>
      <c r="B21" s="284"/>
      <c r="C21" s="180" t="s">
        <v>63</v>
      </c>
      <c r="D21" s="144" t="s">
        <v>70</v>
      </c>
      <c r="E21" s="148" t="s">
        <v>71</v>
      </c>
      <c r="F21" s="135" t="s">
        <v>42</v>
      </c>
      <c r="G21" s="138" t="s">
        <v>24</v>
      </c>
      <c r="H21" s="138" t="s">
        <v>25</v>
      </c>
      <c r="I21" s="139" t="s">
        <v>26</v>
      </c>
      <c r="J21" s="141" t="s">
        <v>50</v>
      </c>
      <c r="K21" s="141">
        <v>1</v>
      </c>
      <c r="L21" s="142">
        <v>1620000</v>
      </c>
      <c r="M21" s="145">
        <f>L21*K21</f>
        <v>1620000</v>
      </c>
      <c r="N21" s="157" t="s">
        <v>31</v>
      </c>
      <c r="O21" s="381"/>
      <c r="P21" s="19"/>
    </row>
    <row r="22" spans="1:16" ht="71.25" customHeight="1">
      <c r="A22" s="287"/>
      <c r="B22" s="284"/>
      <c r="C22" s="180" t="s">
        <v>72</v>
      </c>
      <c r="D22" s="144" t="s">
        <v>73</v>
      </c>
      <c r="E22" s="148" t="s">
        <v>74</v>
      </c>
      <c r="F22" s="135" t="s">
        <v>42</v>
      </c>
      <c r="G22" s="138" t="s">
        <v>24</v>
      </c>
      <c r="H22" s="146" t="s">
        <v>75</v>
      </c>
      <c r="I22" s="139" t="s">
        <v>76</v>
      </c>
      <c r="J22" s="144" t="s">
        <v>77</v>
      </c>
      <c r="K22" s="141">
        <v>2</v>
      </c>
      <c r="L22" s="142">
        <v>1620000</v>
      </c>
      <c r="M22" s="145">
        <f>K22*L22</f>
        <v>3240000</v>
      </c>
      <c r="N22" s="157" t="s">
        <v>39</v>
      </c>
      <c r="O22" s="381"/>
      <c r="P22" s="19"/>
    </row>
    <row r="23" spans="1:16" ht="57" customHeight="1">
      <c r="A23" s="287"/>
      <c r="B23" s="284"/>
      <c r="C23" s="180" t="s">
        <v>72</v>
      </c>
      <c r="D23" s="144" t="s">
        <v>73</v>
      </c>
      <c r="E23" s="148" t="s">
        <v>78</v>
      </c>
      <c r="F23" s="135" t="s">
        <v>42</v>
      </c>
      <c r="G23" s="138" t="s">
        <v>24</v>
      </c>
      <c r="H23" s="146" t="s">
        <v>43</v>
      </c>
      <c r="I23" s="139" t="s">
        <v>26</v>
      </c>
      <c r="J23" s="141" t="s">
        <v>79</v>
      </c>
      <c r="K23" s="141">
        <v>1</v>
      </c>
      <c r="L23" s="142">
        <v>1620000</v>
      </c>
      <c r="M23" s="145">
        <f t="shared" ref="M23:M26" si="1">K23*L23</f>
        <v>1620000</v>
      </c>
      <c r="N23" s="157" t="s">
        <v>55</v>
      </c>
      <c r="O23" s="381"/>
      <c r="P23" s="19"/>
    </row>
    <row r="24" spans="1:16" ht="45.75" customHeight="1">
      <c r="A24" s="287"/>
      <c r="B24" s="284"/>
      <c r="C24" s="180" t="s">
        <v>72</v>
      </c>
      <c r="D24" s="144" t="s">
        <v>73</v>
      </c>
      <c r="E24" s="148" t="s">
        <v>80</v>
      </c>
      <c r="F24" s="135" t="s">
        <v>42</v>
      </c>
      <c r="G24" s="138" t="s">
        <v>24</v>
      </c>
      <c r="H24" s="138" t="s">
        <v>25</v>
      </c>
      <c r="I24" s="139" t="s">
        <v>26</v>
      </c>
      <c r="J24" s="144" t="s">
        <v>69</v>
      </c>
      <c r="K24" s="141">
        <v>1</v>
      </c>
      <c r="L24" s="142">
        <v>1620000</v>
      </c>
      <c r="M24" s="145">
        <f t="shared" si="1"/>
        <v>1620000</v>
      </c>
      <c r="N24" s="157" t="s">
        <v>31</v>
      </c>
      <c r="O24" s="381"/>
      <c r="P24" s="19"/>
    </row>
    <row r="25" spans="1:16" ht="41.25" customHeight="1">
      <c r="A25" s="287"/>
      <c r="B25" s="284"/>
      <c r="C25" s="180" t="s">
        <v>72</v>
      </c>
      <c r="D25" s="144" t="s">
        <v>90</v>
      </c>
      <c r="E25" s="148" t="s">
        <v>91</v>
      </c>
      <c r="F25" s="135" t="s">
        <v>42</v>
      </c>
      <c r="G25" s="138" t="s">
        <v>24</v>
      </c>
      <c r="H25" s="138" t="s">
        <v>25</v>
      </c>
      <c r="I25" s="139" t="s">
        <v>26</v>
      </c>
      <c r="J25" s="144" t="s">
        <v>69</v>
      </c>
      <c r="K25" s="141">
        <v>1</v>
      </c>
      <c r="L25" s="142">
        <v>1620000</v>
      </c>
      <c r="M25" s="145">
        <f t="shared" si="1"/>
        <v>1620000</v>
      </c>
      <c r="N25" s="158" t="s">
        <v>45</v>
      </c>
      <c r="O25" s="381"/>
      <c r="P25" s="19"/>
    </row>
    <row r="26" spans="1:16" ht="42" customHeight="1">
      <c r="A26" s="287"/>
      <c r="B26" s="284"/>
      <c r="C26" s="181" t="s">
        <v>72</v>
      </c>
      <c r="D26" s="160" t="s">
        <v>123</v>
      </c>
      <c r="E26" s="160" t="s">
        <v>124</v>
      </c>
      <c r="F26" s="162" t="s">
        <v>42</v>
      </c>
      <c r="G26" s="163" t="s">
        <v>24</v>
      </c>
      <c r="H26" s="163" t="s">
        <v>25</v>
      </c>
      <c r="I26" s="164" t="s">
        <v>26</v>
      </c>
      <c r="J26" s="160" t="s">
        <v>69</v>
      </c>
      <c r="K26" s="165">
        <v>1</v>
      </c>
      <c r="L26" s="142">
        <v>1620000</v>
      </c>
      <c r="M26" s="166">
        <f t="shared" si="1"/>
        <v>1620000</v>
      </c>
      <c r="N26" s="217" t="s">
        <v>45</v>
      </c>
      <c r="O26" s="381"/>
      <c r="P26" s="19"/>
    </row>
    <row r="27" spans="1:16" ht="46.5" customHeight="1">
      <c r="A27" s="286" t="s">
        <v>158</v>
      </c>
      <c r="B27" s="300">
        <v>371</v>
      </c>
      <c r="C27" s="227" t="s">
        <v>20</v>
      </c>
      <c r="D27" s="228" t="s">
        <v>21</v>
      </c>
      <c r="E27" s="229" t="s">
        <v>22</v>
      </c>
      <c r="F27" s="229" t="s">
        <v>23</v>
      </c>
      <c r="G27" s="230" t="s">
        <v>24</v>
      </c>
      <c r="H27" s="230" t="s">
        <v>25</v>
      </c>
      <c r="I27" s="231" t="s">
        <v>26</v>
      </c>
      <c r="J27" s="232" t="s">
        <v>27</v>
      </c>
      <c r="K27" s="233">
        <v>1</v>
      </c>
      <c r="L27" s="155">
        <v>2500000</v>
      </c>
      <c r="M27" s="234">
        <f>K27*L27</f>
        <v>2500000</v>
      </c>
      <c r="N27" s="235" t="s">
        <v>28</v>
      </c>
      <c r="O27" s="381"/>
      <c r="P27" s="19"/>
    </row>
    <row r="28" spans="1:16" ht="65.25" customHeight="1">
      <c r="A28" s="287"/>
      <c r="B28" s="301"/>
      <c r="C28" s="189" t="s">
        <v>20</v>
      </c>
      <c r="D28" s="144" t="s">
        <v>21</v>
      </c>
      <c r="E28" s="137" t="s">
        <v>29</v>
      </c>
      <c r="F28" s="137" t="s">
        <v>30</v>
      </c>
      <c r="G28" s="138" t="s">
        <v>24</v>
      </c>
      <c r="H28" s="138" t="s">
        <v>25</v>
      </c>
      <c r="I28" s="139" t="s">
        <v>26</v>
      </c>
      <c r="J28" s="140" t="s">
        <v>27</v>
      </c>
      <c r="K28" s="141">
        <v>1</v>
      </c>
      <c r="L28" s="142">
        <v>1620000</v>
      </c>
      <c r="M28" s="142">
        <f>K28*L28</f>
        <v>1620000</v>
      </c>
      <c r="N28" s="157" t="s">
        <v>31</v>
      </c>
      <c r="O28" s="381"/>
      <c r="P28" s="19"/>
    </row>
    <row r="29" spans="1:16" ht="72.75" customHeight="1">
      <c r="A29" s="287"/>
      <c r="B29" s="301"/>
      <c r="C29" s="189" t="s">
        <v>20</v>
      </c>
      <c r="D29" s="144" t="s">
        <v>32</v>
      </c>
      <c r="E29" s="137" t="s">
        <v>33</v>
      </c>
      <c r="F29" s="137" t="s">
        <v>30</v>
      </c>
      <c r="G29" s="138" t="s">
        <v>24</v>
      </c>
      <c r="H29" s="138" t="s">
        <v>25</v>
      </c>
      <c r="I29" s="139" t="s">
        <v>26</v>
      </c>
      <c r="J29" s="140" t="s">
        <v>34</v>
      </c>
      <c r="K29" s="141">
        <v>1</v>
      </c>
      <c r="L29" s="142">
        <v>1620000</v>
      </c>
      <c r="M29" s="142">
        <f t="shared" ref="M29:M41" si="2">K29*L29</f>
        <v>1620000</v>
      </c>
      <c r="N29" s="157" t="s">
        <v>31</v>
      </c>
      <c r="O29" s="381"/>
      <c r="P29" s="19"/>
    </row>
    <row r="30" spans="1:16" ht="46.5" customHeight="1">
      <c r="A30" s="287"/>
      <c r="B30" s="301"/>
      <c r="C30" s="189" t="s">
        <v>20</v>
      </c>
      <c r="D30" s="144" t="s">
        <v>32</v>
      </c>
      <c r="E30" s="137" t="s">
        <v>35</v>
      </c>
      <c r="F30" s="137" t="s">
        <v>30</v>
      </c>
      <c r="G30" s="138" t="s">
        <v>24</v>
      </c>
      <c r="H30" s="138" t="s">
        <v>25</v>
      </c>
      <c r="I30" s="139" t="s">
        <v>26</v>
      </c>
      <c r="J30" s="140" t="s">
        <v>34</v>
      </c>
      <c r="K30" s="141">
        <v>1</v>
      </c>
      <c r="L30" s="142">
        <v>1620000</v>
      </c>
      <c r="M30" s="142">
        <f t="shared" si="2"/>
        <v>1620000</v>
      </c>
      <c r="N30" s="157" t="s">
        <v>31</v>
      </c>
      <c r="O30" s="381"/>
      <c r="P30" s="19"/>
    </row>
    <row r="31" spans="1:16" ht="60" customHeight="1">
      <c r="A31" s="287"/>
      <c r="B31" s="301"/>
      <c r="C31" s="189" t="s">
        <v>20</v>
      </c>
      <c r="D31" s="144" t="s">
        <v>32</v>
      </c>
      <c r="E31" s="143" t="s">
        <v>36</v>
      </c>
      <c r="F31" s="137" t="s">
        <v>37</v>
      </c>
      <c r="G31" s="138" t="s">
        <v>38</v>
      </c>
      <c r="H31" s="138" t="s">
        <v>25</v>
      </c>
      <c r="I31" s="139" t="s">
        <v>26</v>
      </c>
      <c r="J31" s="140" t="s">
        <v>27</v>
      </c>
      <c r="K31" s="141">
        <v>1</v>
      </c>
      <c r="L31" s="142">
        <v>1620000</v>
      </c>
      <c r="M31" s="142">
        <f t="shared" si="2"/>
        <v>1620000</v>
      </c>
      <c r="N31" s="157" t="s">
        <v>39</v>
      </c>
      <c r="O31" s="381"/>
      <c r="P31" s="19"/>
    </row>
    <row r="32" spans="1:16" ht="43.5" customHeight="1">
      <c r="A32" s="287"/>
      <c r="B32" s="301"/>
      <c r="C32" s="190" t="s">
        <v>40</v>
      </c>
      <c r="D32" s="136"/>
      <c r="E32" s="144" t="s">
        <v>46</v>
      </c>
      <c r="F32" s="135" t="s">
        <v>47</v>
      </c>
      <c r="G32" s="138"/>
      <c r="H32" s="138" t="s">
        <v>25</v>
      </c>
      <c r="I32" s="139" t="s">
        <v>26</v>
      </c>
      <c r="J32" s="139" t="s">
        <v>48</v>
      </c>
      <c r="K32" s="141">
        <v>1</v>
      </c>
      <c r="L32" s="142">
        <v>1620000</v>
      </c>
      <c r="M32" s="145">
        <f t="shared" si="2"/>
        <v>1620000</v>
      </c>
      <c r="N32" s="158" t="s">
        <v>45</v>
      </c>
      <c r="O32" s="381"/>
      <c r="P32" s="19"/>
    </row>
    <row r="33" spans="1:16" ht="31.5" customHeight="1">
      <c r="A33" s="287"/>
      <c r="B33" s="301"/>
      <c r="C33" s="190" t="s">
        <v>40</v>
      </c>
      <c r="D33" s="136"/>
      <c r="E33" s="144" t="s">
        <v>51</v>
      </c>
      <c r="F33" s="135" t="s">
        <v>42</v>
      </c>
      <c r="G33" s="138" t="s">
        <v>24</v>
      </c>
      <c r="H33" s="138" t="s">
        <v>25</v>
      </c>
      <c r="I33" s="139" t="s">
        <v>26</v>
      </c>
      <c r="J33" s="139" t="s">
        <v>50</v>
      </c>
      <c r="K33" s="141">
        <v>1</v>
      </c>
      <c r="L33" s="142">
        <v>1620000</v>
      </c>
      <c r="M33" s="145">
        <f t="shared" si="2"/>
        <v>1620000</v>
      </c>
      <c r="N33" s="158" t="s">
        <v>45</v>
      </c>
      <c r="O33" s="381"/>
      <c r="P33" s="19"/>
    </row>
    <row r="34" spans="1:16" ht="33" customHeight="1">
      <c r="A34" s="287"/>
      <c r="B34" s="301"/>
      <c r="C34" s="190" t="s">
        <v>52</v>
      </c>
      <c r="D34" s="141"/>
      <c r="E34" s="141" t="s">
        <v>53</v>
      </c>
      <c r="F34" s="135" t="s">
        <v>54</v>
      </c>
      <c r="G34" s="138" t="s">
        <v>24</v>
      </c>
      <c r="H34" s="138" t="s">
        <v>25</v>
      </c>
      <c r="I34" s="139" t="s">
        <v>26</v>
      </c>
      <c r="J34" s="141" t="s">
        <v>50</v>
      </c>
      <c r="K34" s="141">
        <v>1</v>
      </c>
      <c r="L34" s="142">
        <v>1620000</v>
      </c>
      <c r="M34" s="145">
        <f t="shared" si="2"/>
        <v>1620000</v>
      </c>
      <c r="N34" s="157" t="s">
        <v>55</v>
      </c>
      <c r="O34" s="381"/>
      <c r="P34" s="19"/>
    </row>
    <row r="35" spans="1:16" ht="42" customHeight="1">
      <c r="A35" s="287"/>
      <c r="B35" s="301"/>
      <c r="C35" s="190" t="s">
        <v>52</v>
      </c>
      <c r="D35" s="141"/>
      <c r="E35" s="141" t="s">
        <v>56</v>
      </c>
      <c r="F35" s="135" t="s">
        <v>42</v>
      </c>
      <c r="G35" s="138" t="s">
        <v>24</v>
      </c>
      <c r="H35" s="138" t="s">
        <v>25</v>
      </c>
      <c r="I35" s="139" t="s">
        <v>26</v>
      </c>
      <c r="J35" s="141" t="s">
        <v>50</v>
      </c>
      <c r="K35" s="141">
        <v>1</v>
      </c>
      <c r="L35" s="142">
        <v>1620000</v>
      </c>
      <c r="M35" s="145">
        <f t="shared" si="2"/>
        <v>1620000</v>
      </c>
      <c r="N35" s="157" t="s">
        <v>39</v>
      </c>
      <c r="O35" s="381"/>
      <c r="P35" s="19"/>
    </row>
    <row r="36" spans="1:16" ht="58.5" customHeight="1">
      <c r="A36" s="287"/>
      <c r="B36" s="301"/>
      <c r="C36" s="190" t="s">
        <v>52</v>
      </c>
      <c r="D36" s="141"/>
      <c r="E36" s="141" t="s">
        <v>57</v>
      </c>
      <c r="F36" s="135" t="s">
        <v>58</v>
      </c>
      <c r="G36" s="138" t="s">
        <v>24</v>
      </c>
      <c r="H36" s="138" t="s">
        <v>25</v>
      </c>
      <c r="I36" s="139" t="s">
        <v>26</v>
      </c>
      <c r="J36" s="141" t="s">
        <v>50</v>
      </c>
      <c r="K36" s="141">
        <v>1</v>
      </c>
      <c r="L36" s="155">
        <v>2500000</v>
      </c>
      <c r="M36" s="145">
        <f t="shared" si="2"/>
        <v>2500000</v>
      </c>
      <c r="N36" s="159" t="s">
        <v>28</v>
      </c>
      <c r="O36" s="381"/>
      <c r="P36" s="19"/>
    </row>
    <row r="37" spans="1:16" ht="33" customHeight="1">
      <c r="A37" s="287"/>
      <c r="B37" s="301"/>
      <c r="C37" s="190" t="s">
        <v>52</v>
      </c>
      <c r="D37" s="141"/>
      <c r="E37" s="141" t="s">
        <v>59</v>
      </c>
      <c r="F37" s="135" t="s">
        <v>42</v>
      </c>
      <c r="G37" s="138" t="s">
        <v>24</v>
      </c>
      <c r="H37" s="138" t="s">
        <v>25</v>
      </c>
      <c r="I37" s="139" t="s">
        <v>26</v>
      </c>
      <c r="J37" s="141" t="s">
        <v>50</v>
      </c>
      <c r="K37" s="141">
        <v>1</v>
      </c>
      <c r="L37" s="142">
        <v>1620000</v>
      </c>
      <c r="M37" s="145">
        <f t="shared" si="2"/>
        <v>1620000</v>
      </c>
      <c r="N37" s="157" t="s">
        <v>55</v>
      </c>
      <c r="O37" s="381"/>
      <c r="P37" s="19"/>
    </row>
    <row r="38" spans="1:16" ht="39" customHeight="1">
      <c r="A38" s="287"/>
      <c r="B38" s="301"/>
      <c r="C38" s="190" t="s">
        <v>60</v>
      </c>
      <c r="D38" s="141"/>
      <c r="E38" s="141" t="s">
        <v>113</v>
      </c>
      <c r="F38" s="135" t="s">
        <v>42</v>
      </c>
      <c r="G38" s="138" t="s">
        <v>62</v>
      </c>
      <c r="H38" s="138" t="s">
        <v>25</v>
      </c>
      <c r="I38" s="139" t="s">
        <v>26</v>
      </c>
      <c r="J38" s="140" t="s">
        <v>27</v>
      </c>
      <c r="K38" s="141">
        <v>1</v>
      </c>
      <c r="L38" s="142">
        <v>1620000</v>
      </c>
      <c r="M38" s="145">
        <f t="shared" si="2"/>
        <v>1620000</v>
      </c>
      <c r="N38" s="157" t="s">
        <v>31</v>
      </c>
      <c r="O38" s="381"/>
      <c r="P38" s="19"/>
    </row>
    <row r="39" spans="1:16" ht="30" customHeight="1">
      <c r="A39" s="287"/>
      <c r="B39" s="301"/>
      <c r="C39" s="190" t="s">
        <v>60</v>
      </c>
      <c r="D39" s="141"/>
      <c r="E39" s="141" t="s">
        <v>61</v>
      </c>
      <c r="F39" s="135" t="s">
        <v>42</v>
      </c>
      <c r="G39" s="138" t="s">
        <v>62</v>
      </c>
      <c r="H39" s="138" t="s">
        <v>25</v>
      </c>
      <c r="I39" s="139" t="s">
        <v>26</v>
      </c>
      <c r="J39" s="140" t="s">
        <v>27</v>
      </c>
      <c r="K39" s="141">
        <v>1</v>
      </c>
      <c r="L39" s="142">
        <v>1620000</v>
      </c>
      <c r="M39" s="145">
        <f t="shared" si="2"/>
        <v>1620000</v>
      </c>
      <c r="N39" s="157" t="s">
        <v>31</v>
      </c>
      <c r="O39" s="381"/>
      <c r="P39" s="19"/>
    </row>
    <row r="40" spans="1:16" ht="47.25" customHeight="1">
      <c r="A40" s="287"/>
      <c r="B40" s="301"/>
      <c r="C40" s="190" t="s">
        <v>63</v>
      </c>
      <c r="D40" s="141" t="s">
        <v>64</v>
      </c>
      <c r="E40" s="135" t="s">
        <v>65</v>
      </c>
      <c r="F40" s="135" t="s">
        <v>42</v>
      </c>
      <c r="G40" s="138" t="s">
        <v>24</v>
      </c>
      <c r="H40" s="138" t="s">
        <v>25</v>
      </c>
      <c r="I40" s="139" t="s">
        <v>26</v>
      </c>
      <c r="J40" s="141" t="s">
        <v>50</v>
      </c>
      <c r="K40" s="141">
        <v>1</v>
      </c>
      <c r="L40" s="142">
        <v>1620000</v>
      </c>
      <c r="M40" s="145">
        <f t="shared" si="2"/>
        <v>1620000</v>
      </c>
      <c r="N40" s="157" t="s">
        <v>31</v>
      </c>
      <c r="O40" s="381"/>
      <c r="P40" s="19"/>
    </row>
    <row r="41" spans="1:16" ht="61.5" customHeight="1">
      <c r="A41" s="287"/>
      <c r="B41" s="301"/>
      <c r="C41" s="190" t="s">
        <v>63</v>
      </c>
      <c r="D41" s="141" t="s">
        <v>64</v>
      </c>
      <c r="E41" s="147" t="s">
        <v>66</v>
      </c>
      <c r="F41" s="135" t="s">
        <v>42</v>
      </c>
      <c r="G41" s="138" t="s">
        <v>24</v>
      </c>
      <c r="H41" s="138" t="s">
        <v>25</v>
      </c>
      <c r="I41" s="139" t="s">
        <v>26</v>
      </c>
      <c r="J41" s="141" t="s">
        <v>50</v>
      </c>
      <c r="K41" s="141">
        <v>1</v>
      </c>
      <c r="L41" s="142">
        <v>1620000</v>
      </c>
      <c r="M41" s="145">
        <f t="shared" si="2"/>
        <v>1620000</v>
      </c>
      <c r="N41" s="157" t="s">
        <v>31</v>
      </c>
      <c r="O41" s="381"/>
      <c r="P41" s="19"/>
    </row>
    <row r="42" spans="1:16" ht="42" customHeight="1">
      <c r="A42" s="287"/>
      <c r="B42" s="301"/>
      <c r="C42" s="190" t="s">
        <v>63</v>
      </c>
      <c r="D42" s="144" t="s">
        <v>67</v>
      </c>
      <c r="E42" s="148" t="s">
        <v>68</v>
      </c>
      <c r="F42" s="148" t="s">
        <v>58</v>
      </c>
      <c r="G42" s="138" t="s">
        <v>24</v>
      </c>
      <c r="H42" s="138" t="s">
        <v>25</v>
      </c>
      <c r="I42" s="139" t="s">
        <v>26</v>
      </c>
      <c r="J42" s="144" t="s">
        <v>69</v>
      </c>
      <c r="K42" s="141">
        <v>1</v>
      </c>
      <c r="L42" s="155">
        <v>2500000</v>
      </c>
      <c r="M42" s="145">
        <f>L42*K42</f>
        <v>2500000</v>
      </c>
      <c r="N42" s="159" t="s">
        <v>28</v>
      </c>
      <c r="O42" s="381"/>
      <c r="P42" s="19"/>
    </row>
    <row r="43" spans="1:16" ht="90.75" customHeight="1">
      <c r="A43" s="287"/>
      <c r="B43" s="301"/>
      <c r="C43" s="190" t="s">
        <v>63</v>
      </c>
      <c r="D43" s="144" t="s">
        <v>70</v>
      </c>
      <c r="E43" s="148" t="s">
        <v>71</v>
      </c>
      <c r="F43" s="135" t="s">
        <v>42</v>
      </c>
      <c r="G43" s="138" t="s">
        <v>24</v>
      </c>
      <c r="H43" s="138" t="s">
        <v>25</v>
      </c>
      <c r="I43" s="139" t="s">
        <v>26</v>
      </c>
      <c r="J43" s="141" t="s">
        <v>50</v>
      </c>
      <c r="K43" s="141">
        <v>1</v>
      </c>
      <c r="L43" s="142">
        <v>1620000</v>
      </c>
      <c r="M43" s="145">
        <f>L43*K43</f>
        <v>1620000</v>
      </c>
      <c r="N43" s="157" t="s">
        <v>31</v>
      </c>
      <c r="O43" s="381"/>
      <c r="P43" s="19"/>
    </row>
    <row r="44" spans="1:16" ht="63.75" customHeight="1">
      <c r="A44" s="287"/>
      <c r="B44" s="301"/>
      <c r="C44" s="190" t="s">
        <v>72</v>
      </c>
      <c r="D44" s="144" t="s">
        <v>73</v>
      </c>
      <c r="E44" s="148" t="s">
        <v>74</v>
      </c>
      <c r="F44" s="135" t="s">
        <v>42</v>
      </c>
      <c r="G44" s="138" t="s">
        <v>24</v>
      </c>
      <c r="H44" s="146" t="s">
        <v>75</v>
      </c>
      <c r="I44" s="139" t="s">
        <v>76</v>
      </c>
      <c r="J44" s="144" t="s">
        <v>77</v>
      </c>
      <c r="K44" s="141">
        <v>2</v>
      </c>
      <c r="L44" s="142">
        <v>1620000</v>
      </c>
      <c r="M44" s="145">
        <f>K44*L44</f>
        <v>3240000</v>
      </c>
      <c r="N44" s="157" t="s">
        <v>39</v>
      </c>
      <c r="O44" s="381"/>
      <c r="P44" s="19"/>
    </row>
    <row r="45" spans="1:16" ht="51" customHeight="1">
      <c r="A45" s="287"/>
      <c r="B45" s="301"/>
      <c r="C45" s="190" t="s">
        <v>72</v>
      </c>
      <c r="D45" s="144" t="s">
        <v>73</v>
      </c>
      <c r="E45" s="148" t="s">
        <v>78</v>
      </c>
      <c r="F45" s="135" t="s">
        <v>42</v>
      </c>
      <c r="G45" s="138" t="s">
        <v>24</v>
      </c>
      <c r="H45" s="146" t="s">
        <v>43</v>
      </c>
      <c r="I45" s="139" t="s">
        <v>26</v>
      </c>
      <c r="J45" s="141" t="s">
        <v>79</v>
      </c>
      <c r="K45" s="141">
        <v>1</v>
      </c>
      <c r="L45" s="142">
        <v>1620000</v>
      </c>
      <c r="M45" s="145">
        <f t="shared" ref="M45:M48" si="3">K45*L45</f>
        <v>1620000</v>
      </c>
      <c r="N45" s="157" t="s">
        <v>55</v>
      </c>
      <c r="O45" s="381"/>
      <c r="P45" s="19"/>
    </row>
    <row r="46" spans="1:16" ht="42" customHeight="1">
      <c r="A46" s="287"/>
      <c r="B46" s="301"/>
      <c r="C46" s="190" t="s">
        <v>72</v>
      </c>
      <c r="D46" s="144" t="s">
        <v>73</v>
      </c>
      <c r="E46" s="148" t="s">
        <v>80</v>
      </c>
      <c r="F46" s="135" t="s">
        <v>42</v>
      </c>
      <c r="G46" s="138" t="s">
        <v>24</v>
      </c>
      <c r="H46" s="138" t="s">
        <v>25</v>
      </c>
      <c r="I46" s="139" t="s">
        <v>26</v>
      </c>
      <c r="J46" s="144" t="s">
        <v>69</v>
      </c>
      <c r="K46" s="141">
        <v>1</v>
      </c>
      <c r="L46" s="142">
        <v>1620000</v>
      </c>
      <c r="M46" s="145">
        <f t="shared" si="3"/>
        <v>1620000</v>
      </c>
      <c r="N46" s="157" t="s">
        <v>31</v>
      </c>
      <c r="O46" s="381"/>
      <c r="P46" s="19"/>
    </row>
    <row r="47" spans="1:16" ht="51" customHeight="1">
      <c r="A47" s="287"/>
      <c r="B47" s="301"/>
      <c r="C47" s="190" t="s">
        <v>72</v>
      </c>
      <c r="D47" s="144" t="s">
        <v>90</v>
      </c>
      <c r="E47" s="148" t="s">
        <v>91</v>
      </c>
      <c r="F47" s="135" t="s">
        <v>42</v>
      </c>
      <c r="G47" s="138" t="s">
        <v>24</v>
      </c>
      <c r="H47" s="138" t="s">
        <v>25</v>
      </c>
      <c r="I47" s="139" t="s">
        <v>26</v>
      </c>
      <c r="J47" s="144" t="s">
        <v>69</v>
      </c>
      <c r="K47" s="141">
        <v>1</v>
      </c>
      <c r="L47" s="142">
        <v>1620000</v>
      </c>
      <c r="M47" s="145">
        <f t="shared" si="3"/>
        <v>1620000</v>
      </c>
      <c r="N47" s="158" t="s">
        <v>45</v>
      </c>
      <c r="O47" s="381"/>
      <c r="P47" s="19"/>
    </row>
    <row r="48" spans="1:16" ht="43.5" customHeight="1">
      <c r="A48" s="288"/>
      <c r="B48" s="316"/>
      <c r="C48" s="169" t="s">
        <v>72</v>
      </c>
      <c r="D48" s="160" t="s">
        <v>123</v>
      </c>
      <c r="E48" s="160" t="s">
        <v>124</v>
      </c>
      <c r="F48" s="162" t="s">
        <v>42</v>
      </c>
      <c r="G48" s="163" t="s">
        <v>24</v>
      </c>
      <c r="H48" s="163" t="s">
        <v>25</v>
      </c>
      <c r="I48" s="164" t="s">
        <v>26</v>
      </c>
      <c r="J48" s="160" t="s">
        <v>69</v>
      </c>
      <c r="K48" s="165">
        <v>1</v>
      </c>
      <c r="L48" s="203">
        <v>1620000</v>
      </c>
      <c r="M48" s="166">
        <f t="shared" si="3"/>
        <v>1620000</v>
      </c>
      <c r="N48" s="217" t="s">
        <v>45</v>
      </c>
      <c r="O48" s="382"/>
      <c r="P48" s="19"/>
    </row>
    <row r="49" spans="1:18" s="12" customFormat="1" ht="15.75" customHeight="1">
      <c r="A49" s="18"/>
      <c r="B49" s="18"/>
      <c r="C49" s="19"/>
      <c r="D49" s="19"/>
      <c r="E49" s="20"/>
      <c r="F49" s="19"/>
      <c r="G49" s="19"/>
      <c r="H49" s="19"/>
      <c r="I49" s="19"/>
      <c r="J49" s="19"/>
      <c r="K49" s="292" t="s">
        <v>84</v>
      </c>
      <c r="L49" s="292"/>
      <c r="M49" s="132">
        <f>SUM(M5:M48)</f>
        <v>79800000</v>
      </c>
      <c r="N49" s="21"/>
      <c r="O49" s="19"/>
      <c r="P49"/>
    </row>
    <row r="50" spans="1:18" s="12" customFormat="1" ht="15.75" customHeight="1">
      <c r="C50"/>
      <c r="D50"/>
      <c r="E50" s="7"/>
      <c r="F50"/>
      <c r="G50"/>
      <c r="H50"/>
      <c r="I50"/>
      <c r="J50"/>
      <c r="K50" s="293" t="s">
        <v>85</v>
      </c>
      <c r="L50" s="294"/>
      <c r="M50" s="10">
        <v>2878620</v>
      </c>
      <c r="N50" s="23">
        <f>M50*100%/M51</f>
        <v>3.4816981705790444E-2</v>
      </c>
      <c r="O50"/>
      <c r="P50"/>
    </row>
    <row r="51" spans="1:18" s="12" customFormat="1" ht="15.75" customHeight="1">
      <c r="C51"/>
      <c r="D51"/>
      <c r="E51" s="7"/>
      <c r="F51"/>
      <c r="G51"/>
      <c r="H51"/>
      <c r="I51"/>
      <c r="J51"/>
      <c r="K51" s="282" t="s">
        <v>86</v>
      </c>
      <c r="L51" s="282"/>
      <c r="M51" s="17">
        <f>M49+M50</f>
        <v>82678620</v>
      </c>
      <c r="N51" s="14"/>
      <c r="O51"/>
      <c r="P51"/>
    </row>
    <row r="52" spans="1:18" ht="43.5" customHeight="1">
      <c r="A52" s="238"/>
      <c r="B52" s="226"/>
      <c r="C52" s="191"/>
      <c r="D52" s="205"/>
      <c r="E52" s="205"/>
      <c r="F52" s="207"/>
      <c r="G52" s="208"/>
      <c r="H52" s="208"/>
      <c r="I52" s="209"/>
      <c r="J52" s="205"/>
      <c r="K52" s="223"/>
      <c r="L52" s="224"/>
      <c r="M52" s="224"/>
      <c r="N52" s="239"/>
      <c r="O52" s="222"/>
    </row>
    <row r="53" spans="1:18" ht="18.75" customHeight="1">
      <c r="A53" s="378" t="s">
        <v>159</v>
      </c>
      <c r="B53" s="378"/>
      <c r="C53" s="378"/>
      <c r="D53" s="378"/>
      <c r="E53" s="378"/>
      <c r="F53" s="378"/>
      <c r="G53" s="378"/>
      <c r="H53" s="378"/>
      <c r="I53" s="378"/>
      <c r="J53" s="378"/>
      <c r="K53" s="378"/>
      <c r="L53" s="378"/>
      <c r="M53" s="378"/>
      <c r="N53" s="378"/>
      <c r="O53" s="378"/>
      <c r="P53" s="1"/>
    </row>
    <row r="54" spans="1:18" ht="39.75" customHeight="1">
      <c r="A54" s="237" t="s">
        <v>1</v>
      </c>
      <c r="B54" s="236" t="s">
        <v>2</v>
      </c>
      <c r="C54" s="6" t="s">
        <v>3</v>
      </c>
      <c r="D54" s="6" t="s">
        <v>4</v>
      </c>
      <c r="E54" s="246" t="s">
        <v>5</v>
      </c>
      <c r="F54" s="255" t="s">
        <v>6</v>
      </c>
      <c r="G54" s="379" t="s">
        <v>7</v>
      </c>
      <c r="H54" s="379"/>
      <c r="I54" s="379" t="s">
        <v>8</v>
      </c>
      <c r="J54" s="379"/>
      <c r="K54" s="6" t="s">
        <v>9</v>
      </c>
      <c r="L54" s="6" t="s">
        <v>10</v>
      </c>
      <c r="M54" s="6" t="s">
        <v>11</v>
      </c>
      <c r="N54" s="6" t="s">
        <v>12</v>
      </c>
      <c r="O54" s="6" t="s">
        <v>13</v>
      </c>
      <c r="P54" s="3"/>
    </row>
    <row r="55" spans="1:18" ht="39.75" customHeight="1">
      <c r="A55" s="240"/>
      <c r="B55" s="251"/>
      <c r="C55" s="252"/>
      <c r="D55" s="252"/>
      <c r="E55" s="252"/>
      <c r="F55" s="253" t="s">
        <v>14</v>
      </c>
      <c r="G55" s="254" t="s">
        <v>15</v>
      </c>
      <c r="H55" s="254" t="s">
        <v>16</v>
      </c>
      <c r="I55" s="254" t="s">
        <v>17</v>
      </c>
      <c r="J55" s="254" t="s">
        <v>18</v>
      </c>
      <c r="K55" s="252"/>
      <c r="L55" s="252"/>
      <c r="M55" s="252"/>
      <c r="N55" s="252"/>
      <c r="O55" s="380">
        <v>1</v>
      </c>
      <c r="P55" s="3"/>
    </row>
    <row r="56" spans="1:18" ht="79.5" customHeight="1">
      <c r="A56" s="286" t="s">
        <v>160</v>
      </c>
      <c r="B56" s="300">
        <v>296</v>
      </c>
      <c r="C56" s="192" t="s">
        <v>20</v>
      </c>
      <c r="D56" s="171" t="s">
        <v>21</v>
      </c>
      <c r="E56" s="150" t="s">
        <v>22</v>
      </c>
      <c r="F56" s="150" t="s">
        <v>23</v>
      </c>
      <c r="G56" s="151" t="s">
        <v>24</v>
      </c>
      <c r="H56" s="151" t="s">
        <v>25</v>
      </c>
      <c r="I56" s="152" t="s">
        <v>26</v>
      </c>
      <c r="J56" s="153" t="s">
        <v>27</v>
      </c>
      <c r="K56" s="154">
        <v>1</v>
      </c>
      <c r="L56" s="155">
        <v>2500000</v>
      </c>
      <c r="M56" s="155">
        <f>K56*L56</f>
        <v>2500000</v>
      </c>
      <c r="N56" s="156" t="s">
        <v>28</v>
      </c>
      <c r="O56" s="381"/>
      <c r="P56" s="194">
        <v>64800000</v>
      </c>
      <c r="Q56" s="134">
        <f>P56/20</f>
        <v>3240000</v>
      </c>
      <c r="R56" s="134">
        <f>Q56/2</f>
        <v>1620000</v>
      </c>
    </row>
    <row r="57" spans="1:18" ht="62.25" customHeight="1">
      <c r="A57" s="287"/>
      <c r="B57" s="301"/>
      <c r="C57" s="189" t="s">
        <v>20</v>
      </c>
      <c r="D57" s="144" t="s">
        <v>21</v>
      </c>
      <c r="E57" s="137" t="s">
        <v>29</v>
      </c>
      <c r="F57" s="137" t="s">
        <v>30</v>
      </c>
      <c r="G57" s="138" t="s">
        <v>24</v>
      </c>
      <c r="H57" s="138" t="s">
        <v>25</v>
      </c>
      <c r="I57" s="139" t="s">
        <v>26</v>
      </c>
      <c r="J57" s="140" t="s">
        <v>27</v>
      </c>
      <c r="K57" s="141">
        <v>1</v>
      </c>
      <c r="L57" s="142">
        <v>1620000</v>
      </c>
      <c r="M57" s="142">
        <f>K57*L57</f>
        <v>1620000</v>
      </c>
      <c r="N57" s="157" t="s">
        <v>31</v>
      </c>
      <c r="O57" s="381"/>
      <c r="P57" s="194">
        <v>15000000</v>
      </c>
      <c r="Q57" s="155">
        <f>P57/2</f>
        <v>7500000</v>
      </c>
      <c r="R57" s="155">
        <f>Q57/3</f>
        <v>2500000</v>
      </c>
    </row>
    <row r="58" spans="1:18" ht="39.75" customHeight="1">
      <c r="A58" s="287"/>
      <c r="B58" s="301"/>
      <c r="C58" s="189" t="s">
        <v>20</v>
      </c>
      <c r="D58" s="144" t="s">
        <v>32</v>
      </c>
      <c r="E58" s="137" t="s">
        <v>33</v>
      </c>
      <c r="F58" s="137" t="s">
        <v>30</v>
      </c>
      <c r="G58" s="138" t="s">
        <v>24</v>
      </c>
      <c r="H58" s="138" t="s">
        <v>25</v>
      </c>
      <c r="I58" s="139" t="s">
        <v>26</v>
      </c>
      <c r="J58" s="140" t="s">
        <v>34</v>
      </c>
      <c r="K58" s="141">
        <v>1</v>
      </c>
      <c r="L58" s="142">
        <v>1620000</v>
      </c>
      <c r="M58" s="142">
        <f t="shared" ref="M58:M70" si="4">K58*L58</f>
        <v>1620000</v>
      </c>
      <c r="N58" s="157" t="s">
        <v>31</v>
      </c>
      <c r="O58" s="381"/>
      <c r="P58" s="177">
        <f>SUM(M56:M76)</f>
        <v>38280000</v>
      </c>
      <c r="Q58" s="134">
        <f>P58*2</f>
        <v>76560000</v>
      </c>
      <c r="R58" s="155"/>
    </row>
    <row r="59" spans="1:18" ht="62.25" customHeight="1">
      <c r="A59" s="287"/>
      <c r="B59" s="301"/>
      <c r="C59" s="189" t="s">
        <v>20</v>
      </c>
      <c r="D59" s="144" t="s">
        <v>32</v>
      </c>
      <c r="E59" s="137" t="s">
        <v>35</v>
      </c>
      <c r="F59" s="137" t="s">
        <v>30</v>
      </c>
      <c r="G59" s="138" t="s">
        <v>24</v>
      </c>
      <c r="H59" s="138" t="s">
        <v>25</v>
      </c>
      <c r="I59" s="139" t="s">
        <v>26</v>
      </c>
      <c r="J59" s="140" t="s">
        <v>34</v>
      </c>
      <c r="K59" s="141">
        <v>1</v>
      </c>
      <c r="L59" s="142">
        <v>1620000</v>
      </c>
      <c r="M59" s="142">
        <f t="shared" si="4"/>
        <v>1620000</v>
      </c>
      <c r="N59" s="157" t="s">
        <v>31</v>
      </c>
      <c r="O59" s="381"/>
      <c r="P59" s="19"/>
    </row>
    <row r="60" spans="1:18" s="12" customFormat="1" ht="42.75" customHeight="1">
      <c r="A60" s="287"/>
      <c r="B60" s="301"/>
      <c r="C60" s="189" t="s">
        <v>20</v>
      </c>
      <c r="D60" s="144" t="s">
        <v>32</v>
      </c>
      <c r="E60" s="143" t="s">
        <v>36</v>
      </c>
      <c r="F60" s="137" t="s">
        <v>37</v>
      </c>
      <c r="G60" s="138" t="s">
        <v>38</v>
      </c>
      <c r="H60" s="138" t="s">
        <v>25</v>
      </c>
      <c r="I60" s="139" t="s">
        <v>26</v>
      </c>
      <c r="J60" s="140" t="s">
        <v>27</v>
      </c>
      <c r="K60" s="141">
        <v>1</v>
      </c>
      <c r="L60" s="142">
        <v>1620000</v>
      </c>
      <c r="M60" s="142">
        <f t="shared" si="4"/>
        <v>1620000</v>
      </c>
      <c r="N60" s="157" t="s">
        <v>39</v>
      </c>
      <c r="O60" s="381"/>
      <c r="P60" s="19"/>
    </row>
    <row r="61" spans="1:18" s="12" customFormat="1" ht="40.5" customHeight="1">
      <c r="A61" s="287"/>
      <c r="B61" s="301"/>
      <c r="C61" s="190" t="s">
        <v>40</v>
      </c>
      <c r="D61" s="136"/>
      <c r="E61" s="144" t="s">
        <v>46</v>
      </c>
      <c r="F61" s="135" t="s">
        <v>47</v>
      </c>
      <c r="G61" s="138"/>
      <c r="H61" s="138" t="s">
        <v>25</v>
      </c>
      <c r="I61" s="139" t="s">
        <v>26</v>
      </c>
      <c r="J61" s="139" t="s">
        <v>48</v>
      </c>
      <c r="K61" s="141">
        <v>1</v>
      </c>
      <c r="L61" s="142">
        <v>1620000</v>
      </c>
      <c r="M61" s="145">
        <f t="shared" si="4"/>
        <v>1620000</v>
      </c>
      <c r="N61" s="158" t="s">
        <v>45</v>
      </c>
      <c r="O61" s="381"/>
      <c r="P61" s="19"/>
      <c r="Q61" s="12" t="s">
        <v>100</v>
      </c>
    </row>
    <row r="62" spans="1:18" s="12" customFormat="1" ht="15.75" customHeight="1">
      <c r="A62" s="287"/>
      <c r="B62" s="301"/>
      <c r="C62" s="190" t="s">
        <v>40</v>
      </c>
      <c r="D62" s="136"/>
      <c r="E62" s="144" t="s">
        <v>51</v>
      </c>
      <c r="F62" s="135" t="s">
        <v>42</v>
      </c>
      <c r="G62" s="138" t="s">
        <v>24</v>
      </c>
      <c r="H62" s="138" t="s">
        <v>25</v>
      </c>
      <c r="I62" s="139" t="s">
        <v>26</v>
      </c>
      <c r="J62" s="139" t="s">
        <v>50</v>
      </c>
      <c r="K62" s="141">
        <v>1</v>
      </c>
      <c r="L62" s="142">
        <v>1620000</v>
      </c>
      <c r="M62" s="145">
        <f t="shared" si="4"/>
        <v>1620000</v>
      </c>
      <c r="N62" s="158" t="s">
        <v>45</v>
      </c>
      <c r="O62" s="381"/>
      <c r="P62" s="19"/>
    </row>
    <row r="63" spans="1:18" s="12" customFormat="1" ht="15.75" customHeight="1">
      <c r="A63" s="287"/>
      <c r="B63" s="301"/>
      <c r="C63" s="190" t="s">
        <v>52</v>
      </c>
      <c r="D63" s="141"/>
      <c r="E63" s="141" t="s">
        <v>53</v>
      </c>
      <c r="F63" s="135" t="s">
        <v>54</v>
      </c>
      <c r="G63" s="138" t="s">
        <v>24</v>
      </c>
      <c r="H63" s="138" t="s">
        <v>25</v>
      </c>
      <c r="I63" s="139" t="s">
        <v>26</v>
      </c>
      <c r="J63" s="141" t="s">
        <v>50</v>
      </c>
      <c r="K63" s="141">
        <v>1</v>
      </c>
      <c r="L63" s="142">
        <v>1620000</v>
      </c>
      <c r="M63" s="145">
        <f t="shared" si="4"/>
        <v>1620000</v>
      </c>
      <c r="N63" s="157" t="s">
        <v>55</v>
      </c>
      <c r="O63" s="381"/>
      <c r="P63" s="19"/>
    </row>
    <row r="64" spans="1:18" s="12" customFormat="1" ht="15.75" customHeight="1">
      <c r="A64" s="287"/>
      <c r="B64" s="301"/>
      <c r="C64" s="190" t="s">
        <v>52</v>
      </c>
      <c r="D64" s="141"/>
      <c r="E64" s="141" t="s">
        <v>56</v>
      </c>
      <c r="F64" s="135" t="s">
        <v>42</v>
      </c>
      <c r="G64" s="138" t="s">
        <v>24</v>
      </c>
      <c r="H64" s="138" t="s">
        <v>25</v>
      </c>
      <c r="I64" s="139" t="s">
        <v>26</v>
      </c>
      <c r="J64" s="141" t="s">
        <v>50</v>
      </c>
      <c r="K64" s="141">
        <v>1</v>
      </c>
      <c r="L64" s="142">
        <v>1620000</v>
      </c>
      <c r="M64" s="145">
        <f t="shared" si="4"/>
        <v>1620000</v>
      </c>
      <c r="N64" s="157" t="s">
        <v>39</v>
      </c>
      <c r="O64" s="381"/>
      <c r="P64" s="19"/>
    </row>
    <row r="65" spans="1:16" s="12" customFormat="1" ht="15.75" customHeight="1">
      <c r="A65" s="287"/>
      <c r="B65" s="301"/>
      <c r="C65" s="190" t="s">
        <v>52</v>
      </c>
      <c r="D65" s="141"/>
      <c r="E65" s="141" t="s">
        <v>57</v>
      </c>
      <c r="F65" s="135" t="s">
        <v>58</v>
      </c>
      <c r="G65" s="138" t="s">
        <v>24</v>
      </c>
      <c r="H65" s="138" t="s">
        <v>25</v>
      </c>
      <c r="I65" s="139" t="s">
        <v>26</v>
      </c>
      <c r="J65" s="141" t="s">
        <v>50</v>
      </c>
      <c r="K65" s="141">
        <v>1</v>
      </c>
      <c r="L65" s="155">
        <v>2500000</v>
      </c>
      <c r="M65" s="145">
        <f t="shared" si="4"/>
        <v>2500000</v>
      </c>
      <c r="N65" s="159" t="s">
        <v>28</v>
      </c>
      <c r="O65" s="381"/>
      <c r="P65" s="19"/>
    </row>
    <row r="66" spans="1:16" s="12" customFormat="1" ht="15.75" customHeight="1">
      <c r="A66" s="287"/>
      <c r="B66" s="301"/>
      <c r="C66" s="190" t="s">
        <v>52</v>
      </c>
      <c r="D66" s="141"/>
      <c r="E66" s="141" t="s">
        <v>59</v>
      </c>
      <c r="F66" s="135" t="s">
        <v>42</v>
      </c>
      <c r="G66" s="138" t="s">
        <v>24</v>
      </c>
      <c r="H66" s="138" t="s">
        <v>25</v>
      </c>
      <c r="I66" s="139" t="s">
        <v>26</v>
      </c>
      <c r="J66" s="141" t="s">
        <v>50</v>
      </c>
      <c r="K66" s="141">
        <v>1</v>
      </c>
      <c r="L66" s="142">
        <v>1620000</v>
      </c>
      <c r="M66" s="145">
        <f t="shared" si="4"/>
        <v>1620000</v>
      </c>
      <c r="N66" s="157" t="s">
        <v>55</v>
      </c>
      <c r="O66" s="381"/>
      <c r="P66" s="19"/>
    </row>
    <row r="67" spans="1:16" s="12" customFormat="1" ht="15.75" customHeight="1">
      <c r="A67" s="287"/>
      <c r="B67" s="301"/>
      <c r="C67" s="190" t="s">
        <v>60</v>
      </c>
      <c r="D67" s="141"/>
      <c r="E67" s="141" t="s">
        <v>113</v>
      </c>
      <c r="F67" s="135" t="s">
        <v>42</v>
      </c>
      <c r="G67" s="138" t="s">
        <v>62</v>
      </c>
      <c r="H67" s="138" t="s">
        <v>25</v>
      </c>
      <c r="I67" s="139" t="s">
        <v>26</v>
      </c>
      <c r="J67" s="140" t="s">
        <v>27</v>
      </c>
      <c r="K67" s="141">
        <v>1</v>
      </c>
      <c r="L67" s="142">
        <v>1620000</v>
      </c>
      <c r="M67" s="145">
        <f t="shared" si="4"/>
        <v>1620000</v>
      </c>
      <c r="N67" s="157" t="s">
        <v>31</v>
      </c>
      <c r="O67" s="381"/>
      <c r="P67" s="19"/>
    </row>
    <row r="68" spans="1:16" s="12" customFormat="1" ht="15.75" customHeight="1">
      <c r="A68" s="287"/>
      <c r="B68" s="301"/>
      <c r="C68" s="190" t="s">
        <v>60</v>
      </c>
      <c r="D68" s="141"/>
      <c r="E68" s="141" t="s">
        <v>61</v>
      </c>
      <c r="F68" s="135" t="s">
        <v>42</v>
      </c>
      <c r="G68" s="138" t="s">
        <v>62</v>
      </c>
      <c r="H68" s="138" t="s">
        <v>25</v>
      </c>
      <c r="I68" s="139" t="s">
        <v>26</v>
      </c>
      <c r="J68" s="140" t="s">
        <v>27</v>
      </c>
      <c r="K68" s="141">
        <v>1</v>
      </c>
      <c r="L68" s="142">
        <v>1620000</v>
      </c>
      <c r="M68" s="145">
        <f t="shared" si="4"/>
        <v>1620000</v>
      </c>
      <c r="N68" s="157" t="s">
        <v>31</v>
      </c>
      <c r="O68" s="381"/>
      <c r="P68" s="19"/>
    </row>
    <row r="69" spans="1:16" s="12" customFormat="1" ht="15.75" customHeight="1">
      <c r="A69" s="287"/>
      <c r="B69" s="301"/>
      <c r="C69" s="190" t="s">
        <v>63</v>
      </c>
      <c r="D69" s="141" t="s">
        <v>64</v>
      </c>
      <c r="E69" s="135" t="s">
        <v>65</v>
      </c>
      <c r="F69" s="135" t="s">
        <v>42</v>
      </c>
      <c r="G69" s="138" t="s">
        <v>24</v>
      </c>
      <c r="H69" s="138" t="s">
        <v>25</v>
      </c>
      <c r="I69" s="139" t="s">
        <v>26</v>
      </c>
      <c r="J69" s="141" t="s">
        <v>50</v>
      </c>
      <c r="K69" s="141">
        <v>1</v>
      </c>
      <c r="L69" s="142">
        <v>1620000</v>
      </c>
      <c r="M69" s="145">
        <f t="shared" si="4"/>
        <v>1620000</v>
      </c>
      <c r="N69" s="157" t="s">
        <v>31</v>
      </c>
      <c r="O69" s="381"/>
      <c r="P69" s="19"/>
    </row>
    <row r="70" spans="1:16" s="12" customFormat="1" ht="15.75" customHeight="1">
      <c r="A70" s="287"/>
      <c r="B70" s="301"/>
      <c r="C70" s="190" t="s">
        <v>63</v>
      </c>
      <c r="D70" s="141" t="s">
        <v>64</v>
      </c>
      <c r="E70" s="147" t="s">
        <v>66</v>
      </c>
      <c r="F70" s="135" t="s">
        <v>42</v>
      </c>
      <c r="G70" s="138" t="s">
        <v>24</v>
      </c>
      <c r="H70" s="138" t="s">
        <v>25</v>
      </c>
      <c r="I70" s="139" t="s">
        <v>26</v>
      </c>
      <c r="J70" s="141" t="s">
        <v>50</v>
      </c>
      <c r="K70" s="141">
        <v>1</v>
      </c>
      <c r="L70" s="142">
        <v>1620000</v>
      </c>
      <c r="M70" s="145">
        <f t="shared" si="4"/>
        <v>1620000</v>
      </c>
      <c r="N70" s="157" t="s">
        <v>31</v>
      </c>
      <c r="O70" s="381"/>
      <c r="P70" s="19"/>
    </row>
    <row r="71" spans="1:16" s="12" customFormat="1" ht="15.75" customHeight="1">
      <c r="A71" s="287"/>
      <c r="B71" s="301"/>
      <c r="C71" s="190" t="s">
        <v>63</v>
      </c>
      <c r="D71" s="144" t="s">
        <v>67</v>
      </c>
      <c r="E71" s="148" t="s">
        <v>68</v>
      </c>
      <c r="F71" s="148" t="s">
        <v>58</v>
      </c>
      <c r="G71" s="138" t="s">
        <v>24</v>
      </c>
      <c r="H71" s="138" t="s">
        <v>25</v>
      </c>
      <c r="I71" s="139" t="s">
        <v>26</v>
      </c>
      <c r="J71" s="144" t="s">
        <v>69</v>
      </c>
      <c r="K71" s="141">
        <v>1</v>
      </c>
      <c r="L71" s="155">
        <v>2500000</v>
      </c>
      <c r="M71" s="145">
        <f>L71*K71</f>
        <v>2500000</v>
      </c>
      <c r="N71" s="159" t="s">
        <v>28</v>
      </c>
      <c r="O71" s="381"/>
      <c r="P71" s="19"/>
    </row>
    <row r="72" spans="1:16" s="12" customFormat="1" ht="15.75" customHeight="1">
      <c r="A72" s="287"/>
      <c r="B72" s="301"/>
      <c r="C72" s="190" t="s">
        <v>63</v>
      </c>
      <c r="D72" s="144" t="s">
        <v>70</v>
      </c>
      <c r="E72" s="148" t="s">
        <v>71</v>
      </c>
      <c r="F72" s="135" t="s">
        <v>42</v>
      </c>
      <c r="G72" s="138" t="s">
        <v>24</v>
      </c>
      <c r="H72" s="138" t="s">
        <v>25</v>
      </c>
      <c r="I72" s="139" t="s">
        <v>26</v>
      </c>
      <c r="J72" s="141" t="s">
        <v>50</v>
      </c>
      <c r="K72" s="141">
        <v>1</v>
      </c>
      <c r="L72" s="142">
        <v>1620000</v>
      </c>
      <c r="M72" s="145">
        <f>L72*K72</f>
        <v>1620000</v>
      </c>
      <c r="N72" s="157" t="s">
        <v>31</v>
      </c>
      <c r="O72" s="381"/>
      <c r="P72" s="19"/>
    </row>
    <row r="73" spans="1:16" s="12" customFormat="1" ht="15.75" customHeight="1">
      <c r="A73" s="287"/>
      <c r="B73" s="301"/>
      <c r="C73" s="190" t="s">
        <v>72</v>
      </c>
      <c r="D73" s="144" t="s">
        <v>73</v>
      </c>
      <c r="E73" s="148" t="s">
        <v>74</v>
      </c>
      <c r="F73" s="135" t="s">
        <v>42</v>
      </c>
      <c r="G73" s="138" t="s">
        <v>24</v>
      </c>
      <c r="H73" s="146" t="s">
        <v>75</v>
      </c>
      <c r="I73" s="139" t="s">
        <v>76</v>
      </c>
      <c r="J73" s="144" t="s">
        <v>77</v>
      </c>
      <c r="K73" s="141">
        <v>2</v>
      </c>
      <c r="L73" s="142">
        <v>1620000</v>
      </c>
      <c r="M73" s="145">
        <f>K73*L73</f>
        <v>3240000</v>
      </c>
      <c r="N73" s="157" t="s">
        <v>39</v>
      </c>
      <c r="O73" s="381"/>
      <c r="P73" s="19"/>
    </row>
    <row r="74" spans="1:16" s="12" customFormat="1" ht="15.75" customHeight="1">
      <c r="A74" s="287"/>
      <c r="B74" s="301"/>
      <c r="C74" s="190" t="s">
        <v>72</v>
      </c>
      <c r="D74" s="144" t="s">
        <v>73</v>
      </c>
      <c r="E74" s="148" t="s">
        <v>78</v>
      </c>
      <c r="F74" s="135" t="s">
        <v>42</v>
      </c>
      <c r="G74" s="138" t="s">
        <v>24</v>
      </c>
      <c r="H74" s="146" t="s">
        <v>43</v>
      </c>
      <c r="I74" s="139" t="s">
        <v>26</v>
      </c>
      <c r="J74" s="141" t="s">
        <v>79</v>
      </c>
      <c r="K74" s="141">
        <v>1</v>
      </c>
      <c r="L74" s="142">
        <v>1620000</v>
      </c>
      <c r="M74" s="145">
        <f t="shared" ref="M74:M77" si="5">K74*L74</f>
        <v>1620000</v>
      </c>
      <c r="N74" s="157" t="s">
        <v>55</v>
      </c>
      <c r="O74" s="381"/>
      <c r="P74" s="19"/>
    </row>
    <row r="75" spans="1:16" s="12" customFormat="1" ht="15.75" customHeight="1">
      <c r="A75" s="287"/>
      <c r="B75" s="301"/>
      <c r="C75" s="190" t="s">
        <v>72</v>
      </c>
      <c r="D75" s="144" t="s">
        <v>73</v>
      </c>
      <c r="E75" s="148" t="s">
        <v>80</v>
      </c>
      <c r="F75" s="135" t="s">
        <v>42</v>
      </c>
      <c r="G75" s="138" t="s">
        <v>24</v>
      </c>
      <c r="H75" s="138" t="s">
        <v>25</v>
      </c>
      <c r="I75" s="139" t="s">
        <v>26</v>
      </c>
      <c r="J75" s="144" t="s">
        <v>69</v>
      </c>
      <c r="K75" s="141">
        <v>1</v>
      </c>
      <c r="L75" s="142">
        <v>1620000</v>
      </c>
      <c r="M75" s="145">
        <f t="shared" si="5"/>
        <v>1620000</v>
      </c>
      <c r="N75" s="157" t="s">
        <v>31</v>
      </c>
      <c r="O75" s="381"/>
      <c r="P75" s="19"/>
    </row>
    <row r="76" spans="1:16" s="12" customFormat="1" ht="15.75" customHeight="1">
      <c r="A76" s="287"/>
      <c r="B76" s="301"/>
      <c r="C76" s="191" t="s">
        <v>72</v>
      </c>
      <c r="D76" s="205" t="s">
        <v>90</v>
      </c>
      <c r="E76" s="206" t="s">
        <v>91</v>
      </c>
      <c r="F76" s="207" t="s">
        <v>42</v>
      </c>
      <c r="G76" s="208" t="s">
        <v>24</v>
      </c>
      <c r="H76" s="208" t="s">
        <v>25</v>
      </c>
      <c r="I76" s="209" t="s">
        <v>26</v>
      </c>
      <c r="J76" s="205" t="s">
        <v>69</v>
      </c>
      <c r="K76" s="223">
        <v>1</v>
      </c>
      <c r="L76" s="142">
        <v>1620000</v>
      </c>
      <c r="M76" s="224">
        <f t="shared" si="5"/>
        <v>1620000</v>
      </c>
      <c r="N76" s="225" t="s">
        <v>45</v>
      </c>
      <c r="O76" s="381"/>
      <c r="P76" s="19"/>
    </row>
    <row r="77" spans="1:16" ht="43.5" customHeight="1">
      <c r="A77" s="288"/>
      <c r="B77" s="221"/>
      <c r="C77" s="191" t="s">
        <v>72</v>
      </c>
      <c r="D77" s="205" t="s">
        <v>123</v>
      </c>
      <c r="E77" s="205" t="s">
        <v>124</v>
      </c>
      <c r="F77" s="207" t="s">
        <v>42</v>
      </c>
      <c r="G77" s="208" t="s">
        <v>24</v>
      </c>
      <c r="H77" s="208" t="s">
        <v>25</v>
      </c>
      <c r="I77" s="209" t="s">
        <v>26</v>
      </c>
      <c r="J77" s="205" t="s">
        <v>69</v>
      </c>
      <c r="K77" s="223">
        <v>1</v>
      </c>
      <c r="L77" s="201">
        <v>1620000</v>
      </c>
      <c r="M77" s="224">
        <f t="shared" si="5"/>
        <v>1620000</v>
      </c>
      <c r="N77" s="225" t="s">
        <v>45</v>
      </c>
      <c r="O77" s="381"/>
      <c r="P77" s="19"/>
    </row>
    <row r="78" spans="1:16" s="12" customFormat="1" ht="33" customHeight="1">
      <c r="A78" s="386" t="s">
        <v>161</v>
      </c>
      <c r="B78" s="383">
        <v>299</v>
      </c>
      <c r="C78" s="149" t="s">
        <v>20</v>
      </c>
      <c r="D78" s="171" t="s">
        <v>21</v>
      </c>
      <c r="E78" s="150" t="s">
        <v>22</v>
      </c>
      <c r="F78" s="150" t="s">
        <v>23</v>
      </c>
      <c r="G78" s="151" t="s">
        <v>24</v>
      </c>
      <c r="H78" s="151" t="s">
        <v>25</v>
      </c>
      <c r="I78" s="152" t="s">
        <v>26</v>
      </c>
      <c r="J78" s="153" t="s">
        <v>27</v>
      </c>
      <c r="K78" s="154">
        <v>1</v>
      </c>
      <c r="L78" s="155">
        <v>2500000</v>
      </c>
      <c r="M78" s="155">
        <f>K78*L78</f>
        <v>2500000</v>
      </c>
      <c r="N78" s="156" t="s">
        <v>28</v>
      </c>
      <c r="O78" s="381"/>
      <c r="P78" s="19"/>
    </row>
    <row r="79" spans="1:16" s="12" customFormat="1" ht="15.75" customHeight="1">
      <c r="A79" s="387"/>
      <c r="B79" s="384"/>
      <c r="C79" s="135" t="s">
        <v>20</v>
      </c>
      <c r="D79" s="144" t="s">
        <v>21</v>
      </c>
      <c r="E79" s="137" t="s">
        <v>29</v>
      </c>
      <c r="F79" s="137" t="s">
        <v>30</v>
      </c>
      <c r="G79" s="138" t="s">
        <v>24</v>
      </c>
      <c r="H79" s="138" t="s">
        <v>25</v>
      </c>
      <c r="I79" s="139" t="s">
        <v>26</v>
      </c>
      <c r="J79" s="140" t="s">
        <v>27</v>
      </c>
      <c r="K79" s="141">
        <v>1</v>
      </c>
      <c r="L79" s="142">
        <v>1620000</v>
      </c>
      <c r="M79" s="142">
        <f>K79*L79</f>
        <v>1620000</v>
      </c>
      <c r="N79" s="157" t="s">
        <v>31</v>
      </c>
      <c r="O79" s="381"/>
      <c r="P79" s="19"/>
    </row>
    <row r="80" spans="1:16" s="12" customFormat="1" ht="15.75" customHeight="1">
      <c r="A80" s="387"/>
      <c r="B80" s="384"/>
      <c r="C80" s="135" t="s">
        <v>20</v>
      </c>
      <c r="D80" s="144" t="s">
        <v>32</v>
      </c>
      <c r="E80" s="137" t="s">
        <v>33</v>
      </c>
      <c r="F80" s="137" t="s">
        <v>30</v>
      </c>
      <c r="G80" s="138" t="s">
        <v>24</v>
      </c>
      <c r="H80" s="138" t="s">
        <v>25</v>
      </c>
      <c r="I80" s="139" t="s">
        <v>26</v>
      </c>
      <c r="J80" s="140" t="s">
        <v>34</v>
      </c>
      <c r="K80" s="141">
        <v>1</v>
      </c>
      <c r="L80" s="142">
        <v>1620000</v>
      </c>
      <c r="M80" s="142">
        <f t="shared" ref="M80:M92" si="6">K80*L80</f>
        <v>1620000</v>
      </c>
      <c r="N80" s="157" t="s">
        <v>31</v>
      </c>
      <c r="O80" s="381"/>
      <c r="P80" s="19"/>
    </row>
    <row r="81" spans="1:16" s="12" customFormat="1" ht="15.75" customHeight="1">
      <c r="A81" s="387"/>
      <c r="B81" s="384"/>
      <c r="C81" s="135" t="s">
        <v>20</v>
      </c>
      <c r="D81" s="144" t="s">
        <v>32</v>
      </c>
      <c r="E81" s="137" t="s">
        <v>35</v>
      </c>
      <c r="F81" s="137" t="s">
        <v>30</v>
      </c>
      <c r="G81" s="138" t="s">
        <v>24</v>
      </c>
      <c r="H81" s="138" t="s">
        <v>25</v>
      </c>
      <c r="I81" s="139" t="s">
        <v>26</v>
      </c>
      <c r="J81" s="140" t="s">
        <v>34</v>
      </c>
      <c r="K81" s="141">
        <v>1</v>
      </c>
      <c r="L81" s="142">
        <v>1620000</v>
      </c>
      <c r="M81" s="142">
        <f t="shared" si="6"/>
        <v>1620000</v>
      </c>
      <c r="N81" s="157" t="s">
        <v>31</v>
      </c>
      <c r="O81" s="381"/>
      <c r="P81" s="19"/>
    </row>
    <row r="82" spans="1:16" s="12" customFormat="1" ht="15.75" customHeight="1">
      <c r="A82" s="387"/>
      <c r="B82" s="384"/>
      <c r="C82" s="135" t="s">
        <v>20</v>
      </c>
      <c r="D82" s="144" t="s">
        <v>32</v>
      </c>
      <c r="E82" s="143" t="s">
        <v>36</v>
      </c>
      <c r="F82" s="137" t="s">
        <v>37</v>
      </c>
      <c r="G82" s="138" t="s">
        <v>38</v>
      </c>
      <c r="H82" s="138" t="s">
        <v>25</v>
      </c>
      <c r="I82" s="139" t="s">
        <v>26</v>
      </c>
      <c r="J82" s="140" t="s">
        <v>27</v>
      </c>
      <c r="K82" s="141">
        <v>1</v>
      </c>
      <c r="L82" s="142">
        <v>1620000</v>
      </c>
      <c r="M82" s="142">
        <f t="shared" si="6"/>
        <v>1620000</v>
      </c>
      <c r="N82" s="157" t="s">
        <v>39</v>
      </c>
      <c r="O82" s="381"/>
      <c r="P82" s="19"/>
    </row>
    <row r="83" spans="1:16" s="12" customFormat="1" ht="15.75" customHeight="1">
      <c r="A83" s="387"/>
      <c r="B83" s="384"/>
      <c r="C83" s="144" t="s">
        <v>40</v>
      </c>
      <c r="D83" s="136"/>
      <c r="E83" s="144" t="s">
        <v>46</v>
      </c>
      <c r="F83" s="135" t="s">
        <v>47</v>
      </c>
      <c r="G83" s="138"/>
      <c r="H83" s="138" t="s">
        <v>25</v>
      </c>
      <c r="I83" s="139" t="s">
        <v>26</v>
      </c>
      <c r="J83" s="139" t="s">
        <v>48</v>
      </c>
      <c r="K83" s="141">
        <v>1</v>
      </c>
      <c r="L83" s="142">
        <v>1620000</v>
      </c>
      <c r="M83" s="145">
        <f t="shared" si="6"/>
        <v>1620000</v>
      </c>
      <c r="N83" s="158" t="s">
        <v>45</v>
      </c>
      <c r="O83" s="381"/>
      <c r="P83" s="19"/>
    </row>
    <row r="84" spans="1:16" s="12" customFormat="1" ht="15.75" customHeight="1">
      <c r="A84" s="387"/>
      <c r="B84" s="384"/>
      <c r="C84" s="144" t="s">
        <v>40</v>
      </c>
      <c r="D84" s="136"/>
      <c r="E84" s="144" t="s">
        <v>51</v>
      </c>
      <c r="F84" s="135" t="s">
        <v>42</v>
      </c>
      <c r="G84" s="138" t="s">
        <v>24</v>
      </c>
      <c r="H84" s="138" t="s">
        <v>25</v>
      </c>
      <c r="I84" s="139" t="s">
        <v>26</v>
      </c>
      <c r="J84" s="139" t="s">
        <v>50</v>
      </c>
      <c r="K84" s="141">
        <v>1</v>
      </c>
      <c r="L84" s="142">
        <v>1620000</v>
      </c>
      <c r="M84" s="145">
        <f t="shared" si="6"/>
        <v>1620000</v>
      </c>
      <c r="N84" s="158" t="s">
        <v>45</v>
      </c>
      <c r="O84" s="381"/>
      <c r="P84" s="19"/>
    </row>
    <row r="85" spans="1:16" s="12" customFormat="1" ht="15.75" customHeight="1">
      <c r="A85" s="387"/>
      <c r="B85" s="384"/>
      <c r="C85" s="144" t="s">
        <v>52</v>
      </c>
      <c r="D85" s="141"/>
      <c r="E85" s="141" t="s">
        <v>53</v>
      </c>
      <c r="F85" s="135" t="s">
        <v>54</v>
      </c>
      <c r="G85" s="138" t="s">
        <v>24</v>
      </c>
      <c r="H85" s="138" t="s">
        <v>25</v>
      </c>
      <c r="I85" s="139" t="s">
        <v>26</v>
      </c>
      <c r="J85" s="141" t="s">
        <v>50</v>
      </c>
      <c r="K85" s="141">
        <v>1</v>
      </c>
      <c r="L85" s="142">
        <v>1620000</v>
      </c>
      <c r="M85" s="145">
        <f t="shared" si="6"/>
        <v>1620000</v>
      </c>
      <c r="N85" s="157" t="s">
        <v>55</v>
      </c>
      <c r="O85" s="381"/>
      <c r="P85" s="19"/>
    </row>
    <row r="86" spans="1:16" s="12" customFormat="1" ht="15.75" customHeight="1">
      <c r="A86" s="387"/>
      <c r="B86" s="384"/>
      <c r="C86" s="144" t="s">
        <v>52</v>
      </c>
      <c r="D86" s="141"/>
      <c r="E86" s="141" t="s">
        <v>56</v>
      </c>
      <c r="F86" s="135" t="s">
        <v>42</v>
      </c>
      <c r="G86" s="138" t="s">
        <v>24</v>
      </c>
      <c r="H86" s="138" t="s">
        <v>25</v>
      </c>
      <c r="I86" s="139" t="s">
        <v>26</v>
      </c>
      <c r="J86" s="141" t="s">
        <v>50</v>
      </c>
      <c r="K86" s="141">
        <v>1</v>
      </c>
      <c r="L86" s="142">
        <v>1620000</v>
      </c>
      <c r="M86" s="145">
        <f t="shared" si="6"/>
        <v>1620000</v>
      </c>
      <c r="N86" s="157" t="s">
        <v>39</v>
      </c>
      <c r="O86" s="381"/>
      <c r="P86" s="19"/>
    </row>
    <row r="87" spans="1:16" s="12" customFormat="1" ht="15.75" customHeight="1">
      <c r="A87" s="387"/>
      <c r="B87" s="384"/>
      <c r="C87" s="144" t="s">
        <v>52</v>
      </c>
      <c r="D87" s="141"/>
      <c r="E87" s="141" t="s">
        <v>57</v>
      </c>
      <c r="F87" s="135" t="s">
        <v>58</v>
      </c>
      <c r="G87" s="138" t="s">
        <v>24</v>
      </c>
      <c r="H87" s="138" t="s">
        <v>25</v>
      </c>
      <c r="I87" s="139" t="s">
        <v>26</v>
      </c>
      <c r="J87" s="141" t="s">
        <v>50</v>
      </c>
      <c r="K87" s="141">
        <v>1</v>
      </c>
      <c r="L87" s="155">
        <v>2500000</v>
      </c>
      <c r="M87" s="145">
        <f t="shared" si="6"/>
        <v>2500000</v>
      </c>
      <c r="N87" s="159" t="s">
        <v>28</v>
      </c>
      <c r="O87" s="381"/>
      <c r="P87" s="19"/>
    </row>
    <row r="88" spans="1:16" s="12" customFormat="1" ht="15.75" customHeight="1">
      <c r="A88" s="387"/>
      <c r="B88" s="384"/>
      <c r="C88" s="144" t="s">
        <v>52</v>
      </c>
      <c r="D88" s="141"/>
      <c r="E88" s="141" t="s">
        <v>59</v>
      </c>
      <c r="F88" s="135" t="s">
        <v>42</v>
      </c>
      <c r="G88" s="138" t="s">
        <v>24</v>
      </c>
      <c r="H88" s="138" t="s">
        <v>25</v>
      </c>
      <c r="I88" s="139" t="s">
        <v>26</v>
      </c>
      <c r="J88" s="141" t="s">
        <v>50</v>
      </c>
      <c r="K88" s="141">
        <v>1</v>
      </c>
      <c r="L88" s="142">
        <v>1620000</v>
      </c>
      <c r="M88" s="145">
        <f t="shared" si="6"/>
        <v>1620000</v>
      </c>
      <c r="N88" s="157" t="s">
        <v>55</v>
      </c>
      <c r="O88" s="381"/>
      <c r="P88" s="19"/>
    </row>
    <row r="89" spans="1:16" s="12" customFormat="1" ht="15.75" customHeight="1">
      <c r="A89" s="387"/>
      <c r="B89" s="384"/>
      <c r="C89" s="144" t="s">
        <v>60</v>
      </c>
      <c r="D89" s="141"/>
      <c r="E89" s="141" t="s">
        <v>113</v>
      </c>
      <c r="F89" s="135" t="s">
        <v>42</v>
      </c>
      <c r="G89" s="138" t="s">
        <v>62</v>
      </c>
      <c r="H89" s="138" t="s">
        <v>25</v>
      </c>
      <c r="I89" s="139" t="s">
        <v>26</v>
      </c>
      <c r="J89" s="140" t="s">
        <v>27</v>
      </c>
      <c r="K89" s="141">
        <v>1</v>
      </c>
      <c r="L89" s="142">
        <v>1620000</v>
      </c>
      <c r="M89" s="145">
        <f t="shared" si="6"/>
        <v>1620000</v>
      </c>
      <c r="N89" s="157" t="s">
        <v>31</v>
      </c>
      <c r="O89" s="381"/>
      <c r="P89" s="19"/>
    </row>
    <row r="90" spans="1:16" s="12" customFormat="1" ht="15.75" customHeight="1">
      <c r="A90" s="387"/>
      <c r="B90" s="384"/>
      <c r="C90" s="144" t="s">
        <v>60</v>
      </c>
      <c r="D90" s="141"/>
      <c r="E90" s="141" t="s">
        <v>61</v>
      </c>
      <c r="F90" s="135" t="s">
        <v>42</v>
      </c>
      <c r="G90" s="138" t="s">
        <v>62</v>
      </c>
      <c r="H90" s="138" t="s">
        <v>25</v>
      </c>
      <c r="I90" s="139" t="s">
        <v>26</v>
      </c>
      <c r="J90" s="140" t="s">
        <v>27</v>
      </c>
      <c r="K90" s="141">
        <v>1</v>
      </c>
      <c r="L90" s="142">
        <v>1620000</v>
      </c>
      <c r="M90" s="145">
        <f t="shared" si="6"/>
        <v>1620000</v>
      </c>
      <c r="N90" s="157" t="s">
        <v>31</v>
      </c>
      <c r="O90" s="381"/>
      <c r="P90" s="19"/>
    </row>
    <row r="91" spans="1:16" s="12" customFormat="1" ht="15.75" customHeight="1">
      <c r="A91" s="387"/>
      <c r="B91" s="384"/>
      <c r="C91" s="144" t="s">
        <v>63</v>
      </c>
      <c r="D91" s="141" t="s">
        <v>64</v>
      </c>
      <c r="E91" s="135" t="s">
        <v>65</v>
      </c>
      <c r="F91" s="135" t="s">
        <v>42</v>
      </c>
      <c r="G91" s="138" t="s">
        <v>24</v>
      </c>
      <c r="H91" s="138" t="s">
        <v>25</v>
      </c>
      <c r="I91" s="139" t="s">
        <v>26</v>
      </c>
      <c r="J91" s="141" t="s">
        <v>50</v>
      </c>
      <c r="K91" s="141">
        <v>1</v>
      </c>
      <c r="L91" s="142">
        <v>1620000</v>
      </c>
      <c r="M91" s="145">
        <f t="shared" si="6"/>
        <v>1620000</v>
      </c>
      <c r="N91" s="157" t="s">
        <v>31</v>
      </c>
      <c r="O91" s="381"/>
      <c r="P91" s="19"/>
    </row>
    <row r="92" spans="1:16" s="12" customFormat="1" ht="15.75" customHeight="1">
      <c r="A92" s="387"/>
      <c r="B92" s="384"/>
      <c r="C92" s="144" t="s">
        <v>63</v>
      </c>
      <c r="D92" s="141" t="s">
        <v>64</v>
      </c>
      <c r="E92" s="147" t="s">
        <v>66</v>
      </c>
      <c r="F92" s="135" t="s">
        <v>42</v>
      </c>
      <c r="G92" s="138" t="s">
        <v>24</v>
      </c>
      <c r="H92" s="138" t="s">
        <v>25</v>
      </c>
      <c r="I92" s="139" t="s">
        <v>26</v>
      </c>
      <c r="J92" s="141" t="s">
        <v>50</v>
      </c>
      <c r="K92" s="141">
        <v>1</v>
      </c>
      <c r="L92" s="142">
        <v>1620000</v>
      </c>
      <c r="M92" s="145">
        <f t="shared" si="6"/>
        <v>1620000</v>
      </c>
      <c r="N92" s="157" t="s">
        <v>31</v>
      </c>
      <c r="O92" s="381"/>
      <c r="P92" s="19"/>
    </row>
    <row r="93" spans="1:16" s="12" customFormat="1" ht="15.75" customHeight="1">
      <c r="A93" s="387"/>
      <c r="B93" s="384"/>
      <c r="C93" s="144" t="s">
        <v>63</v>
      </c>
      <c r="D93" s="144" t="s">
        <v>67</v>
      </c>
      <c r="E93" s="148" t="s">
        <v>68</v>
      </c>
      <c r="F93" s="148" t="s">
        <v>58</v>
      </c>
      <c r="G93" s="138" t="s">
        <v>24</v>
      </c>
      <c r="H93" s="138" t="s">
        <v>25</v>
      </c>
      <c r="I93" s="139" t="s">
        <v>26</v>
      </c>
      <c r="J93" s="144" t="s">
        <v>69</v>
      </c>
      <c r="K93" s="141">
        <v>1</v>
      </c>
      <c r="L93" s="155">
        <v>2500000</v>
      </c>
      <c r="M93" s="145">
        <f>L93*K93</f>
        <v>2500000</v>
      </c>
      <c r="N93" s="159" t="s">
        <v>28</v>
      </c>
      <c r="O93" s="381"/>
      <c r="P93" s="19"/>
    </row>
    <row r="94" spans="1:16" s="12" customFormat="1" ht="15.75" customHeight="1">
      <c r="A94" s="387"/>
      <c r="B94" s="384"/>
      <c r="C94" s="144" t="s">
        <v>63</v>
      </c>
      <c r="D94" s="144" t="s">
        <v>70</v>
      </c>
      <c r="E94" s="148" t="s">
        <v>71</v>
      </c>
      <c r="F94" s="135" t="s">
        <v>42</v>
      </c>
      <c r="G94" s="138" t="s">
        <v>24</v>
      </c>
      <c r="H94" s="138" t="s">
        <v>25</v>
      </c>
      <c r="I94" s="139" t="s">
        <v>26</v>
      </c>
      <c r="J94" s="141" t="s">
        <v>50</v>
      </c>
      <c r="K94" s="141">
        <v>1</v>
      </c>
      <c r="L94" s="142">
        <v>1620000</v>
      </c>
      <c r="M94" s="145">
        <f>L94*K94</f>
        <v>1620000</v>
      </c>
      <c r="N94" s="157" t="s">
        <v>31</v>
      </c>
      <c r="O94" s="381"/>
      <c r="P94" s="19"/>
    </row>
    <row r="95" spans="1:16" s="12" customFormat="1" ht="15.75" customHeight="1">
      <c r="A95" s="387"/>
      <c r="B95" s="384"/>
      <c r="C95" s="144" t="s">
        <v>72</v>
      </c>
      <c r="D95" s="144" t="s">
        <v>73</v>
      </c>
      <c r="E95" s="148" t="s">
        <v>74</v>
      </c>
      <c r="F95" s="135" t="s">
        <v>42</v>
      </c>
      <c r="G95" s="138" t="s">
        <v>24</v>
      </c>
      <c r="H95" s="146" t="s">
        <v>75</v>
      </c>
      <c r="I95" s="139" t="s">
        <v>76</v>
      </c>
      <c r="J95" s="144" t="s">
        <v>77</v>
      </c>
      <c r="K95" s="141">
        <v>2</v>
      </c>
      <c r="L95" s="142">
        <v>1620000</v>
      </c>
      <c r="M95" s="145">
        <f>K95*L95</f>
        <v>3240000</v>
      </c>
      <c r="N95" s="157" t="s">
        <v>39</v>
      </c>
      <c r="O95" s="381"/>
      <c r="P95" s="19"/>
    </row>
    <row r="96" spans="1:16" s="12" customFormat="1" ht="15.75" customHeight="1">
      <c r="A96" s="387"/>
      <c r="B96" s="384"/>
      <c r="C96" s="144" t="s">
        <v>72</v>
      </c>
      <c r="D96" s="144" t="s">
        <v>73</v>
      </c>
      <c r="E96" s="148" t="s">
        <v>78</v>
      </c>
      <c r="F96" s="135" t="s">
        <v>42</v>
      </c>
      <c r="G96" s="138" t="s">
        <v>24</v>
      </c>
      <c r="H96" s="146" t="s">
        <v>43</v>
      </c>
      <c r="I96" s="139" t="s">
        <v>26</v>
      </c>
      <c r="J96" s="141" t="s">
        <v>79</v>
      </c>
      <c r="K96" s="141">
        <v>1</v>
      </c>
      <c r="L96" s="142">
        <v>1620000</v>
      </c>
      <c r="M96" s="145">
        <f t="shared" ref="M96:M99" si="7">K96*L96</f>
        <v>1620000</v>
      </c>
      <c r="N96" s="157" t="s">
        <v>55</v>
      </c>
      <c r="O96" s="381"/>
      <c r="P96" s="19"/>
    </row>
    <row r="97" spans="1:16" s="12" customFormat="1" ht="29.25" customHeight="1">
      <c r="A97" s="387"/>
      <c r="B97" s="384"/>
      <c r="C97" s="144" t="s">
        <v>72</v>
      </c>
      <c r="D97" s="144" t="s">
        <v>73</v>
      </c>
      <c r="E97" s="148" t="s">
        <v>80</v>
      </c>
      <c r="F97" s="135" t="s">
        <v>42</v>
      </c>
      <c r="G97" s="138" t="s">
        <v>24</v>
      </c>
      <c r="H97" s="138" t="s">
        <v>25</v>
      </c>
      <c r="I97" s="139" t="s">
        <v>26</v>
      </c>
      <c r="J97" s="144" t="s">
        <v>69</v>
      </c>
      <c r="K97" s="141">
        <v>1</v>
      </c>
      <c r="L97" s="142">
        <v>1620000</v>
      </c>
      <c r="M97" s="145">
        <f t="shared" si="7"/>
        <v>1620000</v>
      </c>
      <c r="N97" s="157" t="s">
        <v>31</v>
      </c>
      <c r="O97" s="381"/>
      <c r="P97" s="19"/>
    </row>
    <row r="98" spans="1:16" s="12" customFormat="1" ht="50.25" customHeight="1">
      <c r="A98" s="387"/>
      <c r="B98" s="384"/>
      <c r="C98" s="144" t="s">
        <v>72</v>
      </c>
      <c r="D98" s="144" t="s">
        <v>90</v>
      </c>
      <c r="E98" s="148" t="s">
        <v>91</v>
      </c>
      <c r="F98" s="135" t="s">
        <v>42</v>
      </c>
      <c r="G98" s="138" t="s">
        <v>24</v>
      </c>
      <c r="H98" s="138" t="s">
        <v>25</v>
      </c>
      <c r="I98" s="139" t="s">
        <v>26</v>
      </c>
      <c r="J98" s="144" t="s">
        <v>69</v>
      </c>
      <c r="K98" s="141">
        <v>1</v>
      </c>
      <c r="L98" s="142">
        <v>1620000</v>
      </c>
      <c r="M98" s="145">
        <f t="shared" si="7"/>
        <v>1620000</v>
      </c>
      <c r="N98" s="158" t="s">
        <v>45</v>
      </c>
      <c r="O98" s="381"/>
      <c r="P98" s="19"/>
    </row>
    <row r="99" spans="1:16" ht="43.5" customHeight="1">
      <c r="A99" s="388"/>
      <c r="B99" s="385"/>
      <c r="C99" s="160" t="s">
        <v>72</v>
      </c>
      <c r="D99" s="160" t="s">
        <v>123</v>
      </c>
      <c r="E99" s="160" t="s">
        <v>124</v>
      </c>
      <c r="F99" s="162" t="s">
        <v>42</v>
      </c>
      <c r="G99" s="163" t="s">
        <v>24</v>
      </c>
      <c r="H99" s="163" t="s">
        <v>25</v>
      </c>
      <c r="I99" s="164" t="s">
        <v>26</v>
      </c>
      <c r="J99" s="160" t="s">
        <v>69</v>
      </c>
      <c r="K99" s="165">
        <v>1</v>
      </c>
      <c r="L99" s="203">
        <v>1620000</v>
      </c>
      <c r="M99" s="166">
        <f t="shared" si="7"/>
        <v>1620000</v>
      </c>
      <c r="N99" s="217" t="s">
        <v>45</v>
      </c>
      <c r="O99" s="382"/>
      <c r="P99" s="19"/>
    </row>
    <row r="100" spans="1:16" s="12" customFormat="1" ht="15.75" customHeight="1">
      <c r="A100" s="18"/>
      <c r="B100" s="18"/>
      <c r="C100" s="19"/>
      <c r="D100" s="19"/>
      <c r="E100" s="20"/>
      <c r="F100" s="19"/>
      <c r="G100" s="19"/>
      <c r="H100" s="19"/>
      <c r="I100" s="19"/>
      <c r="J100" s="19"/>
      <c r="K100" s="292" t="s">
        <v>84</v>
      </c>
      <c r="L100" s="292"/>
      <c r="M100" s="132">
        <f>SUM(M56:M99)</f>
        <v>79800000</v>
      </c>
      <c r="N100" s="21"/>
      <c r="O100" s="19"/>
      <c r="P100"/>
    </row>
    <row r="101" spans="1:16" s="12" customFormat="1" ht="15.75" customHeight="1">
      <c r="C101"/>
      <c r="D101"/>
      <c r="E101" s="7"/>
      <c r="F101"/>
      <c r="G101"/>
      <c r="H101"/>
      <c r="I101"/>
      <c r="J101"/>
      <c r="K101" s="293" t="s">
        <v>85</v>
      </c>
      <c r="L101" s="294"/>
      <c r="M101" s="10">
        <v>2878620</v>
      </c>
      <c r="N101" s="23">
        <f>M101*100%/M102</f>
        <v>3.4816981705790444E-2</v>
      </c>
      <c r="O101"/>
      <c r="P101"/>
    </row>
    <row r="102" spans="1:16" s="12" customFormat="1" ht="15.75" customHeight="1">
      <c r="C102"/>
      <c r="D102"/>
      <c r="E102" s="7"/>
      <c r="F102"/>
      <c r="G102"/>
      <c r="H102"/>
      <c r="I102"/>
      <c r="J102"/>
      <c r="K102" s="282" t="s">
        <v>86</v>
      </c>
      <c r="L102" s="282"/>
      <c r="M102" s="17">
        <f>M100+M101</f>
        <v>82678620</v>
      </c>
      <c r="N102" s="14"/>
      <c r="O102"/>
      <c r="P102"/>
    </row>
    <row r="103" spans="1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1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1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1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1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1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1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1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1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1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</sheetData>
  <protectedRanges>
    <protectedRange sqref="E5 E27 E78 E56" name="Rango1_13_1_1_1_1_1_1"/>
  </protectedRanges>
  <mergeCells count="23">
    <mergeCell ref="A1:O1"/>
    <mergeCell ref="A2:O2"/>
    <mergeCell ref="G3:H3"/>
    <mergeCell ref="I3:J3"/>
    <mergeCell ref="B5:B26"/>
    <mergeCell ref="A5:A26"/>
    <mergeCell ref="B27:B48"/>
    <mergeCell ref="A27:A48"/>
    <mergeCell ref="O4:O48"/>
    <mergeCell ref="B56:B76"/>
    <mergeCell ref="O55:O99"/>
    <mergeCell ref="B78:B99"/>
    <mergeCell ref="A78:A99"/>
    <mergeCell ref="A56:A77"/>
    <mergeCell ref="K100:L100"/>
    <mergeCell ref="K101:L101"/>
    <mergeCell ref="K102:L102"/>
    <mergeCell ref="K49:L49"/>
    <mergeCell ref="K50:L50"/>
    <mergeCell ref="K51:L51"/>
    <mergeCell ref="A53:O53"/>
    <mergeCell ref="G54:H54"/>
    <mergeCell ref="I54:J54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R1003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378" t="s">
        <v>159</v>
      </c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1"/>
    </row>
    <row r="3" spans="1:18" ht="39.75" customHeight="1">
      <c r="A3" s="237" t="s">
        <v>1</v>
      </c>
      <c r="B3" s="236" t="s">
        <v>2</v>
      </c>
      <c r="C3" s="6" t="s">
        <v>3</v>
      </c>
      <c r="D3" s="6" t="s">
        <v>4</v>
      </c>
      <c r="E3" s="246" t="s">
        <v>5</v>
      </c>
      <c r="F3" s="255" t="s">
        <v>6</v>
      </c>
      <c r="G3" s="379" t="s">
        <v>7</v>
      </c>
      <c r="H3" s="379"/>
      <c r="I3" s="379" t="s">
        <v>8</v>
      </c>
      <c r="J3" s="379"/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3"/>
    </row>
    <row r="4" spans="1:18" ht="39.75" customHeight="1">
      <c r="A4" s="240"/>
      <c r="B4" s="251"/>
      <c r="C4" s="252"/>
      <c r="D4" s="252"/>
      <c r="E4" s="252"/>
      <c r="F4" s="253" t="s">
        <v>14</v>
      </c>
      <c r="G4" s="254" t="s">
        <v>15</v>
      </c>
      <c r="H4" s="254" t="s">
        <v>16</v>
      </c>
      <c r="I4" s="254" t="s">
        <v>17</v>
      </c>
      <c r="J4" s="254" t="s">
        <v>18</v>
      </c>
      <c r="K4" s="252"/>
      <c r="L4" s="252"/>
      <c r="M4" s="252"/>
      <c r="N4" s="252"/>
      <c r="O4" s="380">
        <v>1</v>
      </c>
      <c r="P4" s="3"/>
    </row>
    <row r="5" spans="1:18" ht="79.5" customHeight="1">
      <c r="A5" s="286" t="s">
        <v>160</v>
      </c>
      <c r="B5" s="300">
        <v>296</v>
      </c>
      <c r="C5" s="192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2500000</v>
      </c>
      <c r="M5" s="155">
        <f>K5*L5</f>
        <v>2500000</v>
      </c>
      <c r="N5" s="156" t="s">
        <v>28</v>
      </c>
      <c r="O5" s="381"/>
      <c r="P5" s="194">
        <v>64800000</v>
      </c>
      <c r="Q5" s="134">
        <f>P5/20</f>
        <v>3240000</v>
      </c>
      <c r="R5" s="134">
        <f>Q5/2</f>
        <v>1620000</v>
      </c>
    </row>
    <row r="6" spans="1:18" ht="62.25" customHeight="1">
      <c r="A6" s="287"/>
      <c r="B6" s="301"/>
      <c r="C6" s="18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1620000</v>
      </c>
      <c r="M6" s="142">
        <f>K6*L6</f>
        <v>1620000</v>
      </c>
      <c r="N6" s="157" t="s">
        <v>31</v>
      </c>
      <c r="O6" s="381"/>
      <c r="P6" s="194">
        <v>15000000</v>
      </c>
      <c r="Q6" s="155">
        <f>P6/2</f>
        <v>7500000</v>
      </c>
      <c r="R6" s="155">
        <f>Q6/3</f>
        <v>2500000</v>
      </c>
    </row>
    <row r="7" spans="1:18" ht="39.75" customHeight="1">
      <c r="A7" s="287"/>
      <c r="B7" s="301"/>
      <c r="C7" s="18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1620000</v>
      </c>
      <c r="M7" s="142">
        <f t="shared" ref="M7:M19" si="0">K7*L7</f>
        <v>1620000</v>
      </c>
      <c r="N7" s="157" t="s">
        <v>31</v>
      </c>
      <c r="O7" s="381"/>
      <c r="P7" s="177">
        <f>SUM(M5:M25)</f>
        <v>38280000</v>
      </c>
      <c r="Q7" s="134">
        <f>P7*2</f>
        <v>76560000</v>
      </c>
      <c r="R7" s="155"/>
    </row>
    <row r="8" spans="1:18" ht="62.25" customHeight="1">
      <c r="A8" s="287"/>
      <c r="B8" s="301"/>
      <c r="C8" s="18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1620000</v>
      </c>
      <c r="M8" s="142">
        <f t="shared" si="0"/>
        <v>1620000</v>
      </c>
      <c r="N8" s="157" t="s">
        <v>31</v>
      </c>
      <c r="O8" s="381"/>
      <c r="P8" s="19"/>
    </row>
    <row r="9" spans="1:18" s="12" customFormat="1" ht="42.75" customHeight="1">
      <c r="A9" s="287"/>
      <c r="B9" s="301"/>
      <c r="C9" s="18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1620000</v>
      </c>
      <c r="M9" s="142">
        <f t="shared" si="0"/>
        <v>1620000</v>
      </c>
      <c r="N9" s="157" t="s">
        <v>39</v>
      </c>
      <c r="O9" s="381"/>
      <c r="P9" s="19"/>
    </row>
    <row r="10" spans="1:18" s="12" customFormat="1" ht="40.5" customHeight="1">
      <c r="A10" s="287"/>
      <c r="B10" s="301"/>
      <c r="C10" s="190" t="s">
        <v>40</v>
      </c>
      <c r="D10" s="136"/>
      <c r="E10" s="144" t="s">
        <v>46</v>
      </c>
      <c r="F10" s="135" t="s">
        <v>47</v>
      </c>
      <c r="G10" s="138"/>
      <c r="H10" s="138" t="s">
        <v>25</v>
      </c>
      <c r="I10" s="139" t="s">
        <v>26</v>
      </c>
      <c r="J10" s="139" t="s">
        <v>48</v>
      </c>
      <c r="K10" s="141">
        <v>1</v>
      </c>
      <c r="L10" s="142">
        <v>1620000</v>
      </c>
      <c r="M10" s="145">
        <f t="shared" si="0"/>
        <v>1620000</v>
      </c>
      <c r="N10" s="158" t="s">
        <v>45</v>
      </c>
      <c r="O10" s="381"/>
      <c r="P10" s="19"/>
      <c r="Q10" s="12" t="s">
        <v>100</v>
      </c>
    </row>
    <row r="11" spans="1:18" s="12" customFormat="1" ht="32.25" customHeight="1">
      <c r="A11" s="287"/>
      <c r="B11" s="301"/>
      <c r="C11" s="190" t="s">
        <v>40</v>
      </c>
      <c r="D11" s="136"/>
      <c r="E11" s="144" t="s">
        <v>51</v>
      </c>
      <c r="F11" s="135" t="s">
        <v>42</v>
      </c>
      <c r="G11" s="138" t="s">
        <v>24</v>
      </c>
      <c r="H11" s="138" t="s">
        <v>25</v>
      </c>
      <c r="I11" s="139" t="s">
        <v>26</v>
      </c>
      <c r="J11" s="139" t="s">
        <v>50</v>
      </c>
      <c r="K11" s="141">
        <v>1</v>
      </c>
      <c r="L11" s="142">
        <v>1620000</v>
      </c>
      <c r="M11" s="145">
        <f t="shared" si="0"/>
        <v>1620000</v>
      </c>
      <c r="N11" s="158" t="s">
        <v>45</v>
      </c>
      <c r="O11" s="381"/>
      <c r="P11" s="19"/>
    </row>
    <row r="12" spans="1:18" s="12" customFormat="1" ht="39" customHeight="1">
      <c r="A12" s="287"/>
      <c r="B12" s="301"/>
      <c r="C12" s="190" t="s">
        <v>52</v>
      </c>
      <c r="D12" s="141"/>
      <c r="E12" s="141" t="s">
        <v>53</v>
      </c>
      <c r="F12" s="135" t="s">
        <v>54</v>
      </c>
      <c r="G12" s="138" t="s">
        <v>24</v>
      </c>
      <c r="H12" s="138" t="s">
        <v>25</v>
      </c>
      <c r="I12" s="139" t="s">
        <v>26</v>
      </c>
      <c r="J12" s="141" t="s">
        <v>50</v>
      </c>
      <c r="K12" s="141">
        <v>1</v>
      </c>
      <c r="L12" s="142">
        <v>1620000</v>
      </c>
      <c r="M12" s="145">
        <f t="shared" si="0"/>
        <v>1620000</v>
      </c>
      <c r="N12" s="157" t="s">
        <v>55</v>
      </c>
      <c r="O12" s="381"/>
      <c r="P12" s="19"/>
    </row>
    <row r="13" spans="1:18" s="12" customFormat="1" ht="40.5" customHeight="1">
      <c r="A13" s="287"/>
      <c r="B13" s="301"/>
      <c r="C13" s="190" t="s">
        <v>52</v>
      </c>
      <c r="D13" s="141"/>
      <c r="E13" s="141" t="s">
        <v>56</v>
      </c>
      <c r="F13" s="135" t="s">
        <v>42</v>
      </c>
      <c r="G13" s="138" t="s">
        <v>24</v>
      </c>
      <c r="H13" s="138" t="s">
        <v>25</v>
      </c>
      <c r="I13" s="139" t="s">
        <v>26</v>
      </c>
      <c r="J13" s="141" t="s">
        <v>50</v>
      </c>
      <c r="K13" s="141">
        <v>1</v>
      </c>
      <c r="L13" s="142">
        <v>1620000</v>
      </c>
      <c r="M13" s="145">
        <f t="shared" si="0"/>
        <v>1620000</v>
      </c>
      <c r="N13" s="157" t="s">
        <v>39</v>
      </c>
      <c r="O13" s="381"/>
      <c r="P13" s="19"/>
    </row>
    <row r="14" spans="1:18" s="12" customFormat="1" ht="33.75" customHeight="1">
      <c r="A14" s="287"/>
      <c r="B14" s="301"/>
      <c r="C14" s="190" t="s">
        <v>52</v>
      </c>
      <c r="D14" s="141"/>
      <c r="E14" s="141" t="s">
        <v>57</v>
      </c>
      <c r="F14" s="135" t="s">
        <v>58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41">
        <v>1</v>
      </c>
      <c r="L14" s="155">
        <v>2500000</v>
      </c>
      <c r="M14" s="145">
        <f t="shared" si="0"/>
        <v>2500000</v>
      </c>
      <c r="N14" s="159" t="s">
        <v>28</v>
      </c>
      <c r="O14" s="381"/>
      <c r="P14" s="19"/>
    </row>
    <row r="15" spans="1:18" s="12" customFormat="1" ht="39" customHeight="1">
      <c r="A15" s="287"/>
      <c r="B15" s="301"/>
      <c r="C15" s="190" t="s">
        <v>52</v>
      </c>
      <c r="D15" s="141"/>
      <c r="E15" s="141" t="s">
        <v>59</v>
      </c>
      <c r="F15" s="135" t="s">
        <v>42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41">
        <v>1</v>
      </c>
      <c r="L15" s="142">
        <v>1620000</v>
      </c>
      <c r="M15" s="145">
        <f t="shared" si="0"/>
        <v>1620000</v>
      </c>
      <c r="N15" s="157" t="s">
        <v>55</v>
      </c>
      <c r="O15" s="381"/>
      <c r="P15" s="19"/>
    </row>
    <row r="16" spans="1:18" s="12" customFormat="1" ht="33.75" customHeight="1">
      <c r="A16" s="287"/>
      <c r="B16" s="301"/>
      <c r="C16" s="190" t="s">
        <v>60</v>
      </c>
      <c r="D16" s="141"/>
      <c r="E16" s="141" t="s">
        <v>113</v>
      </c>
      <c r="F16" s="135" t="s">
        <v>42</v>
      </c>
      <c r="G16" s="138" t="s">
        <v>62</v>
      </c>
      <c r="H16" s="138" t="s">
        <v>25</v>
      </c>
      <c r="I16" s="139" t="s">
        <v>26</v>
      </c>
      <c r="J16" s="140" t="s">
        <v>27</v>
      </c>
      <c r="K16" s="141">
        <v>1</v>
      </c>
      <c r="L16" s="142">
        <v>1620000</v>
      </c>
      <c r="M16" s="145">
        <f t="shared" si="0"/>
        <v>1620000</v>
      </c>
      <c r="N16" s="157" t="s">
        <v>31</v>
      </c>
      <c r="O16" s="381"/>
      <c r="P16" s="19"/>
    </row>
    <row r="17" spans="1:16" s="12" customFormat="1" ht="15.75" customHeight="1">
      <c r="A17" s="287"/>
      <c r="B17" s="301"/>
      <c r="C17" s="190" t="s">
        <v>60</v>
      </c>
      <c r="D17" s="141"/>
      <c r="E17" s="141" t="s">
        <v>61</v>
      </c>
      <c r="F17" s="135" t="s">
        <v>42</v>
      </c>
      <c r="G17" s="138" t="s">
        <v>62</v>
      </c>
      <c r="H17" s="138" t="s">
        <v>25</v>
      </c>
      <c r="I17" s="139" t="s">
        <v>26</v>
      </c>
      <c r="J17" s="140" t="s">
        <v>27</v>
      </c>
      <c r="K17" s="141">
        <v>1</v>
      </c>
      <c r="L17" s="142">
        <v>1620000</v>
      </c>
      <c r="M17" s="145">
        <f t="shared" si="0"/>
        <v>1620000</v>
      </c>
      <c r="N17" s="157" t="s">
        <v>31</v>
      </c>
      <c r="O17" s="381"/>
      <c r="P17" s="19"/>
    </row>
    <row r="18" spans="1:16" s="12" customFormat="1" ht="33" customHeight="1">
      <c r="A18" s="287"/>
      <c r="B18" s="301"/>
      <c r="C18" s="190" t="s">
        <v>63</v>
      </c>
      <c r="D18" s="141" t="s">
        <v>64</v>
      </c>
      <c r="E18" s="135" t="s">
        <v>65</v>
      </c>
      <c r="F18" s="135" t="s">
        <v>42</v>
      </c>
      <c r="G18" s="138" t="s">
        <v>24</v>
      </c>
      <c r="H18" s="138" t="s">
        <v>25</v>
      </c>
      <c r="I18" s="139" t="s">
        <v>26</v>
      </c>
      <c r="J18" s="141" t="s">
        <v>50</v>
      </c>
      <c r="K18" s="141">
        <v>1</v>
      </c>
      <c r="L18" s="142">
        <v>1620000</v>
      </c>
      <c r="M18" s="145">
        <f t="shared" si="0"/>
        <v>1620000</v>
      </c>
      <c r="N18" s="157" t="s">
        <v>31</v>
      </c>
      <c r="O18" s="381"/>
      <c r="P18" s="19"/>
    </row>
    <row r="19" spans="1:16" s="12" customFormat="1" ht="42.75" customHeight="1">
      <c r="A19" s="287"/>
      <c r="B19" s="301"/>
      <c r="C19" s="190" t="s">
        <v>63</v>
      </c>
      <c r="D19" s="141" t="s">
        <v>64</v>
      </c>
      <c r="E19" s="147" t="s">
        <v>66</v>
      </c>
      <c r="F19" s="135" t="s">
        <v>42</v>
      </c>
      <c r="G19" s="138" t="s">
        <v>24</v>
      </c>
      <c r="H19" s="138" t="s">
        <v>25</v>
      </c>
      <c r="I19" s="139" t="s">
        <v>26</v>
      </c>
      <c r="J19" s="141" t="s">
        <v>50</v>
      </c>
      <c r="K19" s="141">
        <v>1</v>
      </c>
      <c r="L19" s="142">
        <v>1620000</v>
      </c>
      <c r="M19" s="145">
        <f t="shared" si="0"/>
        <v>1620000</v>
      </c>
      <c r="N19" s="157" t="s">
        <v>31</v>
      </c>
      <c r="O19" s="381"/>
      <c r="P19" s="19"/>
    </row>
    <row r="20" spans="1:16" s="12" customFormat="1" ht="32.25" customHeight="1">
      <c r="A20" s="287"/>
      <c r="B20" s="301"/>
      <c r="C20" s="190" t="s">
        <v>63</v>
      </c>
      <c r="D20" s="144" t="s">
        <v>67</v>
      </c>
      <c r="E20" s="148" t="s">
        <v>68</v>
      </c>
      <c r="F20" s="148" t="s">
        <v>58</v>
      </c>
      <c r="G20" s="138" t="s">
        <v>24</v>
      </c>
      <c r="H20" s="138" t="s">
        <v>25</v>
      </c>
      <c r="I20" s="139" t="s">
        <v>26</v>
      </c>
      <c r="J20" s="144" t="s">
        <v>69</v>
      </c>
      <c r="K20" s="141">
        <v>1</v>
      </c>
      <c r="L20" s="155">
        <v>2500000</v>
      </c>
      <c r="M20" s="145">
        <f>L20*K20</f>
        <v>2500000</v>
      </c>
      <c r="N20" s="159" t="s">
        <v>28</v>
      </c>
      <c r="O20" s="381"/>
      <c r="P20" s="19"/>
    </row>
    <row r="21" spans="1:16" s="12" customFormat="1" ht="15.75" customHeight="1">
      <c r="A21" s="287"/>
      <c r="B21" s="301"/>
      <c r="C21" s="190" t="s">
        <v>63</v>
      </c>
      <c r="D21" s="144" t="s">
        <v>70</v>
      </c>
      <c r="E21" s="148" t="s">
        <v>71</v>
      </c>
      <c r="F21" s="135" t="s">
        <v>42</v>
      </c>
      <c r="G21" s="138" t="s">
        <v>24</v>
      </c>
      <c r="H21" s="138" t="s">
        <v>25</v>
      </c>
      <c r="I21" s="139" t="s">
        <v>26</v>
      </c>
      <c r="J21" s="141" t="s">
        <v>50</v>
      </c>
      <c r="K21" s="141">
        <v>1</v>
      </c>
      <c r="L21" s="142">
        <v>1620000</v>
      </c>
      <c r="M21" s="145">
        <f>L21*K21</f>
        <v>1620000</v>
      </c>
      <c r="N21" s="157" t="s">
        <v>31</v>
      </c>
      <c r="O21" s="381"/>
      <c r="P21" s="19"/>
    </row>
    <row r="22" spans="1:16" s="12" customFormat="1" ht="15.75" customHeight="1">
      <c r="A22" s="287"/>
      <c r="B22" s="301"/>
      <c r="C22" s="190" t="s">
        <v>72</v>
      </c>
      <c r="D22" s="144" t="s">
        <v>73</v>
      </c>
      <c r="E22" s="148" t="s">
        <v>74</v>
      </c>
      <c r="F22" s="135" t="s">
        <v>42</v>
      </c>
      <c r="G22" s="138" t="s">
        <v>24</v>
      </c>
      <c r="H22" s="146" t="s">
        <v>75</v>
      </c>
      <c r="I22" s="139" t="s">
        <v>76</v>
      </c>
      <c r="J22" s="144" t="s">
        <v>77</v>
      </c>
      <c r="K22" s="141">
        <v>2</v>
      </c>
      <c r="L22" s="142">
        <v>1620000</v>
      </c>
      <c r="M22" s="145">
        <f>K22*L22</f>
        <v>3240000</v>
      </c>
      <c r="N22" s="157" t="s">
        <v>39</v>
      </c>
      <c r="O22" s="381"/>
      <c r="P22" s="19"/>
    </row>
    <row r="23" spans="1:16" s="12" customFormat="1" ht="15.75" customHeight="1">
      <c r="A23" s="287"/>
      <c r="B23" s="301"/>
      <c r="C23" s="190" t="s">
        <v>72</v>
      </c>
      <c r="D23" s="144" t="s">
        <v>73</v>
      </c>
      <c r="E23" s="148" t="s">
        <v>78</v>
      </c>
      <c r="F23" s="135" t="s">
        <v>42</v>
      </c>
      <c r="G23" s="138" t="s">
        <v>24</v>
      </c>
      <c r="H23" s="146" t="s">
        <v>43</v>
      </c>
      <c r="I23" s="139" t="s">
        <v>26</v>
      </c>
      <c r="J23" s="141" t="s">
        <v>79</v>
      </c>
      <c r="K23" s="141">
        <v>1</v>
      </c>
      <c r="L23" s="142">
        <v>1620000</v>
      </c>
      <c r="M23" s="145">
        <f t="shared" ref="M23:M26" si="1">K23*L23</f>
        <v>1620000</v>
      </c>
      <c r="N23" s="157" t="s">
        <v>55</v>
      </c>
      <c r="O23" s="381"/>
      <c r="P23" s="19"/>
    </row>
    <row r="24" spans="1:16" s="12" customFormat="1" ht="15.75" customHeight="1">
      <c r="A24" s="287"/>
      <c r="B24" s="301"/>
      <c r="C24" s="190" t="s">
        <v>72</v>
      </c>
      <c r="D24" s="144" t="s">
        <v>73</v>
      </c>
      <c r="E24" s="148" t="s">
        <v>80</v>
      </c>
      <c r="F24" s="135" t="s">
        <v>42</v>
      </c>
      <c r="G24" s="138" t="s">
        <v>24</v>
      </c>
      <c r="H24" s="138" t="s">
        <v>25</v>
      </c>
      <c r="I24" s="139" t="s">
        <v>26</v>
      </c>
      <c r="J24" s="144" t="s">
        <v>69</v>
      </c>
      <c r="K24" s="141">
        <v>1</v>
      </c>
      <c r="L24" s="142">
        <v>1620000</v>
      </c>
      <c r="M24" s="145">
        <f t="shared" si="1"/>
        <v>1620000</v>
      </c>
      <c r="N24" s="157" t="s">
        <v>31</v>
      </c>
      <c r="O24" s="381"/>
      <c r="P24" s="19"/>
    </row>
    <row r="25" spans="1:16" s="12" customFormat="1" ht="15.75" customHeight="1">
      <c r="A25" s="287"/>
      <c r="B25" s="301"/>
      <c r="C25" s="191" t="s">
        <v>72</v>
      </c>
      <c r="D25" s="205" t="s">
        <v>90</v>
      </c>
      <c r="E25" s="206" t="s">
        <v>91</v>
      </c>
      <c r="F25" s="207" t="s">
        <v>42</v>
      </c>
      <c r="G25" s="208" t="s">
        <v>24</v>
      </c>
      <c r="H25" s="208" t="s">
        <v>25</v>
      </c>
      <c r="I25" s="209" t="s">
        <v>26</v>
      </c>
      <c r="J25" s="205" t="s">
        <v>69</v>
      </c>
      <c r="K25" s="223">
        <v>1</v>
      </c>
      <c r="L25" s="142">
        <v>1620000</v>
      </c>
      <c r="M25" s="224">
        <f t="shared" si="1"/>
        <v>1620000</v>
      </c>
      <c r="N25" s="225" t="s">
        <v>45</v>
      </c>
      <c r="O25" s="381"/>
      <c r="P25" s="19"/>
    </row>
    <row r="26" spans="1:16" ht="43.5" customHeight="1">
      <c r="A26" s="288"/>
      <c r="B26" s="221"/>
      <c r="C26" s="191" t="s">
        <v>72</v>
      </c>
      <c r="D26" s="205" t="s">
        <v>123</v>
      </c>
      <c r="E26" s="205" t="s">
        <v>124</v>
      </c>
      <c r="F26" s="207" t="s">
        <v>42</v>
      </c>
      <c r="G26" s="208" t="s">
        <v>24</v>
      </c>
      <c r="H26" s="208" t="s">
        <v>25</v>
      </c>
      <c r="I26" s="209" t="s">
        <v>26</v>
      </c>
      <c r="J26" s="205" t="s">
        <v>69</v>
      </c>
      <c r="K26" s="223">
        <v>1</v>
      </c>
      <c r="L26" s="201">
        <v>1620000</v>
      </c>
      <c r="M26" s="224">
        <f t="shared" si="1"/>
        <v>1620000</v>
      </c>
      <c r="N26" s="225" t="s">
        <v>45</v>
      </c>
      <c r="O26" s="381"/>
      <c r="P26" s="19"/>
    </row>
    <row r="27" spans="1:16" s="12" customFormat="1" ht="33" customHeight="1">
      <c r="A27" s="386" t="s">
        <v>161</v>
      </c>
      <c r="B27" s="383">
        <v>299</v>
      </c>
      <c r="C27" s="149" t="s">
        <v>20</v>
      </c>
      <c r="D27" s="171" t="s">
        <v>21</v>
      </c>
      <c r="E27" s="150" t="s">
        <v>22</v>
      </c>
      <c r="F27" s="150" t="s">
        <v>23</v>
      </c>
      <c r="G27" s="151" t="s">
        <v>24</v>
      </c>
      <c r="H27" s="151" t="s">
        <v>25</v>
      </c>
      <c r="I27" s="152" t="s">
        <v>26</v>
      </c>
      <c r="J27" s="153" t="s">
        <v>27</v>
      </c>
      <c r="K27" s="154">
        <v>1</v>
      </c>
      <c r="L27" s="155">
        <v>2500000</v>
      </c>
      <c r="M27" s="155">
        <f>K27*L27</f>
        <v>2500000</v>
      </c>
      <c r="N27" s="156" t="s">
        <v>28</v>
      </c>
      <c r="O27" s="381"/>
      <c r="P27" s="19"/>
    </row>
    <row r="28" spans="1:16" s="12" customFormat="1" ht="15.75" customHeight="1">
      <c r="A28" s="387"/>
      <c r="B28" s="384"/>
      <c r="C28" s="135" t="s">
        <v>20</v>
      </c>
      <c r="D28" s="144" t="s">
        <v>21</v>
      </c>
      <c r="E28" s="137" t="s">
        <v>29</v>
      </c>
      <c r="F28" s="137" t="s">
        <v>30</v>
      </c>
      <c r="G28" s="138" t="s">
        <v>24</v>
      </c>
      <c r="H28" s="138" t="s">
        <v>25</v>
      </c>
      <c r="I28" s="139" t="s">
        <v>26</v>
      </c>
      <c r="J28" s="140" t="s">
        <v>27</v>
      </c>
      <c r="K28" s="141">
        <v>1</v>
      </c>
      <c r="L28" s="142">
        <v>1620000</v>
      </c>
      <c r="M28" s="142">
        <f>K28*L28</f>
        <v>1620000</v>
      </c>
      <c r="N28" s="157" t="s">
        <v>31</v>
      </c>
      <c r="O28" s="381"/>
      <c r="P28" s="19"/>
    </row>
    <row r="29" spans="1:16" s="12" customFormat="1" ht="15.75" customHeight="1">
      <c r="A29" s="387"/>
      <c r="B29" s="384"/>
      <c r="C29" s="135" t="s">
        <v>20</v>
      </c>
      <c r="D29" s="144" t="s">
        <v>32</v>
      </c>
      <c r="E29" s="137" t="s">
        <v>33</v>
      </c>
      <c r="F29" s="137" t="s">
        <v>30</v>
      </c>
      <c r="G29" s="138" t="s">
        <v>24</v>
      </c>
      <c r="H29" s="138" t="s">
        <v>25</v>
      </c>
      <c r="I29" s="139" t="s">
        <v>26</v>
      </c>
      <c r="J29" s="140" t="s">
        <v>34</v>
      </c>
      <c r="K29" s="141">
        <v>1</v>
      </c>
      <c r="L29" s="142">
        <v>1620000</v>
      </c>
      <c r="M29" s="142">
        <f t="shared" ref="M29:M41" si="2">K29*L29</f>
        <v>1620000</v>
      </c>
      <c r="N29" s="157" t="s">
        <v>31</v>
      </c>
      <c r="O29" s="381"/>
      <c r="P29" s="19"/>
    </row>
    <row r="30" spans="1:16" s="12" customFormat="1" ht="15.75" customHeight="1">
      <c r="A30" s="387"/>
      <c r="B30" s="384"/>
      <c r="C30" s="135" t="s">
        <v>20</v>
      </c>
      <c r="D30" s="144" t="s">
        <v>32</v>
      </c>
      <c r="E30" s="137" t="s">
        <v>35</v>
      </c>
      <c r="F30" s="137" t="s">
        <v>30</v>
      </c>
      <c r="G30" s="138" t="s">
        <v>24</v>
      </c>
      <c r="H30" s="138" t="s">
        <v>25</v>
      </c>
      <c r="I30" s="139" t="s">
        <v>26</v>
      </c>
      <c r="J30" s="140" t="s">
        <v>34</v>
      </c>
      <c r="K30" s="141">
        <v>1</v>
      </c>
      <c r="L30" s="142">
        <v>1620000</v>
      </c>
      <c r="M30" s="142">
        <f t="shared" si="2"/>
        <v>1620000</v>
      </c>
      <c r="N30" s="157" t="s">
        <v>31</v>
      </c>
      <c r="O30" s="381"/>
      <c r="P30" s="19"/>
    </row>
    <row r="31" spans="1:16" s="12" customFormat="1" ht="15.75" customHeight="1">
      <c r="A31" s="387"/>
      <c r="B31" s="384"/>
      <c r="C31" s="135" t="s">
        <v>20</v>
      </c>
      <c r="D31" s="144" t="s">
        <v>32</v>
      </c>
      <c r="E31" s="143" t="s">
        <v>36</v>
      </c>
      <c r="F31" s="137" t="s">
        <v>37</v>
      </c>
      <c r="G31" s="138" t="s">
        <v>38</v>
      </c>
      <c r="H31" s="138" t="s">
        <v>25</v>
      </c>
      <c r="I31" s="139" t="s">
        <v>26</v>
      </c>
      <c r="J31" s="140" t="s">
        <v>27</v>
      </c>
      <c r="K31" s="141">
        <v>1</v>
      </c>
      <c r="L31" s="142">
        <v>1620000</v>
      </c>
      <c r="M31" s="142">
        <f t="shared" si="2"/>
        <v>1620000</v>
      </c>
      <c r="N31" s="157" t="s">
        <v>39</v>
      </c>
      <c r="O31" s="381"/>
      <c r="P31" s="19"/>
    </row>
    <row r="32" spans="1:16" s="12" customFormat="1" ht="15.75" customHeight="1">
      <c r="A32" s="387"/>
      <c r="B32" s="384"/>
      <c r="C32" s="144" t="s">
        <v>40</v>
      </c>
      <c r="D32" s="136"/>
      <c r="E32" s="144" t="s">
        <v>46</v>
      </c>
      <c r="F32" s="135" t="s">
        <v>47</v>
      </c>
      <c r="G32" s="138"/>
      <c r="H32" s="138" t="s">
        <v>25</v>
      </c>
      <c r="I32" s="139" t="s">
        <v>26</v>
      </c>
      <c r="J32" s="139" t="s">
        <v>48</v>
      </c>
      <c r="K32" s="141">
        <v>1</v>
      </c>
      <c r="L32" s="142">
        <v>1620000</v>
      </c>
      <c r="M32" s="145">
        <f t="shared" si="2"/>
        <v>1620000</v>
      </c>
      <c r="N32" s="158" t="s">
        <v>45</v>
      </c>
      <c r="O32" s="381"/>
      <c r="P32" s="19"/>
    </row>
    <row r="33" spans="1:16" s="12" customFormat="1" ht="15.75" customHeight="1">
      <c r="A33" s="387"/>
      <c r="B33" s="384"/>
      <c r="C33" s="144" t="s">
        <v>40</v>
      </c>
      <c r="D33" s="136"/>
      <c r="E33" s="144" t="s">
        <v>51</v>
      </c>
      <c r="F33" s="135" t="s">
        <v>42</v>
      </c>
      <c r="G33" s="138" t="s">
        <v>24</v>
      </c>
      <c r="H33" s="138" t="s">
        <v>25</v>
      </c>
      <c r="I33" s="139" t="s">
        <v>26</v>
      </c>
      <c r="J33" s="139" t="s">
        <v>50</v>
      </c>
      <c r="K33" s="141">
        <v>1</v>
      </c>
      <c r="L33" s="142">
        <v>1620000</v>
      </c>
      <c r="M33" s="145">
        <f t="shared" si="2"/>
        <v>1620000</v>
      </c>
      <c r="N33" s="158" t="s">
        <v>45</v>
      </c>
      <c r="O33" s="381"/>
      <c r="P33" s="19"/>
    </row>
    <row r="34" spans="1:16" s="12" customFormat="1" ht="15.75" customHeight="1">
      <c r="A34" s="387"/>
      <c r="B34" s="384"/>
      <c r="C34" s="144" t="s">
        <v>52</v>
      </c>
      <c r="D34" s="141"/>
      <c r="E34" s="141" t="s">
        <v>53</v>
      </c>
      <c r="F34" s="135" t="s">
        <v>54</v>
      </c>
      <c r="G34" s="138" t="s">
        <v>24</v>
      </c>
      <c r="H34" s="138" t="s">
        <v>25</v>
      </c>
      <c r="I34" s="139" t="s">
        <v>26</v>
      </c>
      <c r="J34" s="141" t="s">
        <v>50</v>
      </c>
      <c r="K34" s="141">
        <v>1</v>
      </c>
      <c r="L34" s="142">
        <v>1620000</v>
      </c>
      <c r="M34" s="145">
        <f t="shared" si="2"/>
        <v>1620000</v>
      </c>
      <c r="N34" s="157" t="s">
        <v>55</v>
      </c>
      <c r="O34" s="381"/>
      <c r="P34" s="19"/>
    </row>
    <row r="35" spans="1:16" s="12" customFormat="1" ht="15.75" customHeight="1">
      <c r="A35" s="387"/>
      <c r="B35" s="384"/>
      <c r="C35" s="144" t="s">
        <v>52</v>
      </c>
      <c r="D35" s="141"/>
      <c r="E35" s="141" t="s">
        <v>56</v>
      </c>
      <c r="F35" s="135" t="s">
        <v>42</v>
      </c>
      <c r="G35" s="138" t="s">
        <v>24</v>
      </c>
      <c r="H35" s="138" t="s">
        <v>25</v>
      </c>
      <c r="I35" s="139" t="s">
        <v>26</v>
      </c>
      <c r="J35" s="141" t="s">
        <v>50</v>
      </c>
      <c r="K35" s="141">
        <v>1</v>
      </c>
      <c r="L35" s="142">
        <v>1620000</v>
      </c>
      <c r="M35" s="145">
        <f t="shared" si="2"/>
        <v>1620000</v>
      </c>
      <c r="N35" s="157" t="s">
        <v>39</v>
      </c>
      <c r="O35" s="381"/>
      <c r="P35" s="19"/>
    </row>
    <row r="36" spans="1:16" s="12" customFormat="1" ht="15.75" customHeight="1">
      <c r="A36" s="387"/>
      <c r="B36" s="384"/>
      <c r="C36" s="144" t="s">
        <v>52</v>
      </c>
      <c r="D36" s="141"/>
      <c r="E36" s="141" t="s">
        <v>57</v>
      </c>
      <c r="F36" s="135" t="s">
        <v>58</v>
      </c>
      <c r="G36" s="138" t="s">
        <v>24</v>
      </c>
      <c r="H36" s="138" t="s">
        <v>25</v>
      </c>
      <c r="I36" s="139" t="s">
        <v>26</v>
      </c>
      <c r="J36" s="141" t="s">
        <v>50</v>
      </c>
      <c r="K36" s="141">
        <v>1</v>
      </c>
      <c r="L36" s="155">
        <v>2500000</v>
      </c>
      <c r="M36" s="145">
        <f t="shared" si="2"/>
        <v>2500000</v>
      </c>
      <c r="N36" s="159" t="s">
        <v>28</v>
      </c>
      <c r="O36" s="381"/>
      <c r="P36" s="19"/>
    </row>
    <row r="37" spans="1:16" s="12" customFormat="1" ht="15.75" customHeight="1">
      <c r="A37" s="387"/>
      <c r="B37" s="384"/>
      <c r="C37" s="144" t="s">
        <v>52</v>
      </c>
      <c r="D37" s="141"/>
      <c r="E37" s="141" t="s">
        <v>59</v>
      </c>
      <c r="F37" s="135" t="s">
        <v>42</v>
      </c>
      <c r="G37" s="138" t="s">
        <v>24</v>
      </c>
      <c r="H37" s="138" t="s">
        <v>25</v>
      </c>
      <c r="I37" s="139" t="s">
        <v>26</v>
      </c>
      <c r="J37" s="141" t="s">
        <v>50</v>
      </c>
      <c r="K37" s="141">
        <v>1</v>
      </c>
      <c r="L37" s="142">
        <v>1620000</v>
      </c>
      <c r="M37" s="145">
        <f t="shared" si="2"/>
        <v>1620000</v>
      </c>
      <c r="N37" s="157" t="s">
        <v>55</v>
      </c>
      <c r="O37" s="381"/>
      <c r="P37" s="19"/>
    </row>
    <row r="38" spans="1:16" s="12" customFormat="1" ht="15.75" customHeight="1">
      <c r="A38" s="387"/>
      <c r="B38" s="384"/>
      <c r="C38" s="144" t="s">
        <v>60</v>
      </c>
      <c r="D38" s="141"/>
      <c r="E38" s="141" t="s">
        <v>113</v>
      </c>
      <c r="F38" s="135" t="s">
        <v>42</v>
      </c>
      <c r="G38" s="138" t="s">
        <v>62</v>
      </c>
      <c r="H38" s="138" t="s">
        <v>25</v>
      </c>
      <c r="I38" s="139" t="s">
        <v>26</v>
      </c>
      <c r="J38" s="140" t="s">
        <v>27</v>
      </c>
      <c r="K38" s="141">
        <v>1</v>
      </c>
      <c r="L38" s="142">
        <v>1620000</v>
      </c>
      <c r="M38" s="145">
        <f t="shared" si="2"/>
        <v>1620000</v>
      </c>
      <c r="N38" s="157" t="s">
        <v>31</v>
      </c>
      <c r="O38" s="381"/>
      <c r="P38" s="19"/>
    </row>
    <row r="39" spans="1:16" s="12" customFormat="1" ht="15.75" customHeight="1">
      <c r="A39" s="387"/>
      <c r="B39" s="384"/>
      <c r="C39" s="144" t="s">
        <v>60</v>
      </c>
      <c r="D39" s="141"/>
      <c r="E39" s="141" t="s">
        <v>61</v>
      </c>
      <c r="F39" s="135" t="s">
        <v>42</v>
      </c>
      <c r="G39" s="138" t="s">
        <v>62</v>
      </c>
      <c r="H39" s="138" t="s">
        <v>25</v>
      </c>
      <c r="I39" s="139" t="s">
        <v>26</v>
      </c>
      <c r="J39" s="140" t="s">
        <v>27</v>
      </c>
      <c r="K39" s="141">
        <v>1</v>
      </c>
      <c r="L39" s="142">
        <v>1620000</v>
      </c>
      <c r="M39" s="145">
        <f t="shared" si="2"/>
        <v>1620000</v>
      </c>
      <c r="N39" s="157" t="s">
        <v>31</v>
      </c>
      <c r="O39" s="381"/>
      <c r="P39" s="19"/>
    </row>
    <row r="40" spans="1:16" s="12" customFormat="1" ht="15.75" customHeight="1">
      <c r="A40" s="387"/>
      <c r="B40" s="384"/>
      <c r="C40" s="144" t="s">
        <v>63</v>
      </c>
      <c r="D40" s="141" t="s">
        <v>64</v>
      </c>
      <c r="E40" s="135" t="s">
        <v>65</v>
      </c>
      <c r="F40" s="135" t="s">
        <v>42</v>
      </c>
      <c r="G40" s="138" t="s">
        <v>24</v>
      </c>
      <c r="H40" s="138" t="s">
        <v>25</v>
      </c>
      <c r="I40" s="139" t="s">
        <v>26</v>
      </c>
      <c r="J40" s="141" t="s">
        <v>50</v>
      </c>
      <c r="K40" s="141">
        <v>1</v>
      </c>
      <c r="L40" s="142">
        <v>1620000</v>
      </c>
      <c r="M40" s="145">
        <f t="shared" si="2"/>
        <v>1620000</v>
      </c>
      <c r="N40" s="157" t="s">
        <v>31</v>
      </c>
      <c r="O40" s="381"/>
      <c r="P40" s="19"/>
    </row>
    <row r="41" spans="1:16" s="12" customFormat="1" ht="15.75" customHeight="1">
      <c r="A41" s="387"/>
      <c r="B41" s="384"/>
      <c r="C41" s="144" t="s">
        <v>63</v>
      </c>
      <c r="D41" s="141" t="s">
        <v>64</v>
      </c>
      <c r="E41" s="147" t="s">
        <v>66</v>
      </c>
      <c r="F41" s="135" t="s">
        <v>42</v>
      </c>
      <c r="G41" s="138" t="s">
        <v>24</v>
      </c>
      <c r="H41" s="138" t="s">
        <v>25</v>
      </c>
      <c r="I41" s="139" t="s">
        <v>26</v>
      </c>
      <c r="J41" s="141" t="s">
        <v>50</v>
      </c>
      <c r="K41" s="141">
        <v>1</v>
      </c>
      <c r="L41" s="142">
        <v>1620000</v>
      </c>
      <c r="M41" s="145">
        <f t="shared" si="2"/>
        <v>1620000</v>
      </c>
      <c r="N41" s="157" t="s">
        <v>31</v>
      </c>
      <c r="O41" s="381"/>
      <c r="P41" s="19"/>
    </row>
    <row r="42" spans="1:16" s="12" customFormat="1" ht="15.75" customHeight="1">
      <c r="A42" s="387"/>
      <c r="B42" s="384"/>
      <c r="C42" s="144" t="s">
        <v>63</v>
      </c>
      <c r="D42" s="144" t="s">
        <v>67</v>
      </c>
      <c r="E42" s="148" t="s">
        <v>68</v>
      </c>
      <c r="F42" s="148" t="s">
        <v>58</v>
      </c>
      <c r="G42" s="138" t="s">
        <v>24</v>
      </c>
      <c r="H42" s="138" t="s">
        <v>25</v>
      </c>
      <c r="I42" s="139" t="s">
        <v>26</v>
      </c>
      <c r="J42" s="144" t="s">
        <v>69</v>
      </c>
      <c r="K42" s="141">
        <v>1</v>
      </c>
      <c r="L42" s="155">
        <v>2500000</v>
      </c>
      <c r="M42" s="145">
        <f>L42*K42</f>
        <v>2500000</v>
      </c>
      <c r="N42" s="159" t="s">
        <v>28</v>
      </c>
      <c r="O42" s="381"/>
      <c r="P42" s="19"/>
    </row>
    <row r="43" spans="1:16" s="12" customFormat="1" ht="15.75" customHeight="1">
      <c r="A43" s="387"/>
      <c r="B43" s="384"/>
      <c r="C43" s="144" t="s">
        <v>63</v>
      </c>
      <c r="D43" s="144" t="s">
        <v>70</v>
      </c>
      <c r="E43" s="148" t="s">
        <v>71</v>
      </c>
      <c r="F43" s="135" t="s">
        <v>42</v>
      </c>
      <c r="G43" s="138" t="s">
        <v>24</v>
      </c>
      <c r="H43" s="138" t="s">
        <v>25</v>
      </c>
      <c r="I43" s="139" t="s">
        <v>26</v>
      </c>
      <c r="J43" s="141" t="s">
        <v>50</v>
      </c>
      <c r="K43" s="141">
        <v>1</v>
      </c>
      <c r="L43" s="142">
        <v>1620000</v>
      </c>
      <c r="M43" s="145">
        <f>L43*K43</f>
        <v>1620000</v>
      </c>
      <c r="N43" s="157" t="s">
        <v>31</v>
      </c>
      <c r="O43" s="381"/>
      <c r="P43" s="19"/>
    </row>
    <row r="44" spans="1:16" s="12" customFormat="1" ht="15.75" customHeight="1">
      <c r="A44" s="387"/>
      <c r="B44" s="384"/>
      <c r="C44" s="144" t="s">
        <v>72</v>
      </c>
      <c r="D44" s="144" t="s">
        <v>73</v>
      </c>
      <c r="E44" s="148" t="s">
        <v>74</v>
      </c>
      <c r="F44" s="135" t="s">
        <v>42</v>
      </c>
      <c r="G44" s="138" t="s">
        <v>24</v>
      </c>
      <c r="H44" s="146" t="s">
        <v>75</v>
      </c>
      <c r="I44" s="139" t="s">
        <v>76</v>
      </c>
      <c r="J44" s="144" t="s">
        <v>77</v>
      </c>
      <c r="K44" s="141">
        <v>2</v>
      </c>
      <c r="L44" s="142">
        <v>1620000</v>
      </c>
      <c r="M44" s="145">
        <f>K44*L44</f>
        <v>3240000</v>
      </c>
      <c r="N44" s="157" t="s">
        <v>39</v>
      </c>
      <c r="O44" s="381"/>
      <c r="P44" s="19"/>
    </row>
    <row r="45" spans="1:16" s="12" customFormat="1" ht="15.75" customHeight="1">
      <c r="A45" s="387"/>
      <c r="B45" s="384"/>
      <c r="C45" s="144" t="s">
        <v>72</v>
      </c>
      <c r="D45" s="144" t="s">
        <v>73</v>
      </c>
      <c r="E45" s="148" t="s">
        <v>78</v>
      </c>
      <c r="F45" s="135" t="s">
        <v>42</v>
      </c>
      <c r="G45" s="138" t="s">
        <v>24</v>
      </c>
      <c r="H45" s="146" t="s">
        <v>43</v>
      </c>
      <c r="I45" s="139" t="s">
        <v>26</v>
      </c>
      <c r="J45" s="141" t="s">
        <v>79</v>
      </c>
      <c r="K45" s="141">
        <v>1</v>
      </c>
      <c r="L45" s="142">
        <v>1620000</v>
      </c>
      <c r="M45" s="145">
        <f t="shared" ref="M45:M48" si="3">K45*L45</f>
        <v>1620000</v>
      </c>
      <c r="N45" s="157" t="s">
        <v>55</v>
      </c>
      <c r="O45" s="381"/>
      <c r="P45" s="19"/>
    </row>
    <row r="46" spans="1:16" s="12" customFormat="1" ht="29.25" customHeight="1">
      <c r="A46" s="387"/>
      <c r="B46" s="384"/>
      <c r="C46" s="144" t="s">
        <v>72</v>
      </c>
      <c r="D46" s="144" t="s">
        <v>73</v>
      </c>
      <c r="E46" s="148" t="s">
        <v>80</v>
      </c>
      <c r="F46" s="135" t="s">
        <v>42</v>
      </c>
      <c r="G46" s="138" t="s">
        <v>24</v>
      </c>
      <c r="H46" s="138" t="s">
        <v>25</v>
      </c>
      <c r="I46" s="139" t="s">
        <v>26</v>
      </c>
      <c r="J46" s="144" t="s">
        <v>69</v>
      </c>
      <c r="K46" s="141">
        <v>1</v>
      </c>
      <c r="L46" s="142">
        <v>1620000</v>
      </c>
      <c r="M46" s="145">
        <f t="shared" si="3"/>
        <v>1620000</v>
      </c>
      <c r="N46" s="157" t="s">
        <v>31</v>
      </c>
      <c r="O46" s="381"/>
      <c r="P46" s="19"/>
    </row>
    <row r="47" spans="1:16" s="12" customFormat="1" ht="50.25" customHeight="1">
      <c r="A47" s="387"/>
      <c r="B47" s="384"/>
      <c r="C47" s="144" t="s">
        <v>72</v>
      </c>
      <c r="D47" s="144" t="s">
        <v>90</v>
      </c>
      <c r="E47" s="148" t="s">
        <v>91</v>
      </c>
      <c r="F47" s="135" t="s">
        <v>42</v>
      </c>
      <c r="G47" s="138" t="s">
        <v>24</v>
      </c>
      <c r="H47" s="138" t="s">
        <v>25</v>
      </c>
      <c r="I47" s="139" t="s">
        <v>26</v>
      </c>
      <c r="J47" s="144" t="s">
        <v>69</v>
      </c>
      <c r="K47" s="141">
        <v>1</v>
      </c>
      <c r="L47" s="142">
        <v>1620000</v>
      </c>
      <c r="M47" s="145">
        <f t="shared" si="3"/>
        <v>1620000</v>
      </c>
      <c r="N47" s="158" t="s">
        <v>45</v>
      </c>
      <c r="O47" s="381"/>
      <c r="P47" s="19"/>
    </row>
    <row r="48" spans="1:16" ht="43.5" customHeight="1">
      <c r="A48" s="388"/>
      <c r="B48" s="385"/>
      <c r="C48" s="160" t="s">
        <v>72</v>
      </c>
      <c r="D48" s="160" t="s">
        <v>123</v>
      </c>
      <c r="E48" s="160" t="s">
        <v>124</v>
      </c>
      <c r="F48" s="162" t="s">
        <v>42</v>
      </c>
      <c r="G48" s="163" t="s">
        <v>24</v>
      </c>
      <c r="H48" s="163" t="s">
        <v>25</v>
      </c>
      <c r="I48" s="164" t="s">
        <v>26</v>
      </c>
      <c r="J48" s="160" t="s">
        <v>69</v>
      </c>
      <c r="K48" s="165">
        <v>1</v>
      </c>
      <c r="L48" s="203">
        <v>1620000</v>
      </c>
      <c r="M48" s="166">
        <f t="shared" si="3"/>
        <v>1620000</v>
      </c>
      <c r="N48" s="217" t="s">
        <v>45</v>
      </c>
      <c r="O48" s="382"/>
      <c r="P48" s="19"/>
    </row>
    <row r="49" spans="1:16" s="12" customFormat="1" ht="15.75" customHeight="1">
      <c r="A49" s="18"/>
      <c r="B49" s="18"/>
      <c r="C49" s="19"/>
      <c r="D49" s="19"/>
      <c r="E49" s="20"/>
      <c r="F49" s="19"/>
      <c r="G49" s="19"/>
      <c r="H49" s="19"/>
      <c r="I49" s="19"/>
      <c r="J49" s="19"/>
      <c r="K49" s="292" t="s">
        <v>84</v>
      </c>
      <c r="L49" s="292"/>
      <c r="M49" s="132">
        <f>SUM(M5:M48)</f>
        <v>79800000</v>
      </c>
      <c r="N49" s="21"/>
      <c r="O49" s="19"/>
      <c r="P49"/>
    </row>
    <row r="50" spans="1:16" s="12" customFormat="1" ht="15.75" customHeight="1">
      <c r="C50"/>
      <c r="D50"/>
      <c r="E50" s="7"/>
      <c r="F50"/>
      <c r="G50"/>
      <c r="H50"/>
      <c r="I50"/>
      <c r="J50"/>
      <c r="K50" s="293" t="s">
        <v>85</v>
      </c>
      <c r="L50" s="294"/>
      <c r="M50" s="10">
        <v>2878620</v>
      </c>
      <c r="N50" s="23">
        <f>M50*100%/M51</f>
        <v>3.4816981705790444E-2</v>
      </c>
      <c r="O50"/>
      <c r="P50"/>
    </row>
    <row r="51" spans="1:16" s="12" customFormat="1" ht="15.75" customHeight="1">
      <c r="C51"/>
      <c r="D51"/>
      <c r="E51" s="7"/>
      <c r="F51"/>
      <c r="G51"/>
      <c r="H51"/>
      <c r="I51"/>
      <c r="J51"/>
      <c r="K51" s="282" t="s">
        <v>86</v>
      </c>
      <c r="L51" s="282"/>
      <c r="M51" s="17">
        <f>M49+M50</f>
        <v>82678620</v>
      </c>
      <c r="N51" s="14"/>
      <c r="O51"/>
      <c r="P51"/>
    </row>
    <row r="52" spans="1:16" ht="15.75" customHeight="1">
      <c r="K52" s="302" t="s">
        <v>84</v>
      </c>
      <c r="L52" s="302"/>
      <c r="M52" s="131" t="e">
        <f>SUM(#REF!)</f>
        <v>#REF!</v>
      </c>
    </row>
    <row r="53" spans="1:16" ht="28.5" customHeight="1" thickBot="1">
      <c r="K53" s="293" t="s">
        <v>85</v>
      </c>
      <c r="L53" s="294"/>
      <c r="M53" s="10">
        <v>3013931</v>
      </c>
      <c r="N53" s="23" t="e">
        <f>M53*100%/M54</f>
        <v>#REF!</v>
      </c>
    </row>
    <row r="54" spans="1:16" ht="15.75" customHeight="1">
      <c r="K54" s="282" t="s">
        <v>86</v>
      </c>
      <c r="L54" s="282"/>
      <c r="M54" s="17" t="e">
        <f>M52+M53</f>
        <v>#REF!</v>
      </c>
    </row>
    <row r="55" spans="1:16" ht="15.75" customHeight="1"/>
    <row r="56" spans="1:16" ht="15.75" customHeight="1">
      <c r="G56" t="s">
        <v>110</v>
      </c>
    </row>
    <row r="57" spans="1:16" ht="15.75" customHeight="1"/>
    <row r="58" spans="1:16" ht="15.75" customHeight="1"/>
    <row r="59" spans="1:16" ht="15.75" customHeight="1"/>
    <row r="60" spans="1:16" ht="15.75" customHeight="1"/>
    <row r="61" spans="1:16" ht="15.75" customHeight="1"/>
    <row r="62" spans="1:16" ht="15.75" customHeight="1"/>
    <row r="63" spans="1:16" ht="15.75" customHeight="1"/>
    <row r="64" spans="1:16" ht="15.75" customHeight="1"/>
    <row r="65" spans="3:16" ht="15.75" customHeight="1"/>
    <row r="66" spans="3:16" ht="15.75" customHeight="1"/>
    <row r="67" spans="3:16" ht="15.75" customHeight="1"/>
    <row r="68" spans="3:16" ht="15.75" customHeight="1"/>
    <row r="69" spans="3:16" ht="15.75" customHeight="1"/>
    <row r="70" spans="3:16" ht="15.75" customHeight="1"/>
    <row r="71" spans="3:16" ht="15.75" customHeight="1"/>
    <row r="72" spans="3:16" s="12" customFormat="1" ht="15.75" customHeight="1">
      <c r="C72"/>
      <c r="D72"/>
      <c r="E72" s="7"/>
      <c r="F72"/>
      <c r="G72"/>
      <c r="H72"/>
      <c r="I72"/>
      <c r="J72"/>
      <c r="K72"/>
      <c r="L72"/>
      <c r="M72"/>
      <c r="N72" s="14"/>
      <c r="O72"/>
      <c r="P72"/>
    </row>
    <row r="73" spans="3:16" s="12" customFormat="1" ht="15.75" customHeight="1">
      <c r="C73"/>
      <c r="D73"/>
      <c r="E73" s="7"/>
      <c r="F73"/>
      <c r="G73"/>
      <c r="H73"/>
      <c r="I73"/>
      <c r="J73"/>
      <c r="K73"/>
      <c r="L73"/>
      <c r="M73"/>
      <c r="N73" s="14"/>
      <c r="O73"/>
      <c r="P73"/>
    </row>
    <row r="74" spans="3:16" s="12" customFormat="1" ht="15.75" customHeight="1">
      <c r="C74"/>
      <c r="D74"/>
      <c r="E74" s="7"/>
      <c r="F74"/>
      <c r="G74"/>
      <c r="H74"/>
      <c r="I74"/>
      <c r="J74"/>
      <c r="K74"/>
      <c r="L74"/>
      <c r="M74"/>
      <c r="N74" s="14"/>
      <c r="O74"/>
      <c r="P74"/>
    </row>
    <row r="75" spans="3:16" s="12" customFormat="1" ht="15.75" customHeight="1">
      <c r="C75"/>
      <c r="D75"/>
      <c r="E75" s="7"/>
      <c r="F75"/>
      <c r="G75"/>
      <c r="H75"/>
      <c r="I75"/>
      <c r="J75"/>
      <c r="K75"/>
      <c r="L75"/>
      <c r="M75"/>
      <c r="N75" s="14"/>
      <c r="O75"/>
      <c r="P75"/>
    </row>
    <row r="76" spans="3:16" s="12" customFormat="1" ht="15.75" customHeight="1">
      <c r="C76"/>
      <c r="D76"/>
      <c r="E76" s="7"/>
      <c r="F76"/>
      <c r="G76"/>
      <c r="H76"/>
      <c r="I76"/>
      <c r="J76"/>
      <c r="K76"/>
      <c r="L76"/>
      <c r="M76"/>
      <c r="N76" s="14"/>
      <c r="O76"/>
      <c r="P76"/>
    </row>
    <row r="77" spans="3:16" s="12" customFormat="1" ht="15.75" customHeight="1">
      <c r="C77"/>
      <c r="D77"/>
      <c r="E77" s="7"/>
      <c r="F77"/>
      <c r="G77"/>
      <c r="H77"/>
      <c r="I77"/>
      <c r="J77"/>
      <c r="K77"/>
      <c r="L77"/>
      <c r="M77"/>
      <c r="N77" s="14"/>
      <c r="O77"/>
      <c r="P77"/>
    </row>
    <row r="78" spans="3:16" s="12" customFormat="1" ht="15.75" customHeight="1">
      <c r="C78"/>
      <c r="D78"/>
      <c r="E78" s="7"/>
      <c r="F78"/>
      <c r="G78"/>
      <c r="H78"/>
      <c r="I78"/>
      <c r="J78"/>
      <c r="K78"/>
      <c r="L78"/>
      <c r="M78"/>
      <c r="N78" s="14"/>
      <c r="O78"/>
      <c r="P78"/>
    </row>
    <row r="79" spans="3:16" s="12" customFormat="1" ht="15.75" customHeight="1">
      <c r="C79"/>
      <c r="D79"/>
      <c r="E79" s="7"/>
      <c r="F79"/>
      <c r="G79"/>
      <c r="H79"/>
      <c r="I79"/>
      <c r="J79"/>
      <c r="K79"/>
      <c r="L79"/>
      <c r="M79"/>
      <c r="N79" s="14"/>
      <c r="O79"/>
      <c r="P79"/>
    </row>
    <row r="80" spans="3:16" s="12" customFormat="1" ht="15.75" customHeight="1">
      <c r="C80"/>
      <c r="D80"/>
      <c r="E80" s="7"/>
      <c r="F80"/>
      <c r="G80"/>
      <c r="H80"/>
      <c r="I80"/>
      <c r="J80"/>
      <c r="K80"/>
      <c r="L80"/>
      <c r="M80"/>
      <c r="N80" s="14"/>
      <c r="O80"/>
      <c r="P80"/>
    </row>
    <row r="81" spans="3:16" s="12" customFormat="1" ht="15.75" customHeight="1">
      <c r="C81"/>
      <c r="D81"/>
      <c r="E81" s="7"/>
      <c r="F81"/>
      <c r="G81"/>
      <c r="H81"/>
      <c r="I81"/>
      <c r="J81"/>
      <c r="K81"/>
      <c r="L81"/>
      <c r="M81"/>
      <c r="N81" s="14"/>
      <c r="O81"/>
      <c r="P81"/>
    </row>
    <row r="82" spans="3:16" s="12" customFormat="1" ht="15.75" customHeight="1">
      <c r="C82"/>
      <c r="D82"/>
      <c r="E82" s="7"/>
      <c r="F82"/>
      <c r="G82"/>
      <c r="H82"/>
      <c r="I82"/>
      <c r="J82"/>
      <c r="K82"/>
      <c r="L82"/>
      <c r="M82"/>
      <c r="N82" s="14"/>
      <c r="O82"/>
      <c r="P82"/>
    </row>
    <row r="83" spans="3:16" s="12" customFormat="1" ht="15.75" customHeight="1">
      <c r="C83"/>
      <c r="D83"/>
      <c r="E83" s="7"/>
      <c r="F83"/>
      <c r="G83"/>
      <c r="H83"/>
      <c r="I83"/>
      <c r="J83"/>
      <c r="K83"/>
      <c r="L83"/>
      <c r="M83"/>
      <c r="N83" s="14"/>
      <c r="O83"/>
      <c r="P83"/>
    </row>
    <row r="84" spans="3:16" s="12" customFormat="1" ht="15.75" customHeight="1">
      <c r="C84"/>
      <c r="D84"/>
      <c r="E84" s="7"/>
      <c r="F84"/>
      <c r="G84"/>
      <c r="H84"/>
      <c r="I84"/>
      <c r="J84"/>
      <c r="K84"/>
      <c r="L84"/>
      <c r="M84"/>
      <c r="N84" s="14"/>
      <c r="O84"/>
      <c r="P84"/>
    </row>
    <row r="85" spans="3:16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3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3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3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3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3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3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3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3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3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3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3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</sheetData>
  <protectedRanges>
    <protectedRange sqref="E27 E5" name="Rango1_13_1_1_1_1_1_1"/>
  </protectedRanges>
  <mergeCells count="15">
    <mergeCell ref="K54:L54"/>
    <mergeCell ref="A1:O1"/>
    <mergeCell ref="K52:L52"/>
    <mergeCell ref="K53:L53"/>
    <mergeCell ref="A2:O2"/>
    <mergeCell ref="G3:H3"/>
    <mergeCell ref="I3:J3"/>
    <mergeCell ref="O4:O48"/>
    <mergeCell ref="K50:L50"/>
    <mergeCell ref="K51:L51"/>
    <mergeCell ref="A5:A26"/>
    <mergeCell ref="B5:B25"/>
    <mergeCell ref="A27:A48"/>
    <mergeCell ref="B27:B48"/>
    <mergeCell ref="K49:L49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996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4.7109375" customWidth="1"/>
    <col min="17" max="17" width="18.140625" customWidth="1"/>
    <col min="18" max="18" width="14.42578125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162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8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289">
        <v>1</v>
      </c>
      <c r="P4" s="3"/>
    </row>
    <row r="5" spans="1:18" ht="65.25" customHeight="1">
      <c r="A5" s="286" t="s">
        <v>163</v>
      </c>
      <c r="B5" s="300">
        <v>223</v>
      </c>
      <c r="C5" s="192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1250000</v>
      </c>
      <c r="M5" s="155">
        <f>K5*L5</f>
        <v>1250000</v>
      </c>
      <c r="N5" s="172" t="s">
        <v>28</v>
      </c>
      <c r="O5" s="290"/>
      <c r="P5" s="194">
        <v>64800000</v>
      </c>
      <c r="Q5" s="134">
        <f>P5/17</f>
        <v>3811764.7058823528</v>
      </c>
      <c r="R5" s="134">
        <f>Q5/4</f>
        <v>952941.17647058819</v>
      </c>
    </row>
    <row r="6" spans="1:18" ht="65.25" customHeight="1">
      <c r="A6" s="287"/>
      <c r="B6" s="301"/>
      <c r="C6" s="18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952940</v>
      </c>
      <c r="M6" s="142">
        <f>K6*L6</f>
        <v>952940</v>
      </c>
      <c r="N6" s="173" t="s">
        <v>31</v>
      </c>
      <c r="O6" s="290"/>
      <c r="P6" s="194">
        <v>15000000</v>
      </c>
      <c r="Q6" s="155">
        <f>P6/4</f>
        <v>3750000</v>
      </c>
      <c r="R6" s="155">
        <f>Q6/3</f>
        <v>1250000</v>
      </c>
    </row>
    <row r="7" spans="1:18" ht="65.25" customHeight="1">
      <c r="A7" s="287"/>
      <c r="B7" s="301"/>
      <c r="C7" s="18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952940</v>
      </c>
      <c r="M7" s="142">
        <f t="shared" ref="M7:M18" si="0">K7*L7</f>
        <v>952940</v>
      </c>
      <c r="N7" s="173" t="s">
        <v>31</v>
      </c>
      <c r="O7" s="290"/>
      <c r="P7" s="177">
        <f>SUM(M5:M23)</f>
        <v>19950000</v>
      </c>
      <c r="Q7" s="134">
        <f>P7*4</f>
        <v>79800000</v>
      </c>
      <c r="R7" s="155">
        <v>1250000</v>
      </c>
    </row>
    <row r="8" spans="1:18" ht="68.25" customHeight="1">
      <c r="A8" s="287"/>
      <c r="B8" s="301"/>
      <c r="C8" s="18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952940</v>
      </c>
      <c r="M8" s="142">
        <f t="shared" si="0"/>
        <v>952940</v>
      </c>
      <c r="N8" s="173" t="s">
        <v>31</v>
      </c>
      <c r="O8" s="290"/>
      <c r="P8" s="19"/>
      <c r="Q8">
        <v>79800000</v>
      </c>
      <c r="R8" s="155">
        <v>1250000</v>
      </c>
    </row>
    <row r="9" spans="1:18" ht="47.25" customHeight="1">
      <c r="A9" s="287"/>
      <c r="B9" s="301"/>
      <c r="C9" s="18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952940</v>
      </c>
      <c r="M9" s="142">
        <f t="shared" si="0"/>
        <v>952940</v>
      </c>
      <c r="N9" s="173" t="s">
        <v>39</v>
      </c>
      <c r="O9" s="290"/>
      <c r="P9" s="19"/>
      <c r="Q9" s="134">
        <f>Q8-Q7</f>
        <v>0</v>
      </c>
    </row>
    <row r="10" spans="1:18" ht="54" customHeight="1">
      <c r="A10" s="287"/>
      <c r="B10" s="301"/>
      <c r="C10" s="190" t="s">
        <v>40</v>
      </c>
      <c r="D10" s="136"/>
      <c r="E10" s="144" t="s">
        <v>46</v>
      </c>
      <c r="F10" s="135" t="s">
        <v>47</v>
      </c>
      <c r="G10" s="138"/>
      <c r="H10" s="138" t="s">
        <v>25</v>
      </c>
      <c r="I10" s="139" t="s">
        <v>26</v>
      </c>
      <c r="J10" s="139" t="s">
        <v>48</v>
      </c>
      <c r="K10" s="141">
        <v>1</v>
      </c>
      <c r="L10" s="142">
        <v>952940</v>
      </c>
      <c r="M10" s="145">
        <f t="shared" si="0"/>
        <v>952940</v>
      </c>
      <c r="N10" s="170" t="s">
        <v>45</v>
      </c>
      <c r="O10" s="290"/>
      <c r="P10" s="19"/>
    </row>
    <row r="11" spans="1:18" ht="67.5" customHeight="1">
      <c r="A11" s="287"/>
      <c r="B11" s="301"/>
      <c r="C11" s="190" t="s">
        <v>40</v>
      </c>
      <c r="D11" s="136"/>
      <c r="E11" s="144" t="s">
        <v>51</v>
      </c>
      <c r="F11" s="135" t="s">
        <v>42</v>
      </c>
      <c r="G11" s="138" t="s">
        <v>24</v>
      </c>
      <c r="H11" s="138" t="s">
        <v>25</v>
      </c>
      <c r="I11" s="139" t="s">
        <v>26</v>
      </c>
      <c r="J11" s="139" t="s">
        <v>50</v>
      </c>
      <c r="K11" s="141">
        <v>1</v>
      </c>
      <c r="L11" s="142">
        <v>952940</v>
      </c>
      <c r="M11" s="145">
        <f t="shared" si="0"/>
        <v>952940</v>
      </c>
      <c r="N11" s="170" t="s">
        <v>45</v>
      </c>
      <c r="O11" s="290"/>
      <c r="P11" s="19"/>
    </row>
    <row r="12" spans="1:18" ht="82.5" customHeight="1">
      <c r="A12" s="287"/>
      <c r="B12" s="301"/>
      <c r="C12" s="190" t="s">
        <v>52</v>
      </c>
      <c r="D12" s="141"/>
      <c r="E12" s="141" t="s">
        <v>53</v>
      </c>
      <c r="F12" s="135" t="s">
        <v>54</v>
      </c>
      <c r="G12" s="138" t="s">
        <v>24</v>
      </c>
      <c r="H12" s="138" t="s">
        <v>25</v>
      </c>
      <c r="I12" s="139" t="s">
        <v>26</v>
      </c>
      <c r="J12" s="141" t="s">
        <v>50</v>
      </c>
      <c r="K12" s="141">
        <v>1</v>
      </c>
      <c r="L12" s="142">
        <v>952940</v>
      </c>
      <c r="M12" s="145">
        <f t="shared" si="0"/>
        <v>952940</v>
      </c>
      <c r="N12" s="173" t="s">
        <v>55</v>
      </c>
      <c r="O12" s="290"/>
      <c r="P12" s="19"/>
    </row>
    <row r="13" spans="1:18" ht="58.5" customHeight="1">
      <c r="A13" s="287"/>
      <c r="B13" s="301"/>
      <c r="C13" s="190" t="s">
        <v>52</v>
      </c>
      <c r="D13" s="141"/>
      <c r="E13" s="141" t="s">
        <v>56</v>
      </c>
      <c r="F13" s="135" t="s">
        <v>42</v>
      </c>
      <c r="G13" s="138" t="s">
        <v>24</v>
      </c>
      <c r="H13" s="138" t="s">
        <v>25</v>
      </c>
      <c r="I13" s="139" t="s">
        <v>26</v>
      </c>
      <c r="J13" s="141" t="s">
        <v>50</v>
      </c>
      <c r="K13" s="141">
        <v>1</v>
      </c>
      <c r="L13" s="142">
        <v>952940</v>
      </c>
      <c r="M13" s="145">
        <f t="shared" si="0"/>
        <v>952940</v>
      </c>
      <c r="N13" s="173" t="s">
        <v>39</v>
      </c>
      <c r="O13" s="290"/>
      <c r="P13" s="19"/>
    </row>
    <row r="14" spans="1:18" ht="72.75" customHeight="1">
      <c r="A14" s="287"/>
      <c r="B14" s="301"/>
      <c r="C14" s="190" t="s">
        <v>52</v>
      </c>
      <c r="D14" s="141"/>
      <c r="E14" s="141" t="s">
        <v>57</v>
      </c>
      <c r="F14" s="135" t="s">
        <v>58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41">
        <v>1</v>
      </c>
      <c r="L14" s="145">
        <v>1250000</v>
      </c>
      <c r="M14" s="145">
        <f t="shared" si="0"/>
        <v>1250000</v>
      </c>
      <c r="N14" s="174" t="s">
        <v>28</v>
      </c>
      <c r="O14" s="290"/>
      <c r="P14" s="19"/>
    </row>
    <row r="15" spans="1:18" ht="41.25" customHeight="1">
      <c r="A15" s="287"/>
      <c r="B15" s="301"/>
      <c r="C15" s="190" t="s">
        <v>52</v>
      </c>
      <c r="D15" s="141"/>
      <c r="E15" s="141" t="s">
        <v>59</v>
      </c>
      <c r="F15" s="135" t="s">
        <v>42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41">
        <v>1</v>
      </c>
      <c r="L15" s="142">
        <v>952940</v>
      </c>
      <c r="M15" s="145">
        <f t="shared" si="0"/>
        <v>952940</v>
      </c>
      <c r="N15" s="173" t="s">
        <v>55</v>
      </c>
      <c r="O15" s="290"/>
      <c r="P15" s="19"/>
    </row>
    <row r="16" spans="1:18" ht="45.75" customHeight="1">
      <c r="A16" s="287"/>
      <c r="B16" s="301"/>
      <c r="C16" s="190" t="s">
        <v>60</v>
      </c>
      <c r="D16" s="141"/>
      <c r="E16" s="141" t="s">
        <v>61</v>
      </c>
      <c r="F16" s="135" t="s">
        <v>42</v>
      </c>
      <c r="G16" s="138" t="s">
        <v>62</v>
      </c>
      <c r="H16" s="138" t="s">
        <v>25</v>
      </c>
      <c r="I16" s="139" t="s">
        <v>26</v>
      </c>
      <c r="J16" s="140" t="s">
        <v>27</v>
      </c>
      <c r="K16" s="141">
        <v>1</v>
      </c>
      <c r="L16" s="142">
        <v>952960</v>
      </c>
      <c r="M16" s="145">
        <f t="shared" si="0"/>
        <v>952960</v>
      </c>
      <c r="N16" s="173" t="s">
        <v>31</v>
      </c>
      <c r="O16" s="290"/>
      <c r="P16" s="19"/>
    </row>
    <row r="17" spans="1:16" ht="81" customHeight="1">
      <c r="A17" s="287"/>
      <c r="B17" s="301"/>
      <c r="C17" s="190" t="s">
        <v>63</v>
      </c>
      <c r="D17" s="141" t="s">
        <v>64</v>
      </c>
      <c r="E17" s="135" t="s">
        <v>65</v>
      </c>
      <c r="F17" s="135" t="s">
        <v>42</v>
      </c>
      <c r="G17" s="138" t="s">
        <v>24</v>
      </c>
      <c r="H17" s="138" t="s">
        <v>25</v>
      </c>
      <c r="I17" s="139" t="s">
        <v>26</v>
      </c>
      <c r="J17" s="141" t="s">
        <v>50</v>
      </c>
      <c r="K17" s="141">
        <v>1</v>
      </c>
      <c r="L17" s="142">
        <v>952940</v>
      </c>
      <c r="M17" s="145">
        <f t="shared" si="0"/>
        <v>952940</v>
      </c>
      <c r="N17" s="173" t="s">
        <v>31</v>
      </c>
      <c r="O17" s="290"/>
      <c r="P17" s="19"/>
    </row>
    <row r="18" spans="1:16" ht="56.25" customHeight="1">
      <c r="A18" s="287"/>
      <c r="B18" s="301"/>
      <c r="C18" s="190" t="s">
        <v>63</v>
      </c>
      <c r="D18" s="141" t="s">
        <v>64</v>
      </c>
      <c r="E18" s="147" t="s">
        <v>66</v>
      </c>
      <c r="F18" s="135" t="s">
        <v>42</v>
      </c>
      <c r="G18" s="138" t="s">
        <v>24</v>
      </c>
      <c r="H18" s="138" t="s">
        <v>25</v>
      </c>
      <c r="I18" s="139" t="s">
        <v>26</v>
      </c>
      <c r="J18" s="141" t="s">
        <v>50</v>
      </c>
      <c r="K18" s="141">
        <v>1</v>
      </c>
      <c r="L18" s="142">
        <v>952940</v>
      </c>
      <c r="M18" s="145">
        <f t="shared" si="0"/>
        <v>952940</v>
      </c>
      <c r="N18" s="173" t="s">
        <v>31</v>
      </c>
      <c r="O18" s="290"/>
      <c r="P18" s="19"/>
    </row>
    <row r="19" spans="1:16" ht="56.25" customHeight="1">
      <c r="A19" s="287"/>
      <c r="B19" s="301"/>
      <c r="C19" s="190" t="s">
        <v>63</v>
      </c>
      <c r="D19" s="144" t="s">
        <v>67</v>
      </c>
      <c r="E19" s="148" t="s">
        <v>68</v>
      </c>
      <c r="F19" s="148" t="s">
        <v>58</v>
      </c>
      <c r="G19" s="138" t="s">
        <v>24</v>
      </c>
      <c r="H19" s="138" t="s">
        <v>25</v>
      </c>
      <c r="I19" s="139" t="s">
        <v>26</v>
      </c>
      <c r="J19" s="144" t="s">
        <v>69</v>
      </c>
      <c r="K19" s="141">
        <v>1</v>
      </c>
      <c r="L19" s="145">
        <v>1250000</v>
      </c>
      <c r="M19" s="145">
        <f>L19*K19</f>
        <v>1250000</v>
      </c>
      <c r="N19" s="174" t="s">
        <v>28</v>
      </c>
      <c r="O19" s="290"/>
      <c r="P19" s="19"/>
    </row>
    <row r="20" spans="1:16" ht="63" customHeight="1">
      <c r="A20" s="287"/>
      <c r="B20" s="301"/>
      <c r="C20" s="190" t="s">
        <v>63</v>
      </c>
      <c r="D20" s="144" t="s">
        <v>70</v>
      </c>
      <c r="E20" s="148" t="s">
        <v>71</v>
      </c>
      <c r="F20" s="135" t="s">
        <v>42</v>
      </c>
      <c r="G20" s="138" t="s">
        <v>24</v>
      </c>
      <c r="H20" s="138" t="s">
        <v>25</v>
      </c>
      <c r="I20" s="139" t="s">
        <v>26</v>
      </c>
      <c r="J20" s="141" t="s">
        <v>50</v>
      </c>
      <c r="K20" s="141">
        <v>1</v>
      </c>
      <c r="L20" s="142">
        <v>952940</v>
      </c>
      <c r="M20" s="145">
        <f>L20*K20</f>
        <v>952940</v>
      </c>
      <c r="N20" s="173" t="s">
        <v>31</v>
      </c>
      <c r="O20" s="290"/>
      <c r="P20" s="19"/>
    </row>
    <row r="21" spans="1:16" ht="70.5" customHeight="1">
      <c r="A21" s="287"/>
      <c r="B21" s="301"/>
      <c r="C21" s="190" t="s">
        <v>72</v>
      </c>
      <c r="D21" s="144" t="s">
        <v>73</v>
      </c>
      <c r="E21" s="148" t="s">
        <v>74</v>
      </c>
      <c r="F21" s="135" t="s">
        <v>42</v>
      </c>
      <c r="G21" s="138" t="s">
        <v>24</v>
      </c>
      <c r="H21" s="146" t="s">
        <v>75</v>
      </c>
      <c r="I21" s="139" t="s">
        <v>76</v>
      </c>
      <c r="J21" s="144" t="s">
        <v>77</v>
      </c>
      <c r="K21" s="141">
        <v>2</v>
      </c>
      <c r="L21" s="142">
        <v>952940</v>
      </c>
      <c r="M21" s="145">
        <f>K21*L21</f>
        <v>1905880</v>
      </c>
      <c r="N21" s="173" t="s">
        <v>39</v>
      </c>
      <c r="O21" s="290"/>
      <c r="P21" s="19"/>
    </row>
    <row r="22" spans="1:16" ht="42" customHeight="1">
      <c r="A22" s="287"/>
      <c r="B22" s="301"/>
      <c r="C22" s="191" t="s">
        <v>72</v>
      </c>
      <c r="D22" s="205" t="s">
        <v>73</v>
      </c>
      <c r="E22" s="206" t="s">
        <v>78</v>
      </c>
      <c r="F22" s="207" t="s">
        <v>42</v>
      </c>
      <c r="G22" s="208" t="s">
        <v>24</v>
      </c>
      <c r="H22" s="256" t="s">
        <v>43</v>
      </c>
      <c r="I22" s="209" t="s">
        <v>26</v>
      </c>
      <c r="J22" s="223" t="s">
        <v>79</v>
      </c>
      <c r="K22" s="223">
        <v>1</v>
      </c>
      <c r="L22" s="142">
        <v>952940</v>
      </c>
      <c r="M22" s="224">
        <f t="shared" ref="M22:M23" si="1">K22*L22</f>
        <v>952940</v>
      </c>
      <c r="N22" s="210" t="s">
        <v>55</v>
      </c>
      <c r="O22" s="290"/>
      <c r="P22" s="19"/>
    </row>
    <row r="23" spans="1:16" ht="39.75" customHeight="1">
      <c r="A23" s="288"/>
      <c r="B23" s="301"/>
      <c r="C23" s="169" t="s">
        <v>72</v>
      </c>
      <c r="D23" s="160" t="s">
        <v>73</v>
      </c>
      <c r="E23" s="161" t="s">
        <v>80</v>
      </c>
      <c r="F23" s="162" t="s">
        <v>42</v>
      </c>
      <c r="G23" s="163" t="s">
        <v>24</v>
      </c>
      <c r="H23" s="163" t="s">
        <v>25</v>
      </c>
      <c r="I23" s="164" t="s">
        <v>26</v>
      </c>
      <c r="J23" s="160" t="s">
        <v>69</v>
      </c>
      <c r="K23" s="165">
        <v>1</v>
      </c>
      <c r="L23" s="142">
        <v>952940</v>
      </c>
      <c r="M23" s="166">
        <f t="shared" si="1"/>
        <v>952940</v>
      </c>
      <c r="N23" s="202" t="s">
        <v>31</v>
      </c>
      <c r="O23" s="290"/>
      <c r="P23" s="19"/>
    </row>
    <row r="24" spans="1:16" ht="43.5" customHeight="1">
      <c r="A24" s="355" t="s">
        <v>164</v>
      </c>
      <c r="B24" s="295">
        <v>218</v>
      </c>
      <c r="C24" s="192" t="s">
        <v>20</v>
      </c>
      <c r="D24" s="171" t="s">
        <v>21</v>
      </c>
      <c r="E24" s="150" t="s">
        <v>22</v>
      </c>
      <c r="F24" s="150" t="s">
        <v>23</v>
      </c>
      <c r="G24" s="151" t="s">
        <v>24</v>
      </c>
      <c r="H24" s="151" t="s">
        <v>25</v>
      </c>
      <c r="I24" s="152" t="s">
        <v>26</v>
      </c>
      <c r="J24" s="153" t="s">
        <v>27</v>
      </c>
      <c r="K24" s="154">
        <v>1</v>
      </c>
      <c r="L24" s="155">
        <v>1250000</v>
      </c>
      <c r="M24" s="155">
        <f>K24*L24</f>
        <v>1250000</v>
      </c>
      <c r="N24" s="172" t="s">
        <v>28</v>
      </c>
      <c r="O24" s="290"/>
      <c r="P24" s="19"/>
    </row>
    <row r="25" spans="1:16" ht="65.25" customHeight="1">
      <c r="A25" s="313"/>
      <c r="B25" s="296"/>
      <c r="C25" s="189" t="s">
        <v>20</v>
      </c>
      <c r="D25" s="144" t="s">
        <v>21</v>
      </c>
      <c r="E25" s="137" t="s">
        <v>29</v>
      </c>
      <c r="F25" s="137" t="s">
        <v>30</v>
      </c>
      <c r="G25" s="138" t="s">
        <v>24</v>
      </c>
      <c r="H25" s="138" t="s">
        <v>25</v>
      </c>
      <c r="I25" s="139" t="s">
        <v>26</v>
      </c>
      <c r="J25" s="140" t="s">
        <v>27</v>
      </c>
      <c r="K25" s="141">
        <v>1</v>
      </c>
      <c r="L25" s="142">
        <v>952940</v>
      </c>
      <c r="M25" s="142">
        <f>K25*L25</f>
        <v>952940</v>
      </c>
      <c r="N25" s="173" t="s">
        <v>31</v>
      </c>
      <c r="O25" s="290"/>
      <c r="P25" s="19"/>
    </row>
    <row r="26" spans="1:16" ht="46.5" customHeight="1">
      <c r="A26" s="313"/>
      <c r="B26" s="296"/>
      <c r="C26" s="189" t="s">
        <v>20</v>
      </c>
      <c r="D26" s="144" t="s">
        <v>32</v>
      </c>
      <c r="E26" s="137" t="s">
        <v>33</v>
      </c>
      <c r="F26" s="137" t="s">
        <v>30</v>
      </c>
      <c r="G26" s="138" t="s">
        <v>24</v>
      </c>
      <c r="H26" s="138" t="s">
        <v>25</v>
      </c>
      <c r="I26" s="139" t="s">
        <v>26</v>
      </c>
      <c r="J26" s="140" t="s">
        <v>34</v>
      </c>
      <c r="K26" s="141">
        <v>1</v>
      </c>
      <c r="L26" s="142">
        <v>952940</v>
      </c>
      <c r="M26" s="142">
        <f t="shared" ref="M26:M37" si="2">K26*L26</f>
        <v>952940</v>
      </c>
      <c r="N26" s="173" t="s">
        <v>31</v>
      </c>
      <c r="O26" s="290"/>
      <c r="P26" s="19"/>
    </row>
    <row r="27" spans="1:16" ht="46.5" customHeight="1">
      <c r="A27" s="313"/>
      <c r="B27" s="296"/>
      <c r="C27" s="189" t="s">
        <v>20</v>
      </c>
      <c r="D27" s="144" t="s">
        <v>32</v>
      </c>
      <c r="E27" s="137" t="s">
        <v>35</v>
      </c>
      <c r="F27" s="137" t="s">
        <v>30</v>
      </c>
      <c r="G27" s="138" t="s">
        <v>24</v>
      </c>
      <c r="H27" s="138" t="s">
        <v>25</v>
      </c>
      <c r="I27" s="139" t="s">
        <v>26</v>
      </c>
      <c r="J27" s="140" t="s">
        <v>34</v>
      </c>
      <c r="K27" s="141">
        <v>1</v>
      </c>
      <c r="L27" s="142">
        <v>952940</v>
      </c>
      <c r="M27" s="142">
        <f t="shared" si="2"/>
        <v>952940</v>
      </c>
      <c r="N27" s="173" t="s">
        <v>31</v>
      </c>
      <c r="O27" s="290"/>
      <c r="P27" s="19"/>
    </row>
    <row r="28" spans="1:16" ht="30.75" customHeight="1">
      <c r="A28" s="313"/>
      <c r="B28" s="296"/>
      <c r="C28" s="189" t="s">
        <v>20</v>
      </c>
      <c r="D28" s="144" t="s">
        <v>32</v>
      </c>
      <c r="E28" s="143" t="s">
        <v>36</v>
      </c>
      <c r="F28" s="137" t="s">
        <v>37</v>
      </c>
      <c r="G28" s="138" t="s">
        <v>38</v>
      </c>
      <c r="H28" s="138" t="s">
        <v>25</v>
      </c>
      <c r="I28" s="139" t="s">
        <v>26</v>
      </c>
      <c r="J28" s="140" t="s">
        <v>27</v>
      </c>
      <c r="K28" s="141">
        <v>1</v>
      </c>
      <c r="L28" s="142">
        <v>952940</v>
      </c>
      <c r="M28" s="142">
        <f t="shared" si="2"/>
        <v>952940</v>
      </c>
      <c r="N28" s="173" t="s">
        <v>39</v>
      </c>
      <c r="O28" s="290"/>
      <c r="P28" s="19"/>
    </row>
    <row r="29" spans="1:16" ht="60" customHeight="1">
      <c r="A29" s="313"/>
      <c r="B29" s="296"/>
      <c r="C29" s="190" t="s">
        <v>40</v>
      </c>
      <c r="D29" s="136"/>
      <c r="E29" s="144" t="s">
        <v>46</v>
      </c>
      <c r="F29" s="135" t="s">
        <v>47</v>
      </c>
      <c r="G29" s="138"/>
      <c r="H29" s="138" t="s">
        <v>25</v>
      </c>
      <c r="I29" s="139" t="s">
        <v>26</v>
      </c>
      <c r="J29" s="139" t="s">
        <v>48</v>
      </c>
      <c r="K29" s="141">
        <v>1</v>
      </c>
      <c r="L29" s="142">
        <v>952940</v>
      </c>
      <c r="M29" s="145">
        <f t="shared" si="2"/>
        <v>952940</v>
      </c>
      <c r="N29" s="170" t="s">
        <v>45</v>
      </c>
      <c r="O29" s="290"/>
      <c r="P29" s="19"/>
    </row>
    <row r="30" spans="1:16" ht="33.75" customHeight="1">
      <c r="A30" s="313"/>
      <c r="B30" s="296"/>
      <c r="C30" s="190" t="s">
        <v>40</v>
      </c>
      <c r="D30" s="136"/>
      <c r="E30" s="144" t="s">
        <v>51</v>
      </c>
      <c r="F30" s="135" t="s">
        <v>42</v>
      </c>
      <c r="G30" s="138" t="s">
        <v>24</v>
      </c>
      <c r="H30" s="138" t="s">
        <v>25</v>
      </c>
      <c r="I30" s="139" t="s">
        <v>26</v>
      </c>
      <c r="J30" s="139" t="s">
        <v>50</v>
      </c>
      <c r="K30" s="141">
        <v>1</v>
      </c>
      <c r="L30" s="142">
        <v>952940</v>
      </c>
      <c r="M30" s="145">
        <f t="shared" si="2"/>
        <v>952940</v>
      </c>
      <c r="N30" s="170" t="s">
        <v>45</v>
      </c>
      <c r="O30" s="290"/>
      <c r="P30" s="19"/>
    </row>
    <row r="31" spans="1:16" ht="46.5" customHeight="1">
      <c r="A31" s="313"/>
      <c r="B31" s="296"/>
      <c r="C31" s="190" t="s">
        <v>52</v>
      </c>
      <c r="D31" s="141"/>
      <c r="E31" s="141" t="s">
        <v>53</v>
      </c>
      <c r="F31" s="135" t="s">
        <v>54</v>
      </c>
      <c r="G31" s="138" t="s">
        <v>24</v>
      </c>
      <c r="H31" s="138" t="s">
        <v>25</v>
      </c>
      <c r="I31" s="139" t="s">
        <v>26</v>
      </c>
      <c r="J31" s="141" t="s">
        <v>50</v>
      </c>
      <c r="K31" s="141">
        <v>1</v>
      </c>
      <c r="L31" s="142">
        <v>952940</v>
      </c>
      <c r="M31" s="145">
        <f t="shared" si="2"/>
        <v>952940</v>
      </c>
      <c r="N31" s="173" t="s">
        <v>55</v>
      </c>
      <c r="O31" s="290"/>
      <c r="P31" s="19"/>
    </row>
    <row r="32" spans="1:16" ht="70.5" customHeight="1">
      <c r="A32" s="313"/>
      <c r="B32" s="296"/>
      <c r="C32" s="190" t="s">
        <v>52</v>
      </c>
      <c r="D32" s="141"/>
      <c r="E32" s="141" t="s">
        <v>56</v>
      </c>
      <c r="F32" s="135" t="s">
        <v>42</v>
      </c>
      <c r="G32" s="138" t="s">
        <v>24</v>
      </c>
      <c r="H32" s="138" t="s">
        <v>25</v>
      </c>
      <c r="I32" s="139" t="s">
        <v>26</v>
      </c>
      <c r="J32" s="141" t="s">
        <v>50</v>
      </c>
      <c r="K32" s="141">
        <v>1</v>
      </c>
      <c r="L32" s="142">
        <v>952940</v>
      </c>
      <c r="M32" s="145">
        <f t="shared" si="2"/>
        <v>952940</v>
      </c>
      <c r="N32" s="173" t="s">
        <v>39</v>
      </c>
      <c r="O32" s="290"/>
      <c r="P32" s="19"/>
    </row>
    <row r="33" spans="1:16" ht="37.5" customHeight="1">
      <c r="A33" s="313"/>
      <c r="B33" s="296"/>
      <c r="C33" s="190" t="s">
        <v>52</v>
      </c>
      <c r="D33" s="141"/>
      <c r="E33" s="141" t="s">
        <v>57</v>
      </c>
      <c r="F33" s="135" t="s">
        <v>58</v>
      </c>
      <c r="G33" s="138" t="s">
        <v>24</v>
      </c>
      <c r="H33" s="138" t="s">
        <v>25</v>
      </c>
      <c r="I33" s="139" t="s">
        <v>26</v>
      </c>
      <c r="J33" s="141" t="s">
        <v>50</v>
      </c>
      <c r="K33" s="141">
        <v>1</v>
      </c>
      <c r="L33" s="145">
        <v>1250000</v>
      </c>
      <c r="M33" s="145">
        <f t="shared" si="2"/>
        <v>1250000</v>
      </c>
      <c r="N33" s="174" t="s">
        <v>28</v>
      </c>
      <c r="O33" s="290"/>
      <c r="P33" s="19"/>
    </row>
    <row r="34" spans="1:16" ht="37.5" customHeight="1">
      <c r="A34" s="313"/>
      <c r="B34" s="296"/>
      <c r="C34" s="190" t="s">
        <v>52</v>
      </c>
      <c r="D34" s="141"/>
      <c r="E34" s="141" t="s">
        <v>59</v>
      </c>
      <c r="F34" s="135" t="s">
        <v>42</v>
      </c>
      <c r="G34" s="138" t="s">
        <v>24</v>
      </c>
      <c r="H34" s="138" t="s">
        <v>25</v>
      </c>
      <c r="I34" s="139" t="s">
        <v>26</v>
      </c>
      <c r="J34" s="141" t="s">
        <v>50</v>
      </c>
      <c r="K34" s="141">
        <v>1</v>
      </c>
      <c r="L34" s="142">
        <v>952940</v>
      </c>
      <c r="M34" s="145">
        <f t="shared" si="2"/>
        <v>952940</v>
      </c>
      <c r="N34" s="173" t="s">
        <v>55</v>
      </c>
      <c r="O34" s="290"/>
      <c r="P34" s="19"/>
    </row>
    <row r="35" spans="1:16" ht="37.5" customHeight="1">
      <c r="A35" s="313"/>
      <c r="B35" s="296"/>
      <c r="C35" s="190" t="s">
        <v>60</v>
      </c>
      <c r="D35" s="141"/>
      <c r="E35" s="141" t="s">
        <v>61</v>
      </c>
      <c r="F35" s="135" t="s">
        <v>42</v>
      </c>
      <c r="G35" s="138" t="s">
        <v>62</v>
      </c>
      <c r="H35" s="138" t="s">
        <v>25</v>
      </c>
      <c r="I35" s="139" t="s">
        <v>26</v>
      </c>
      <c r="J35" s="140" t="s">
        <v>27</v>
      </c>
      <c r="K35" s="141">
        <v>1</v>
      </c>
      <c r="L35" s="142">
        <v>952960</v>
      </c>
      <c r="M35" s="145">
        <f t="shared" si="2"/>
        <v>952960</v>
      </c>
      <c r="N35" s="173" t="s">
        <v>31</v>
      </c>
      <c r="O35" s="290"/>
      <c r="P35" s="19"/>
    </row>
    <row r="36" spans="1:16" ht="37.5" customHeight="1">
      <c r="A36" s="313"/>
      <c r="B36" s="296"/>
      <c r="C36" s="190" t="s">
        <v>63</v>
      </c>
      <c r="D36" s="141" t="s">
        <v>64</v>
      </c>
      <c r="E36" s="135" t="s">
        <v>65</v>
      </c>
      <c r="F36" s="135" t="s">
        <v>42</v>
      </c>
      <c r="G36" s="138" t="s">
        <v>24</v>
      </c>
      <c r="H36" s="138" t="s">
        <v>25</v>
      </c>
      <c r="I36" s="139" t="s">
        <v>26</v>
      </c>
      <c r="J36" s="141" t="s">
        <v>50</v>
      </c>
      <c r="K36" s="141">
        <v>1</v>
      </c>
      <c r="L36" s="142">
        <v>952940</v>
      </c>
      <c r="M36" s="145">
        <f t="shared" si="2"/>
        <v>952940</v>
      </c>
      <c r="N36" s="173" t="s">
        <v>31</v>
      </c>
      <c r="O36" s="290"/>
      <c r="P36" s="19"/>
    </row>
    <row r="37" spans="1:16" ht="37.5" customHeight="1">
      <c r="A37" s="313"/>
      <c r="B37" s="296"/>
      <c r="C37" s="190" t="s">
        <v>63</v>
      </c>
      <c r="D37" s="141" t="s">
        <v>64</v>
      </c>
      <c r="E37" s="147" t="s">
        <v>66</v>
      </c>
      <c r="F37" s="135" t="s">
        <v>42</v>
      </c>
      <c r="G37" s="138" t="s">
        <v>24</v>
      </c>
      <c r="H37" s="138" t="s">
        <v>25</v>
      </c>
      <c r="I37" s="139" t="s">
        <v>26</v>
      </c>
      <c r="J37" s="141" t="s">
        <v>50</v>
      </c>
      <c r="K37" s="141">
        <v>1</v>
      </c>
      <c r="L37" s="142">
        <v>952940</v>
      </c>
      <c r="M37" s="145">
        <f t="shared" si="2"/>
        <v>952940</v>
      </c>
      <c r="N37" s="173" t="s">
        <v>31</v>
      </c>
      <c r="O37" s="290"/>
      <c r="P37" s="19"/>
    </row>
    <row r="38" spans="1:16" ht="37.5" customHeight="1">
      <c r="A38" s="313"/>
      <c r="B38" s="296"/>
      <c r="C38" s="190" t="s">
        <v>63</v>
      </c>
      <c r="D38" s="144" t="s">
        <v>67</v>
      </c>
      <c r="E38" s="148" t="s">
        <v>68</v>
      </c>
      <c r="F38" s="148" t="s">
        <v>58</v>
      </c>
      <c r="G38" s="138" t="s">
        <v>24</v>
      </c>
      <c r="H38" s="138" t="s">
        <v>25</v>
      </c>
      <c r="I38" s="139" t="s">
        <v>26</v>
      </c>
      <c r="J38" s="144" t="s">
        <v>69</v>
      </c>
      <c r="K38" s="141">
        <v>1</v>
      </c>
      <c r="L38" s="145">
        <v>1250000</v>
      </c>
      <c r="M38" s="145">
        <f>L38*K38</f>
        <v>1250000</v>
      </c>
      <c r="N38" s="174" t="s">
        <v>28</v>
      </c>
      <c r="O38" s="290"/>
      <c r="P38" s="19"/>
    </row>
    <row r="39" spans="1:16" ht="37.5" customHeight="1">
      <c r="A39" s="313"/>
      <c r="B39" s="296"/>
      <c r="C39" s="190" t="s">
        <v>63</v>
      </c>
      <c r="D39" s="144" t="s">
        <v>70</v>
      </c>
      <c r="E39" s="148" t="s">
        <v>71</v>
      </c>
      <c r="F39" s="135" t="s">
        <v>42</v>
      </c>
      <c r="G39" s="138" t="s">
        <v>24</v>
      </c>
      <c r="H39" s="138" t="s">
        <v>25</v>
      </c>
      <c r="I39" s="139" t="s">
        <v>26</v>
      </c>
      <c r="J39" s="141" t="s">
        <v>50</v>
      </c>
      <c r="K39" s="141">
        <v>1</v>
      </c>
      <c r="L39" s="142">
        <v>952940</v>
      </c>
      <c r="M39" s="145">
        <f>L39*K39</f>
        <v>952940</v>
      </c>
      <c r="N39" s="173" t="s">
        <v>31</v>
      </c>
      <c r="O39" s="290"/>
      <c r="P39" s="19"/>
    </row>
    <row r="40" spans="1:16" ht="68.25" customHeight="1">
      <c r="A40" s="313"/>
      <c r="B40" s="296"/>
      <c r="C40" s="190" t="s">
        <v>72</v>
      </c>
      <c r="D40" s="144" t="s">
        <v>73</v>
      </c>
      <c r="E40" s="148" t="s">
        <v>74</v>
      </c>
      <c r="F40" s="135" t="s">
        <v>42</v>
      </c>
      <c r="G40" s="138" t="s">
        <v>24</v>
      </c>
      <c r="H40" s="146" t="s">
        <v>75</v>
      </c>
      <c r="I40" s="139" t="s">
        <v>76</v>
      </c>
      <c r="J40" s="144" t="s">
        <v>77</v>
      </c>
      <c r="K40" s="141">
        <v>2</v>
      </c>
      <c r="L40" s="142">
        <v>952940</v>
      </c>
      <c r="M40" s="145">
        <f>K40*L40</f>
        <v>1905880</v>
      </c>
      <c r="N40" s="173" t="s">
        <v>39</v>
      </c>
      <c r="O40" s="290"/>
      <c r="P40" s="19"/>
    </row>
    <row r="41" spans="1:16" ht="68.25" customHeight="1">
      <c r="A41" s="313"/>
      <c r="B41" s="296"/>
      <c r="C41" s="191" t="s">
        <v>72</v>
      </c>
      <c r="D41" s="205" t="s">
        <v>73</v>
      </c>
      <c r="E41" s="206" t="s">
        <v>78</v>
      </c>
      <c r="F41" s="207" t="s">
        <v>42</v>
      </c>
      <c r="G41" s="208" t="s">
        <v>24</v>
      </c>
      <c r="H41" s="256" t="s">
        <v>43</v>
      </c>
      <c r="I41" s="209" t="s">
        <v>26</v>
      </c>
      <c r="J41" s="223" t="s">
        <v>79</v>
      </c>
      <c r="K41" s="223">
        <v>1</v>
      </c>
      <c r="L41" s="142">
        <v>952940</v>
      </c>
      <c r="M41" s="224">
        <f t="shared" ref="M41:M42" si="3">K41*L41</f>
        <v>952940</v>
      </c>
      <c r="N41" s="210" t="s">
        <v>55</v>
      </c>
      <c r="O41" s="290"/>
      <c r="P41" s="19"/>
    </row>
    <row r="42" spans="1:16" ht="68.25" customHeight="1">
      <c r="A42" s="313"/>
      <c r="B42" s="296"/>
      <c r="C42" s="169" t="s">
        <v>72</v>
      </c>
      <c r="D42" s="160" t="s">
        <v>73</v>
      </c>
      <c r="E42" s="161" t="s">
        <v>80</v>
      </c>
      <c r="F42" s="162" t="s">
        <v>42</v>
      </c>
      <c r="G42" s="163" t="s">
        <v>24</v>
      </c>
      <c r="H42" s="163" t="s">
        <v>25</v>
      </c>
      <c r="I42" s="164" t="s">
        <v>26</v>
      </c>
      <c r="J42" s="160" t="s">
        <v>69</v>
      </c>
      <c r="K42" s="165">
        <v>1</v>
      </c>
      <c r="L42" s="142">
        <v>952940</v>
      </c>
      <c r="M42" s="166">
        <f t="shared" si="3"/>
        <v>952940</v>
      </c>
      <c r="N42" s="202" t="s">
        <v>31</v>
      </c>
      <c r="O42" s="290"/>
      <c r="P42" s="19"/>
    </row>
    <row r="43" spans="1:16" ht="68.25" customHeight="1">
      <c r="A43" s="297" t="s">
        <v>165</v>
      </c>
      <c r="B43" s="295">
        <v>344</v>
      </c>
      <c r="C43" s="192" t="s">
        <v>20</v>
      </c>
      <c r="D43" s="171" t="s">
        <v>21</v>
      </c>
      <c r="E43" s="150" t="s">
        <v>22</v>
      </c>
      <c r="F43" s="150" t="s">
        <v>23</v>
      </c>
      <c r="G43" s="151" t="s">
        <v>24</v>
      </c>
      <c r="H43" s="151" t="s">
        <v>25</v>
      </c>
      <c r="I43" s="152" t="s">
        <v>26</v>
      </c>
      <c r="J43" s="153" t="s">
        <v>27</v>
      </c>
      <c r="K43" s="154">
        <v>1</v>
      </c>
      <c r="L43" s="155">
        <v>1250000</v>
      </c>
      <c r="M43" s="155">
        <f>K43*L43</f>
        <v>1250000</v>
      </c>
      <c r="N43" s="172" t="s">
        <v>28</v>
      </c>
      <c r="O43" s="290"/>
      <c r="P43" s="19"/>
    </row>
    <row r="44" spans="1:16" ht="68.25" customHeight="1">
      <c r="A44" s="298"/>
      <c r="B44" s="296"/>
      <c r="C44" s="189" t="s">
        <v>20</v>
      </c>
      <c r="D44" s="144" t="s">
        <v>21</v>
      </c>
      <c r="E44" s="137" t="s">
        <v>29</v>
      </c>
      <c r="F44" s="137" t="s">
        <v>30</v>
      </c>
      <c r="G44" s="138" t="s">
        <v>24</v>
      </c>
      <c r="H44" s="138" t="s">
        <v>25</v>
      </c>
      <c r="I44" s="139" t="s">
        <v>26</v>
      </c>
      <c r="J44" s="140" t="s">
        <v>27</v>
      </c>
      <c r="K44" s="141">
        <v>1</v>
      </c>
      <c r="L44" s="142">
        <v>952940</v>
      </c>
      <c r="M44" s="142">
        <f>K44*L44</f>
        <v>952940</v>
      </c>
      <c r="N44" s="173" t="s">
        <v>31</v>
      </c>
      <c r="O44" s="290"/>
      <c r="P44" s="19"/>
    </row>
    <row r="45" spans="1:16" ht="68.25" customHeight="1">
      <c r="A45" s="298"/>
      <c r="B45" s="296"/>
      <c r="C45" s="189" t="s">
        <v>20</v>
      </c>
      <c r="D45" s="144" t="s">
        <v>32</v>
      </c>
      <c r="E45" s="137" t="s">
        <v>33</v>
      </c>
      <c r="F45" s="137" t="s">
        <v>30</v>
      </c>
      <c r="G45" s="138" t="s">
        <v>24</v>
      </c>
      <c r="H45" s="138" t="s">
        <v>25</v>
      </c>
      <c r="I45" s="139" t="s">
        <v>26</v>
      </c>
      <c r="J45" s="140" t="s">
        <v>34</v>
      </c>
      <c r="K45" s="141">
        <v>1</v>
      </c>
      <c r="L45" s="142">
        <v>952940</v>
      </c>
      <c r="M45" s="142">
        <f t="shared" ref="M45:M56" si="4">K45*L45</f>
        <v>952940</v>
      </c>
      <c r="N45" s="173" t="s">
        <v>31</v>
      </c>
      <c r="O45" s="290"/>
      <c r="P45" s="19"/>
    </row>
    <row r="46" spans="1:16" ht="68.25" customHeight="1">
      <c r="A46" s="298"/>
      <c r="B46" s="296"/>
      <c r="C46" s="189" t="s">
        <v>20</v>
      </c>
      <c r="D46" s="144" t="s">
        <v>32</v>
      </c>
      <c r="E46" s="137" t="s">
        <v>35</v>
      </c>
      <c r="F46" s="137" t="s">
        <v>30</v>
      </c>
      <c r="G46" s="138" t="s">
        <v>24</v>
      </c>
      <c r="H46" s="138" t="s">
        <v>25</v>
      </c>
      <c r="I46" s="139" t="s">
        <v>26</v>
      </c>
      <c r="J46" s="140" t="s">
        <v>34</v>
      </c>
      <c r="K46" s="141">
        <v>1</v>
      </c>
      <c r="L46" s="142">
        <v>952940</v>
      </c>
      <c r="M46" s="142">
        <f t="shared" si="4"/>
        <v>952940</v>
      </c>
      <c r="N46" s="173" t="s">
        <v>31</v>
      </c>
      <c r="O46" s="290"/>
      <c r="P46" s="19"/>
    </row>
    <row r="47" spans="1:16" ht="68.25" customHeight="1">
      <c r="A47" s="298"/>
      <c r="B47" s="296"/>
      <c r="C47" s="189" t="s">
        <v>20</v>
      </c>
      <c r="D47" s="144" t="s">
        <v>32</v>
      </c>
      <c r="E47" s="143" t="s">
        <v>36</v>
      </c>
      <c r="F47" s="137" t="s">
        <v>37</v>
      </c>
      <c r="G47" s="138" t="s">
        <v>38</v>
      </c>
      <c r="H47" s="138" t="s">
        <v>25</v>
      </c>
      <c r="I47" s="139" t="s">
        <v>26</v>
      </c>
      <c r="J47" s="140" t="s">
        <v>27</v>
      </c>
      <c r="K47" s="141">
        <v>1</v>
      </c>
      <c r="L47" s="142">
        <v>952940</v>
      </c>
      <c r="M47" s="142">
        <f t="shared" si="4"/>
        <v>952940</v>
      </c>
      <c r="N47" s="173" t="s">
        <v>39</v>
      </c>
      <c r="O47" s="290"/>
      <c r="P47" s="19"/>
    </row>
    <row r="48" spans="1:16" ht="68.25" customHeight="1">
      <c r="A48" s="298"/>
      <c r="B48" s="296"/>
      <c r="C48" s="190" t="s">
        <v>40</v>
      </c>
      <c r="D48" s="136"/>
      <c r="E48" s="144" t="s">
        <v>46</v>
      </c>
      <c r="F48" s="135" t="s">
        <v>47</v>
      </c>
      <c r="G48" s="138"/>
      <c r="H48" s="138" t="s">
        <v>25</v>
      </c>
      <c r="I48" s="139" t="s">
        <v>26</v>
      </c>
      <c r="J48" s="139" t="s">
        <v>48</v>
      </c>
      <c r="K48" s="141">
        <v>1</v>
      </c>
      <c r="L48" s="142">
        <v>952940</v>
      </c>
      <c r="M48" s="145">
        <f t="shared" si="4"/>
        <v>952940</v>
      </c>
      <c r="N48" s="170" t="s">
        <v>45</v>
      </c>
      <c r="O48" s="290"/>
      <c r="P48" s="19"/>
    </row>
    <row r="49" spans="1:16" ht="69.75" customHeight="1">
      <c r="A49" s="298"/>
      <c r="B49" s="296"/>
      <c r="C49" s="190" t="s">
        <v>40</v>
      </c>
      <c r="D49" s="136"/>
      <c r="E49" s="144" t="s">
        <v>51</v>
      </c>
      <c r="F49" s="135" t="s">
        <v>42</v>
      </c>
      <c r="G49" s="138" t="s">
        <v>24</v>
      </c>
      <c r="H49" s="138" t="s">
        <v>25</v>
      </c>
      <c r="I49" s="139" t="s">
        <v>26</v>
      </c>
      <c r="J49" s="139" t="s">
        <v>50</v>
      </c>
      <c r="K49" s="141">
        <v>1</v>
      </c>
      <c r="L49" s="142">
        <v>952940</v>
      </c>
      <c r="M49" s="145">
        <f t="shared" si="4"/>
        <v>952940</v>
      </c>
      <c r="N49" s="170" t="s">
        <v>45</v>
      </c>
      <c r="O49" s="290"/>
      <c r="P49" s="19"/>
    </row>
    <row r="50" spans="1:16" ht="30" customHeight="1">
      <c r="A50" s="298"/>
      <c r="B50" s="296"/>
      <c r="C50" s="190" t="s">
        <v>52</v>
      </c>
      <c r="D50" s="141"/>
      <c r="E50" s="141" t="s">
        <v>53</v>
      </c>
      <c r="F50" s="135" t="s">
        <v>54</v>
      </c>
      <c r="G50" s="138" t="s">
        <v>24</v>
      </c>
      <c r="H50" s="138" t="s">
        <v>25</v>
      </c>
      <c r="I50" s="139" t="s">
        <v>26</v>
      </c>
      <c r="J50" s="141" t="s">
        <v>50</v>
      </c>
      <c r="K50" s="141">
        <v>1</v>
      </c>
      <c r="L50" s="142">
        <v>952940</v>
      </c>
      <c r="M50" s="145">
        <f t="shared" si="4"/>
        <v>952940</v>
      </c>
      <c r="N50" s="173" t="s">
        <v>55</v>
      </c>
      <c r="O50" s="290"/>
      <c r="P50" s="19"/>
    </row>
    <row r="51" spans="1:16" ht="70.5" customHeight="1">
      <c r="A51" s="298"/>
      <c r="B51" s="296"/>
      <c r="C51" s="190" t="s">
        <v>52</v>
      </c>
      <c r="D51" s="141"/>
      <c r="E51" s="141" t="s">
        <v>56</v>
      </c>
      <c r="F51" s="135" t="s">
        <v>42</v>
      </c>
      <c r="G51" s="138" t="s">
        <v>24</v>
      </c>
      <c r="H51" s="138" t="s">
        <v>25</v>
      </c>
      <c r="I51" s="139" t="s">
        <v>26</v>
      </c>
      <c r="J51" s="141" t="s">
        <v>50</v>
      </c>
      <c r="K51" s="141">
        <v>1</v>
      </c>
      <c r="L51" s="142">
        <v>952940</v>
      </c>
      <c r="M51" s="145">
        <f t="shared" si="4"/>
        <v>952940</v>
      </c>
      <c r="N51" s="173" t="s">
        <v>39</v>
      </c>
      <c r="O51" s="290"/>
      <c r="P51" s="19"/>
    </row>
    <row r="52" spans="1:16" ht="67.5" customHeight="1">
      <c r="A52" s="298"/>
      <c r="B52" s="296"/>
      <c r="C52" s="190" t="s">
        <v>52</v>
      </c>
      <c r="D52" s="141"/>
      <c r="E52" s="141" t="s">
        <v>57</v>
      </c>
      <c r="F52" s="135" t="s">
        <v>58</v>
      </c>
      <c r="G52" s="138" t="s">
        <v>24</v>
      </c>
      <c r="H52" s="138" t="s">
        <v>25</v>
      </c>
      <c r="I52" s="139" t="s">
        <v>26</v>
      </c>
      <c r="J52" s="141" t="s">
        <v>50</v>
      </c>
      <c r="K52" s="141">
        <v>1</v>
      </c>
      <c r="L52" s="145">
        <v>1250000</v>
      </c>
      <c r="M52" s="145">
        <f t="shared" si="4"/>
        <v>1250000</v>
      </c>
      <c r="N52" s="174" t="s">
        <v>28</v>
      </c>
      <c r="O52" s="290"/>
      <c r="P52" s="19"/>
    </row>
    <row r="53" spans="1:16" ht="73.5" customHeight="1">
      <c r="A53" s="298"/>
      <c r="B53" s="296"/>
      <c r="C53" s="190" t="s">
        <v>52</v>
      </c>
      <c r="D53" s="141"/>
      <c r="E53" s="141" t="s">
        <v>59</v>
      </c>
      <c r="F53" s="135" t="s">
        <v>42</v>
      </c>
      <c r="G53" s="138" t="s">
        <v>24</v>
      </c>
      <c r="H53" s="138" t="s">
        <v>25</v>
      </c>
      <c r="I53" s="139" t="s">
        <v>26</v>
      </c>
      <c r="J53" s="141" t="s">
        <v>50</v>
      </c>
      <c r="K53" s="141">
        <v>1</v>
      </c>
      <c r="L53" s="142">
        <v>952940</v>
      </c>
      <c r="M53" s="145">
        <f t="shared" si="4"/>
        <v>952940</v>
      </c>
      <c r="N53" s="173" t="s">
        <v>55</v>
      </c>
      <c r="O53" s="290"/>
      <c r="P53" s="19"/>
    </row>
    <row r="54" spans="1:16" ht="73.5" customHeight="1">
      <c r="A54" s="298"/>
      <c r="B54" s="296"/>
      <c r="C54" s="190" t="s">
        <v>60</v>
      </c>
      <c r="D54" s="141"/>
      <c r="E54" s="141" t="s">
        <v>61</v>
      </c>
      <c r="F54" s="135" t="s">
        <v>42</v>
      </c>
      <c r="G54" s="138" t="s">
        <v>62</v>
      </c>
      <c r="H54" s="138" t="s">
        <v>25</v>
      </c>
      <c r="I54" s="139" t="s">
        <v>26</v>
      </c>
      <c r="J54" s="140" t="s">
        <v>27</v>
      </c>
      <c r="K54" s="141">
        <v>1</v>
      </c>
      <c r="L54" s="142">
        <v>952960</v>
      </c>
      <c r="M54" s="145">
        <f t="shared" si="4"/>
        <v>952960</v>
      </c>
      <c r="N54" s="173" t="s">
        <v>31</v>
      </c>
      <c r="O54" s="290"/>
      <c r="P54" s="19"/>
    </row>
    <row r="55" spans="1:16" ht="73.5" customHeight="1">
      <c r="A55" s="298"/>
      <c r="B55" s="296"/>
      <c r="C55" s="190" t="s">
        <v>63</v>
      </c>
      <c r="D55" s="141" t="s">
        <v>64</v>
      </c>
      <c r="E55" s="135" t="s">
        <v>65</v>
      </c>
      <c r="F55" s="135" t="s">
        <v>42</v>
      </c>
      <c r="G55" s="138" t="s">
        <v>24</v>
      </c>
      <c r="H55" s="138" t="s">
        <v>25</v>
      </c>
      <c r="I55" s="139" t="s">
        <v>26</v>
      </c>
      <c r="J55" s="141" t="s">
        <v>50</v>
      </c>
      <c r="K55" s="141">
        <v>1</v>
      </c>
      <c r="L55" s="142">
        <v>952940</v>
      </c>
      <c r="M55" s="145">
        <f t="shared" si="4"/>
        <v>952940</v>
      </c>
      <c r="N55" s="173" t="s">
        <v>31</v>
      </c>
      <c r="O55" s="290"/>
      <c r="P55" s="19"/>
    </row>
    <row r="56" spans="1:16" ht="55.5" customHeight="1">
      <c r="A56" s="298"/>
      <c r="B56" s="296"/>
      <c r="C56" s="190" t="s">
        <v>63</v>
      </c>
      <c r="D56" s="141" t="s">
        <v>64</v>
      </c>
      <c r="E56" s="147" t="s">
        <v>66</v>
      </c>
      <c r="F56" s="135" t="s">
        <v>42</v>
      </c>
      <c r="G56" s="138" t="s">
        <v>24</v>
      </c>
      <c r="H56" s="138" t="s">
        <v>25</v>
      </c>
      <c r="I56" s="139" t="s">
        <v>26</v>
      </c>
      <c r="J56" s="141" t="s">
        <v>50</v>
      </c>
      <c r="K56" s="141">
        <v>1</v>
      </c>
      <c r="L56" s="142">
        <v>952940</v>
      </c>
      <c r="M56" s="145">
        <f t="shared" si="4"/>
        <v>952940</v>
      </c>
      <c r="N56" s="173" t="s">
        <v>31</v>
      </c>
      <c r="O56" s="290"/>
      <c r="P56" s="19"/>
    </row>
    <row r="57" spans="1:16" ht="55.5" customHeight="1">
      <c r="A57" s="298"/>
      <c r="B57" s="296"/>
      <c r="C57" s="190" t="s">
        <v>63</v>
      </c>
      <c r="D57" s="144" t="s">
        <v>67</v>
      </c>
      <c r="E57" s="148" t="s">
        <v>68</v>
      </c>
      <c r="F57" s="148" t="s">
        <v>58</v>
      </c>
      <c r="G57" s="138" t="s">
        <v>24</v>
      </c>
      <c r="H57" s="138" t="s">
        <v>25</v>
      </c>
      <c r="I57" s="139" t="s">
        <v>26</v>
      </c>
      <c r="J57" s="144" t="s">
        <v>69</v>
      </c>
      <c r="K57" s="141">
        <v>1</v>
      </c>
      <c r="L57" s="145">
        <v>1250000</v>
      </c>
      <c r="M57" s="145">
        <f>L57*K57</f>
        <v>1250000</v>
      </c>
      <c r="N57" s="174" t="s">
        <v>28</v>
      </c>
      <c r="O57" s="290"/>
      <c r="P57" s="19"/>
    </row>
    <row r="58" spans="1:16" ht="55.5" customHeight="1">
      <c r="A58" s="298"/>
      <c r="B58" s="296"/>
      <c r="C58" s="190" t="s">
        <v>63</v>
      </c>
      <c r="D58" s="144" t="s">
        <v>70</v>
      </c>
      <c r="E58" s="148" t="s">
        <v>71</v>
      </c>
      <c r="F58" s="135" t="s">
        <v>42</v>
      </c>
      <c r="G58" s="138" t="s">
        <v>24</v>
      </c>
      <c r="H58" s="138" t="s">
        <v>25</v>
      </c>
      <c r="I58" s="139" t="s">
        <v>26</v>
      </c>
      <c r="J58" s="141" t="s">
        <v>50</v>
      </c>
      <c r="K58" s="141">
        <v>1</v>
      </c>
      <c r="L58" s="142">
        <v>952940</v>
      </c>
      <c r="M58" s="145">
        <f>L58*K58</f>
        <v>952940</v>
      </c>
      <c r="N58" s="173" t="s">
        <v>31</v>
      </c>
      <c r="O58" s="290"/>
      <c r="P58" s="19"/>
    </row>
    <row r="59" spans="1:16" ht="94.5" customHeight="1">
      <c r="A59" s="298"/>
      <c r="B59" s="296"/>
      <c r="C59" s="190" t="s">
        <v>72</v>
      </c>
      <c r="D59" s="144" t="s">
        <v>73</v>
      </c>
      <c r="E59" s="148" t="s">
        <v>74</v>
      </c>
      <c r="F59" s="135" t="s">
        <v>42</v>
      </c>
      <c r="G59" s="138" t="s">
        <v>24</v>
      </c>
      <c r="H59" s="146" t="s">
        <v>75</v>
      </c>
      <c r="I59" s="139" t="s">
        <v>76</v>
      </c>
      <c r="J59" s="144" t="s">
        <v>77</v>
      </c>
      <c r="K59" s="141">
        <v>2</v>
      </c>
      <c r="L59" s="142">
        <v>952940</v>
      </c>
      <c r="M59" s="145">
        <f>K59*L59</f>
        <v>1905880</v>
      </c>
      <c r="N59" s="173" t="s">
        <v>39</v>
      </c>
      <c r="O59" s="290"/>
      <c r="P59" s="19"/>
    </row>
    <row r="60" spans="1:16" ht="94.5" customHeight="1">
      <c r="A60" s="298"/>
      <c r="B60" s="296"/>
      <c r="C60" s="191" t="s">
        <v>72</v>
      </c>
      <c r="D60" s="205" t="s">
        <v>73</v>
      </c>
      <c r="E60" s="206" t="s">
        <v>78</v>
      </c>
      <c r="F60" s="207" t="s">
        <v>42</v>
      </c>
      <c r="G60" s="208" t="s">
        <v>24</v>
      </c>
      <c r="H60" s="256" t="s">
        <v>43</v>
      </c>
      <c r="I60" s="209" t="s">
        <v>26</v>
      </c>
      <c r="J60" s="223" t="s">
        <v>79</v>
      </c>
      <c r="K60" s="223">
        <v>1</v>
      </c>
      <c r="L60" s="142">
        <v>952940</v>
      </c>
      <c r="M60" s="224">
        <f t="shared" ref="M60:M61" si="5">K60*L60</f>
        <v>952940</v>
      </c>
      <c r="N60" s="210" t="s">
        <v>55</v>
      </c>
      <c r="O60" s="290"/>
      <c r="P60" s="19"/>
    </row>
    <row r="61" spans="1:16" ht="94.5" customHeight="1">
      <c r="A61" s="298"/>
      <c r="B61" s="296"/>
      <c r="C61" s="169" t="s">
        <v>72</v>
      </c>
      <c r="D61" s="160" t="s">
        <v>73</v>
      </c>
      <c r="E61" s="161" t="s">
        <v>80</v>
      </c>
      <c r="F61" s="162" t="s">
        <v>42</v>
      </c>
      <c r="G61" s="163" t="s">
        <v>24</v>
      </c>
      <c r="H61" s="163" t="s">
        <v>25</v>
      </c>
      <c r="I61" s="164" t="s">
        <v>26</v>
      </c>
      <c r="J61" s="160" t="s">
        <v>69</v>
      </c>
      <c r="K61" s="165">
        <v>1</v>
      </c>
      <c r="L61" s="142">
        <v>952940</v>
      </c>
      <c r="M61" s="166">
        <f t="shared" si="5"/>
        <v>952940</v>
      </c>
      <c r="N61" s="202" t="s">
        <v>31</v>
      </c>
      <c r="O61" s="290"/>
      <c r="P61" s="19"/>
    </row>
    <row r="62" spans="1:16" ht="94.5" customHeight="1">
      <c r="A62" s="297" t="s">
        <v>166</v>
      </c>
      <c r="B62" s="295">
        <v>343</v>
      </c>
      <c r="C62" s="192" t="s">
        <v>20</v>
      </c>
      <c r="D62" s="171" t="s">
        <v>21</v>
      </c>
      <c r="E62" s="150" t="s">
        <v>22</v>
      </c>
      <c r="F62" s="150" t="s">
        <v>23</v>
      </c>
      <c r="G62" s="151" t="s">
        <v>24</v>
      </c>
      <c r="H62" s="151" t="s">
        <v>25</v>
      </c>
      <c r="I62" s="152" t="s">
        <v>26</v>
      </c>
      <c r="J62" s="153" t="s">
        <v>27</v>
      </c>
      <c r="K62" s="154">
        <v>1</v>
      </c>
      <c r="L62" s="155">
        <v>1250000</v>
      </c>
      <c r="M62" s="155">
        <f>K62*L62</f>
        <v>1250000</v>
      </c>
      <c r="N62" s="172" t="s">
        <v>28</v>
      </c>
      <c r="O62" s="290"/>
      <c r="P62" s="19"/>
    </row>
    <row r="63" spans="1:16" ht="94.5" customHeight="1">
      <c r="A63" s="298"/>
      <c r="B63" s="296"/>
      <c r="C63" s="189" t="s">
        <v>20</v>
      </c>
      <c r="D63" s="144" t="s">
        <v>21</v>
      </c>
      <c r="E63" s="137" t="s">
        <v>29</v>
      </c>
      <c r="F63" s="137" t="s">
        <v>30</v>
      </c>
      <c r="G63" s="138" t="s">
        <v>24</v>
      </c>
      <c r="H63" s="138" t="s">
        <v>25</v>
      </c>
      <c r="I63" s="139" t="s">
        <v>26</v>
      </c>
      <c r="J63" s="140" t="s">
        <v>27</v>
      </c>
      <c r="K63" s="141">
        <v>1</v>
      </c>
      <c r="L63" s="142">
        <v>952940</v>
      </c>
      <c r="M63" s="142">
        <f>K63*L63</f>
        <v>952940</v>
      </c>
      <c r="N63" s="173" t="s">
        <v>31</v>
      </c>
      <c r="O63" s="290"/>
      <c r="P63" s="19"/>
    </row>
    <row r="64" spans="1:16" ht="94.5" customHeight="1">
      <c r="A64" s="298"/>
      <c r="B64" s="296"/>
      <c r="C64" s="189" t="s">
        <v>20</v>
      </c>
      <c r="D64" s="144" t="s">
        <v>32</v>
      </c>
      <c r="E64" s="137" t="s">
        <v>33</v>
      </c>
      <c r="F64" s="137" t="s">
        <v>30</v>
      </c>
      <c r="G64" s="138" t="s">
        <v>24</v>
      </c>
      <c r="H64" s="138" t="s">
        <v>25</v>
      </c>
      <c r="I64" s="139" t="s">
        <v>26</v>
      </c>
      <c r="J64" s="140" t="s">
        <v>34</v>
      </c>
      <c r="K64" s="141">
        <v>1</v>
      </c>
      <c r="L64" s="142">
        <v>952940</v>
      </c>
      <c r="M64" s="142">
        <f t="shared" ref="M64:M75" si="6">K64*L64</f>
        <v>952940</v>
      </c>
      <c r="N64" s="173" t="s">
        <v>31</v>
      </c>
      <c r="O64" s="290"/>
      <c r="P64" s="19"/>
    </row>
    <row r="65" spans="1:23" ht="94.5" customHeight="1">
      <c r="A65" s="298"/>
      <c r="B65" s="296"/>
      <c r="C65" s="189" t="s">
        <v>20</v>
      </c>
      <c r="D65" s="144" t="s">
        <v>32</v>
      </c>
      <c r="E65" s="137" t="s">
        <v>35</v>
      </c>
      <c r="F65" s="137" t="s">
        <v>30</v>
      </c>
      <c r="G65" s="138" t="s">
        <v>24</v>
      </c>
      <c r="H65" s="138" t="s">
        <v>25</v>
      </c>
      <c r="I65" s="139" t="s">
        <v>26</v>
      </c>
      <c r="J65" s="140" t="s">
        <v>34</v>
      </c>
      <c r="K65" s="141">
        <v>1</v>
      </c>
      <c r="L65" s="142">
        <v>952940</v>
      </c>
      <c r="M65" s="142">
        <f t="shared" si="6"/>
        <v>952940</v>
      </c>
      <c r="N65" s="173" t="s">
        <v>31</v>
      </c>
      <c r="O65" s="290"/>
      <c r="P65" s="19"/>
    </row>
    <row r="66" spans="1:23" ht="94.5" customHeight="1">
      <c r="A66" s="298"/>
      <c r="B66" s="296"/>
      <c r="C66" s="189" t="s">
        <v>20</v>
      </c>
      <c r="D66" s="144" t="s">
        <v>32</v>
      </c>
      <c r="E66" s="143" t="s">
        <v>36</v>
      </c>
      <c r="F66" s="137" t="s">
        <v>37</v>
      </c>
      <c r="G66" s="138" t="s">
        <v>38</v>
      </c>
      <c r="H66" s="138" t="s">
        <v>25</v>
      </c>
      <c r="I66" s="139" t="s">
        <v>26</v>
      </c>
      <c r="J66" s="140" t="s">
        <v>27</v>
      </c>
      <c r="K66" s="141">
        <v>1</v>
      </c>
      <c r="L66" s="142">
        <v>952940</v>
      </c>
      <c r="M66" s="142">
        <f t="shared" si="6"/>
        <v>952940</v>
      </c>
      <c r="N66" s="173" t="s">
        <v>39</v>
      </c>
      <c r="O66" s="290"/>
      <c r="P66" s="19"/>
    </row>
    <row r="67" spans="1:23" ht="42" customHeight="1">
      <c r="A67" s="298"/>
      <c r="B67" s="296"/>
      <c r="C67" s="190" t="s">
        <v>40</v>
      </c>
      <c r="D67" s="136"/>
      <c r="E67" s="144" t="s">
        <v>46</v>
      </c>
      <c r="F67" s="135" t="s">
        <v>47</v>
      </c>
      <c r="G67" s="138"/>
      <c r="H67" s="138" t="s">
        <v>25</v>
      </c>
      <c r="I67" s="139" t="s">
        <v>26</v>
      </c>
      <c r="J67" s="139" t="s">
        <v>48</v>
      </c>
      <c r="K67" s="141">
        <v>1</v>
      </c>
      <c r="L67" s="142">
        <v>952940</v>
      </c>
      <c r="M67" s="145">
        <f t="shared" si="6"/>
        <v>952940</v>
      </c>
      <c r="N67" s="170" t="s">
        <v>45</v>
      </c>
      <c r="O67" s="290"/>
      <c r="P67" s="19"/>
    </row>
    <row r="68" spans="1:23" ht="46.5" customHeight="1">
      <c r="A68" s="298"/>
      <c r="B68" s="296"/>
      <c r="C68" s="190" t="s">
        <v>40</v>
      </c>
      <c r="D68" s="136"/>
      <c r="E68" s="144" t="s">
        <v>51</v>
      </c>
      <c r="F68" s="135" t="s">
        <v>42</v>
      </c>
      <c r="G68" s="138" t="s">
        <v>24</v>
      </c>
      <c r="H68" s="138" t="s">
        <v>25</v>
      </c>
      <c r="I68" s="139" t="s">
        <v>26</v>
      </c>
      <c r="J68" s="139" t="s">
        <v>50</v>
      </c>
      <c r="K68" s="141">
        <v>1</v>
      </c>
      <c r="L68" s="142">
        <v>952940</v>
      </c>
      <c r="M68" s="145">
        <f t="shared" si="6"/>
        <v>952940</v>
      </c>
      <c r="N68" s="170" t="s">
        <v>45</v>
      </c>
      <c r="O68" s="290"/>
      <c r="P68" s="19"/>
    </row>
    <row r="69" spans="1:23" ht="65.25" customHeight="1">
      <c r="A69" s="298"/>
      <c r="B69" s="296"/>
      <c r="C69" s="190" t="s">
        <v>52</v>
      </c>
      <c r="D69" s="141"/>
      <c r="E69" s="141" t="s">
        <v>53</v>
      </c>
      <c r="F69" s="135" t="s">
        <v>54</v>
      </c>
      <c r="G69" s="138" t="s">
        <v>24</v>
      </c>
      <c r="H69" s="138" t="s">
        <v>25</v>
      </c>
      <c r="I69" s="139" t="s">
        <v>26</v>
      </c>
      <c r="J69" s="141" t="s">
        <v>50</v>
      </c>
      <c r="K69" s="141">
        <v>1</v>
      </c>
      <c r="L69" s="142">
        <v>952940</v>
      </c>
      <c r="M69" s="145">
        <f t="shared" si="6"/>
        <v>952940</v>
      </c>
      <c r="N69" s="173" t="s">
        <v>55</v>
      </c>
      <c r="O69" s="290"/>
      <c r="P69" s="19"/>
    </row>
    <row r="70" spans="1:23" ht="70.5" customHeight="1">
      <c r="A70" s="298"/>
      <c r="B70" s="296"/>
      <c r="C70" s="190" t="s">
        <v>52</v>
      </c>
      <c r="D70" s="141"/>
      <c r="E70" s="141" t="s">
        <v>56</v>
      </c>
      <c r="F70" s="135" t="s">
        <v>42</v>
      </c>
      <c r="G70" s="138" t="s">
        <v>24</v>
      </c>
      <c r="H70" s="138" t="s">
        <v>25</v>
      </c>
      <c r="I70" s="139" t="s">
        <v>26</v>
      </c>
      <c r="J70" s="141" t="s">
        <v>50</v>
      </c>
      <c r="K70" s="141">
        <v>1</v>
      </c>
      <c r="L70" s="142">
        <v>952940</v>
      </c>
      <c r="M70" s="145">
        <f t="shared" si="6"/>
        <v>952940</v>
      </c>
      <c r="N70" s="173" t="s">
        <v>39</v>
      </c>
      <c r="O70" s="290"/>
      <c r="P70" s="19"/>
    </row>
    <row r="71" spans="1:23" ht="72.75" customHeight="1">
      <c r="A71" s="298"/>
      <c r="B71" s="296"/>
      <c r="C71" s="190" t="s">
        <v>52</v>
      </c>
      <c r="D71" s="141"/>
      <c r="E71" s="141" t="s">
        <v>57</v>
      </c>
      <c r="F71" s="135" t="s">
        <v>58</v>
      </c>
      <c r="G71" s="138" t="s">
        <v>24</v>
      </c>
      <c r="H71" s="138" t="s">
        <v>25</v>
      </c>
      <c r="I71" s="139" t="s">
        <v>26</v>
      </c>
      <c r="J71" s="141" t="s">
        <v>50</v>
      </c>
      <c r="K71" s="141">
        <v>1</v>
      </c>
      <c r="L71" s="145">
        <v>1250000</v>
      </c>
      <c r="M71" s="145">
        <f t="shared" si="6"/>
        <v>1250000</v>
      </c>
      <c r="N71" s="174" t="s">
        <v>28</v>
      </c>
      <c r="O71" s="290"/>
      <c r="P71" s="19"/>
    </row>
    <row r="72" spans="1:23" ht="46.5" customHeight="1">
      <c r="A72" s="298"/>
      <c r="B72" s="296"/>
      <c r="C72" s="190" t="s">
        <v>52</v>
      </c>
      <c r="D72" s="141"/>
      <c r="E72" s="141" t="s">
        <v>59</v>
      </c>
      <c r="F72" s="135" t="s">
        <v>42</v>
      </c>
      <c r="G72" s="138" t="s">
        <v>24</v>
      </c>
      <c r="H72" s="138" t="s">
        <v>25</v>
      </c>
      <c r="I72" s="139" t="s">
        <v>26</v>
      </c>
      <c r="J72" s="141" t="s">
        <v>50</v>
      </c>
      <c r="K72" s="141">
        <v>1</v>
      </c>
      <c r="L72" s="142">
        <v>952940</v>
      </c>
      <c r="M72" s="145">
        <f t="shared" si="6"/>
        <v>952940</v>
      </c>
      <c r="N72" s="173" t="s">
        <v>55</v>
      </c>
      <c r="O72" s="290"/>
      <c r="P72" s="19"/>
    </row>
    <row r="73" spans="1:23" ht="46.5" customHeight="1">
      <c r="A73" s="298"/>
      <c r="B73" s="296"/>
      <c r="C73" s="190" t="s">
        <v>60</v>
      </c>
      <c r="D73" s="141"/>
      <c r="E73" s="141" t="s">
        <v>61</v>
      </c>
      <c r="F73" s="135" t="s">
        <v>42</v>
      </c>
      <c r="G73" s="138" t="s">
        <v>62</v>
      </c>
      <c r="H73" s="138" t="s">
        <v>25</v>
      </c>
      <c r="I73" s="139" t="s">
        <v>26</v>
      </c>
      <c r="J73" s="140" t="s">
        <v>27</v>
      </c>
      <c r="K73" s="141">
        <v>1</v>
      </c>
      <c r="L73" s="142">
        <v>952960</v>
      </c>
      <c r="M73" s="145">
        <f t="shared" si="6"/>
        <v>952960</v>
      </c>
      <c r="N73" s="173" t="s">
        <v>31</v>
      </c>
      <c r="O73" s="290"/>
      <c r="P73" s="19"/>
    </row>
    <row r="74" spans="1:23" ht="46.5" customHeight="1">
      <c r="A74" s="298"/>
      <c r="B74" s="296"/>
      <c r="C74" s="190" t="s">
        <v>63</v>
      </c>
      <c r="D74" s="141" t="s">
        <v>64</v>
      </c>
      <c r="E74" s="135" t="s">
        <v>65</v>
      </c>
      <c r="F74" s="135" t="s">
        <v>42</v>
      </c>
      <c r="G74" s="138" t="s">
        <v>24</v>
      </c>
      <c r="H74" s="138" t="s">
        <v>25</v>
      </c>
      <c r="I74" s="139" t="s">
        <v>26</v>
      </c>
      <c r="J74" s="141" t="s">
        <v>50</v>
      </c>
      <c r="K74" s="141">
        <v>1</v>
      </c>
      <c r="L74" s="142">
        <v>952940</v>
      </c>
      <c r="M74" s="145">
        <f t="shared" si="6"/>
        <v>952940</v>
      </c>
      <c r="N74" s="173" t="s">
        <v>31</v>
      </c>
      <c r="O74" s="290"/>
      <c r="P74" s="19"/>
    </row>
    <row r="75" spans="1:23" ht="60" customHeight="1">
      <c r="A75" s="298"/>
      <c r="B75" s="296"/>
      <c r="C75" s="190" t="s">
        <v>63</v>
      </c>
      <c r="D75" s="141" t="s">
        <v>64</v>
      </c>
      <c r="E75" s="147" t="s">
        <v>66</v>
      </c>
      <c r="F75" s="135" t="s">
        <v>42</v>
      </c>
      <c r="G75" s="138" t="s">
        <v>24</v>
      </c>
      <c r="H75" s="138" t="s">
        <v>25</v>
      </c>
      <c r="I75" s="139" t="s">
        <v>26</v>
      </c>
      <c r="J75" s="141" t="s">
        <v>50</v>
      </c>
      <c r="K75" s="141">
        <v>1</v>
      </c>
      <c r="L75" s="142">
        <v>952940</v>
      </c>
      <c r="M75" s="145">
        <f t="shared" si="6"/>
        <v>952940</v>
      </c>
      <c r="N75" s="173" t="s">
        <v>31</v>
      </c>
      <c r="O75" s="290"/>
      <c r="P75" s="19"/>
    </row>
    <row r="76" spans="1:23" ht="43.5" customHeight="1">
      <c r="A76" s="298"/>
      <c r="B76" s="296"/>
      <c r="C76" s="190" t="s">
        <v>63</v>
      </c>
      <c r="D76" s="144" t="s">
        <v>67</v>
      </c>
      <c r="E76" s="148" t="s">
        <v>68</v>
      </c>
      <c r="F76" s="148" t="s">
        <v>58</v>
      </c>
      <c r="G76" s="138" t="s">
        <v>24</v>
      </c>
      <c r="H76" s="138" t="s">
        <v>25</v>
      </c>
      <c r="I76" s="139" t="s">
        <v>26</v>
      </c>
      <c r="J76" s="144" t="s">
        <v>69</v>
      </c>
      <c r="K76" s="141">
        <v>1</v>
      </c>
      <c r="L76" s="145">
        <v>1250000</v>
      </c>
      <c r="M76" s="145">
        <f>L76*K76</f>
        <v>1250000</v>
      </c>
      <c r="N76" s="174" t="s">
        <v>28</v>
      </c>
      <c r="O76" s="290"/>
      <c r="P76" s="19"/>
    </row>
    <row r="77" spans="1:23" ht="41.25" customHeight="1">
      <c r="A77" s="298"/>
      <c r="B77" s="296"/>
      <c r="C77" s="190" t="s">
        <v>63</v>
      </c>
      <c r="D77" s="144" t="s">
        <v>70</v>
      </c>
      <c r="E77" s="148" t="s">
        <v>71</v>
      </c>
      <c r="F77" s="135" t="s">
        <v>42</v>
      </c>
      <c r="G77" s="138" t="s">
        <v>24</v>
      </c>
      <c r="H77" s="138" t="s">
        <v>25</v>
      </c>
      <c r="I77" s="139" t="s">
        <v>26</v>
      </c>
      <c r="J77" s="141" t="s">
        <v>50</v>
      </c>
      <c r="K77" s="141">
        <v>1</v>
      </c>
      <c r="L77" s="142">
        <v>952940</v>
      </c>
      <c r="M77" s="145">
        <f>L77*K77</f>
        <v>952940</v>
      </c>
      <c r="N77" s="173" t="s">
        <v>31</v>
      </c>
      <c r="O77" s="290"/>
      <c r="P77" s="19"/>
    </row>
    <row r="78" spans="1:23" s="14" customFormat="1" ht="15.75" customHeight="1">
      <c r="A78" s="298"/>
      <c r="B78" s="296"/>
      <c r="C78" s="190" t="s">
        <v>72</v>
      </c>
      <c r="D78" s="144" t="s">
        <v>73</v>
      </c>
      <c r="E78" s="148" t="s">
        <v>74</v>
      </c>
      <c r="F78" s="135" t="s">
        <v>42</v>
      </c>
      <c r="G78" s="138" t="s">
        <v>24</v>
      </c>
      <c r="H78" s="146" t="s">
        <v>75</v>
      </c>
      <c r="I78" s="139" t="s">
        <v>76</v>
      </c>
      <c r="J78" s="144" t="s">
        <v>77</v>
      </c>
      <c r="K78" s="141">
        <v>2</v>
      </c>
      <c r="L78" s="142">
        <v>952940</v>
      </c>
      <c r="M78" s="145">
        <f>K78*L78</f>
        <v>1905880</v>
      </c>
      <c r="N78" s="173" t="s">
        <v>39</v>
      </c>
      <c r="O78" s="290"/>
      <c r="P78" s="19"/>
      <c r="Q78" s="21"/>
      <c r="R78" s="21"/>
      <c r="S78" s="21"/>
      <c r="T78" s="21"/>
      <c r="U78" s="21"/>
      <c r="V78" s="21"/>
    </row>
    <row r="79" spans="1:23" s="14" customFormat="1" ht="36" customHeight="1">
      <c r="A79" s="298"/>
      <c r="B79" s="296"/>
      <c r="C79" s="191" t="s">
        <v>72</v>
      </c>
      <c r="D79" s="205" t="s">
        <v>73</v>
      </c>
      <c r="E79" s="206" t="s">
        <v>78</v>
      </c>
      <c r="F79" s="207" t="s">
        <v>42</v>
      </c>
      <c r="G79" s="208" t="s">
        <v>24</v>
      </c>
      <c r="H79" s="256" t="s">
        <v>43</v>
      </c>
      <c r="I79" s="209" t="s">
        <v>26</v>
      </c>
      <c r="J79" s="223" t="s">
        <v>79</v>
      </c>
      <c r="K79" s="223">
        <v>1</v>
      </c>
      <c r="L79" s="142">
        <v>952940</v>
      </c>
      <c r="M79" s="224">
        <f t="shared" ref="M79:M80" si="7">K79*L79</f>
        <v>952940</v>
      </c>
      <c r="N79" s="210" t="s">
        <v>55</v>
      </c>
      <c r="O79" s="290"/>
      <c r="P79" s="247"/>
      <c r="Q79" s="248"/>
      <c r="R79" s="257"/>
      <c r="S79" s="249"/>
      <c r="T79" s="250"/>
      <c r="U79" s="250"/>
      <c r="V79" s="247"/>
      <c r="W79" s="21"/>
    </row>
    <row r="80" spans="1:23" s="14" customFormat="1" ht="15.75" customHeight="1">
      <c r="A80" s="311"/>
      <c r="B80" s="299"/>
      <c r="C80" s="169" t="s">
        <v>72</v>
      </c>
      <c r="D80" s="160" t="s">
        <v>73</v>
      </c>
      <c r="E80" s="161" t="s">
        <v>80</v>
      </c>
      <c r="F80" s="162" t="s">
        <v>42</v>
      </c>
      <c r="G80" s="163" t="s">
        <v>24</v>
      </c>
      <c r="H80" s="163" t="s">
        <v>25</v>
      </c>
      <c r="I80" s="164" t="s">
        <v>26</v>
      </c>
      <c r="J80" s="160" t="s">
        <v>69</v>
      </c>
      <c r="K80" s="165">
        <v>1</v>
      </c>
      <c r="L80" s="142">
        <v>952940</v>
      </c>
      <c r="M80" s="166">
        <f t="shared" si="7"/>
        <v>952940</v>
      </c>
      <c r="N80" s="202" t="s">
        <v>31</v>
      </c>
      <c r="O80" s="291"/>
      <c r="P80" s="247"/>
      <c r="Q80" s="248"/>
      <c r="R80" s="257"/>
      <c r="S80" s="249"/>
      <c r="T80" s="250"/>
      <c r="U80" s="250"/>
      <c r="V80" s="249"/>
      <c r="W80" s="21"/>
    </row>
    <row r="81" spans="1:22" s="12" customFormat="1" ht="15.75" customHeight="1">
      <c r="A81" s="18"/>
      <c r="B81" s="18"/>
      <c r="C81"/>
      <c r="D81"/>
      <c r="E81" s="7"/>
      <c r="F81"/>
      <c r="G81"/>
      <c r="H81"/>
      <c r="I81"/>
      <c r="J81"/>
      <c r="K81" s="292" t="s">
        <v>84</v>
      </c>
      <c r="L81" s="292"/>
      <c r="M81" s="132">
        <f>SUM(M5:M80)</f>
        <v>79800000</v>
      </c>
      <c r="N81" s="21"/>
      <c r="O81" s="19"/>
      <c r="P81" s="19"/>
      <c r="Q81" s="18"/>
      <c r="R81" s="18"/>
      <c r="S81" s="18"/>
      <c r="T81" s="18"/>
      <c r="U81" s="18"/>
      <c r="V81" s="18"/>
    </row>
    <row r="82" spans="1:22" s="12" customFormat="1" ht="15.75" customHeight="1">
      <c r="C82"/>
      <c r="D82"/>
      <c r="E82" s="7"/>
      <c r="F82"/>
      <c r="G82"/>
      <c r="H82"/>
      <c r="I82"/>
      <c r="J82"/>
      <c r="K82" s="293" t="s">
        <v>85</v>
      </c>
      <c r="L82" s="294"/>
      <c r="M82" s="10">
        <v>2878620</v>
      </c>
      <c r="N82" s="23">
        <f>M82*100%/M83</f>
        <v>3.4816981705790444E-2</v>
      </c>
      <c r="O82"/>
      <c r="P82"/>
    </row>
    <row r="83" spans="1:22" s="12" customFormat="1" ht="15.75" customHeight="1">
      <c r="C83"/>
      <c r="D83"/>
      <c r="E83" s="7"/>
      <c r="F83"/>
      <c r="G83"/>
      <c r="H83"/>
      <c r="I83"/>
      <c r="J83"/>
      <c r="K83" s="282" t="s">
        <v>86</v>
      </c>
      <c r="L83" s="282"/>
      <c r="M83" s="17">
        <f>M81+M82</f>
        <v>82678620</v>
      </c>
      <c r="N83" s="14"/>
      <c r="O83"/>
      <c r="P83"/>
    </row>
    <row r="84" spans="1:22" s="12" customFormat="1" ht="15.75" customHeight="1">
      <c r="C84"/>
      <c r="D84"/>
      <c r="E84" s="7"/>
      <c r="F84"/>
      <c r="G84"/>
      <c r="H84"/>
      <c r="I84"/>
      <c r="J84"/>
      <c r="K84"/>
      <c r="L84"/>
      <c r="M84"/>
      <c r="N84" s="14"/>
      <c r="O84"/>
      <c r="P84"/>
    </row>
    <row r="85" spans="1:22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1:22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1:22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1:22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1:22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1:22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1:22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1:22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1:22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1:22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1:22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1:22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</sheetData>
  <protectedRanges>
    <protectedRange sqref="E5 E24 E43 E62" name="Rango1_13_1_1_1_1_1_1_2"/>
  </protectedRanges>
  <mergeCells count="16">
    <mergeCell ref="K83:L83"/>
    <mergeCell ref="A1:O1"/>
    <mergeCell ref="A2:O2"/>
    <mergeCell ref="G3:H3"/>
    <mergeCell ref="I3:J3"/>
    <mergeCell ref="A24:A42"/>
    <mergeCell ref="B24:B42"/>
    <mergeCell ref="K82:L82"/>
    <mergeCell ref="K81:L81"/>
    <mergeCell ref="B5:B23"/>
    <mergeCell ref="A5:A23"/>
    <mergeCell ref="O4:O80"/>
    <mergeCell ref="B43:B61"/>
    <mergeCell ref="A43:A61"/>
    <mergeCell ref="B62:B80"/>
    <mergeCell ref="A62:A80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1053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5.140625" customWidth="1"/>
    <col min="17" max="17" width="16.140625" customWidth="1"/>
    <col min="18" max="18" width="13.7109375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167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8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357">
        <v>1</v>
      </c>
      <c r="P4" s="3"/>
    </row>
    <row r="5" spans="1:18" ht="81.75" customHeight="1">
      <c r="A5" s="331" t="s">
        <v>168</v>
      </c>
      <c r="B5" s="334">
        <v>498</v>
      </c>
      <c r="C5" s="192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1600000</v>
      </c>
      <c r="M5" s="155">
        <f>K5*L5</f>
        <v>1600000</v>
      </c>
      <c r="N5" s="156" t="s">
        <v>28</v>
      </c>
      <c r="O5" s="358"/>
      <c r="P5">
        <v>64800000</v>
      </c>
      <c r="Q5">
        <f>P5/4</f>
        <v>16200000</v>
      </c>
      <c r="R5" s="155">
        <f>Q5/23</f>
        <v>704347.82608695654</v>
      </c>
    </row>
    <row r="6" spans="1:18" ht="65.25" customHeight="1">
      <c r="A6" s="333"/>
      <c r="B6" s="336"/>
      <c r="C6" s="18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704340</v>
      </c>
      <c r="M6" s="142">
        <f>K6*L6</f>
        <v>704340</v>
      </c>
      <c r="N6" s="157" t="s">
        <v>31</v>
      </c>
      <c r="O6" s="358"/>
      <c r="P6" s="194">
        <v>20000000</v>
      </c>
      <c r="Q6" s="155">
        <f>P6/4</f>
        <v>5000000</v>
      </c>
      <c r="R6" s="155">
        <v>1600000</v>
      </c>
    </row>
    <row r="7" spans="1:18" ht="65.25" customHeight="1">
      <c r="A7" s="333"/>
      <c r="B7" s="336"/>
      <c r="C7" s="18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704340</v>
      </c>
      <c r="M7" s="142">
        <f t="shared" ref="M7:M22" si="0">K7*L7</f>
        <v>704340</v>
      </c>
      <c r="N7" s="157" t="s">
        <v>31</v>
      </c>
      <c r="O7" s="358"/>
      <c r="P7" s="177">
        <f>SUM(M5:M29)</f>
        <v>21200000</v>
      </c>
      <c r="Q7" s="134">
        <f>P7*4</f>
        <v>84800000</v>
      </c>
      <c r="R7" s="155">
        <v>1600000</v>
      </c>
    </row>
    <row r="8" spans="1:18" ht="65.25" customHeight="1">
      <c r="A8" s="333"/>
      <c r="B8" s="336"/>
      <c r="C8" s="18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704340</v>
      </c>
      <c r="M8" s="142">
        <f t="shared" si="0"/>
        <v>704340</v>
      </c>
      <c r="N8" s="157" t="s">
        <v>31</v>
      </c>
      <c r="O8" s="358"/>
      <c r="P8" s="19"/>
      <c r="R8" s="155">
        <v>1800000</v>
      </c>
    </row>
    <row r="9" spans="1:18" ht="76.5" customHeight="1">
      <c r="A9" s="333"/>
      <c r="B9" s="336"/>
      <c r="C9" s="18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704340</v>
      </c>
      <c r="M9" s="142">
        <f t="shared" si="0"/>
        <v>704340</v>
      </c>
      <c r="N9" s="157" t="s">
        <v>39</v>
      </c>
      <c r="O9" s="358"/>
      <c r="Q9" s="134">
        <f>720/4</f>
        <v>180</v>
      </c>
    </row>
    <row r="10" spans="1:18" ht="52.5" customHeight="1">
      <c r="A10" s="333"/>
      <c r="B10" s="336"/>
      <c r="C10" s="190" t="s">
        <v>169</v>
      </c>
      <c r="D10" s="144" t="s">
        <v>170</v>
      </c>
      <c r="E10" s="143" t="s">
        <v>171</v>
      </c>
      <c r="F10" s="137" t="s">
        <v>172</v>
      </c>
      <c r="G10" s="138" t="s">
        <v>38</v>
      </c>
      <c r="H10" s="138" t="s">
        <v>173</v>
      </c>
      <c r="I10" s="139" t="s">
        <v>76</v>
      </c>
      <c r="J10" s="139" t="s">
        <v>174</v>
      </c>
      <c r="K10" s="141">
        <v>1</v>
      </c>
      <c r="L10" s="142">
        <v>704520</v>
      </c>
      <c r="M10" s="145">
        <f t="shared" si="0"/>
        <v>704520</v>
      </c>
      <c r="N10" s="158" t="s">
        <v>45</v>
      </c>
      <c r="O10" s="358"/>
      <c r="Q10" s="134">
        <f>Q9+L10</f>
        <v>704700</v>
      </c>
      <c r="R10" s="134"/>
    </row>
    <row r="11" spans="1:18" ht="52.5" customHeight="1">
      <c r="A11" s="333"/>
      <c r="B11" s="336"/>
      <c r="C11" s="190" t="s">
        <v>169</v>
      </c>
      <c r="D11" s="144" t="s">
        <v>170</v>
      </c>
      <c r="E11" s="144" t="s">
        <v>175</v>
      </c>
      <c r="F11" s="137" t="s">
        <v>176</v>
      </c>
      <c r="G11" s="138" t="s">
        <v>38</v>
      </c>
      <c r="H11" s="138" t="s">
        <v>25</v>
      </c>
      <c r="I11" s="139" t="s">
        <v>26</v>
      </c>
      <c r="J11" s="139" t="s">
        <v>177</v>
      </c>
      <c r="K11" s="141">
        <v>1</v>
      </c>
      <c r="L11" s="142">
        <v>704340</v>
      </c>
      <c r="M11" s="145">
        <f t="shared" ref="M11" si="1">K11*L11</f>
        <v>704340</v>
      </c>
      <c r="N11" s="158" t="s">
        <v>45</v>
      </c>
      <c r="O11" s="358"/>
      <c r="Q11" s="134"/>
      <c r="R11" s="134"/>
    </row>
    <row r="12" spans="1:18" ht="52.5" customHeight="1">
      <c r="A12" s="333"/>
      <c r="B12" s="336"/>
      <c r="C12" s="190" t="s">
        <v>40</v>
      </c>
      <c r="D12" s="136"/>
      <c r="E12" s="144" t="s">
        <v>46</v>
      </c>
      <c r="F12" s="135" t="s">
        <v>47</v>
      </c>
      <c r="G12" s="138"/>
      <c r="H12" s="138" t="s">
        <v>25</v>
      </c>
      <c r="I12" s="139" t="s">
        <v>26</v>
      </c>
      <c r="J12" s="139" t="s">
        <v>48</v>
      </c>
      <c r="K12" s="141">
        <v>1</v>
      </c>
      <c r="L12" s="142">
        <v>704340</v>
      </c>
      <c r="M12" s="145">
        <f t="shared" si="0"/>
        <v>704340</v>
      </c>
      <c r="N12" s="158" t="s">
        <v>45</v>
      </c>
      <c r="O12" s="358"/>
      <c r="Q12" s="134"/>
      <c r="R12" s="134"/>
    </row>
    <row r="13" spans="1:18" ht="80.25" customHeight="1">
      <c r="A13" s="333"/>
      <c r="B13" s="336"/>
      <c r="C13" s="190" t="s">
        <v>40</v>
      </c>
      <c r="D13" s="136"/>
      <c r="E13" s="144" t="s">
        <v>51</v>
      </c>
      <c r="F13" s="135" t="s">
        <v>42</v>
      </c>
      <c r="G13" s="138" t="s">
        <v>24</v>
      </c>
      <c r="H13" s="138" t="s">
        <v>25</v>
      </c>
      <c r="I13" s="139" t="s">
        <v>26</v>
      </c>
      <c r="J13" s="139" t="s">
        <v>50</v>
      </c>
      <c r="K13" s="141">
        <v>1</v>
      </c>
      <c r="L13" s="142">
        <v>704340</v>
      </c>
      <c r="M13" s="145">
        <f t="shared" si="0"/>
        <v>704340</v>
      </c>
      <c r="N13" s="158" t="s">
        <v>45</v>
      </c>
      <c r="O13" s="358"/>
      <c r="Q13" t="s">
        <v>100</v>
      </c>
    </row>
    <row r="14" spans="1:18" ht="93" customHeight="1">
      <c r="A14" s="333"/>
      <c r="B14" s="336"/>
      <c r="C14" s="190" t="s">
        <v>52</v>
      </c>
      <c r="D14" s="141"/>
      <c r="E14" s="141" t="s">
        <v>53</v>
      </c>
      <c r="F14" s="135" t="s">
        <v>54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41">
        <v>1</v>
      </c>
      <c r="L14" s="142">
        <v>704340</v>
      </c>
      <c r="M14" s="145">
        <f t="shared" si="0"/>
        <v>704340</v>
      </c>
      <c r="N14" s="157" t="s">
        <v>55</v>
      </c>
      <c r="O14" s="358"/>
    </row>
    <row r="15" spans="1:18" ht="66" customHeight="1">
      <c r="A15" s="333"/>
      <c r="B15" s="336"/>
      <c r="C15" s="190" t="s">
        <v>52</v>
      </c>
      <c r="D15" s="141"/>
      <c r="E15" s="141" t="s">
        <v>56</v>
      </c>
      <c r="F15" s="135" t="s">
        <v>42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41">
        <v>1</v>
      </c>
      <c r="L15" s="142">
        <v>704340</v>
      </c>
      <c r="M15" s="145">
        <f t="shared" si="0"/>
        <v>704340</v>
      </c>
      <c r="N15" s="157" t="s">
        <v>39</v>
      </c>
      <c r="O15" s="358"/>
    </row>
    <row r="16" spans="1:18" ht="58.5" customHeight="1">
      <c r="A16" s="333"/>
      <c r="B16" s="336"/>
      <c r="C16" s="190" t="s">
        <v>52</v>
      </c>
      <c r="D16" s="141"/>
      <c r="E16" s="141" t="s">
        <v>57</v>
      </c>
      <c r="F16" s="135" t="s">
        <v>58</v>
      </c>
      <c r="G16" s="138" t="s">
        <v>24</v>
      </c>
      <c r="H16" s="138" t="s">
        <v>25</v>
      </c>
      <c r="I16" s="139" t="s">
        <v>26</v>
      </c>
      <c r="J16" s="141" t="s">
        <v>50</v>
      </c>
      <c r="K16" s="141">
        <v>1</v>
      </c>
      <c r="L16" s="145">
        <v>1600000</v>
      </c>
      <c r="M16" s="145">
        <f t="shared" si="0"/>
        <v>1600000</v>
      </c>
      <c r="N16" s="159" t="s">
        <v>28</v>
      </c>
      <c r="O16" s="358"/>
    </row>
    <row r="17" spans="1:16" ht="51" customHeight="1">
      <c r="A17" s="333"/>
      <c r="B17" s="336"/>
      <c r="C17" s="190" t="s">
        <v>52</v>
      </c>
      <c r="D17" s="141"/>
      <c r="E17" s="141" t="s">
        <v>59</v>
      </c>
      <c r="F17" s="135" t="s">
        <v>42</v>
      </c>
      <c r="G17" s="138" t="s">
        <v>24</v>
      </c>
      <c r="H17" s="138" t="s">
        <v>25</v>
      </c>
      <c r="I17" s="139" t="s">
        <v>26</v>
      </c>
      <c r="J17" s="141" t="s">
        <v>50</v>
      </c>
      <c r="K17" s="141">
        <v>1</v>
      </c>
      <c r="L17" s="142">
        <v>704340</v>
      </c>
      <c r="M17" s="145">
        <f t="shared" si="0"/>
        <v>704340</v>
      </c>
      <c r="N17" s="157" t="s">
        <v>55</v>
      </c>
      <c r="O17" s="358"/>
    </row>
    <row r="18" spans="1:16" ht="59.25" customHeight="1">
      <c r="A18" s="333"/>
      <c r="B18" s="336"/>
      <c r="C18" s="190" t="s">
        <v>60</v>
      </c>
      <c r="D18" s="141"/>
      <c r="E18" s="141" t="s">
        <v>113</v>
      </c>
      <c r="F18" s="135" t="s">
        <v>42</v>
      </c>
      <c r="G18" s="138" t="s">
        <v>62</v>
      </c>
      <c r="H18" s="138" t="s">
        <v>25</v>
      </c>
      <c r="I18" s="139" t="s">
        <v>26</v>
      </c>
      <c r="J18" s="140" t="s">
        <v>27</v>
      </c>
      <c r="K18" s="141">
        <v>1</v>
      </c>
      <c r="L18" s="142">
        <v>704340</v>
      </c>
      <c r="M18" s="145">
        <f t="shared" si="0"/>
        <v>704340</v>
      </c>
      <c r="N18" s="157" t="s">
        <v>31</v>
      </c>
      <c r="O18" s="358"/>
    </row>
    <row r="19" spans="1:16" s="14" customFormat="1" ht="60.75" customHeight="1">
      <c r="A19" s="333"/>
      <c r="B19" s="336"/>
      <c r="C19" s="190" t="s">
        <v>60</v>
      </c>
      <c r="D19" s="141"/>
      <c r="E19" s="141" t="s">
        <v>142</v>
      </c>
      <c r="F19" s="135" t="s">
        <v>42</v>
      </c>
      <c r="G19" s="138" t="s">
        <v>62</v>
      </c>
      <c r="H19" s="138" t="s">
        <v>25</v>
      </c>
      <c r="I19" s="139" t="s">
        <v>26</v>
      </c>
      <c r="J19" s="140" t="s">
        <v>27</v>
      </c>
      <c r="K19" s="141">
        <v>1</v>
      </c>
      <c r="L19" s="142">
        <v>704340</v>
      </c>
      <c r="M19" s="145">
        <f t="shared" si="0"/>
        <v>704340</v>
      </c>
      <c r="N19" s="173" t="s">
        <v>31</v>
      </c>
      <c r="O19" s="358"/>
      <c r="P19" s="19"/>
    </row>
    <row r="20" spans="1:16" ht="51" customHeight="1">
      <c r="A20" s="333"/>
      <c r="B20" s="336"/>
      <c r="C20" s="190" t="s">
        <v>60</v>
      </c>
      <c r="D20" s="141"/>
      <c r="E20" s="141" t="s">
        <v>61</v>
      </c>
      <c r="F20" s="135" t="s">
        <v>42</v>
      </c>
      <c r="G20" s="138" t="s">
        <v>62</v>
      </c>
      <c r="H20" s="138" t="s">
        <v>25</v>
      </c>
      <c r="I20" s="139" t="s">
        <v>26</v>
      </c>
      <c r="J20" s="140" t="s">
        <v>27</v>
      </c>
      <c r="K20" s="141">
        <v>1</v>
      </c>
      <c r="L20" s="142">
        <v>704340</v>
      </c>
      <c r="M20" s="145">
        <f t="shared" si="0"/>
        <v>704340</v>
      </c>
      <c r="N20" s="157" t="s">
        <v>31</v>
      </c>
      <c r="O20" s="358"/>
    </row>
    <row r="21" spans="1:16" ht="69.75" customHeight="1">
      <c r="A21" s="333"/>
      <c r="B21" s="336"/>
      <c r="C21" s="190" t="s">
        <v>63</v>
      </c>
      <c r="D21" s="141" t="s">
        <v>64</v>
      </c>
      <c r="E21" s="135" t="s">
        <v>65</v>
      </c>
      <c r="F21" s="135" t="s">
        <v>42</v>
      </c>
      <c r="G21" s="138" t="s">
        <v>24</v>
      </c>
      <c r="H21" s="138" t="s">
        <v>25</v>
      </c>
      <c r="I21" s="139" t="s">
        <v>26</v>
      </c>
      <c r="J21" s="141" t="s">
        <v>50</v>
      </c>
      <c r="K21" s="141">
        <v>1</v>
      </c>
      <c r="L21" s="142">
        <v>704340</v>
      </c>
      <c r="M21" s="145">
        <f t="shared" si="0"/>
        <v>704340</v>
      </c>
      <c r="N21" s="157" t="s">
        <v>31</v>
      </c>
      <c r="O21" s="358"/>
    </row>
    <row r="22" spans="1:16" ht="56.25" customHeight="1">
      <c r="A22" s="333"/>
      <c r="B22" s="336"/>
      <c r="C22" s="190" t="s">
        <v>63</v>
      </c>
      <c r="D22" s="141" t="s">
        <v>64</v>
      </c>
      <c r="E22" s="147" t="s">
        <v>66</v>
      </c>
      <c r="F22" s="135" t="s">
        <v>42</v>
      </c>
      <c r="G22" s="138" t="s">
        <v>24</v>
      </c>
      <c r="H22" s="138" t="s">
        <v>25</v>
      </c>
      <c r="I22" s="139" t="s">
        <v>26</v>
      </c>
      <c r="J22" s="141" t="s">
        <v>50</v>
      </c>
      <c r="K22" s="141">
        <v>1</v>
      </c>
      <c r="L22" s="142">
        <v>704340</v>
      </c>
      <c r="M22" s="145">
        <f t="shared" si="0"/>
        <v>704340</v>
      </c>
      <c r="N22" s="157" t="s">
        <v>31</v>
      </c>
      <c r="O22" s="358"/>
    </row>
    <row r="23" spans="1:16" ht="56.25" customHeight="1">
      <c r="A23" s="356"/>
      <c r="B23" s="336"/>
      <c r="C23" s="190" t="s">
        <v>63</v>
      </c>
      <c r="D23" s="144" t="s">
        <v>67</v>
      </c>
      <c r="E23" s="148" t="s">
        <v>68</v>
      </c>
      <c r="F23" s="148" t="s">
        <v>58</v>
      </c>
      <c r="G23" s="138" t="s">
        <v>24</v>
      </c>
      <c r="H23" s="138" t="s">
        <v>25</v>
      </c>
      <c r="I23" s="139" t="s">
        <v>26</v>
      </c>
      <c r="J23" s="144" t="s">
        <v>69</v>
      </c>
      <c r="K23" s="141">
        <v>1</v>
      </c>
      <c r="L23" s="145">
        <v>1800000</v>
      </c>
      <c r="M23" s="145">
        <f>L23*K23</f>
        <v>1800000</v>
      </c>
      <c r="N23" s="159" t="s">
        <v>28</v>
      </c>
      <c r="O23" s="358"/>
    </row>
    <row r="24" spans="1:16" ht="56.25" customHeight="1">
      <c r="A24" s="356"/>
      <c r="B24" s="336"/>
      <c r="C24" s="190" t="s">
        <v>63</v>
      </c>
      <c r="D24" s="144" t="s">
        <v>70</v>
      </c>
      <c r="E24" s="148" t="s">
        <v>71</v>
      </c>
      <c r="F24" s="135" t="s">
        <v>42</v>
      </c>
      <c r="G24" s="138" t="s">
        <v>24</v>
      </c>
      <c r="H24" s="138" t="s">
        <v>25</v>
      </c>
      <c r="I24" s="139" t="s">
        <v>26</v>
      </c>
      <c r="J24" s="141" t="s">
        <v>50</v>
      </c>
      <c r="K24" s="141">
        <v>1</v>
      </c>
      <c r="L24" s="142">
        <v>704340</v>
      </c>
      <c r="M24" s="145">
        <f>L24*K24</f>
        <v>704340</v>
      </c>
      <c r="N24" s="157" t="s">
        <v>31</v>
      </c>
      <c r="O24" s="358"/>
    </row>
    <row r="25" spans="1:16" ht="65.25" customHeight="1">
      <c r="A25" s="356"/>
      <c r="B25" s="336"/>
      <c r="C25" s="190" t="s">
        <v>72</v>
      </c>
      <c r="D25" s="144" t="s">
        <v>73</v>
      </c>
      <c r="E25" s="148" t="s">
        <v>74</v>
      </c>
      <c r="F25" s="135" t="s">
        <v>42</v>
      </c>
      <c r="G25" s="138" t="s">
        <v>24</v>
      </c>
      <c r="H25" s="146" t="s">
        <v>75</v>
      </c>
      <c r="I25" s="139" t="s">
        <v>76</v>
      </c>
      <c r="J25" s="144" t="s">
        <v>77</v>
      </c>
      <c r="K25" s="141">
        <v>2</v>
      </c>
      <c r="L25" s="142">
        <v>704340</v>
      </c>
      <c r="M25" s="145">
        <f>K25*L25</f>
        <v>1408680</v>
      </c>
      <c r="N25" s="157" t="s">
        <v>39</v>
      </c>
      <c r="O25" s="358"/>
    </row>
    <row r="26" spans="1:16" ht="56.25" customHeight="1">
      <c r="A26" s="356"/>
      <c r="B26" s="336"/>
      <c r="C26" s="190" t="s">
        <v>72</v>
      </c>
      <c r="D26" s="144" t="s">
        <v>73</v>
      </c>
      <c r="E26" s="148" t="s">
        <v>78</v>
      </c>
      <c r="F26" s="135" t="s">
        <v>42</v>
      </c>
      <c r="G26" s="138" t="s">
        <v>24</v>
      </c>
      <c r="H26" s="146" t="s">
        <v>43</v>
      </c>
      <c r="I26" s="139" t="s">
        <v>26</v>
      </c>
      <c r="J26" s="141" t="s">
        <v>79</v>
      </c>
      <c r="K26" s="141">
        <v>1</v>
      </c>
      <c r="L26" s="142">
        <v>704340</v>
      </c>
      <c r="M26" s="145">
        <f t="shared" ref="M26:M29" si="2">K26*L26</f>
        <v>704340</v>
      </c>
      <c r="N26" s="157" t="s">
        <v>55</v>
      </c>
      <c r="O26" s="358"/>
    </row>
    <row r="27" spans="1:16" ht="56.25" customHeight="1">
      <c r="A27" s="356"/>
      <c r="B27" s="336"/>
      <c r="C27" s="190" t="s">
        <v>72</v>
      </c>
      <c r="D27" s="144" t="s">
        <v>73</v>
      </c>
      <c r="E27" s="148" t="s">
        <v>80</v>
      </c>
      <c r="F27" s="135" t="s">
        <v>42</v>
      </c>
      <c r="G27" s="138" t="s">
        <v>24</v>
      </c>
      <c r="H27" s="138" t="s">
        <v>25</v>
      </c>
      <c r="I27" s="139" t="s">
        <v>26</v>
      </c>
      <c r="J27" s="144" t="s">
        <v>69</v>
      </c>
      <c r="K27" s="141">
        <v>1</v>
      </c>
      <c r="L27" s="142">
        <v>704340</v>
      </c>
      <c r="M27" s="145">
        <f t="shared" si="2"/>
        <v>704340</v>
      </c>
      <c r="N27" s="157" t="s">
        <v>31</v>
      </c>
      <c r="O27" s="358"/>
    </row>
    <row r="28" spans="1:16" ht="87.75" customHeight="1">
      <c r="A28" s="356"/>
      <c r="B28" s="389"/>
      <c r="C28" s="190" t="s">
        <v>72</v>
      </c>
      <c r="D28" s="144" t="s">
        <v>90</v>
      </c>
      <c r="E28" s="148" t="s">
        <v>178</v>
      </c>
      <c r="F28" s="135" t="s">
        <v>42</v>
      </c>
      <c r="G28" s="138" t="s">
        <v>24</v>
      </c>
      <c r="H28" s="138" t="s">
        <v>25</v>
      </c>
      <c r="I28" s="139" t="s">
        <v>26</v>
      </c>
      <c r="J28" s="144" t="s">
        <v>69</v>
      </c>
      <c r="K28" s="141">
        <v>1</v>
      </c>
      <c r="L28" s="142">
        <v>704340</v>
      </c>
      <c r="M28" s="145">
        <f t="shared" ref="M28" si="3">K28*L28</f>
        <v>704340</v>
      </c>
      <c r="N28" s="158" t="s">
        <v>45</v>
      </c>
      <c r="O28" s="358"/>
    </row>
    <row r="29" spans="1:16" ht="51.75" customHeight="1">
      <c r="A29" s="356"/>
      <c r="B29" s="337"/>
      <c r="C29" s="258" t="s">
        <v>72</v>
      </c>
      <c r="D29" s="259" t="s">
        <v>90</v>
      </c>
      <c r="E29" s="260" t="s">
        <v>91</v>
      </c>
      <c r="F29" s="261" t="s">
        <v>42</v>
      </c>
      <c r="G29" s="262" t="s">
        <v>24</v>
      </c>
      <c r="H29" s="262" t="s">
        <v>25</v>
      </c>
      <c r="I29" s="263" t="s">
        <v>26</v>
      </c>
      <c r="J29" s="259" t="s">
        <v>69</v>
      </c>
      <c r="K29" s="264">
        <v>1</v>
      </c>
      <c r="L29" s="142">
        <v>704340</v>
      </c>
      <c r="M29" s="265">
        <f t="shared" si="2"/>
        <v>704340</v>
      </c>
      <c r="N29" s="266" t="s">
        <v>45</v>
      </c>
      <c r="O29" s="358"/>
    </row>
    <row r="30" spans="1:16" ht="71.25" customHeight="1">
      <c r="A30" s="319" t="s">
        <v>179</v>
      </c>
      <c r="B30" s="338">
        <v>423</v>
      </c>
      <c r="C30" s="192" t="s">
        <v>20</v>
      </c>
      <c r="D30" s="171" t="s">
        <v>21</v>
      </c>
      <c r="E30" s="150" t="s">
        <v>22</v>
      </c>
      <c r="F30" s="150" t="s">
        <v>23</v>
      </c>
      <c r="G30" s="151" t="s">
        <v>24</v>
      </c>
      <c r="H30" s="151" t="s">
        <v>25</v>
      </c>
      <c r="I30" s="152" t="s">
        <v>26</v>
      </c>
      <c r="J30" s="153" t="s">
        <v>27</v>
      </c>
      <c r="K30" s="154">
        <v>1</v>
      </c>
      <c r="L30" s="155">
        <v>1600000</v>
      </c>
      <c r="M30" s="155">
        <f>K30*L30</f>
        <v>1600000</v>
      </c>
      <c r="N30" s="156" t="s">
        <v>28</v>
      </c>
      <c r="O30" s="358"/>
    </row>
    <row r="31" spans="1:16" ht="106.5" customHeight="1">
      <c r="A31" s="320"/>
      <c r="B31" s="326"/>
      <c r="C31" s="189" t="s">
        <v>20</v>
      </c>
      <c r="D31" s="144" t="s">
        <v>21</v>
      </c>
      <c r="E31" s="137" t="s">
        <v>29</v>
      </c>
      <c r="F31" s="137" t="s">
        <v>30</v>
      </c>
      <c r="G31" s="138" t="s">
        <v>24</v>
      </c>
      <c r="H31" s="138" t="s">
        <v>25</v>
      </c>
      <c r="I31" s="139" t="s">
        <v>26</v>
      </c>
      <c r="J31" s="140" t="s">
        <v>27</v>
      </c>
      <c r="K31" s="141">
        <v>1</v>
      </c>
      <c r="L31" s="142">
        <v>704340</v>
      </c>
      <c r="M31" s="142">
        <f>K31*L31</f>
        <v>704340</v>
      </c>
      <c r="N31" s="157" t="s">
        <v>31</v>
      </c>
      <c r="O31" s="358"/>
    </row>
    <row r="32" spans="1:16" ht="33.75" customHeight="1">
      <c r="A32" s="320"/>
      <c r="B32" s="326"/>
      <c r="C32" s="189" t="s">
        <v>20</v>
      </c>
      <c r="D32" s="144" t="s">
        <v>32</v>
      </c>
      <c r="E32" s="137" t="s">
        <v>33</v>
      </c>
      <c r="F32" s="137" t="s">
        <v>30</v>
      </c>
      <c r="G32" s="138" t="s">
        <v>24</v>
      </c>
      <c r="H32" s="138" t="s">
        <v>25</v>
      </c>
      <c r="I32" s="139" t="s">
        <v>26</v>
      </c>
      <c r="J32" s="140" t="s">
        <v>34</v>
      </c>
      <c r="K32" s="141">
        <v>1</v>
      </c>
      <c r="L32" s="142">
        <v>704340</v>
      </c>
      <c r="M32" s="142">
        <f t="shared" ref="M32:M47" si="4">K32*L32</f>
        <v>704340</v>
      </c>
      <c r="N32" s="157" t="s">
        <v>31</v>
      </c>
      <c r="O32" s="358"/>
    </row>
    <row r="33" spans="1:15" ht="43.5" customHeight="1">
      <c r="A33" s="320"/>
      <c r="B33" s="326"/>
      <c r="C33" s="189" t="s">
        <v>20</v>
      </c>
      <c r="D33" s="144" t="s">
        <v>32</v>
      </c>
      <c r="E33" s="137" t="s">
        <v>35</v>
      </c>
      <c r="F33" s="137" t="s">
        <v>30</v>
      </c>
      <c r="G33" s="138" t="s">
        <v>24</v>
      </c>
      <c r="H33" s="138" t="s">
        <v>25</v>
      </c>
      <c r="I33" s="139" t="s">
        <v>26</v>
      </c>
      <c r="J33" s="140" t="s">
        <v>34</v>
      </c>
      <c r="K33" s="141">
        <v>1</v>
      </c>
      <c r="L33" s="142">
        <v>704340</v>
      </c>
      <c r="M33" s="142">
        <f t="shared" si="4"/>
        <v>704340</v>
      </c>
      <c r="N33" s="157" t="s">
        <v>31</v>
      </c>
      <c r="O33" s="358"/>
    </row>
    <row r="34" spans="1:15" ht="65.25" customHeight="1">
      <c r="A34" s="320"/>
      <c r="B34" s="326"/>
      <c r="C34" s="189" t="s">
        <v>20</v>
      </c>
      <c r="D34" s="144" t="s">
        <v>32</v>
      </c>
      <c r="E34" s="143" t="s">
        <v>36</v>
      </c>
      <c r="F34" s="137" t="s">
        <v>37</v>
      </c>
      <c r="G34" s="138" t="s">
        <v>38</v>
      </c>
      <c r="H34" s="138" t="s">
        <v>25</v>
      </c>
      <c r="I34" s="139" t="s">
        <v>26</v>
      </c>
      <c r="J34" s="140" t="s">
        <v>27</v>
      </c>
      <c r="K34" s="141">
        <v>1</v>
      </c>
      <c r="L34" s="142">
        <v>704340</v>
      </c>
      <c r="M34" s="142">
        <f t="shared" si="4"/>
        <v>704340</v>
      </c>
      <c r="N34" s="157" t="s">
        <v>39</v>
      </c>
      <c r="O34" s="358"/>
    </row>
    <row r="35" spans="1:15" ht="46.5" customHeight="1">
      <c r="A35" s="320"/>
      <c r="B35" s="326"/>
      <c r="C35" s="190" t="s">
        <v>169</v>
      </c>
      <c r="D35" s="144" t="s">
        <v>170</v>
      </c>
      <c r="E35" s="143" t="s">
        <v>171</v>
      </c>
      <c r="F35" s="137" t="s">
        <v>172</v>
      </c>
      <c r="G35" s="138" t="s">
        <v>38</v>
      </c>
      <c r="H35" s="138" t="s">
        <v>173</v>
      </c>
      <c r="I35" s="139" t="s">
        <v>76</v>
      </c>
      <c r="J35" s="139" t="s">
        <v>174</v>
      </c>
      <c r="K35" s="141">
        <v>1</v>
      </c>
      <c r="L35" s="142">
        <v>704520</v>
      </c>
      <c r="M35" s="145">
        <f t="shared" si="4"/>
        <v>704520</v>
      </c>
      <c r="N35" s="158" t="s">
        <v>45</v>
      </c>
      <c r="O35" s="358"/>
    </row>
    <row r="36" spans="1:15" ht="60.75" customHeight="1">
      <c r="A36" s="320"/>
      <c r="B36" s="326"/>
      <c r="C36" s="190" t="s">
        <v>169</v>
      </c>
      <c r="D36" s="144" t="s">
        <v>170</v>
      </c>
      <c r="E36" s="144" t="s">
        <v>175</v>
      </c>
      <c r="F36" s="137" t="s">
        <v>176</v>
      </c>
      <c r="G36" s="138" t="s">
        <v>38</v>
      </c>
      <c r="H36" s="138" t="s">
        <v>25</v>
      </c>
      <c r="I36" s="139" t="s">
        <v>26</v>
      </c>
      <c r="J36" s="139" t="s">
        <v>177</v>
      </c>
      <c r="K36" s="141">
        <v>1</v>
      </c>
      <c r="L36" s="142">
        <v>704340</v>
      </c>
      <c r="M36" s="145">
        <f t="shared" si="4"/>
        <v>704340</v>
      </c>
      <c r="N36" s="158" t="s">
        <v>45</v>
      </c>
      <c r="O36" s="358"/>
    </row>
    <row r="37" spans="1:15" ht="60.75" customHeight="1">
      <c r="A37" s="320"/>
      <c r="B37" s="326"/>
      <c r="C37" s="190" t="s">
        <v>40</v>
      </c>
      <c r="D37" s="136"/>
      <c r="E37" s="144" t="s">
        <v>46</v>
      </c>
      <c r="F37" s="135" t="s">
        <v>47</v>
      </c>
      <c r="G37" s="138"/>
      <c r="H37" s="138" t="s">
        <v>25</v>
      </c>
      <c r="I37" s="139" t="s">
        <v>26</v>
      </c>
      <c r="J37" s="139" t="s">
        <v>48</v>
      </c>
      <c r="K37" s="141">
        <v>1</v>
      </c>
      <c r="L37" s="142">
        <v>704340</v>
      </c>
      <c r="M37" s="145">
        <f t="shared" si="4"/>
        <v>704340</v>
      </c>
      <c r="N37" s="158" t="s">
        <v>45</v>
      </c>
      <c r="O37" s="358"/>
    </row>
    <row r="38" spans="1:15" ht="60.75" customHeight="1">
      <c r="A38" s="320"/>
      <c r="B38" s="326"/>
      <c r="C38" s="190" t="s">
        <v>40</v>
      </c>
      <c r="D38" s="136"/>
      <c r="E38" s="144" t="s">
        <v>51</v>
      </c>
      <c r="F38" s="135" t="s">
        <v>42</v>
      </c>
      <c r="G38" s="138" t="s">
        <v>24</v>
      </c>
      <c r="H38" s="138" t="s">
        <v>25</v>
      </c>
      <c r="I38" s="139" t="s">
        <v>26</v>
      </c>
      <c r="J38" s="139" t="s">
        <v>50</v>
      </c>
      <c r="K38" s="141">
        <v>1</v>
      </c>
      <c r="L38" s="142">
        <v>704340</v>
      </c>
      <c r="M38" s="145">
        <f t="shared" si="4"/>
        <v>704340</v>
      </c>
      <c r="N38" s="158" t="s">
        <v>45</v>
      </c>
      <c r="O38" s="358"/>
    </row>
    <row r="39" spans="1:15" ht="60" customHeight="1">
      <c r="A39" s="320"/>
      <c r="B39" s="326"/>
      <c r="C39" s="190" t="s">
        <v>52</v>
      </c>
      <c r="D39" s="141"/>
      <c r="E39" s="141" t="s">
        <v>53</v>
      </c>
      <c r="F39" s="135" t="s">
        <v>54</v>
      </c>
      <c r="G39" s="138" t="s">
        <v>24</v>
      </c>
      <c r="H39" s="138" t="s">
        <v>25</v>
      </c>
      <c r="I39" s="139" t="s">
        <v>26</v>
      </c>
      <c r="J39" s="141" t="s">
        <v>50</v>
      </c>
      <c r="K39" s="141">
        <v>1</v>
      </c>
      <c r="L39" s="142">
        <v>704340</v>
      </c>
      <c r="M39" s="145">
        <f t="shared" si="4"/>
        <v>704340</v>
      </c>
      <c r="N39" s="157" t="s">
        <v>55</v>
      </c>
      <c r="O39" s="358"/>
    </row>
    <row r="40" spans="1:15" ht="33.75" customHeight="1">
      <c r="A40" s="320"/>
      <c r="B40" s="326"/>
      <c r="C40" s="190" t="s">
        <v>52</v>
      </c>
      <c r="D40" s="141"/>
      <c r="E40" s="141" t="s">
        <v>56</v>
      </c>
      <c r="F40" s="135" t="s">
        <v>42</v>
      </c>
      <c r="G40" s="138" t="s">
        <v>24</v>
      </c>
      <c r="H40" s="138" t="s">
        <v>25</v>
      </c>
      <c r="I40" s="139" t="s">
        <v>26</v>
      </c>
      <c r="J40" s="141" t="s">
        <v>50</v>
      </c>
      <c r="K40" s="141">
        <v>1</v>
      </c>
      <c r="L40" s="142">
        <v>704340</v>
      </c>
      <c r="M40" s="145">
        <f t="shared" si="4"/>
        <v>704340</v>
      </c>
      <c r="N40" s="157" t="s">
        <v>39</v>
      </c>
      <c r="O40" s="358"/>
    </row>
    <row r="41" spans="1:15" ht="46.5" customHeight="1">
      <c r="A41" s="320"/>
      <c r="B41" s="326"/>
      <c r="C41" s="190" t="s">
        <v>52</v>
      </c>
      <c r="D41" s="141"/>
      <c r="E41" s="141" t="s">
        <v>57</v>
      </c>
      <c r="F41" s="135" t="s">
        <v>58</v>
      </c>
      <c r="G41" s="138" t="s">
        <v>24</v>
      </c>
      <c r="H41" s="138" t="s">
        <v>25</v>
      </c>
      <c r="I41" s="139" t="s">
        <v>26</v>
      </c>
      <c r="J41" s="141" t="s">
        <v>50</v>
      </c>
      <c r="K41" s="141">
        <v>1</v>
      </c>
      <c r="L41" s="145">
        <v>1600000</v>
      </c>
      <c r="M41" s="145">
        <f t="shared" si="4"/>
        <v>1600000</v>
      </c>
      <c r="N41" s="159" t="s">
        <v>28</v>
      </c>
      <c r="O41" s="358"/>
    </row>
    <row r="42" spans="1:15" ht="37.5" customHeight="1">
      <c r="A42" s="320"/>
      <c r="B42" s="326"/>
      <c r="C42" s="190" t="s">
        <v>52</v>
      </c>
      <c r="D42" s="141"/>
      <c r="E42" s="141" t="s">
        <v>59</v>
      </c>
      <c r="F42" s="135" t="s">
        <v>42</v>
      </c>
      <c r="G42" s="138" t="s">
        <v>24</v>
      </c>
      <c r="H42" s="138" t="s">
        <v>25</v>
      </c>
      <c r="I42" s="139" t="s">
        <v>26</v>
      </c>
      <c r="J42" s="141" t="s">
        <v>50</v>
      </c>
      <c r="K42" s="141">
        <v>1</v>
      </c>
      <c r="L42" s="142">
        <v>704340</v>
      </c>
      <c r="M42" s="145">
        <f t="shared" si="4"/>
        <v>704340</v>
      </c>
      <c r="N42" s="157" t="s">
        <v>55</v>
      </c>
      <c r="O42" s="358"/>
    </row>
    <row r="43" spans="1:15" ht="37.5" customHeight="1">
      <c r="A43" s="320"/>
      <c r="B43" s="326"/>
      <c r="C43" s="190" t="s">
        <v>60</v>
      </c>
      <c r="D43" s="141"/>
      <c r="E43" s="141" t="s">
        <v>113</v>
      </c>
      <c r="F43" s="135" t="s">
        <v>42</v>
      </c>
      <c r="G43" s="138" t="s">
        <v>62</v>
      </c>
      <c r="H43" s="138" t="s">
        <v>25</v>
      </c>
      <c r="I43" s="139" t="s">
        <v>26</v>
      </c>
      <c r="J43" s="140" t="s">
        <v>27</v>
      </c>
      <c r="K43" s="141">
        <v>1</v>
      </c>
      <c r="L43" s="142">
        <v>704340</v>
      </c>
      <c r="M43" s="145">
        <f t="shared" si="4"/>
        <v>704340</v>
      </c>
      <c r="N43" s="157" t="s">
        <v>31</v>
      </c>
      <c r="O43" s="358"/>
    </row>
    <row r="44" spans="1:15" ht="37.5" customHeight="1">
      <c r="A44" s="320"/>
      <c r="B44" s="326"/>
      <c r="C44" s="190" t="s">
        <v>60</v>
      </c>
      <c r="D44" s="141"/>
      <c r="E44" s="141" t="s">
        <v>142</v>
      </c>
      <c r="F44" s="135" t="s">
        <v>42</v>
      </c>
      <c r="G44" s="138" t="s">
        <v>62</v>
      </c>
      <c r="H44" s="138" t="s">
        <v>25</v>
      </c>
      <c r="I44" s="139" t="s">
        <v>26</v>
      </c>
      <c r="J44" s="140" t="s">
        <v>27</v>
      </c>
      <c r="K44" s="141">
        <v>1</v>
      </c>
      <c r="L44" s="142">
        <v>704340</v>
      </c>
      <c r="M44" s="145">
        <f t="shared" si="4"/>
        <v>704340</v>
      </c>
      <c r="N44" s="173" t="s">
        <v>31</v>
      </c>
      <c r="O44" s="358"/>
    </row>
    <row r="45" spans="1:15" ht="37.5" customHeight="1">
      <c r="A45" s="320"/>
      <c r="B45" s="326"/>
      <c r="C45" s="190" t="s">
        <v>60</v>
      </c>
      <c r="D45" s="141"/>
      <c r="E45" s="141" t="s">
        <v>61</v>
      </c>
      <c r="F45" s="135" t="s">
        <v>42</v>
      </c>
      <c r="G45" s="138" t="s">
        <v>62</v>
      </c>
      <c r="H45" s="138" t="s">
        <v>25</v>
      </c>
      <c r="I45" s="139" t="s">
        <v>26</v>
      </c>
      <c r="J45" s="140" t="s">
        <v>27</v>
      </c>
      <c r="K45" s="141">
        <v>1</v>
      </c>
      <c r="L45" s="142">
        <v>704340</v>
      </c>
      <c r="M45" s="145">
        <f t="shared" si="4"/>
        <v>704340</v>
      </c>
      <c r="N45" s="157" t="s">
        <v>31</v>
      </c>
      <c r="O45" s="358"/>
    </row>
    <row r="46" spans="1:15" ht="37.5" customHeight="1">
      <c r="A46" s="320"/>
      <c r="B46" s="326"/>
      <c r="C46" s="190" t="s">
        <v>63</v>
      </c>
      <c r="D46" s="141" t="s">
        <v>64</v>
      </c>
      <c r="E46" s="135" t="s">
        <v>65</v>
      </c>
      <c r="F46" s="135" t="s">
        <v>42</v>
      </c>
      <c r="G46" s="138" t="s">
        <v>24</v>
      </c>
      <c r="H46" s="138" t="s">
        <v>25</v>
      </c>
      <c r="I46" s="139" t="s">
        <v>26</v>
      </c>
      <c r="J46" s="141" t="s">
        <v>50</v>
      </c>
      <c r="K46" s="141">
        <v>1</v>
      </c>
      <c r="L46" s="142">
        <v>704340</v>
      </c>
      <c r="M46" s="145">
        <f t="shared" si="4"/>
        <v>704340</v>
      </c>
      <c r="N46" s="157" t="s">
        <v>31</v>
      </c>
      <c r="O46" s="358"/>
    </row>
    <row r="47" spans="1:15" ht="37.5" customHeight="1">
      <c r="A47" s="320"/>
      <c r="B47" s="326"/>
      <c r="C47" s="190" t="s">
        <v>63</v>
      </c>
      <c r="D47" s="141" t="s">
        <v>64</v>
      </c>
      <c r="E47" s="147" t="s">
        <v>66</v>
      </c>
      <c r="F47" s="135" t="s">
        <v>42</v>
      </c>
      <c r="G47" s="138" t="s">
        <v>24</v>
      </c>
      <c r="H47" s="138" t="s">
        <v>25</v>
      </c>
      <c r="I47" s="139" t="s">
        <v>26</v>
      </c>
      <c r="J47" s="141" t="s">
        <v>50</v>
      </c>
      <c r="K47" s="141">
        <v>1</v>
      </c>
      <c r="L47" s="142">
        <v>704340</v>
      </c>
      <c r="M47" s="145">
        <f t="shared" si="4"/>
        <v>704340</v>
      </c>
      <c r="N47" s="157" t="s">
        <v>31</v>
      </c>
      <c r="O47" s="358"/>
    </row>
    <row r="48" spans="1:15" ht="37.5" customHeight="1">
      <c r="A48" s="320"/>
      <c r="B48" s="326"/>
      <c r="C48" s="190" t="s">
        <v>63</v>
      </c>
      <c r="D48" s="144" t="s">
        <v>67</v>
      </c>
      <c r="E48" s="148" t="s">
        <v>68</v>
      </c>
      <c r="F48" s="148" t="s">
        <v>58</v>
      </c>
      <c r="G48" s="138" t="s">
        <v>24</v>
      </c>
      <c r="H48" s="138" t="s">
        <v>25</v>
      </c>
      <c r="I48" s="139" t="s">
        <v>26</v>
      </c>
      <c r="J48" s="144" t="s">
        <v>69</v>
      </c>
      <c r="K48" s="141">
        <v>1</v>
      </c>
      <c r="L48" s="145">
        <v>1800000</v>
      </c>
      <c r="M48" s="145">
        <f>L48*K48</f>
        <v>1800000</v>
      </c>
      <c r="N48" s="159" t="s">
        <v>28</v>
      </c>
      <c r="O48" s="358"/>
    </row>
    <row r="49" spans="1:15" ht="37.5" customHeight="1">
      <c r="A49" s="320"/>
      <c r="B49" s="326"/>
      <c r="C49" s="190" t="s">
        <v>63</v>
      </c>
      <c r="D49" s="144" t="s">
        <v>70</v>
      </c>
      <c r="E49" s="148" t="s">
        <v>71</v>
      </c>
      <c r="F49" s="135" t="s">
        <v>42</v>
      </c>
      <c r="G49" s="138" t="s">
        <v>24</v>
      </c>
      <c r="H49" s="138" t="s">
        <v>25</v>
      </c>
      <c r="I49" s="139" t="s">
        <v>26</v>
      </c>
      <c r="J49" s="141" t="s">
        <v>50</v>
      </c>
      <c r="K49" s="141">
        <v>1</v>
      </c>
      <c r="L49" s="142">
        <v>704340</v>
      </c>
      <c r="M49" s="145">
        <f>L49*K49</f>
        <v>704340</v>
      </c>
      <c r="N49" s="157" t="s">
        <v>31</v>
      </c>
      <c r="O49" s="358"/>
    </row>
    <row r="50" spans="1:15" ht="37.5" customHeight="1">
      <c r="A50" s="320"/>
      <c r="B50" s="326"/>
      <c r="C50" s="190" t="s">
        <v>72</v>
      </c>
      <c r="D50" s="144" t="s">
        <v>73</v>
      </c>
      <c r="E50" s="148" t="s">
        <v>74</v>
      </c>
      <c r="F50" s="135" t="s">
        <v>42</v>
      </c>
      <c r="G50" s="138" t="s">
        <v>24</v>
      </c>
      <c r="H50" s="146" t="s">
        <v>75</v>
      </c>
      <c r="I50" s="139" t="s">
        <v>76</v>
      </c>
      <c r="J50" s="144" t="s">
        <v>77</v>
      </c>
      <c r="K50" s="141">
        <v>2</v>
      </c>
      <c r="L50" s="142">
        <v>704340</v>
      </c>
      <c r="M50" s="145">
        <f>K50*L50</f>
        <v>1408680</v>
      </c>
      <c r="N50" s="157" t="s">
        <v>39</v>
      </c>
      <c r="O50" s="358"/>
    </row>
    <row r="51" spans="1:15" ht="69.75" customHeight="1">
      <c r="A51" s="320"/>
      <c r="B51" s="326"/>
      <c r="C51" s="190" t="s">
        <v>72</v>
      </c>
      <c r="D51" s="144" t="s">
        <v>73</v>
      </c>
      <c r="E51" s="148" t="s">
        <v>78</v>
      </c>
      <c r="F51" s="135" t="s">
        <v>42</v>
      </c>
      <c r="G51" s="138" t="s">
        <v>24</v>
      </c>
      <c r="H51" s="146" t="s">
        <v>43</v>
      </c>
      <c r="I51" s="139" t="s">
        <v>26</v>
      </c>
      <c r="J51" s="141" t="s">
        <v>79</v>
      </c>
      <c r="K51" s="141">
        <v>1</v>
      </c>
      <c r="L51" s="142">
        <v>704340</v>
      </c>
      <c r="M51" s="145">
        <f t="shared" ref="M51:M54" si="5">K51*L51</f>
        <v>704340</v>
      </c>
      <c r="N51" s="157" t="s">
        <v>55</v>
      </c>
      <c r="O51" s="358"/>
    </row>
    <row r="52" spans="1:15" ht="60" customHeight="1">
      <c r="A52" s="320"/>
      <c r="B52" s="326"/>
      <c r="C52" s="190" t="s">
        <v>72</v>
      </c>
      <c r="D52" s="144" t="s">
        <v>73</v>
      </c>
      <c r="E52" s="148" t="s">
        <v>80</v>
      </c>
      <c r="F52" s="135" t="s">
        <v>42</v>
      </c>
      <c r="G52" s="138" t="s">
        <v>24</v>
      </c>
      <c r="H52" s="138" t="s">
        <v>25</v>
      </c>
      <c r="I52" s="139" t="s">
        <v>26</v>
      </c>
      <c r="J52" s="144" t="s">
        <v>69</v>
      </c>
      <c r="K52" s="141">
        <v>1</v>
      </c>
      <c r="L52" s="142">
        <v>704340</v>
      </c>
      <c r="M52" s="145">
        <f t="shared" si="5"/>
        <v>704340</v>
      </c>
      <c r="N52" s="157" t="s">
        <v>31</v>
      </c>
      <c r="O52" s="358"/>
    </row>
    <row r="53" spans="1:15" ht="33.75" customHeight="1">
      <c r="A53" s="320"/>
      <c r="B53" s="326"/>
      <c r="C53" s="190" t="s">
        <v>72</v>
      </c>
      <c r="D53" s="144" t="s">
        <v>90</v>
      </c>
      <c r="E53" s="148" t="s">
        <v>178</v>
      </c>
      <c r="F53" s="135" t="s">
        <v>42</v>
      </c>
      <c r="G53" s="138" t="s">
        <v>24</v>
      </c>
      <c r="H53" s="138" t="s">
        <v>25</v>
      </c>
      <c r="I53" s="139" t="s">
        <v>26</v>
      </c>
      <c r="J53" s="144" t="s">
        <v>69</v>
      </c>
      <c r="K53" s="141">
        <v>1</v>
      </c>
      <c r="L53" s="142">
        <v>704340</v>
      </c>
      <c r="M53" s="145">
        <f t="shared" si="5"/>
        <v>704340</v>
      </c>
      <c r="N53" s="158" t="s">
        <v>45</v>
      </c>
      <c r="O53" s="358"/>
    </row>
    <row r="54" spans="1:15" ht="68.25" customHeight="1">
      <c r="A54" s="270"/>
      <c r="B54" s="269"/>
      <c r="C54" s="258" t="s">
        <v>72</v>
      </c>
      <c r="D54" s="259" t="s">
        <v>90</v>
      </c>
      <c r="E54" s="260" t="s">
        <v>91</v>
      </c>
      <c r="F54" s="261" t="s">
        <v>42</v>
      </c>
      <c r="G54" s="262" t="s">
        <v>24</v>
      </c>
      <c r="H54" s="262" t="s">
        <v>25</v>
      </c>
      <c r="I54" s="263" t="s">
        <v>26</v>
      </c>
      <c r="J54" s="259" t="s">
        <v>69</v>
      </c>
      <c r="K54" s="264">
        <v>1</v>
      </c>
      <c r="L54" s="142">
        <v>704340</v>
      </c>
      <c r="M54" s="265">
        <f t="shared" si="5"/>
        <v>704340</v>
      </c>
      <c r="N54" s="266" t="s">
        <v>45</v>
      </c>
      <c r="O54" s="358"/>
    </row>
    <row r="55" spans="1:15" ht="68.25" customHeight="1">
      <c r="A55" s="286" t="s">
        <v>180</v>
      </c>
      <c r="B55" s="300">
        <v>423</v>
      </c>
      <c r="C55" s="192" t="s">
        <v>20</v>
      </c>
      <c r="D55" s="171" t="s">
        <v>21</v>
      </c>
      <c r="E55" s="150" t="s">
        <v>22</v>
      </c>
      <c r="F55" s="150" t="s">
        <v>23</v>
      </c>
      <c r="G55" s="151" t="s">
        <v>24</v>
      </c>
      <c r="H55" s="151" t="s">
        <v>25</v>
      </c>
      <c r="I55" s="152" t="s">
        <v>26</v>
      </c>
      <c r="J55" s="153" t="s">
        <v>27</v>
      </c>
      <c r="K55" s="154">
        <v>1</v>
      </c>
      <c r="L55" s="155">
        <v>1600000</v>
      </c>
      <c r="M55" s="155">
        <f>K55*L55</f>
        <v>1600000</v>
      </c>
      <c r="N55" s="156" t="s">
        <v>28</v>
      </c>
      <c r="O55" s="358"/>
    </row>
    <row r="56" spans="1:15" ht="68.25" customHeight="1">
      <c r="A56" s="287"/>
      <c r="B56" s="301"/>
      <c r="C56" s="189" t="s">
        <v>20</v>
      </c>
      <c r="D56" s="144" t="s">
        <v>21</v>
      </c>
      <c r="E56" s="137" t="s">
        <v>29</v>
      </c>
      <c r="F56" s="137" t="s">
        <v>30</v>
      </c>
      <c r="G56" s="138" t="s">
        <v>24</v>
      </c>
      <c r="H56" s="138" t="s">
        <v>25</v>
      </c>
      <c r="I56" s="139" t="s">
        <v>26</v>
      </c>
      <c r="J56" s="140" t="s">
        <v>27</v>
      </c>
      <c r="K56" s="141">
        <v>1</v>
      </c>
      <c r="L56" s="142">
        <v>704340</v>
      </c>
      <c r="M56" s="142">
        <f>K56*L56</f>
        <v>704340</v>
      </c>
      <c r="N56" s="157" t="s">
        <v>31</v>
      </c>
      <c r="O56" s="358"/>
    </row>
    <row r="57" spans="1:15" ht="68.25" customHeight="1">
      <c r="A57" s="287"/>
      <c r="B57" s="301"/>
      <c r="C57" s="189" t="s">
        <v>20</v>
      </c>
      <c r="D57" s="144" t="s">
        <v>32</v>
      </c>
      <c r="E57" s="137" t="s">
        <v>33</v>
      </c>
      <c r="F57" s="137" t="s">
        <v>30</v>
      </c>
      <c r="G57" s="138" t="s">
        <v>24</v>
      </c>
      <c r="H57" s="138" t="s">
        <v>25</v>
      </c>
      <c r="I57" s="139" t="s">
        <v>26</v>
      </c>
      <c r="J57" s="140" t="s">
        <v>34</v>
      </c>
      <c r="K57" s="141">
        <v>1</v>
      </c>
      <c r="L57" s="142">
        <v>704340</v>
      </c>
      <c r="M57" s="142">
        <f t="shared" ref="M57:M72" si="6">K57*L57</f>
        <v>704340</v>
      </c>
      <c r="N57" s="157" t="s">
        <v>31</v>
      </c>
      <c r="O57" s="358"/>
    </row>
    <row r="58" spans="1:15" ht="68.25" customHeight="1">
      <c r="A58" s="287"/>
      <c r="B58" s="301"/>
      <c r="C58" s="189" t="s">
        <v>20</v>
      </c>
      <c r="D58" s="144" t="s">
        <v>32</v>
      </c>
      <c r="E58" s="137" t="s">
        <v>35</v>
      </c>
      <c r="F58" s="137" t="s">
        <v>30</v>
      </c>
      <c r="G58" s="138" t="s">
        <v>24</v>
      </c>
      <c r="H58" s="138" t="s">
        <v>25</v>
      </c>
      <c r="I58" s="139" t="s">
        <v>26</v>
      </c>
      <c r="J58" s="140" t="s">
        <v>34</v>
      </c>
      <c r="K58" s="141">
        <v>1</v>
      </c>
      <c r="L58" s="142">
        <v>704340</v>
      </c>
      <c r="M58" s="142">
        <f t="shared" si="6"/>
        <v>704340</v>
      </c>
      <c r="N58" s="157" t="s">
        <v>31</v>
      </c>
      <c r="O58" s="358"/>
    </row>
    <row r="59" spans="1:15" ht="68.25" customHeight="1">
      <c r="A59" s="287"/>
      <c r="B59" s="301"/>
      <c r="C59" s="189" t="s">
        <v>20</v>
      </c>
      <c r="D59" s="144" t="s">
        <v>32</v>
      </c>
      <c r="E59" s="143" t="s">
        <v>36</v>
      </c>
      <c r="F59" s="137" t="s">
        <v>37</v>
      </c>
      <c r="G59" s="138" t="s">
        <v>38</v>
      </c>
      <c r="H59" s="138" t="s">
        <v>25</v>
      </c>
      <c r="I59" s="139" t="s">
        <v>26</v>
      </c>
      <c r="J59" s="140" t="s">
        <v>27</v>
      </c>
      <c r="K59" s="141">
        <v>1</v>
      </c>
      <c r="L59" s="142">
        <v>704340</v>
      </c>
      <c r="M59" s="142">
        <f t="shared" si="6"/>
        <v>704340</v>
      </c>
      <c r="N59" s="157" t="s">
        <v>39</v>
      </c>
      <c r="O59" s="358"/>
    </row>
    <row r="60" spans="1:15" ht="68.25" customHeight="1">
      <c r="A60" s="287"/>
      <c r="B60" s="301"/>
      <c r="C60" s="190" t="s">
        <v>169</v>
      </c>
      <c r="D60" s="144" t="s">
        <v>170</v>
      </c>
      <c r="E60" s="143" t="s">
        <v>171</v>
      </c>
      <c r="F60" s="137" t="s">
        <v>172</v>
      </c>
      <c r="G60" s="138" t="s">
        <v>38</v>
      </c>
      <c r="H60" s="138" t="s">
        <v>173</v>
      </c>
      <c r="I60" s="139" t="s">
        <v>76</v>
      </c>
      <c r="J60" s="139" t="s">
        <v>174</v>
      </c>
      <c r="K60" s="141">
        <v>1</v>
      </c>
      <c r="L60" s="142">
        <v>704520</v>
      </c>
      <c r="M60" s="145">
        <f t="shared" si="6"/>
        <v>704520</v>
      </c>
      <c r="N60" s="158" t="s">
        <v>45</v>
      </c>
      <c r="O60" s="358"/>
    </row>
    <row r="61" spans="1:15" ht="68.25" customHeight="1">
      <c r="A61" s="287"/>
      <c r="B61" s="301"/>
      <c r="C61" s="190" t="s">
        <v>169</v>
      </c>
      <c r="D61" s="144" t="s">
        <v>170</v>
      </c>
      <c r="E61" s="144" t="s">
        <v>175</v>
      </c>
      <c r="F61" s="137" t="s">
        <v>176</v>
      </c>
      <c r="G61" s="138" t="s">
        <v>38</v>
      </c>
      <c r="H61" s="138" t="s">
        <v>25</v>
      </c>
      <c r="I61" s="139" t="s">
        <v>26</v>
      </c>
      <c r="J61" s="139" t="s">
        <v>177</v>
      </c>
      <c r="K61" s="141">
        <v>1</v>
      </c>
      <c r="L61" s="142">
        <v>704340</v>
      </c>
      <c r="M61" s="145">
        <f t="shared" si="6"/>
        <v>704340</v>
      </c>
      <c r="N61" s="158" t="s">
        <v>45</v>
      </c>
      <c r="O61" s="358"/>
    </row>
    <row r="62" spans="1:15" ht="68.25" customHeight="1">
      <c r="A62" s="287"/>
      <c r="B62" s="301"/>
      <c r="C62" s="190" t="s">
        <v>40</v>
      </c>
      <c r="D62" s="136"/>
      <c r="E62" s="144" t="s">
        <v>46</v>
      </c>
      <c r="F62" s="135" t="s">
        <v>47</v>
      </c>
      <c r="G62" s="138"/>
      <c r="H62" s="138" t="s">
        <v>25</v>
      </c>
      <c r="I62" s="139" t="s">
        <v>26</v>
      </c>
      <c r="J62" s="139" t="s">
        <v>48</v>
      </c>
      <c r="K62" s="141">
        <v>1</v>
      </c>
      <c r="L62" s="142">
        <v>704340</v>
      </c>
      <c r="M62" s="145">
        <f t="shared" si="6"/>
        <v>704340</v>
      </c>
      <c r="N62" s="158" t="s">
        <v>45</v>
      </c>
      <c r="O62" s="358"/>
    </row>
    <row r="63" spans="1:15" ht="68.25" customHeight="1">
      <c r="A63" s="287"/>
      <c r="B63" s="301"/>
      <c r="C63" s="190" t="s">
        <v>40</v>
      </c>
      <c r="D63" s="136"/>
      <c r="E63" s="144" t="s">
        <v>51</v>
      </c>
      <c r="F63" s="135" t="s">
        <v>42</v>
      </c>
      <c r="G63" s="138" t="s">
        <v>24</v>
      </c>
      <c r="H63" s="138" t="s">
        <v>25</v>
      </c>
      <c r="I63" s="139" t="s">
        <v>26</v>
      </c>
      <c r="J63" s="139" t="s">
        <v>50</v>
      </c>
      <c r="K63" s="141">
        <v>1</v>
      </c>
      <c r="L63" s="142">
        <v>704340</v>
      </c>
      <c r="M63" s="145">
        <f t="shared" si="6"/>
        <v>704340</v>
      </c>
      <c r="N63" s="158" t="s">
        <v>45</v>
      </c>
      <c r="O63" s="358"/>
    </row>
    <row r="64" spans="1:15" ht="69.75" customHeight="1">
      <c r="A64" s="287"/>
      <c r="B64" s="301"/>
      <c r="C64" s="190" t="s">
        <v>52</v>
      </c>
      <c r="D64" s="141"/>
      <c r="E64" s="141" t="s">
        <v>53</v>
      </c>
      <c r="F64" s="135" t="s">
        <v>54</v>
      </c>
      <c r="G64" s="138" t="s">
        <v>24</v>
      </c>
      <c r="H64" s="138" t="s">
        <v>25</v>
      </c>
      <c r="I64" s="139" t="s">
        <v>26</v>
      </c>
      <c r="J64" s="141" t="s">
        <v>50</v>
      </c>
      <c r="K64" s="141">
        <v>1</v>
      </c>
      <c r="L64" s="142">
        <v>704340</v>
      </c>
      <c r="M64" s="145">
        <f t="shared" si="6"/>
        <v>704340</v>
      </c>
      <c r="N64" s="157" t="s">
        <v>55</v>
      </c>
      <c r="O64" s="358"/>
    </row>
    <row r="65" spans="1:15" ht="30" customHeight="1">
      <c r="A65" s="287"/>
      <c r="B65" s="301"/>
      <c r="C65" s="190" t="s">
        <v>52</v>
      </c>
      <c r="D65" s="141"/>
      <c r="E65" s="141" t="s">
        <v>56</v>
      </c>
      <c r="F65" s="135" t="s">
        <v>42</v>
      </c>
      <c r="G65" s="138" t="s">
        <v>24</v>
      </c>
      <c r="H65" s="138" t="s">
        <v>25</v>
      </c>
      <c r="I65" s="139" t="s">
        <v>26</v>
      </c>
      <c r="J65" s="141" t="s">
        <v>50</v>
      </c>
      <c r="K65" s="141">
        <v>1</v>
      </c>
      <c r="L65" s="142">
        <v>704340</v>
      </c>
      <c r="M65" s="145">
        <f t="shared" si="6"/>
        <v>704340</v>
      </c>
      <c r="N65" s="157" t="s">
        <v>39</v>
      </c>
      <c r="O65" s="358"/>
    </row>
    <row r="66" spans="1:15" ht="67.5" customHeight="1">
      <c r="A66" s="287"/>
      <c r="B66" s="301"/>
      <c r="C66" s="190" t="s">
        <v>52</v>
      </c>
      <c r="D66" s="141"/>
      <c r="E66" s="141" t="s">
        <v>57</v>
      </c>
      <c r="F66" s="135" t="s">
        <v>58</v>
      </c>
      <c r="G66" s="138" t="s">
        <v>24</v>
      </c>
      <c r="H66" s="138" t="s">
        <v>25</v>
      </c>
      <c r="I66" s="139" t="s">
        <v>26</v>
      </c>
      <c r="J66" s="141" t="s">
        <v>50</v>
      </c>
      <c r="K66" s="141">
        <v>1</v>
      </c>
      <c r="L66" s="145">
        <v>1600000</v>
      </c>
      <c r="M66" s="145">
        <f t="shared" si="6"/>
        <v>1600000</v>
      </c>
      <c r="N66" s="159" t="s">
        <v>28</v>
      </c>
      <c r="O66" s="358"/>
    </row>
    <row r="67" spans="1:15" ht="73.5" customHeight="1">
      <c r="A67" s="287"/>
      <c r="B67" s="301"/>
      <c r="C67" s="190" t="s">
        <v>52</v>
      </c>
      <c r="D67" s="141"/>
      <c r="E67" s="141" t="s">
        <v>59</v>
      </c>
      <c r="F67" s="135" t="s">
        <v>42</v>
      </c>
      <c r="G67" s="138" t="s">
        <v>24</v>
      </c>
      <c r="H67" s="138" t="s">
        <v>25</v>
      </c>
      <c r="I67" s="139" t="s">
        <v>26</v>
      </c>
      <c r="J67" s="141" t="s">
        <v>50</v>
      </c>
      <c r="K67" s="141">
        <v>1</v>
      </c>
      <c r="L67" s="142">
        <v>704340</v>
      </c>
      <c r="M67" s="145">
        <f t="shared" si="6"/>
        <v>704340</v>
      </c>
      <c r="N67" s="157" t="s">
        <v>55</v>
      </c>
      <c r="O67" s="358"/>
    </row>
    <row r="68" spans="1:15" ht="55.5" customHeight="1">
      <c r="A68" s="287"/>
      <c r="B68" s="301"/>
      <c r="C68" s="190" t="s">
        <v>60</v>
      </c>
      <c r="D68" s="141"/>
      <c r="E68" s="141" t="s">
        <v>113</v>
      </c>
      <c r="F68" s="135" t="s">
        <v>42</v>
      </c>
      <c r="G68" s="138" t="s">
        <v>62</v>
      </c>
      <c r="H68" s="138" t="s">
        <v>25</v>
      </c>
      <c r="I68" s="139" t="s">
        <v>26</v>
      </c>
      <c r="J68" s="140" t="s">
        <v>27</v>
      </c>
      <c r="K68" s="141">
        <v>1</v>
      </c>
      <c r="L68" s="142">
        <v>704340</v>
      </c>
      <c r="M68" s="145">
        <f t="shared" si="6"/>
        <v>704340</v>
      </c>
      <c r="N68" s="157" t="s">
        <v>31</v>
      </c>
      <c r="O68" s="358"/>
    </row>
    <row r="69" spans="1:15" ht="55.5" customHeight="1">
      <c r="A69" s="287"/>
      <c r="B69" s="301"/>
      <c r="C69" s="190" t="s">
        <v>60</v>
      </c>
      <c r="D69" s="141"/>
      <c r="E69" s="141" t="s">
        <v>142</v>
      </c>
      <c r="F69" s="135" t="s">
        <v>42</v>
      </c>
      <c r="G69" s="138" t="s">
        <v>62</v>
      </c>
      <c r="H69" s="138" t="s">
        <v>25</v>
      </c>
      <c r="I69" s="139" t="s">
        <v>26</v>
      </c>
      <c r="J69" s="140" t="s">
        <v>27</v>
      </c>
      <c r="K69" s="141">
        <v>1</v>
      </c>
      <c r="L69" s="142">
        <v>704340</v>
      </c>
      <c r="M69" s="145">
        <f t="shared" si="6"/>
        <v>704340</v>
      </c>
      <c r="N69" s="173" t="s">
        <v>31</v>
      </c>
      <c r="O69" s="358"/>
    </row>
    <row r="70" spans="1:15" ht="55.5" customHeight="1">
      <c r="A70" s="287"/>
      <c r="B70" s="301"/>
      <c r="C70" s="190" t="s">
        <v>60</v>
      </c>
      <c r="D70" s="141"/>
      <c r="E70" s="141" t="s">
        <v>61</v>
      </c>
      <c r="F70" s="135" t="s">
        <v>42</v>
      </c>
      <c r="G70" s="138" t="s">
        <v>62</v>
      </c>
      <c r="H70" s="138" t="s">
        <v>25</v>
      </c>
      <c r="I70" s="139" t="s">
        <v>26</v>
      </c>
      <c r="J70" s="140" t="s">
        <v>27</v>
      </c>
      <c r="K70" s="141">
        <v>1</v>
      </c>
      <c r="L70" s="142">
        <v>704340</v>
      </c>
      <c r="M70" s="145">
        <f t="shared" si="6"/>
        <v>704340</v>
      </c>
      <c r="N70" s="157" t="s">
        <v>31</v>
      </c>
      <c r="O70" s="358"/>
    </row>
    <row r="71" spans="1:15" ht="55.5" customHeight="1">
      <c r="A71" s="287"/>
      <c r="B71" s="301"/>
      <c r="C71" s="190" t="s">
        <v>63</v>
      </c>
      <c r="D71" s="141" t="s">
        <v>64</v>
      </c>
      <c r="E71" s="135" t="s">
        <v>65</v>
      </c>
      <c r="F71" s="135" t="s">
        <v>42</v>
      </c>
      <c r="G71" s="138" t="s">
        <v>24</v>
      </c>
      <c r="H71" s="138" t="s">
        <v>25</v>
      </c>
      <c r="I71" s="139" t="s">
        <v>26</v>
      </c>
      <c r="J71" s="141" t="s">
        <v>50</v>
      </c>
      <c r="K71" s="141">
        <v>1</v>
      </c>
      <c r="L71" s="142">
        <v>704340</v>
      </c>
      <c r="M71" s="145">
        <f t="shared" si="6"/>
        <v>704340</v>
      </c>
      <c r="N71" s="157" t="s">
        <v>31</v>
      </c>
      <c r="O71" s="358"/>
    </row>
    <row r="72" spans="1:15" ht="57.75" customHeight="1">
      <c r="A72" s="287"/>
      <c r="B72" s="301"/>
      <c r="C72" s="190" t="s">
        <v>63</v>
      </c>
      <c r="D72" s="141" t="s">
        <v>64</v>
      </c>
      <c r="E72" s="147" t="s">
        <v>66</v>
      </c>
      <c r="F72" s="135" t="s">
        <v>42</v>
      </c>
      <c r="G72" s="138" t="s">
        <v>24</v>
      </c>
      <c r="H72" s="138" t="s">
        <v>25</v>
      </c>
      <c r="I72" s="139" t="s">
        <v>26</v>
      </c>
      <c r="J72" s="141" t="s">
        <v>50</v>
      </c>
      <c r="K72" s="141">
        <v>1</v>
      </c>
      <c r="L72" s="142">
        <v>704340</v>
      </c>
      <c r="M72" s="145">
        <f t="shared" si="6"/>
        <v>704340</v>
      </c>
      <c r="N72" s="157" t="s">
        <v>31</v>
      </c>
      <c r="O72" s="358"/>
    </row>
    <row r="73" spans="1:15" ht="67.5" customHeight="1">
      <c r="A73" s="287"/>
      <c r="B73" s="301"/>
      <c r="C73" s="190" t="s">
        <v>63</v>
      </c>
      <c r="D73" s="144" t="s">
        <v>67</v>
      </c>
      <c r="E73" s="148" t="s">
        <v>68</v>
      </c>
      <c r="F73" s="148" t="s">
        <v>58</v>
      </c>
      <c r="G73" s="138" t="s">
        <v>24</v>
      </c>
      <c r="H73" s="138" t="s">
        <v>25</v>
      </c>
      <c r="I73" s="139" t="s">
        <v>26</v>
      </c>
      <c r="J73" s="144" t="s">
        <v>69</v>
      </c>
      <c r="K73" s="141">
        <v>1</v>
      </c>
      <c r="L73" s="145">
        <v>1800000</v>
      </c>
      <c r="M73" s="145">
        <f>L73*K73</f>
        <v>1800000</v>
      </c>
      <c r="N73" s="159" t="s">
        <v>28</v>
      </c>
      <c r="O73" s="358"/>
    </row>
    <row r="74" spans="1:15" ht="42.75" customHeight="1">
      <c r="A74" s="287"/>
      <c r="B74" s="301"/>
      <c r="C74" s="190" t="s">
        <v>63</v>
      </c>
      <c r="D74" s="144" t="s">
        <v>70</v>
      </c>
      <c r="E74" s="148" t="s">
        <v>71</v>
      </c>
      <c r="F74" s="135" t="s">
        <v>42</v>
      </c>
      <c r="G74" s="138" t="s">
        <v>24</v>
      </c>
      <c r="H74" s="138" t="s">
        <v>25</v>
      </c>
      <c r="I74" s="139" t="s">
        <v>26</v>
      </c>
      <c r="J74" s="141" t="s">
        <v>50</v>
      </c>
      <c r="K74" s="141">
        <v>1</v>
      </c>
      <c r="L74" s="142">
        <v>704340</v>
      </c>
      <c r="M74" s="145">
        <f>L74*K74</f>
        <v>704340</v>
      </c>
      <c r="N74" s="157" t="s">
        <v>31</v>
      </c>
      <c r="O74" s="358"/>
    </row>
    <row r="75" spans="1:15" ht="61.5" customHeight="1">
      <c r="A75" s="287"/>
      <c r="B75" s="301"/>
      <c r="C75" s="190" t="s">
        <v>72</v>
      </c>
      <c r="D75" s="144" t="s">
        <v>73</v>
      </c>
      <c r="E75" s="148" t="s">
        <v>74</v>
      </c>
      <c r="F75" s="135" t="s">
        <v>42</v>
      </c>
      <c r="G75" s="138" t="s">
        <v>24</v>
      </c>
      <c r="H75" s="146" t="s">
        <v>75</v>
      </c>
      <c r="I75" s="139" t="s">
        <v>76</v>
      </c>
      <c r="J75" s="144" t="s">
        <v>77</v>
      </c>
      <c r="K75" s="141">
        <v>2</v>
      </c>
      <c r="L75" s="142">
        <v>704340</v>
      </c>
      <c r="M75" s="145">
        <f>K75*L75</f>
        <v>1408680</v>
      </c>
      <c r="N75" s="157" t="s">
        <v>39</v>
      </c>
      <c r="O75" s="358"/>
    </row>
    <row r="76" spans="1:15" ht="76.5" customHeight="1">
      <c r="A76" s="287"/>
      <c r="B76" s="301"/>
      <c r="C76" s="190" t="s">
        <v>72</v>
      </c>
      <c r="D76" s="144" t="s">
        <v>73</v>
      </c>
      <c r="E76" s="148" t="s">
        <v>78</v>
      </c>
      <c r="F76" s="135" t="s">
        <v>42</v>
      </c>
      <c r="G76" s="138" t="s">
        <v>24</v>
      </c>
      <c r="H76" s="146" t="s">
        <v>43</v>
      </c>
      <c r="I76" s="139" t="s">
        <v>26</v>
      </c>
      <c r="J76" s="141" t="s">
        <v>79</v>
      </c>
      <c r="K76" s="141">
        <v>1</v>
      </c>
      <c r="L76" s="142">
        <v>704340</v>
      </c>
      <c r="M76" s="145">
        <f t="shared" ref="M76:M79" si="7">K76*L76</f>
        <v>704340</v>
      </c>
      <c r="N76" s="157" t="s">
        <v>55</v>
      </c>
      <c r="O76" s="358"/>
    </row>
    <row r="77" spans="1:15" ht="54" customHeight="1">
      <c r="A77" s="287"/>
      <c r="B77" s="301"/>
      <c r="C77" s="190" t="s">
        <v>72</v>
      </c>
      <c r="D77" s="144" t="s">
        <v>73</v>
      </c>
      <c r="E77" s="148" t="s">
        <v>80</v>
      </c>
      <c r="F77" s="135" t="s">
        <v>42</v>
      </c>
      <c r="G77" s="138" t="s">
        <v>24</v>
      </c>
      <c r="H77" s="138" t="s">
        <v>25</v>
      </c>
      <c r="I77" s="139" t="s">
        <v>26</v>
      </c>
      <c r="J77" s="144" t="s">
        <v>69</v>
      </c>
      <c r="K77" s="141">
        <v>1</v>
      </c>
      <c r="L77" s="142">
        <v>704340</v>
      </c>
      <c r="M77" s="145">
        <f t="shared" si="7"/>
        <v>704340</v>
      </c>
      <c r="N77" s="157" t="s">
        <v>31</v>
      </c>
      <c r="O77" s="358"/>
    </row>
    <row r="78" spans="1:15" ht="94.5" customHeight="1">
      <c r="A78" s="287"/>
      <c r="B78" s="301"/>
      <c r="C78" s="190" t="s">
        <v>72</v>
      </c>
      <c r="D78" s="144" t="s">
        <v>90</v>
      </c>
      <c r="E78" s="148" t="s">
        <v>178</v>
      </c>
      <c r="F78" s="135" t="s">
        <v>42</v>
      </c>
      <c r="G78" s="138" t="s">
        <v>24</v>
      </c>
      <c r="H78" s="138" t="s">
        <v>25</v>
      </c>
      <c r="I78" s="139" t="s">
        <v>26</v>
      </c>
      <c r="J78" s="144" t="s">
        <v>69</v>
      </c>
      <c r="K78" s="141">
        <v>1</v>
      </c>
      <c r="L78" s="142">
        <v>704340</v>
      </c>
      <c r="M78" s="145">
        <f t="shared" si="7"/>
        <v>704340</v>
      </c>
      <c r="N78" s="158" t="s">
        <v>45</v>
      </c>
      <c r="O78" s="358"/>
    </row>
    <row r="79" spans="1:15" ht="94.5" customHeight="1">
      <c r="A79" s="288"/>
      <c r="B79" s="316"/>
      <c r="C79" s="258" t="s">
        <v>72</v>
      </c>
      <c r="D79" s="259" t="s">
        <v>90</v>
      </c>
      <c r="E79" s="260" t="s">
        <v>91</v>
      </c>
      <c r="F79" s="261" t="s">
        <v>42</v>
      </c>
      <c r="G79" s="262" t="s">
        <v>24</v>
      </c>
      <c r="H79" s="262" t="s">
        <v>25</v>
      </c>
      <c r="I79" s="263" t="s">
        <v>26</v>
      </c>
      <c r="J79" s="259" t="s">
        <v>69</v>
      </c>
      <c r="K79" s="264">
        <v>1</v>
      </c>
      <c r="L79" s="142">
        <v>704340</v>
      </c>
      <c r="M79" s="265">
        <f t="shared" si="7"/>
        <v>704340</v>
      </c>
      <c r="N79" s="266" t="s">
        <v>45</v>
      </c>
      <c r="O79" s="358"/>
    </row>
    <row r="80" spans="1:15" ht="94.5" customHeight="1">
      <c r="A80" s="287" t="s">
        <v>181</v>
      </c>
      <c r="B80" s="267">
        <v>366</v>
      </c>
      <c r="C80" s="192" t="s">
        <v>20</v>
      </c>
      <c r="D80" s="171" t="s">
        <v>21</v>
      </c>
      <c r="E80" s="150" t="s">
        <v>22</v>
      </c>
      <c r="F80" s="150" t="s">
        <v>23</v>
      </c>
      <c r="G80" s="151" t="s">
        <v>24</v>
      </c>
      <c r="H80" s="151" t="s">
        <v>25</v>
      </c>
      <c r="I80" s="152" t="s">
        <v>26</v>
      </c>
      <c r="J80" s="153" t="s">
        <v>27</v>
      </c>
      <c r="K80" s="154">
        <v>1</v>
      </c>
      <c r="L80" s="155">
        <v>1600000</v>
      </c>
      <c r="M80" s="155">
        <f>K80*L80</f>
        <v>1600000</v>
      </c>
      <c r="N80" s="156" t="s">
        <v>28</v>
      </c>
      <c r="O80" s="358"/>
    </row>
    <row r="81" spans="1:15" ht="94.5" customHeight="1">
      <c r="A81" s="287"/>
      <c r="B81" s="267"/>
      <c r="C81" s="189" t="s">
        <v>20</v>
      </c>
      <c r="D81" s="144" t="s">
        <v>21</v>
      </c>
      <c r="E81" s="137" t="s">
        <v>29</v>
      </c>
      <c r="F81" s="137" t="s">
        <v>30</v>
      </c>
      <c r="G81" s="138" t="s">
        <v>24</v>
      </c>
      <c r="H81" s="138" t="s">
        <v>25</v>
      </c>
      <c r="I81" s="139" t="s">
        <v>26</v>
      </c>
      <c r="J81" s="140" t="s">
        <v>27</v>
      </c>
      <c r="K81" s="141">
        <v>1</v>
      </c>
      <c r="L81" s="142">
        <v>704340</v>
      </c>
      <c r="M81" s="142">
        <f>K81*L81</f>
        <v>704340</v>
      </c>
      <c r="N81" s="157" t="s">
        <v>31</v>
      </c>
      <c r="O81" s="358"/>
    </row>
    <row r="82" spans="1:15" ht="94.5" customHeight="1">
      <c r="A82" s="287"/>
      <c r="B82" s="267"/>
      <c r="C82" s="189" t="s">
        <v>20</v>
      </c>
      <c r="D82" s="144" t="s">
        <v>32</v>
      </c>
      <c r="E82" s="137" t="s">
        <v>33</v>
      </c>
      <c r="F82" s="137" t="s">
        <v>30</v>
      </c>
      <c r="G82" s="138" t="s">
        <v>24</v>
      </c>
      <c r="H82" s="138" t="s">
        <v>25</v>
      </c>
      <c r="I82" s="139" t="s">
        <v>26</v>
      </c>
      <c r="J82" s="140" t="s">
        <v>34</v>
      </c>
      <c r="K82" s="141">
        <v>1</v>
      </c>
      <c r="L82" s="142">
        <v>704340</v>
      </c>
      <c r="M82" s="142">
        <f t="shared" ref="M82:M97" si="8">K82*L82</f>
        <v>704340</v>
      </c>
      <c r="N82" s="157" t="s">
        <v>31</v>
      </c>
      <c r="O82" s="358"/>
    </row>
    <row r="83" spans="1:15" ht="94.5" customHeight="1">
      <c r="A83" s="287"/>
      <c r="B83" s="267"/>
      <c r="C83" s="189" t="s">
        <v>20</v>
      </c>
      <c r="D83" s="144" t="s">
        <v>32</v>
      </c>
      <c r="E83" s="137" t="s">
        <v>35</v>
      </c>
      <c r="F83" s="137" t="s">
        <v>30</v>
      </c>
      <c r="G83" s="138" t="s">
        <v>24</v>
      </c>
      <c r="H83" s="138" t="s">
        <v>25</v>
      </c>
      <c r="I83" s="139" t="s">
        <v>26</v>
      </c>
      <c r="J83" s="140" t="s">
        <v>34</v>
      </c>
      <c r="K83" s="141">
        <v>1</v>
      </c>
      <c r="L83" s="142">
        <v>704340</v>
      </c>
      <c r="M83" s="142">
        <f t="shared" si="8"/>
        <v>704340</v>
      </c>
      <c r="N83" s="157" t="s">
        <v>31</v>
      </c>
      <c r="O83" s="358"/>
    </row>
    <row r="84" spans="1:15" ht="94.5" customHeight="1">
      <c r="A84" s="287"/>
      <c r="B84" s="267"/>
      <c r="C84" s="189" t="s">
        <v>20</v>
      </c>
      <c r="D84" s="144" t="s">
        <v>32</v>
      </c>
      <c r="E84" s="143" t="s">
        <v>36</v>
      </c>
      <c r="F84" s="137" t="s">
        <v>37</v>
      </c>
      <c r="G84" s="138" t="s">
        <v>38</v>
      </c>
      <c r="H84" s="138" t="s">
        <v>25</v>
      </c>
      <c r="I84" s="139" t="s">
        <v>26</v>
      </c>
      <c r="J84" s="140" t="s">
        <v>27</v>
      </c>
      <c r="K84" s="141">
        <v>1</v>
      </c>
      <c r="L84" s="142">
        <v>704340</v>
      </c>
      <c r="M84" s="142">
        <f t="shared" si="8"/>
        <v>704340</v>
      </c>
      <c r="N84" s="157" t="s">
        <v>39</v>
      </c>
      <c r="O84" s="358"/>
    </row>
    <row r="85" spans="1:15" ht="94.5" customHeight="1">
      <c r="A85" s="287"/>
      <c r="B85" s="267"/>
      <c r="C85" s="190" t="s">
        <v>169</v>
      </c>
      <c r="D85" s="144" t="s">
        <v>170</v>
      </c>
      <c r="E85" s="143" t="s">
        <v>171</v>
      </c>
      <c r="F85" s="137" t="s">
        <v>172</v>
      </c>
      <c r="G85" s="138" t="s">
        <v>38</v>
      </c>
      <c r="H85" s="138" t="s">
        <v>173</v>
      </c>
      <c r="I85" s="139" t="s">
        <v>76</v>
      </c>
      <c r="J85" s="139" t="s">
        <v>174</v>
      </c>
      <c r="K85" s="141">
        <v>1</v>
      </c>
      <c r="L85" s="142">
        <v>704520</v>
      </c>
      <c r="M85" s="145">
        <f t="shared" si="8"/>
        <v>704520</v>
      </c>
      <c r="N85" s="158" t="s">
        <v>45</v>
      </c>
      <c r="O85" s="358"/>
    </row>
    <row r="86" spans="1:15" ht="94.5" customHeight="1">
      <c r="A86" s="287"/>
      <c r="B86" s="267"/>
      <c r="C86" s="190" t="s">
        <v>169</v>
      </c>
      <c r="D86" s="144" t="s">
        <v>170</v>
      </c>
      <c r="E86" s="144" t="s">
        <v>175</v>
      </c>
      <c r="F86" s="137" t="s">
        <v>176</v>
      </c>
      <c r="G86" s="138" t="s">
        <v>38</v>
      </c>
      <c r="H86" s="138" t="s">
        <v>25</v>
      </c>
      <c r="I86" s="139" t="s">
        <v>26</v>
      </c>
      <c r="J86" s="139" t="s">
        <v>177</v>
      </c>
      <c r="K86" s="141">
        <v>1</v>
      </c>
      <c r="L86" s="142">
        <v>704340</v>
      </c>
      <c r="M86" s="145">
        <f t="shared" si="8"/>
        <v>704340</v>
      </c>
      <c r="N86" s="158" t="s">
        <v>45</v>
      </c>
      <c r="O86" s="358"/>
    </row>
    <row r="87" spans="1:15" ht="42" customHeight="1">
      <c r="A87" s="287"/>
      <c r="B87" s="267"/>
      <c r="C87" s="190" t="s">
        <v>40</v>
      </c>
      <c r="D87" s="136"/>
      <c r="E87" s="144" t="s">
        <v>46</v>
      </c>
      <c r="F87" s="135" t="s">
        <v>47</v>
      </c>
      <c r="G87" s="138"/>
      <c r="H87" s="138" t="s">
        <v>25</v>
      </c>
      <c r="I87" s="139" t="s">
        <v>26</v>
      </c>
      <c r="J87" s="139" t="s">
        <v>48</v>
      </c>
      <c r="K87" s="141">
        <v>1</v>
      </c>
      <c r="L87" s="142">
        <v>704340</v>
      </c>
      <c r="M87" s="145">
        <f t="shared" si="8"/>
        <v>704340</v>
      </c>
      <c r="N87" s="158" t="s">
        <v>45</v>
      </c>
      <c r="O87" s="358"/>
    </row>
    <row r="88" spans="1:15" ht="78.75" customHeight="1">
      <c r="A88" s="287"/>
      <c r="B88" s="267"/>
      <c r="C88" s="190" t="s">
        <v>40</v>
      </c>
      <c r="D88" s="136"/>
      <c r="E88" s="144" t="s">
        <v>51</v>
      </c>
      <c r="F88" s="135" t="s">
        <v>42</v>
      </c>
      <c r="G88" s="138" t="s">
        <v>24</v>
      </c>
      <c r="H88" s="138" t="s">
        <v>25</v>
      </c>
      <c r="I88" s="139" t="s">
        <v>26</v>
      </c>
      <c r="J88" s="139" t="s">
        <v>50</v>
      </c>
      <c r="K88" s="141">
        <v>1</v>
      </c>
      <c r="L88" s="142">
        <v>704340</v>
      </c>
      <c r="M88" s="145">
        <f t="shared" si="8"/>
        <v>704340</v>
      </c>
      <c r="N88" s="158" t="s">
        <v>45</v>
      </c>
      <c r="O88" s="358"/>
    </row>
    <row r="89" spans="1:15" ht="65.25" customHeight="1">
      <c r="A89" s="287"/>
      <c r="B89" s="267"/>
      <c r="C89" s="190" t="s">
        <v>52</v>
      </c>
      <c r="D89" s="141"/>
      <c r="E89" s="141" t="s">
        <v>53</v>
      </c>
      <c r="F89" s="135" t="s">
        <v>54</v>
      </c>
      <c r="G89" s="138" t="s">
        <v>24</v>
      </c>
      <c r="H89" s="138" t="s">
        <v>25</v>
      </c>
      <c r="I89" s="139" t="s">
        <v>26</v>
      </c>
      <c r="J89" s="141" t="s">
        <v>50</v>
      </c>
      <c r="K89" s="141">
        <v>1</v>
      </c>
      <c r="L89" s="142">
        <v>704340</v>
      </c>
      <c r="M89" s="145">
        <f t="shared" si="8"/>
        <v>704340</v>
      </c>
      <c r="N89" s="157" t="s">
        <v>55</v>
      </c>
      <c r="O89" s="358"/>
    </row>
    <row r="90" spans="1:15" ht="72.75" customHeight="1">
      <c r="A90" s="287"/>
      <c r="B90" s="267"/>
      <c r="C90" s="190" t="s">
        <v>52</v>
      </c>
      <c r="D90" s="141"/>
      <c r="E90" s="141" t="s">
        <v>56</v>
      </c>
      <c r="F90" s="135" t="s">
        <v>42</v>
      </c>
      <c r="G90" s="138" t="s">
        <v>24</v>
      </c>
      <c r="H90" s="138" t="s">
        <v>25</v>
      </c>
      <c r="I90" s="139" t="s">
        <v>26</v>
      </c>
      <c r="J90" s="141" t="s">
        <v>50</v>
      </c>
      <c r="K90" s="141">
        <v>1</v>
      </c>
      <c r="L90" s="142">
        <v>704340</v>
      </c>
      <c r="M90" s="145">
        <f t="shared" si="8"/>
        <v>704340</v>
      </c>
      <c r="N90" s="157" t="s">
        <v>39</v>
      </c>
      <c r="O90" s="358"/>
    </row>
    <row r="91" spans="1:15" ht="46.5" customHeight="1">
      <c r="A91" s="287"/>
      <c r="B91" s="267"/>
      <c r="C91" s="190" t="s">
        <v>52</v>
      </c>
      <c r="D91" s="141"/>
      <c r="E91" s="141" t="s">
        <v>57</v>
      </c>
      <c r="F91" s="135" t="s">
        <v>58</v>
      </c>
      <c r="G91" s="138" t="s">
        <v>24</v>
      </c>
      <c r="H91" s="138" t="s">
        <v>25</v>
      </c>
      <c r="I91" s="139" t="s">
        <v>26</v>
      </c>
      <c r="J91" s="141" t="s">
        <v>50</v>
      </c>
      <c r="K91" s="141">
        <v>1</v>
      </c>
      <c r="L91" s="145">
        <v>1600000</v>
      </c>
      <c r="M91" s="145">
        <f t="shared" si="8"/>
        <v>1600000</v>
      </c>
      <c r="N91" s="159" t="s">
        <v>28</v>
      </c>
      <c r="O91" s="358"/>
    </row>
    <row r="92" spans="1:15" ht="60" customHeight="1">
      <c r="A92" s="287"/>
      <c r="B92" s="267"/>
      <c r="C92" s="190" t="s">
        <v>52</v>
      </c>
      <c r="D92" s="141"/>
      <c r="E92" s="141" t="s">
        <v>59</v>
      </c>
      <c r="F92" s="135" t="s">
        <v>42</v>
      </c>
      <c r="G92" s="138" t="s">
        <v>24</v>
      </c>
      <c r="H92" s="138" t="s">
        <v>25</v>
      </c>
      <c r="I92" s="139" t="s">
        <v>26</v>
      </c>
      <c r="J92" s="141" t="s">
        <v>50</v>
      </c>
      <c r="K92" s="141">
        <v>1</v>
      </c>
      <c r="L92" s="142">
        <v>704340</v>
      </c>
      <c r="M92" s="145">
        <f t="shared" si="8"/>
        <v>704340</v>
      </c>
      <c r="N92" s="157" t="s">
        <v>55</v>
      </c>
      <c r="O92" s="358"/>
    </row>
    <row r="93" spans="1:15" ht="43.5" customHeight="1">
      <c r="A93" s="287"/>
      <c r="B93" s="267"/>
      <c r="C93" s="190" t="s">
        <v>60</v>
      </c>
      <c r="D93" s="141"/>
      <c r="E93" s="141" t="s">
        <v>113</v>
      </c>
      <c r="F93" s="135" t="s">
        <v>42</v>
      </c>
      <c r="G93" s="138" t="s">
        <v>62</v>
      </c>
      <c r="H93" s="138" t="s">
        <v>25</v>
      </c>
      <c r="I93" s="139" t="s">
        <v>26</v>
      </c>
      <c r="J93" s="140" t="s">
        <v>27</v>
      </c>
      <c r="K93" s="141">
        <v>1</v>
      </c>
      <c r="L93" s="142">
        <v>704340</v>
      </c>
      <c r="M93" s="145">
        <f t="shared" si="8"/>
        <v>704340</v>
      </c>
      <c r="N93" s="157" t="s">
        <v>31</v>
      </c>
      <c r="O93" s="358"/>
    </row>
    <row r="94" spans="1:15" ht="41.25" customHeight="1">
      <c r="A94" s="287"/>
      <c r="B94" s="267"/>
      <c r="C94" s="190" t="s">
        <v>60</v>
      </c>
      <c r="D94" s="141"/>
      <c r="E94" s="141" t="s">
        <v>142</v>
      </c>
      <c r="F94" s="135" t="s">
        <v>42</v>
      </c>
      <c r="G94" s="138" t="s">
        <v>62</v>
      </c>
      <c r="H94" s="138" t="s">
        <v>25</v>
      </c>
      <c r="I94" s="139" t="s">
        <v>26</v>
      </c>
      <c r="J94" s="140" t="s">
        <v>27</v>
      </c>
      <c r="K94" s="141">
        <v>1</v>
      </c>
      <c r="L94" s="142">
        <v>704340</v>
      </c>
      <c r="M94" s="145">
        <f t="shared" si="8"/>
        <v>704340</v>
      </c>
      <c r="N94" s="173" t="s">
        <v>31</v>
      </c>
      <c r="O94" s="358"/>
    </row>
    <row r="95" spans="1:15" ht="41.25" customHeight="1">
      <c r="A95" s="287"/>
      <c r="B95" s="267"/>
      <c r="C95" s="190" t="s">
        <v>60</v>
      </c>
      <c r="D95" s="141"/>
      <c r="E95" s="141" t="s">
        <v>61</v>
      </c>
      <c r="F95" s="135" t="s">
        <v>42</v>
      </c>
      <c r="G95" s="138" t="s">
        <v>62</v>
      </c>
      <c r="H95" s="138" t="s">
        <v>25</v>
      </c>
      <c r="I95" s="139" t="s">
        <v>26</v>
      </c>
      <c r="J95" s="140" t="s">
        <v>27</v>
      </c>
      <c r="K95" s="141">
        <v>1</v>
      </c>
      <c r="L95" s="142">
        <v>704340</v>
      </c>
      <c r="M95" s="145">
        <f t="shared" si="8"/>
        <v>704340</v>
      </c>
      <c r="N95" s="157" t="s">
        <v>31</v>
      </c>
      <c r="O95" s="358"/>
    </row>
    <row r="96" spans="1:15" ht="41.25" customHeight="1">
      <c r="A96" s="287"/>
      <c r="B96" s="267"/>
      <c r="C96" s="190" t="s">
        <v>63</v>
      </c>
      <c r="D96" s="141" t="s">
        <v>64</v>
      </c>
      <c r="E96" s="135" t="s">
        <v>65</v>
      </c>
      <c r="F96" s="135" t="s">
        <v>42</v>
      </c>
      <c r="G96" s="138" t="s">
        <v>24</v>
      </c>
      <c r="H96" s="138" t="s">
        <v>25</v>
      </c>
      <c r="I96" s="139" t="s">
        <v>26</v>
      </c>
      <c r="J96" s="141" t="s">
        <v>50</v>
      </c>
      <c r="K96" s="141">
        <v>1</v>
      </c>
      <c r="L96" s="142">
        <v>704340</v>
      </c>
      <c r="M96" s="145">
        <f t="shared" si="8"/>
        <v>704340</v>
      </c>
      <c r="N96" s="157" t="s">
        <v>31</v>
      </c>
      <c r="O96" s="358"/>
    </row>
    <row r="97" spans="1:16" ht="41.25" customHeight="1">
      <c r="A97" s="287"/>
      <c r="B97" s="267"/>
      <c r="C97" s="190" t="s">
        <v>63</v>
      </c>
      <c r="D97" s="141" t="s">
        <v>64</v>
      </c>
      <c r="E97" s="147" t="s">
        <v>66</v>
      </c>
      <c r="F97" s="135" t="s">
        <v>42</v>
      </c>
      <c r="G97" s="138" t="s">
        <v>24</v>
      </c>
      <c r="H97" s="138" t="s">
        <v>25</v>
      </c>
      <c r="I97" s="139" t="s">
        <v>26</v>
      </c>
      <c r="J97" s="141" t="s">
        <v>50</v>
      </c>
      <c r="K97" s="141">
        <v>1</v>
      </c>
      <c r="L97" s="142">
        <v>704340</v>
      </c>
      <c r="M97" s="145">
        <f t="shared" si="8"/>
        <v>704340</v>
      </c>
      <c r="N97" s="157" t="s">
        <v>31</v>
      </c>
      <c r="O97" s="358"/>
    </row>
    <row r="98" spans="1:16" ht="73.5" customHeight="1">
      <c r="A98" s="287"/>
      <c r="B98" s="267"/>
      <c r="C98" s="190" t="s">
        <v>63</v>
      </c>
      <c r="D98" s="144" t="s">
        <v>67</v>
      </c>
      <c r="E98" s="148" t="s">
        <v>68</v>
      </c>
      <c r="F98" s="148" t="s">
        <v>58</v>
      </c>
      <c r="G98" s="138" t="s">
        <v>24</v>
      </c>
      <c r="H98" s="138" t="s">
        <v>25</v>
      </c>
      <c r="I98" s="139" t="s">
        <v>26</v>
      </c>
      <c r="J98" s="144" t="s">
        <v>69</v>
      </c>
      <c r="K98" s="141">
        <v>1</v>
      </c>
      <c r="L98" s="145">
        <v>1800000</v>
      </c>
      <c r="M98" s="145">
        <f>L98*K98</f>
        <v>1800000</v>
      </c>
      <c r="N98" s="159" t="s">
        <v>28</v>
      </c>
      <c r="O98" s="358"/>
    </row>
    <row r="99" spans="1:16" ht="82.5" customHeight="1">
      <c r="A99" s="287"/>
      <c r="B99" s="267"/>
      <c r="C99" s="190" t="s">
        <v>63</v>
      </c>
      <c r="D99" s="144" t="s">
        <v>70</v>
      </c>
      <c r="E99" s="148" t="s">
        <v>71</v>
      </c>
      <c r="F99" s="135" t="s">
        <v>42</v>
      </c>
      <c r="G99" s="138" t="s">
        <v>24</v>
      </c>
      <c r="H99" s="138" t="s">
        <v>25</v>
      </c>
      <c r="I99" s="139" t="s">
        <v>26</v>
      </c>
      <c r="J99" s="141" t="s">
        <v>50</v>
      </c>
      <c r="K99" s="141">
        <v>1</v>
      </c>
      <c r="L99" s="142">
        <v>704340</v>
      </c>
      <c r="M99" s="145">
        <f>L99*K99</f>
        <v>704340</v>
      </c>
      <c r="N99" s="157" t="s">
        <v>31</v>
      </c>
      <c r="O99" s="358"/>
    </row>
    <row r="100" spans="1:16" ht="63" customHeight="1">
      <c r="A100" s="287"/>
      <c r="B100" s="267"/>
      <c r="C100" s="190" t="s">
        <v>72</v>
      </c>
      <c r="D100" s="144" t="s">
        <v>73</v>
      </c>
      <c r="E100" s="148" t="s">
        <v>74</v>
      </c>
      <c r="F100" s="135" t="s">
        <v>42</v>
      </c>
      <c r="G100" s="138" t="s">
        <v>24</v>
      </c>
      <c r="H100" s="146" t="s">
        <v>75</v>
      </c>
      <c r="I100" s="139" t="s">
        <v>76</v>
      </c>
      <c r="J100" s="144" t="s">
        <v>77</v>
      </c>
      <c r="K100" s="141">
        <v>2</v>
      </c>
      <c r="L100" s="142">
        <v>704340</v>
      </c>
      <c r="M100" s="145">
        <f>K100*L100</f>
        <v>1408680</v>
      </c>
      <c r="N100" s="157" t="s">
        <v>39</v>
      </c>
      <c r="O100" s="358"/>
    </row>
    <row r="101" spans="1:16" ht="70.5" customHeight="1">
      <c r="A101" s="287"/>
      <c r="B101" s="267"/>
      <c r="C101" s="190" t="s">
        <v>72</v>
      </c>
      <c r="D101" s="144" t="s">
        <v>73</v>
      </c>
      <c r="E101" s="148" t="s">
        <v>78</v>
      </c>
      <c r="F101" s="135" t="s">
        <v>42</v>
      </c>
      <c r="G101" s="138" t="s">
        <v>24</v>
      </c>
      <c r="H101" s="146" t="s">
        <v>43</v>
      </c>
      <c r="I101" s="139" t="s">
        <v>26</v>
      </c>
      <c r="J101" s="141" t="s">
        <v>79</v>
      </c>
      <c r="K101" s="141">
        <v>1</v>
      </c>
      <c r="L101" s="142">
        <v>704340</v>
      </c>
      <c r="M101" s="145">
        <f t="shared" ref="M101:M104" si="9">K101*L101</f>
        <v>704340</v>
      </c>
      <c r="N101" s="157" t="s">
        <v>55</v>
      </c>
      <c r="O101" s="358"/>
    </row>
    <row r="102" spans="1:16" s="14" customFormat="1" ht="15.75" customHeight="1">
      <c r="A102" s="287"/>
      <c r="B102" s="267"/>
      <c r="C102" s="190" t="s">
        <v>72</v>
      </c>
      <c r="D102" s="144" t="s">
        <v>73</v>
      </c>
      <c r="E102" s="148" t="s">
        <v>80</v>
      </c>
      <c r="F102" s="135" t="s">
        <v>42</v>
      </c>
      <c r="G102" s="138" t="s">
        <v>24</v>
      </c>
      <c r="H102" s="138" t="s">
        <v>25</v>
      </c>
      <c r="I102" s="139" t="s">
        <v>26</v>
      </c>
      <c r="J102" s="144" t="s">
        <v>69</v>
      </c>
      <c r="K102" s="141">
        <v>1</v>
      </c>
      <c r="L102" s="142">
        <v>704340</v>
      </c>
      <c r="M102" s="145">
        <f t="shared" si="9"/>
        <v>704340</v>
      </c>
      <c r="N102" s="157" t="s">
        <v>31</v>
      </c>
      <c r="O102" s="358"/>
      <c r="P102"/>
    </row>
    <row r="103" spans="1:16" s="14" customFormat="1" ht="36" customHeight="1">
      <c r="A103" s="287"/>
      <c r="B103" s="267"/>
      <c r="C103" s="190" t="s">
        <v>72</v>
      </c>
      <c r="D103" s="144" t="s">
        <v>90</v>
      </c>
      <c r="E103" s="148" t="s">
        <v>178</v>
      </c>
      <c r="F103" s="135" t="s">
        <v>42</v>
      </c>
      <c r="G103" s="138" t="s">
        <v>24</v>
      </c>
      <c r="H103" s="138" t="s">
        <v>25</v>
      </c>
      <c r="I103" s="139" t="s">
        <v>26</v>
      </c>
      <c r="J103" s="144" t="s">
        <v>69</v>
      </c>
      <c r="K103" s="141">
        <v>1</v>
      </c>
      <c r="L103" s="142">
        <v>704340</v>
      </c>
      <c r="M103" s="145">
        <f t="shared" si="9"/>
        <v>704340</v>
      </c>
      <c r="N103" s="158" t="s">
        <v>45</v>
      </c>
      <c r="O103" s="358"/>
      <c r="P103"/>
    </row>
    <row r="104" spans="1:16" s="14" customFormat="1" ht="15.75" customHeight="1">
      <c r="A104" s="288"/>
      <c r="B104" s="268"/>
      <c r="C104" s="258" t="s">
        <v>72</v>
      </c>
      <c r="D104" s="259" t="s">
        <v>90</v>
      </c>
      <c r="E104" s="260" t="s">
        <v>91</v>
      </c>
      <c r="F104" s="261" t="s">
        <v>42</v>
      </c>
      <c r="G104" s="262" t="s">
        <v>24</v>
      </c>
      <c r="H104" s="262" t="s">
        <v>25</v>
      </c>
      <c r="I104" s="263" t="s">
        <v>26</v>
      </c>
      <c r="J104" s="259" t="s">
        <v>69</v>
      </c>
      <c r="K104" s="264">
        <v>1</v>
      </c>
      <c r="L104" s="142">
        <v>704340</v>
      </c>
      <c r="M104" s="265">
        <f t="shared" si="9"/>
        <v>704340</v>
      </c>
      <c r="N104" s="266" t="s">
        <v>45</v>
      </c>
      <c r="O104" s="358"/>
      <c r="P104"/>
    </row>
    <row r="105" spans="1:16" s="14" customFormat="1" ht="15.75" customHeight="1">
      <c r="A105" s="18"/>
      <c r="B105" s="18"/>
      <c r="C105"/>
      <c r="D105"/>
      <c r="E105" s="7"/>
      <c r="F105"/>
      <c r="G105"/>
      <c r="H105"/>
      <c r="I105"/>
      <c r="J105"/>
      <c r="K105" s="292" t="s">
        <v>84</v>
      </c>
      <c r="L105" s="292"/>
      <c r="M105" s="132">
        <f>SUM(M5:M104)</f>
        <v>84800000</v>
      </c>
      <c r="N105" s="21"/>
      <c r="O105"/>
      <c r="P105"/>
    </row>
    <row r="106" spans="1:16" s="14" customFormat="1" ht="15.75" customHeight="1">
      <c r="A106" s="12"/>
      <c r="B106" s="12"/>
      <c r="C106"/>
      <c r="D106"/>
      <c r="E106" s="7"/>
      <c r="F106"/>
      <c r="G106" t="s">
        <v>110</v>
      </c>
      <c r="H106"/>
      <c r="I106"/>
      <c r="J106"/>
      <c r="K106" s="293" t="s">
        <v>85</v>
      </c>
      <c r="L106" s="294"/>
      <c r="M106" s="10">
        <v>2878620</v>
      </c>
      <c r="N106" s="23">
        <f>M106*100%/M107</f>
        <v>3.2831493013918328E-2</v>
      </c>
      <c r="O106"/>
      <c r="P106"/>
    </row>
    <row r="107" spans="1:16" s="14" customFormat="1" ht="15.75" customHeight="1">
      <c r="A107" s="12"/>
      <c r="B107" s="12"/>
      <c r="C107"/>
      <c r="D107"/>
      <c r="E107" s="7"/>
      <c r="F107"/>
      <c r="G107"/>
      <c r="H107"/>
      <c r="I107"/>
      <c r="J107"/>
      <c r="K107" s="282" t="s">
        <v>86</v>
      </c>
      <c r="L107" s="282"/>
      <c r="M107" s="17">
        <f>M105+M106</f>
        <v>87678620</v>
      </c>
      <c r="O107"/>
      <c r="P107"/>
    </row>
    <row r="108" spans="1:16" s="14" customFormat="1" ht="15.75" customHeight="1">
      <c r="A108" s="12"/>
      <c r="B108" s="12"/>
      <c r="C108"/>
      <c r="D108"/>
      <c r="E108" s="7"/>
      <c r="F108"/>
      <c r="G108"/>
      <c r="H108"/>
      <c r="I108"/>
      <c r="J108"/>
      <c r="K108"/>
      <c r="L108"/>
      <c r="M108"/>
      <c r="O108"/>
      <c r="P108"/>
    </row>
    <row r="109" spans="1:16" s="14" customFormat="1" ht="15.75" customHeight="1">
      <c r="A109" s="12"/>
      <c r="B109" s="12"/>
      <c r="C109"/>
      <c r="D109"/>
      <c r="E109" s="7"/>
      <c r="F109"/>
      <c r="G109"/>
      <c r="H109"/>
      <c r="I109"/>
      <c r="J109"/>
      <c r="K109"/>
      <c r="L109"/>
      <c r="M109"/>
      <c r="O109"/>
      <c r="P109"/>
    </row>
    <row r="110" spans="1:16" s="14" customFormat="1" ht="15.75" customHeight="1">
      <c r="A110" s="12"/>
      <c r="B110" s="12"/>
      <c r="C110"/>
      <c r="D110"/>
      <c r="E110" s="7"/>
      <c r="F110"/>
      <c r="G110"/>
      <c r="H110"/>
      <c r="I110"/>
      <c r="J110"/>
      <c r="K110"/>
      <c r="L110"/>
      <c r="M110"/>
      <c r="O110"/>
      <c r="P110"/>
    </row>
    <row r="111" spans="1:16" s="14" customFormat="1" ht="15.75" customHeight="1">
      <c r="A111" s="12"/>
      <c r="B111" s="12"/>
      <c r="C111"/>
      <c r="D111"/>
      <c r="E111" s="7"/>
      <c r="F111"/>
      <c r="G111"/>
      <c r="H111"/>
      <c r="I111"/>
      <c r="J111"/>
      <c r="K111"/>
      <c r="L111"/>
      <c r="M111"/>
      <c r="O111"/>
      <c r="P111"/>
    </row>
    <row r="112" spans="1:16" s="14" customFormat="1" ht="15.75" customHeight="1">
      <c r="A112" s="12"/>
      <c r="B112" s="12"/>
      <c r="C112"/>
      <c r="D112"/>
      <c r="E112" s="7"/>
      <c r="F112"/>
      <c r="G112"/>
      <c r="H112"/>
      <c r="I112"/>
      <c r="J112"/>
      <c r="K112"/>
      <c r="L112"/>
      <c r="M112"/>
      <c r="O112"/>
      <c r="P112"/>
    </row>
    <row r="113" spans="1:16" s="14" customFormat="1" ht="15.75" customHeight="1">
      <c r="A113" s="12"/>
      <c r="B113" s="12"/>
      <c r="C113"/>
      <c r="D113"/>
      <c r="E113" s="7"/>
      <c r="F113"/>
      <c r="G113"/>
      <c r="H113"/>
      <c r="I113"/>
      <c r="J113"/>
      <c r="K113"/>
      <c r="L113"/>
      <c r="M113"/>
      <c r="O113"/>
      <c r="P113"/>
    </row>
    <row r="114" spans="1:16" s="14" customFormat="1" ht="15.75" customHeight="1">
      <c r="A114" s="12"/>
      <c r="B114" s="12"/>
      <c r="C114"/>
      <c r="D114"/>
      <c r="E114" s="7"/>
      <c r="F114"/>
      <c r="G114"/>
      <c r="H114"/>
      <c r="I114"/>
      <c r="J114"/>
      <c r="K114"/>
      <c r="L114"/>
      <c r="M114"/>
      <c r="O114"/>
      <c r="P114"/>
    </row>
    <row r="115" spans="1:16" s="14" customFormat="1" ht="15.75" customHeight="1">
      <c r="A115" s="12"/>
      <c r="B115" s="12"/>
      <c r="C115"/>
      <c r="D115"/>
      <c r="E115" s="7"/>
      <c r="F115"/>
      <c r="G115"/>
      <c r="H115"/>
      <c r="I115"/>
      <c r="J115"/>
      <c r="K115"/>
      <c r="L115"/>
      <c r="M115"/>
      <c r="O115"/>
      <c r="P115"/>
    </row>
    <row r="116" spans="1:16" s="14" customFormat="1" ht="15.75" customHeight="1">
      <c r="A116" s="12"/>
      <c r="B116" s="12"/>
      <c r="C116"/>
      <c r="D116"/>
      <c r="E116" s="7"/>
      <c r="F116"/>
      <c r="G116"/>
      <c r="H116"/>
      <c r="I116"/>
      <c r="J116"/>
      <c r="K116"/>
      <c r="L116"/>
      <c r="M116"/>
      <c r="O116"/>
      <c r="P116"/>
    </row>
    <row r="117" spans="1:16" s="14" customFormat="1" ht="15.75" customHeight="1">
      <c r="A117" s="12"/>
      <c r="B117" s="12"/>
      <c r="C117"/>
      <c r="D117"/>
      <c r="E117" s="7"/>
      <c r="F117"/>
      <c r="G117"/>
      <c r="H117"/>
      <c r="I117"/>
      <c r="J117"/>
      <c r="K117"/>
      <c r="L117"/>
      <c r="M117"/>
      <c r="O117"/>
      <c r="P117"/>
    </row>
    <row r="118" spans="1:16" ht="15.75" customHeight="1"/>
    <row r="119" spans="1:16" ht="15.75" customHeight="1"/>
    <row r="120" spans="1:16" ht="15.75" customHeight="1"/>
    <row r="121" spans="1:16" ht="15.75" customHeight="1"/>
    <row r="122" spans="1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1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1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1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1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1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1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  <row r="1017" spans="3:16" s="12" customFormat="1" ht="15.75" customHeight="1">
      <c r="C1017"/>
      <c r="D1017"/>
      <c r="E1017" s="7"/>
      <c r="F1017"/>
      <c r="G1017"/>
      <c r="H1017"/>
      <c r="I1017"/>
      <c r="J1017"/>
      <c r="K1017"/>
      <c r="L1017"/>
      <c r="M1017"/>
      <c r="N1017" s="14"/>
      <c r="O1017"/>
      <c r="P1017"/>
    </row>
    <row r="1018" spans="3:16" s="12" customFormat="1" ht="15.75" customHeight="1">
      <c r="C1018"/>
      <c r="D1018"/>
      <c r="E1018" s="7"/>
      <c r="F1018"/>
      <c r="G1018"/>
      <c r="H1018"/>
      <c r="I1018"/>
      <c r="J1018"/>
      <c r="K1018"/>
      <c r="L1018"/>
      <c r="M1018"/>
      <c r="N1018" s="14"/>
      <c r="O1018"/>
      <c r="P1018"/>
    </row>
    <row r="1019" spans="3:16" s="12" customFormat="1" ht="15.75" customHeight="1">
      <c r="C1019"/>
      <c r="D1019"/>
      <c r="E1019" s="7"/>
      <c r="F1019"/>
      <c r="G1019"/>
      <c r="H1019"/>
      <c r="I1019"/>
      <c r="J1019"/>
      <c r="K1019"/>
      <c r="L1019"/>
      <c r="M1019"/>
      <c r="N1019" s="14"/>
      <c r="O1019"/>
      <c r="P1019"/>
    </row>
    <row r="1020" spans="3:16" s="12" customFormat="1" ht="15.75" customHeight="1">
      <c r="C1020"/>
      <c r="D1020"/>
      <c r="E1020" s="7"/>
      <c r="F1020"/>
      <c r="G1020"/>
      <c r="H1020"/>
      <c r="I1020"/>
      <c r="J1020"/>
      <c r="K1020"/>
      <c r="L1020"/>
      <c r="M1020"/>
      <c r="N1020" s="14"/>
      <c r="O1020"/>
      <c r="P1020"/>
    </row>
    <row r="1021" spans="3:16" s="12" customFormat="1" ht="15.75" customHeight="1">
      <c r="C1021"/>
      <c r="D1021"/>
      <c r="E1021" s="7"/>
      <c r="F1021"/>
      <c r="G1021"/>
      <c r="H1021"/>
      <c r="I1021"/>
      <c r="J1021"/>
      <c r="K1021"/>
      <c r="L1021"/>
      <c r="M1021"/>
      <c r="N1021" s="14"/>
      <c r="O1021"/>
      <c r="P1021"/>
    </row>
    <row r="1022" spans="3:16" s="12" customFormat="1" ht="15.75" customHeight="1">
      <c r="C1022"/>
      <c r="D1022"/>
      <c r="E1022" s="7"/>
      <c r="F1022"/>
      <c r="G1022"/>
      <c r="H1022"/>
      <c r="I1022"/>
      <c r="J1022"/>
      <c r="K1022"/>
      <c r="L1022"/>
      <c r="M1022"/>
      <c r="N1022" s="14"/>
      <c r="O1022"/>
      <c r="P1022"/>
    </row>
    <row r="1023" spans="3:16" s="12" customFormat="1" ht="15.75" customHeight="1">
      <c r="C1023"/>
      <c r="D1023"/>
      <c r="E1023" s="7"/>
      <c r="F1023"/>
      <c r="G1023"/>
      <c r="H1023"/>
      <c r="I1023"/>
      <c r="J1023"/>
      <c r="K1023"/>
      <c r="L1023"/>
      <c r="M1023"/>
      <c r="N1023" s="14"/>
      <c r="O1023"/>
      <c r="P1023"/>
    </row>
    <row r="1024" spans="3:16" s="12" customFormat="1" ht="15.75" customHeight="1">
      <c r="C1024"/>
      <c r="D1024"/>
      <c r="E1024" s="7"/>
      <c r="F1024"/>
      <c r="G1024"/>
      <c r="H1024"/>
      <c r="I1024"/>
      <c r="J1024"/>
      <c r="K1024"/>
      <c r="L1024"/>
      <c r="M1024"/>
      <c r="N1024" s="14"/>
      <c r="O1024"/>
      <c r="P1024"/>
    </row>
    <row r="1025" spans="3:16" s="12" customFormat="1" ht="15.75" customHeight="1">
      <c r="C1025"/>
      <c r="D1025"/>
      <c r="E1025" s="7"/>
      <c r="F1025"/>
      <c r="G1025"/>
      <c r="H1025"/>
      <c r="I1025"/>
      <c r="J1025"/>
      <c r="K1025"/>
      <c r="L1025"/>
      <c r="M1025"/>
      <c r="N1025" s="14"/>
      <c r="O1025"/>
      <c r="P1025"/>
    </row>
    <row r="1026" spans="3:16" s="12" customFormat="1" ht="15.75" customHeight="1">
      <c r="C1026"/>
      <c r="D1026"/>
      <c r="E1026" s="7"/>
      <c r="F1026"/>
      <c r="G1026"/>
      <c r="H1026"/>
      <c r="I1026"/>
      <c r="J1026"/>
      <c r="K1026"/>
      <c r="L1026"/>
      <c r="M1026"/>
      <c r="N1026" s="14"/>
      <c r="O1026"/>
      <c r="P1026"/>
    </row>
    <row r="1027" spans="3:16" s="12" customFormat="1" ht="15.75" customHeight="1">
      <c r="C1027"/>
      <c r="D1027"/>
      <c r="E1027" s="7"/>
      <c r="F1027"/>
      <c r="G1027"/>
      <c r="H1027"/>
      <c r="I1027"/>
      <c r="J1027"/>
      <c r="K1027"/>
      <c r="L1027"/>
      <c r="M1027"/>
      <c r="N1027" s="14"/>
      <c r="O1027"/>
      <c r="P1027"/>
    </row>
    <row r="1028" spans="3:16" s="12" customFormat="1" ht="15.75" customHeight="1">
      <c r="C1028"/>
      <c r="D1028"/>
      <c r="E1028" s="7"/>
      <c r="F1028"/>
      <c r="G1028"/>
      <c r="H1028"/>
      <c r="I1028"/>
      <c r="J1028"/>
      <c r="K1028"/>
      <c r="L1028"/>
      <c r="M1028"/>
      <c r="N1028" s="14"/>
      <c r="O1028"/>
      <c r="P1028"/>
    </row>
    <row r="1029" spans="3:16" s="12" customFormat="1" ht="15.75" customHeight="1">
      <c r="C1029"/>
      <c r="D1029"/>
      <c r="E1029" s="7"/>
      <c r="F1029"/>
      <c r="G1029"/>
      <c r="H1029"/>
      <c r="I1029"/>
      <c r="J1029"/>
      <c r="K1029"/>
      <c r="L1029"/>
      <c r="M1029"/>
      <c r="N1029" s="14"/>
      <c r="O1029"/>
      <c r="P1029"/>
    </row>
    <row r="1030" spans="3:16" s="12" customFormat="1" ht="15.75" customHeight="1">
      <c r="C1030"/>
      <c r="D1030"/>
      <c r="E1030" s="7"/>
      <c r="F1030"/>
      <c r="G1030"/>
      <c r="H1030"/>
      <c r="I1030"/>
      <c r="J1030"/>
      <c r="K1030"/>
      <c r="L1030"/>
      <c r="M1030"/>
      <c r="N1030" s="14"/>
      <c r="O1030"/>
      <c r="P1030"/>
    </row>
    <row r="1031" spans="3:16" s="12" customFormat="1" ht="15.75" customHeight="1">
      <c r="C1031"/>
      <c r="D1031"/>
      <c r="E1031" s="7"/>
      <c r="F1031"/>
      <c r="G1031"/>
      <c r="H1031"/>
      <c r="I1031"/>
      <c r="J1031"/>
      <c r="K1031"/>
      <c r="L1031"/>
      <c r="M1031"/>
      <c r="N1031" s="14"/>
      <c r="O1031"/>
      <c r="P1031"/>
    </row>
    <row r="1032" spans="3:16" s="12" customFormat="1" ht="15.75" customHeight="1">
      <c r="C1032"/>
      <c r="D1032"/>
      <c r="E1032" s="7"/>
      <c r="F1032"/>
      <c r="G1032"/>
      <c r="H1032"/>
      <c r="I1032"/>
      <c r="J1032"/>
      <c r="K1032"/>
      <c r="L1032"/>
      <c r="M1032"/>
      <c r="N1032" s="14"/>
      <c r="O1032"/>
      <c r="P1032"/>
    </row>
    <row r="1033" spans="3:16" s="12" customFormat="1" ht="15.75" customHeight="1">
      <c r="C1033"/>
      <c r="D1033"/>
      <c r="E1033" s="7"/>
      <c r="F1033"/>
      <c r="G1033"/>
      <c r="H1033"/>
      <c r="I1033"/>
      <c r="J1033"/>
      <c r="K1033"/>
      <c r="L1033"/>
      <c r="M1033"/>
      <c r="N1033" s="14"/>
      <c r="O1033"/>
      <c r="P1033"/>
    </row>
    <row r="1034" spans="3:16" s="12" customFormat="1" ht="15.75" customHeight="1">
      <c r="C1034"/>
      <c r="D1034"/>
      <c r="E1034" s="7"/>
      <c r="F1034"/>
      <c r="G1034"/>
      <c r="H1034"/>
      <c r="I1034"/>
      <c r="J1034"/>
      <c r="K1034"/>
      <c r="L1034"/>
      <c r="M1034"/>
      <c r="N1034" s="14"/>
      <c r="O1034"/>
      <c r="P1034"/>
    </row>
    <row r="1035" spans="3:16" s="12" customFormat="1" ht="15.75" customHeight="1">
      <c r="C1035"/>
      <c r="D1035"/>
      <c r="E1035" s="7"/>
      <c r="F1035"/>
      <c r="G1035"/>
      <c r="H1035"/>
      <c r="I1035"/>
      <c r="J1035"/>
      <c r="K1035"/>
      <c r="L1035"/>
      <c r="M1035"/>
      <c r="N1035" s="14"/>
      <c r="O1035"/>
      <c r="P1035"/>
    </row>
    <row r="1036" spans="3:16" s="12" customFormat="1" ht="15.75" customHeight="1">
      <c r="C1036"/>
      <c r="D1036"/>
      <c r="E1036" s="7"/>
      <c r="F1036"/>
      <c r="G1036"/>
      <c r="H1036"/>
      <c r="I1036"/>
      <c r="J1036"/>
      <c r="K1036"/>
      <c r="L1036"/>
      <c r="M1036"/>
      <c r="N1036" s="14"/>
      <c r="O1036"/>
      <c r="P1036"/>
    </row>
    <row r="1037" spans="3:16" s="12" customFormat="1" ht="15.75" customHeight="1">
      <c r="C1037"/>
      <c r="D1037"/>
      <c r="E1037" s="7"/>
      <c r="F1037"/>
      <c r="G1037"/>
      <c r="H1037"/>
      <c r="I1037"/>
      <c r="J1037"/>
      <c r="K1037"/>
      <c r="L1037"/>
      <c r="M1037"/>
      <c r="N1037" s="14"/>
      <c r="O1037"/>
      <c r="P1037"/>
    </row>
    <row r="1038" spans="3:16" s="12" customFormat="1" ht="15.75" customHeight="1">
      <c r="C1038"/>
      <c r="D1038"/>
      <c r="E1038" s="7"/>
      <c r="F1038"/>
      <c r="G1038"/>
      <c r="H1038"/>
      <c r="I1038"/>
      <c r="J1038"/>
      <c r="K1038"/>
      <c r="L1038"/>
      <c r="M1038"/>
      <c r="N1038" s="14"/>
      <c r="O1038"/>
      <c r="P1038"/>
    </row>
    <row r="1039" spans="3:16" s="12" customFormat="1" ht="15.75" customHeight="1">
      <c r="C1039"/>
      <c r="D1039"/>
      <c r="E1039" s="7"/>
      <c r="F1039"/>
      <c r="G1039"/>
      <c r="H1039"/>
      <c r="I1039"/>
      <c r="J1039"/>
      <c r="K1039"/>
      <c r="L1039"/>
      <c r="M1039"/>
      <c r="N1039" s="14"/>
      <c r="O1039"/>
      <c r="P1039"/>
    </row>
    <row r="1040" spans="3:16" s="12" customFormat="1" ht="15.75" customHeight="1">
      <c r="C1040"/>
      <c r="D1040"/>
      <c r="E1040" s="7"/>
      <c r="F1040"/>
      <c r="G1040"/>
      <c r="H1040"/>
      <c r="I1040"/>
      <c r="J1040"/>
      <c r="K1040"/>
      <c r="L1040"/>
      <c r="M1040"/>
      <c r="N1040" s="14"/>
      <c r="O1040"/>
      <c r="P1040"/>
    </row>
    <row r="1041" spans="3:16" s="12" customFormat="1" ht="15.75" customHeight="1">
      <c r="C1041"/>
      <c r="D1041"/>
      <c r="E1041" s="7"/>
      <c r="F1041"/>
      <c r="G1041"/>
      <c r="H1041"/>
      <c r="I1041"/>
      <c r="J1041"/>
      <c r="K1041"/>
      <c r="L1041"/>
      <c r="M1041"/>
      <c r="N1041" s="14"/>
      <c r="O1041"/>
      <c r="P1041"/>
    </row>
    <row r="1042" spans="3:16" s="12" customFormat="1" ht="15.75" customHeight="1">
      <c r="C1042"/>
      <c r="D1042"/>
      <c r="E1042" s="7"/>
      <c r="F1042"/>
      <c r="G1042"/>
      <c r="H1042"/>
      <c r="I1042"/>
      <c r="J1042"/>
      <c r="K1042"/>
      <c r="L1042"/>
      <c r="M1042"/>
      <c r="N1042" s="14"/>
      <c r="O1042"/>
      <c r="P1042"/>
    </row>
    <row r="1043" spans="3:16" s="12" customFormat="1" ht="15.75" customHeight="1">
      <c r="C1043"/>
      <c r="D1043"/>
      <c r="E1043" s="7"/>
      <c r="F1043"/>
      <c r="G1043"/>
      <c r="H1043"/>
      <c r="I1043"/>
      <c r="J1043"/>
      <c r="K1043"/>
      <c r="L1043"/>
      <c r="M1043"/>
      <c r="N1043" s="14"/>
      <c r="O1043"/>
      <c r="P1043"/>
    </row>
    <row r="1044" spans="3:16" s="12" customFormat="1" ht="15.75" customHeight="1">
      <c r="C1044"/>
      <c r="D1044"/>
      <c r="E1044" s="7"/>
      <c r="F1044"/>
      <c r="G1044"/>
      <c r="H1044"/>
      <c r="I1044"/>
      <c r="J1044"/>
      <c r="K1044"/>
      <c r="L1044"/>
      <c r="M1044"/>
      <c r="N1044" s="14"/>
      <c r="O1044"/>
      <c r="P1044"/>
    </row>
    <row r="1045" spans="3:16" s="12" customFormat="1" ht="15.75" customHeight="1">
      <c r="C1045"/>
      <c r="D1045"/>
      <c r="E1045" s="7"/>
      <c r="F1045"/>
      <c r="G1045"/>
      <c r="H1045"/>
      <c r="I1045"/>
      <c r="J1045"/>
      <c r="K1045"/>
      <c r="L1045"/>
      <c r="M1045"/>
      <c r="N1045" s="14"/>
      <c r="O1045"/>
      <c r="P1045"/>
    </row>
    <row r="1046" spans="3:16" s="12" customFormat="1" ht="15.75" customHeight="1">
      <c r="C1046"/>
      <c r="D1046"/>
      <c r="E1046" s="7"/>
      <c r="F1046"/>
      <c r="G1046"/>
      <c r="H1046"/>
      <c r="I1046"/>
      <c r="J1046"/>
      <c r="K1046"/>
      <c r="L1046"/>
      <c r="M1046"/>
      <c r="N1046" s="14"/>
      <c r="O1046"/>
      <c r="P1046"/>
    </row>
    <row r="1047" spans="3:16" s="12" customFormat="1" ht="15.75" customHeight="1">
      <c r="C1047"/>
      <c r="D1047"/>
      <c r="E1047" s="7"/>
      <c r="F1047"/>
      <c r="G1047"/>
      <c r="H1047"/>
      <c r="I1047"/>
      <c r="J1047"/>
      <c r="K1047"/>
      <c r="L1047"/>
      <c r="M1047"/>
      <c r="N1047" s="14"/>
      <c r="O1047"/>
      <c r="P1047"/>
    </row>
    <row r="1048" spans="3:16" s="12" customFormat="1" ht="15.75" customHeight="1">
      <c r="C1048"/>
      <c r="D1048"/>
      <c r="E1048" s="7"/>
      <c r="F1048"/>
      <c r="G1048"/>
      <c r="H1048"/>
      <c r="I1048"/>
      <c r="J1048"/>
      <c r="K1048"/>
      <c r="L1048"/>
      <c r="M1048"/>
      <c r="N1048" s="14"/>
      <c r="O1048"/>
      <c r="P1048"/>
    </row>
    <row r="1049" spans="3:16" s="12" customFormat="1" ht="15.75" customHeight="1">
      <c r="C1049"/>
      <c r="D1049"/>
      <c r="E1049" s="7"/>
      <c r="F1049"/>
      <c r="G1049"/>
      <c r="H1049"/>
      <c r="I1049"/>
      <c r="J1049"/>
      <c r="K1049"/>
      <c r="L1049"/>
      <c r="M1049"/>
      <c r="N1049" s="14"/>
      <c r="O1049"/>
      <c r="P1049"/>
    </row>
    <row r="1050" spans="3:16" s="12" customFormat="1" ht="15.75" customHeight="1">
      <c r="C1050"/>
      <c r="D1050"/>
      <c r="E1050" s="7"/>
      <c r="F1050"/>
      <c r="G1050"/>
      <c r="H1050"/>
      <c r="I1050"/>
      <c r="J1050"/>
      <c r="K1050"/>
      <c r="L1050"/>
      <c r="M1050"/>
      <c r="N1050" s="14"/>
      <c r="O1050"/>
      <c r="P1050"/>
    </row>
    <row r="1051" spans="3:16" s="12" customFormat="1" ht="15.75" customHeight="1">
      <c r="C1051"/>
      <c r="D1051"/>
      <c r="E1051" s="7"/>
      <c r="F1051"/>
      <c r="G1051"/>
      <c r="H1051"/>
      <c r="I1051"/>
      <c r="J1051"/>
      <c r="K1051"/>
      <c r="L1051"/>
      <c r="M1051"/>
      <c r="N1051" s="14"/>
      <c r="O1051"/>
      <c r="P1051"/>
    </row>
    <row r="1052" spans="3:16" s="12" customFormat="1" ht="15.75" customHeight="1">
      <c r="C1052"/>
      <c r="D1052"/>
      <c r="E1052" s="7"/>
      <c r="F1052"/>
      <c r="G1052"/>
      <c r="H1052"/>
      <c r="I1052"/>
      <c r="J1052"/>
      <c r="K1052"/>
      <c r="L1052"/>
      <c r="M1052"/>
      <c r="N1052" s="14"/>
      <c r="O1052"/>
      <c r="P1052"/>
    </row>
    <row r="1053" spans="3:16" s="12" customFormat="1" ht="15.75" customHeight="1">
      <c r="C1053"/>
      <c r="D1053"/>
      <c r="E1053" s="7"/>
      <c r="F1053"/>
      <c r="G1053"/>
      <c r="H1053"/>
      <c r="I1053"/>
      <c r="J1053"/>
      <c r="K1053"/>
      <c r="L1053"/>
      <c r="M1053"/>
      <c r="N1053" s="14"/>
      <c r="O1053"/>
      <c r="P1053"/>
    </row>
  </sheetData>
  <protectedRanges>
    <protectedRange sqref="E5 E30 E55 E80" name="Rango1_13_1_1_1_1_1_1_1"/>
  </protectedRanges>
  <mergeCells count="15">
    <mergeCell ref="A1:O1"/>
    <mergeCell ref="A2:O2"/>
    <mergeCell ref="G3:H3"/>
    <mergeCell ref="I3:J3"/>
    <mergeCell ref="A5:A29"/>
    <mergeCell ref="B5:B29"/>
    <mergeCell ref="O4:O104"/>
    <mergeCell ref="A30:A53"/>
    <mergeCell ref="B30:B53"/>
    <mergeCell ref="K105:L105"/>
    <mergeCell ref="K106:L106"/>
    <mergeCell ref="K107:L107"/>
    <mergeCell ref="A80:A104"/>
    <mergeCell ref="B55:B79"/>
    <mergeCell ref="A55:A79"/>
  </mergeCells>
  <phoneticPr fontId="23" type="noConversion"/>
  <pageMargins left="0.23622047244094491" right="0.23622047244094491" top="0.74803149606299213" bottom="0.74803149606299213" header="0" footer="0"/>
  <pageSetup paperSize="9" scale="5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1048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5.85546875" customWidth="1"/>
    <col min="17" max="17" width="16.42578125" customWidth="1"/>
    <col min="18" max="18" width="15.42578125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182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 thickBo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8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309">
        <v>1</v>
      </c>
      <c r="P4" s="3"/>
    </row>
    <row r="5" spans="1:18" ht="65.25" customHeight="1">
      <c r="A5" s="390" t="s">
        <v>183</v>
      </c>
      <c r="B5" s="392">
        <v>421</v>
      </c>
      <c r="C5" s="192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1600000</v>
      </c>
      <c r="M5" s="155">
        <f>K5*L5</f>
        <v>1600000</v>
      </c>
      <c r="N5" s="156" t="s">
        <v>28</v>
      </c>
      <c r="O5" s="310"/>
      <c r="P5">
        <v>64800000</v>
      </c>
      <c r="Q5">
        <f>P5/4</f>
        <v>16200000</v>
      </c>
      <c r="R5" s="155">
        <f>Q5/21</f>
        <v>771428.57142857148</v>
      </c>
    </row>
    <row r="6" spans="1:18" ht="65.25" customHeight="1">
      <c r="A6" s="373"/>
      <c r="B6" s="326"/>
      <c r="C6" s="18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771420</v>
      </c>
      <c r="M6" s="142">
        <f>K6*L6</f>
        <v>771420</v>
      </c>
      <c r="N6" s="157" t="s">
        <v>31</v>
      </c>
      <c r="O6" s="310"/>
      <c r="P6" s="194">
        <v>20000000</v>
      </c>
      <c r="Q6" s="155">
        <f>P6/4</f>
        <v>5000000</v>
      </c>
      <c r="R6" s="155">
        <v>1600000</v>
      </c>
    </row>
    <row r="7" spans="1:18" ht="65.25" customHeight="1">
      <c r="A7" s="373"/>
      <c r="B7" s="326"/>
      <c r="C7" s="18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771420</v>
      </c>
      <c r="M7" s="142">
        <f t="shared" ref="M7:M21" si="0">K7*L7</f>
        <v>771420</v>
      </c>
      <c r="N7" s="157" t="s">
        <v>31</v>
      </c>
      <c r="O7" s="310"/>
      <c r="P7" s="177">
        <f>SUM(M5:M27)</f>
        <v>21200000</v>
      </c>
      <c r="Q7" s="134">
        <f>P7*4</f>
        <v>84800000</v>
      </c>
      <c r="R7" s="155">
        <v>1600000</v>
      </c>
    </row>
    <row r="8" spans="1:18" ht="65.25" customHeight="1">
      <c r="A8" s="373"/>
      <c r="B8" s="326"/>
      <c r="C8" s="18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771420</v>
      </c>
      <c r="M8" s="142">
        <f t="shared" si="0"/>
        <v>771420</v>
      </c>
      <c r="N8" s="157" t="s">
        <v>31</v>
      </c>
      <c r="O8" s="310"/>
      <c r="P8" s="19"/>
      <c r="R8" s="155">
        <v>1800000</v>
      </c>
    </row>
    <row r="9" spans="1:18" ht="99.75" customHeight="1">
      <c r="A9" s="373"/>
      <c r="B9" s="326"/>
      <c r="C9" s="18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771420</v>
      </c>
      <c r="M9" s="142">
        <f t="shared" si="0"/>
        <v>771420</v>
      </c>
      <c r="N9" s="157" t="s">
        <v>39</v>
      </c>
      <c r="O9" s="310"/>
    </row>
    <row r="10" spans="1:18" ht="52.5" customHeight="1">
      <c r="A10" s="373"/>
      <c r="B10" s="326"/>
      <c r="C10" s="190" t="s">
        <v>40</v>
      </c>
      <c r="D10" s="136"/>
      <c r="E10" s="144" t="s">
        <v>46</v>
      </c>
      <c r="F10" s="135" t="s">
        <v>47</v>
      </c>
      <c r="G10" s="138"/>
      <c r="H10" s="138" t="s">
        <v>25</v>
      </c>
      <c r="I10" s="139" t="s">
        <v>26</v>
      </c>
      <c r="J10" s="139" t="s">
        <v>48</v>
      </c>
      <c r="K10" s="141">
        <v>1</v>
      </c>
      <c r="L10" s="142">
        <v>771420</v>
      </c>
      <c r="M10" s="145">
        <f t="shared" si="0"/>
        <v>771420</v>
      </c>
      <c r="N10" s="158" t="s">
        <v>45</v>
      </c>
      <c r="O10" s="310"/>
    </row>
    <row r="11" spans="1:18" ht="60" customHeight="1">
      <c r="A11" s="373"/>
      <c r="B11" s="326"/>
      <c r="C11" s="190" t="s">
        <v>40</v>
      </c>
      <c r="D11" s="136"/>
      <c r="E11" s="20" t="s">
        <v>130</v>
      </c>
      <c r="F11" s="135" t="s">
        <v>42</v>
      </c>
      <c r="G11" s="138" t="s">
        <v>24</v>
      </c>
      <c r="H11" s="138" t="s">
        <v>25</v>
      </c>
      <c r="I11" s="139" t="s">
        <v>26</v>
      </c>
      <c r="J11" s="139" t="s">
        <v>50</v>
      </c>
      <c r="K11" s="141">
        <v>1</v>
      </c>
      <c r="L11" s="142">
        <v>771420</v>
      </c>
      <c r="M11" s="145">
        <f t="shared" si="0"/>
        <v>771420</v>
      </c>
      <c r="N11" s="170" t="s">
        <v>45</v>
      </c>
      <c r="O11" s="310"/>
      <c r="P11" s="19"/>
    </row>
    <row r="12" spans="1:18" ht="60" customHeight="1">
      <c r="A12" s="373"/>
      <c r="B12" s="326"/>
      <c r="C12" s="190" t="s">
        <v>40</v>
      </c>
      <c r="D12" s="136"/>
      <c r="E12" s="144" t="s">
        <v>51</v>
      </c>
      <c r="F12" s="135" t="s">
        <v>42</v>
      </c>
      <c r="G12" s="138" t="s">
        <v>24</v>
      </c>
      <c r="H12" s="138" t="s">
        <v>25</v>
      </c>
      <c r="I12" s="139" t="s">
        <v>26</v>
      </c>
      <c r="J12" s="139" t="s">
        <v>50</v>
      </c>
      <c r="K12" s="141">
        <v>1</v>
      </c>
      <c r="L12" s="142">
        <v>771420</v>
      </c>
      <c r="M12" s="145">
        <f t="shared" si="0"/>
        <v>771420</v>
      </c>
      <c r="N12" s="158" t="s">
        <v>45</v>
      </c>
      <c r="O12" s="310"/>
    </row>
    <row r="13" spans="1:18" ht="71.25" customHeight="1">
      <c r="A13" s="373"/>
      <c r="B13" s="326"/>
      <c r="C13" s="190" t="s">
        <v>52</v>
      </c>
      <c r="D13" s="141"/>
      <c r="E13" s="141" t="s">
        <v>53</v>
      </c>
      <c r="F13" s="135" t="s">
        <v>54</v>
      </c>
      <c r="G13" s="138" t="s">
        <v>24</v>
      </c>
      <c r="H13" s="138" t="s">
        <v>25</v>
      </c>
      <c r="I13" s="139" t="s">
        <v>26</v>
      </c>
      <c r="J13" s="141" t="s">
        <v>50</v>
      </c>
      <c r="K13" s="141">
        <v>1</v>
      </c>
      <c r="L13" s="142">
        <v>771420</v>
      </c>
      <c r="M13" s="145">
        <f t="shared" si="0"/>
        <v>771420</v>
      </c>
      <c r="N13" s="157" t="s">
        <v>55</v>
      </c>
      <c r="O13" s="310"/>
    </row>
    <row r="14" spans="1:18" ht="68.25" customHeight="1">
      <c r="A14" s="373"/>
      <c r="B14" s="326"/>
      <c r="C14" s="190" t="s">
        <v>52</v>
      </c>
      <c r="D14" s="141"/>
      <c r="E14" s="141" t="s">
        <v>56</v>
      </c>
      <c r="F14" s="135" t="s">
        <v>42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41">
        <v>1</v>
      </c>
      <c r="L14" s="142">
        <v>771420</v>
      </c>
      <c r="M14" s="145">
        <f t="shared" si="0"/>
        <v>771420</v>
      </c>
      <c r="N14" s="157" t="s">
        <v>39</v>
      </c>
      <c r="O14" s="310"/>
    </row>
    <row r="15" spans="1:18" ht="51" customHeight="1">
      <c r="A15" s="373"/>
      <c r="B15" s="326"/>
      <c r="C15" s="190" t="s">
        <v>52</v>
      </c>
      <c r="D15" s="141"/>
      <c r="E15" s="141" t="s">
        <v>57</v>
      </c>
      <c r="F15" s="135" t="s">
        <v>58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41">
        <v>1</v>
      </c>
      <c r="L15" s="145">
        <v>1600000</v>
      </c>
      <c r="M15" s="145">
        <f t="shared" si="0"/>
        <v>1600000</v>
      </c>
      <c r="N15" s="159" t="s">
        <v>28</v>
      </c>
      <c r="O15" s="310"/>
    </row>
    <row r="16" spans="1:18" ht="48" customHeight="1">
      <c r="A16" s="373"/>
      <c r="B16" s="326"/>
      <c r="C16" s="190" t="s">
        <v>52</v>
      </c>
      <c r="D16" s="141"/>
      <c r="E16" s="141" t="s">
        <v>59</v>
      </c>
      <c r="F16" s="135" t="s">
        <v>42</v>
      </c>
      <c r="G16" s="138" t="s">
        <v>24</v>
      </c>
      <c r="H16" s="138" t="s">
        <v>25</v>
      </c>
      <c r="I16" s="139" t="s">
        <v>26</v>
      </c>
      <c r="J16" s="141" t="s">
        <v>50</v>
      </c>
      <c r="K16" s="141">
        <v>1</v>
      </c>
      <c r="L16" s="142">
        <v>771420</v>
      </c>
      <c r="M16" s="145">
        <f t="shared" si="0"/>
        <v>771420</v>
      </c>
      <c r="N16" s="157" t="s">
        <v>55</v>
      </c>
      <c r="O16" s="310"/>
    </row>
    <row r="17" spans="1:15" ht="58.5" customHeight="1">
      <c r="A17" s="373"/>
      <c r="B17" s="326"/>
      <c r="C17" s="190" t="s">
        <v>60</v>
      </c>
      <c r="D17" s="141"/>
      <c r="E17" s="141" t="s">
        <v>113</v>
      </c>
      <c r="F17" s="135" t="s">
        <v>42</v>
      </c>
      <c r="G17" s="138" t="s">
        <v>62</v>
      </c>
      <c r="H17" s="138" t="s">
        <v>25</v>
      </c>
      <c r="I17" s="139" t="s">
        <v>26</v>
      </c>
      <c r="J17" s="140" t="s">
        <v>27</v>
      </c>
      <c r="K17" s="141">
        <v>1</v>
      </c>
      <c r="L17" s="142">
        <v>771420</v>
      </c>
      <c r="M17" s="145">
        <f t="shared" si="0"/>
        <v>771420</v>
      </c>
      <c r="N17" s="157" t="s">
        <v>31</v>
      </c>
      <c r="O17" s="310"/>
    </row>
    <row r="18" spans="1:15" ht="90.75" customHeight="1">
      <c r="A18" s="373"/>
      <c r="B18" s="326"/>
      <c r="C18" s="190" t="s">
        <v>60</v>
      </c>
      <c r="D18" s="141"/>
      <c r="E18" s="141" t="s">
        <v>142</v>
      </c>
      <c r="F18" s="135" t="s">
        <v>42</v>
      </c>
      <c r="G18" s="138" t="s">
        <v>62</v>
      </c>
      <c r="H18" s="138" t="s">
        <v>25</v>
      </c>
      <c r="I18" s="139" t="s">
        <v>26</v>
      </c>
      <c r="J18" s="140" t="s">
        <v>27</v>
      </c>
      <c r="K18" s="141">
        <v>1</v>
      </c>
      <c r="L18" s="142">
        <v>771420</v>
      </c>
      <c r="M18" s="145">
        <f t="shared" si="0"/>
        <v>771420</v>
      </c>
      <c r="N18" s="157" t="s">
        <v>31</v>
      </c>
      <c r="O18" s="310"/>
    </row>
    <row r="19" spans="1:15" ht="42" customHeight="1">
      <c r="A19" s="373"/>
      <c r="B19" s="326"/>
      <c r="C19" s="190" t="s">
        <v>60</v>
      </c>
      <c r="D19" s="141"/>
      <c r="E19" s="141" t="s">
        <v>61</v>
      </c>
      <c r="F19" s="135" t="s">
        <v>42</v>
      </c>
      <c r="G19" s="138" t="s">
        <v>62</v>
      </c>
      <c r="H19" s="138" t="s">
        <v>25</v>
      </c>
      <c r="I19" s="139" t="s">
        <v>26</v>
      </c>
      <c r="J19" s="140" t="s">
        <v>27</v>
      </c>
      <c r="K19" s="141">
        <v>1</v>
      </c>
      <c r="L19" s="142">
        <v>771420</v>
      </c>
      <c r="M19" s="145">
        <f t="shared" si="0"/>
        <v>771420</v>
      </c>
      <c r="N19" s="157" t="s">
        <v>31</v>
      </c>
      <c r="O19" s="310"/>
    </row>
    <row r="20" spans="1:15" ht="56.25" customHeight="1">
      <c r="A20" s="373"/>
      <c r="B20" s="326"/>
      <c r="C20" s="190" t="s">
        <v>63</v>
      </c>
      <c r="D20" s="141" t="s">
        <v>64</v>
      </c>
      <c r="E20" s="135" t="s">
        <v>65</v>
      </c>
      <c r="F20" s="135" t="s">
        <v>42</v>
      </c>
      <c r="G20" s="138" t="s">
        <v>24</v>
      </c>
      <c r="H20" s="138" t="s">
        <v>25</v>
      </c>
      <c r="I20" s="139" t="s">
        <v>26</v>
      </c>
      <c r="J20" s="141" t="s">
        <v>50</v>
      </c>
      <c r="K20" s="141">
        <v>1</v>
      </c>
      <c r="L20" s="142">
        <v>771420</v>
      </c>
      <c r="M20" s="145">
        <f t="shared" si="0"/>
        <v>771420</v>
      </c>
      <c r="N20" s="157" t="s">
        <v>31</v>
      </c>
      <c r="O20" s="310"/>
    </row>
    <row r="21" spans="1:15" ht="81.75" customHeight="1">
      <c r="A21" s="373"/>
      <c r="B21" s="326"/>
      <c r="C21" s="190" t="s">
        <v>63</v>
      </c>
      <c r="D21" s="141" t="s">
        <v>64</v>
      </c>
      <c r="E21" s="147" t="s">
        <v>66</v>
      </c>
      <c r="F21" s="135" t="s">
        <v>42</v>
      </c>
      <c r="G21" s="138" t="s">
        <v>24</v>
      </c>
      <c r="H21" s="138" t="s">
        <v>25</v>
      </c>
      <c r="I21" s="139" t="s">
        <v>26</v>
      </c>
      <c r="J21" s="141" t="s">
        <v>50</v>
      </c>
      <c r="K21" s="141">
        <v>1</v>
      </c>
      <c r="L21" s="142">
        <v>771420</v>
      </c>
      <c r="M21" s="145">
        <f t="shared" si="0"/>
        <v>771420</v>
      </c>
      <c r="N21" s="157" t="s">
        <v>31</v>
      </c>
      <c r="O21" s="310"/>
    </row>
    <row r="22" spans="1:15" ht="35.25" customHeight="1">
      <c r="A22" s="373"/>
      <c r="B22" s="326"/>
      <c r="C22" s="190" t="s">
        <v>63</v>
      </c>
      <c r="D22" s="144" t="s">
        <v>67</v>
      </c>
      <c r="E22" s="148" t="s">
        <v>68</v>
      </c>
      <c r="F22" s="148" t="s">
        <v>58</v>
      </c>
      <c r="G22" s="138" t="s">
        <v>24</v>
      </c>
      <c r="H22" s="138" t="s">
        <v>25</v>
      </c>
      <c r="I22" s="139" t="s">
        <v>26</v>
      </c>
      <c r="J22" s="144" t="s">
        <v>69</v>
      </c>
      <c r="K22" s="141">
        <v>1</v>
      </c>
      <c r="L22" s="145">
        <v>1800000</v>
      </c>
      <c r="M22" s="145">
        <f>L22*K22</f>
        <v>1800000</v>
      </c>
      <c r="N22" s="159" t="s">
        <v>28</v>
      </c>
      <c r="O22" s="310"/>
    </row>
    <row r="23" spans="1:15" ht="56.25" customHeight="1">
      <c r="A23" s="373"/>
      <c r="B23" s="326"/>
      <c r="C23" s="190" t="s">
        <v>63</v>
      </c>
      <c r="D23" s="144" t="s">
        <v>70</v>
      </c>
      <c r="E23" s="148" t="s">
        <v>71</v>
      </c>
      <c r="F23" s="135" t="s">
        <v>42</v>
      </c>
      <c r="G23" s="138" t="s">
        <v>24</v>
      </c>
      <c r="H23" s="138" t="s">
        <v>25</v>
      </c>
      <c r="I23" s="139" t="s">
        <v>26</v>
      </c>
      <c r="J23" s="141" t="s">
        <v>50</v>
      </c>
      <c r="K23" s="141">
        <v>1</v>
      </c>
      <c r="L23" s="142">
        <v>771600</v>
      </c>
      <c r="M23" s="145">
        <f>L23*K23</f>
        <v>771600</v>
      </c>
      <c r="N23" s="157" t="s">
        <v>31</v>
      </c>
      <c r="O23" s="310"/>
    </row>
    <row r="24" spans="1:15" ht="56.25" customHeight="1">
      <c r="A24" s="391"/>
      <c r="B24" s="326"/>
      <c r="C24" s="190" t="s">
        <v>72</v>
      </c>
      <c r="D24" s="144" t="s">
        <v>73</v>
      </c>
      <c r="E24" s="148" t="s">
        <v>74</v>
      </c>
      <c r="F24" s="135" t="s">
        <v>42</v>
      </c>
      <c r="G24" s="138" t="s">
        <v>24</v>
      </c>
      <c r="H24" s="146" t="s">
        <v>75</v>
      </c>
      <c r="I24" s="139" t="s">
        <v>76</v>
      </c>
      <c r="J24" s="144" t="s">
        <v>77</v>
      </c>
      <c r="K24" s="141">
        <v>2</v>
      </c>
      <c r="L24" s="142">
        <v>771420</v>
      </c>
      <c r="M24" s="145">
        <f>K24*L24</f>
        <v>1542840</v>
      </c>
      <c r="N24" s="157" t="s">
        <v>39</v>
      </c>
      <c r="O24" s="310"/>
    </row>
    <row r="25" spans="1:15" ht="56.25" customHeight="1">
      <c r="A25" s="391"/>
      <c r="B25" s="326"/>
      <c r="C25" s="190" t="s">
        <v>72</v>
      </c>
      <c r="D25" s="144" t="s">
        <v>73</v>
      </c>
      <c r="E25" s="148" t="s">
        <v>78</v>
      </c>
      <c r="F25" s="135" t="s">
        <v>42</v>
      </c>
      <c r="G25" s="138" t="s">
        <v>24</v>
      </c>
      <c r="H25" s="146" t="s">
        <v>43</v>
      </c>
      <c r="I25" s="139" t="s">
        <v>26</v>
      </c>
      <c r="J25" s="141" t="s">
        <v>79</v>
      </c>
      <c r="K25" s="141">
        <v>1</v>
      </c>
      <c r="L25" s="142">
        <v>771420</v>
      </c>
      <c r="M25" s="145">
        <f t="shared" ref="M25:M27" si="1">K25*L25</f>
        <v>771420</v>
      </c>
      <c r="N25" s="157" t="s">
        <v>55</v>
      </c>
      <c r="O25" s="310"/>
    </row>
    <row r="26" spans="1:15" ht="31.5" customHeight="1">
      <c r="A26" s="391"/>
      <c r="B26" s="326"/>
      <c r="C26" s="190" t="s">
        <v>72</v>
      </c>
      <c r="D26" s="144" t="s">
        <v>73</v>
      </c>
      <c r="E26" s="148" t="s">
        <v>80</v>
      </c>
      <c r="F26" s="135" t="s">
        <v>42</v>
      </c>
      <c r="G26" s="138" t="s">
        <v>24</v>
      </c>
      <c r="H26" s="138" t="s">
        <v>25</v>
      </c>
      <c r="I26" s="139" t="s">
        <v>26</v>
      </c>
      <c r="J26" s="144" t="s">
        <v>69</v>
      </c>
      <c r="K26" s="141">
        <v>1</v>
      </c>
      <c r="L26" s="142">
        <v>771420</v>
      </c>
      <c r="M26" s="145">
        <f t="shared" si="1"/>
        <v>771420</v>
      </c>
      <c r="N26" s="157" t="s">
        <v>31</v>
      </c>
      <c r="O26" s="310"/>
    </row>
    <row r="27" spans="1:15" ht="82.5" customHeight="1">
      <c r="A27" s="374"/>
      <c r="B27" s="393"/>
      <c r="C27" s="169" t="s">
        <v>72</v>
      </c>
      <c r="D27" s="160" t="s">
        <v>90</v>
      </c>
      <c r="E27" s="161" t="s">
        <v>178</v>
      </c>
      <c r="F27" s="162" t="s">
        <v>42</v>
      </c>
      <c r="G27" s="163" t="s">
        <v>24</v>
      </c>
      <c r="H27" s="163" t="s">
        <v>25</v>
      </c>
      <c r="I27" s="164" t="s">
        <v>26</v>
      </c>
      <c r="J27" s="160" t="s">
        <v>69</v>
      </c>
      <c r="K27" s="165">
        <v>1</v>
      </c>
      <c r="L27" s="203">
        <v>771420</v>
      </c>
      <c r="M27" s="166">
        <f t="shared" si="1"/>
        <v>771420</v>
      </c>
      <c r="N27" s="217" t="s">
        <v>45</v>
      </c>
      <c r="O27" s="310"/>
    </row>
    <row r="28" spans="1:15" ht="71.25" customHeight="1">
      <c r="A28" s="323" t="s">
        <v>184</v>
      </c>
      <c r="B28" s="338">
        <v>304</v>
      </c>
      <c r="C28" s="192" t="s">
        <v>20</v>
      </c>
      <c r="D28" s="171" t="s">
        <v>21</v>
      </c>
      <c r="E28" s="150" t="s">
        <v>22</v>
      </c>
      <c r="F28" s="150" t="s">
        <v>23</v>
      </c>
      <c r="G28" s="151" t="s">
        <v>24</v>
      </c>
      <c r="H28" s="151" t="s">
        <v>25</v>
      </c>
      <c r="I28" s="152" t="s">
        <v>26</v>
      </c>
      <c r="J28" s="153" t="s">
        <v>27</v>
      </c>
      <c r="K28" s="154">
        <v>1</v>
      </c>
      <c r="L28" s="155">
        <v>1600000</v>
      </c>
      <c r="M28" s="155">
        <f>K28*L28</f>
        <v>1600000</v>
      </c>
      <c r="N28" s="156" t="s">
        <v>28</v>
      </c>
      <c r="O28" s="310"/>
    </row>
    <row r="29" spans="1:15" ht="106.5" customHeight="1">
      <c r="A29" s="320"/>
      <c r="B29" s="326"/>
      <c r="C29" s="189" t="s">
        <v>20</v>
      </c>
      <c r="D29" s="144" t="s">
        <v>21</v>
      </c>
      <c r="E29" s="137" t="s">
        <v>29</v>
      </c>
      <c r="F29" s="137" t="s">
        <v>30</v>
      </c>
      <c r="G29" s="138" t="s">
        <v>24</v>
      </c>
      <c r="H29" s="138" t="s">
        <v>25</v>
      </c>
      <c r="I29" s="139" t="s">
        <v>26</v>
      </c>
      <c r="J29" s="140" t="s">
        <v>27</v>
      </c>
      <c r="K29" s="141">
        <v>1</v>
      </c>
      <c r="L29" s="142">
        <v>771420</v>
      </c>
      <c r="M29" s="142">
        <f>K29*L29</f>
        <v>771420</v>
      </c>
      <c r="N29" s="157" t="s">
        <v>31</v>
      </c>
      <c r="O29" s="310"/>
    </row>
    <row r="30" spans="1:15" ht="33.75" customHeight="1">
      <c r="A30" s="320"/>
      <c r="B30" s="326"/>
      <c r="C30" s="189" t="s">
        <v>20</v>
      </c>
      <c r="D30" s="144" t="s">
        <v>32</v>
      </c>
      <c r="E30" s="137" t="s">
        <v>33</v>
      </c>
      <c r="F30" s="137" t="s">
        <v>30</v>
      </c>
      <c r="G30" s="138" t="s">
        <v>24</v>
      </c>
      <c r="H30" s="138" t="s">
        <v>25</v>
      </c>
      <c r="I30" s="139" t="s">
        <v>26</v>
      </c>
      <c r="J30" s="140" t="s">
        <v>34</v>
      </c>
      <c r="K30" s="141">
        <v>1</v>
      </c>
      <c r="L30" s="142">
        <v>771420</v>
      </c>
      <c r="M30" s="142">
        <f t="shared" ref="M30:M44" si="2">K30*L30</f>
        <v>771420</v>
      </c>
      <c r="N30" s="157" t="s">
        <v>31</v>
      </c>
      <c r="O30" s="310"/>
    </row>
    <row r="31" spans="1:15" ht="43.5" customHeight="1">
      <c r="A31" s="320"/>
      <c r="B31" s="326"/>
      <c r="C31" s="189" t="s">
        <v>20</v>
      </c>
      <c r="D31" s="144" t="s">
        <v>32</v>
      </c>
      <c r="E31" s="137" t="s">
        <v>35</v>
      </c>
      <c r="F31" s="137" t="s">
        <v>30</v>
      </c>
      <c r="G31" s="138" t="s">
        <v>24</v>
      </c>
      <c r="H31" s="138" t="s">
        <v>25</v>
      </c>
      <c r="I31" s="139" t="s">
        <v>26</v>
      </c>
      <c r="J31" s="140" t="s">
        <v>34</v>
      </c>
      <c r="K31" s="141">
        <v>1</v>
      </c>
      <c r="L31" s="142">
        <v>771420</v>
      </c>
      <c r="M31" s="142">
        <f t="shared" si="2"/>
        <v>771420</v>
      </c>
      <c r="N31" s="157" t="s">
        <v>31</v>
      </c>
      <c r="O31" s="310"/>
    </row>
    <row r="32" spans="1:15" ht="65.25" customHeight="1">
      <c r="A32" s="320"/>
      <c r="B32" s="326"/>
      <c r="C32" s="189" t="s">
        <v>20</v>
      </c>
      <c r="D32" s="144" t="s">
        <v>32</v>
      </c>
      <c r="E32" s="143" t="s">
        <v>36</v>
      </c>
      <c r="F32" s="137" t="s">
        <v>37</v>
      </c>
      <c r="G32" s="138" t="s">
        <v>38</v>
      </c>
      <c r="H32" s="138" t="s">
        <v>25</v>
      </c>
      <c r="I32" s="139" t="s">
        <v>26</v>
      </c>
      <c r="J32" s="140" t="s">
        <v>27</v>
      </c>
      <c r="K32" s="141">
        <v>1</v>
      </c>
      <c r="L32" s="142">
        <v>771420</v>
      </c>
      <c r="M32" s="142">
        <f t="shared" si="2"/>
        <v>771420</v>
      </c>
      <c r="N32" s="157" t="s">
        <v>39</v>
      </c>
      <c r="O32" s="310"/>
    </row>
    <row r="33" spans="1:15" ht="46.5" customHeight="1">
      <c r="A33" s="320"/>
      <c r="B33" s="326"/>
      <c r="C33" s="190" t="s">
        <v>40</v>
      </c>
      <c r="D33" s="136"/>
      <c r="E33" s="144" t="s">
        <v>46</v>
      </c>
      <c r="F33" s="135" t="s">
        <v>47</v>
      </c>
      <c r="G33" s="138"/>
      <c r="H33" s="138" t="s">
        <v>25</v>
      </c>
      <c r="I33" s="139" t="s">
        <v>26</v>
      </c>
      <c r="J33" s="139" t="s">
        <v>48</v>
      </c>
      <c r="K33" s="141">
        <v>1</v>
      </c>
      <c r="L33" s="142">
        <v>771420</v>
      </c>
      <c r="M33" s="145">
        <f t="shared" si="2"/>
        <v>771420</v>
      </c>
      <c r="N33" s="158" t="s">
        <v>45</v>
      </c>
      <c r="O33" s="310"/>
    </row>
    <row r="34" spans="1:15" ht="46.5" customHeight="1">
      <c r="A34" s="320"/>
      <c r="B34" s="326"/>
      <c r="C34" s="190" t="s">
        <v>40</v>
      </c>
      <c r="D34" s="136"/>
      <c r="E34" s="20" t="s">
        <v>130</v>
      </c>
      <c r="F34" s="135" t="s">
        <v>42</v>
      </c>
      <c r="G34" s="138" t="s">
        <v>24</v>
      </c>
      <c r="H34" s="138" t="s">
        <v>25</v>
      </c>
      <c r="I34" s="139" t="s">
        <v>26</v>
      </c>
      <c r="J34" s="139" t="s">
        <v>50</v>
      </c>
      <c r="K34" s="141">
        <v>1</v>
      </c>
      <c r="L34" s="142">
        <v>771420</v>
      </c>
      <c r="M34" s="145">
        <f t="shared" si="2"/>
        <v>771420</v>
      </c>
      <c r="N34" s="170" t="s">
        <v>45</v>
      </c>
      <c r="O34" s="310"/>
    </row>
    <row r="35" spans="1:15" ht="46.5" customHeight="1">
      <c r="A35" s="320"/>
      <c r="B35" s="326"/>
      <c r="C35" s="190" t="s">
        <v>40</v>
      </c>
      <c r="D35" s="136"/>
      <c r="E35" s="144" t="s">
        <v>51</v>
      </c>
      <c r="F35" s="135" t="s">
        <v>42</v>
      </c>
      <c r="G35" s="138" t="s">
        <v>24</v>
      </c>
      <c r="H35" s="138" t="s">
        <v>25</v>
      </c>
      <c r="I35" s="139" t="s">
        <v>26</v>
      </c>
      <c r="J35" s="139" t="s">
        <v>50</v>
      </c>
      <c r="K35" s="141">
        <v>1</v>
      </c>
      <c r="L35" s="142">
        <v>771420</v>
      </c>
      <c r="M35" s="145">
        <f t="shared" si="2"/>
        <v>771420</v>
      </c>
      <c r="N35" s="158" t="s">
        <v>45</v>
      </c>
      <c r="O35" s="310"/>
    </row>
    <row r="36" spans="1:15" ht="90">
      <c r="A36" s="320"/>
      <c r="B36" s="326"/>
      <c r="C36" s="190" t="s">
        <v>52</v>
      </c>
      <c r="D36" s="141"/>
      <c r="E36" s="141" t="s">
        <v>53</v>
      </c>
      <c r="F36" s="135" t="s">
        <v>54</v>
      </c>
      <c r="G36" s="138" t="s">
        <v>24</v>
      </c>
      <c r="H36" s="138" t="s">
        <v>25</v>
      </c>
      <c r="I36" s="139" t="s">
        <v>26</v>
      </c>
      <c r="J36" s="141" t="s">
        <v>50</v>
      </c>
      <c r="K36" s="141">
        <v>1</v>
      </c>
      <c r="L36" s="142">
        <v>771420</v>
      </c>
      <c r="M36" s="145">
        <f t="shared" si="2"/>
        <v>771420</v>
      </c>
      <c r="N36" s="157" t="s">
        <v>55</v>
      </c>
      <c r="O36" s="310"/>
    </row>
    <row r="37" spans="1:15" ht="60" customHeight="1">
      <c r="A37" s="320"/>
      <c r="B37" s="326"/>
      <c r="C37" s="190" t="s">
        <v>52</v>
      </c>
      <c r="D37" s="141"/>
      <c r="E37" s="141" t="s">
        <v>56</v>
      </c>
      <c r="F37" s="135" t="s">
        <v>42</v>
      </c>
      <c r="G37" s="138" t="s">
        <v>24</v>
      </c>
      <c r="H37" s="138" t="s">
        <v>25</v>
      </c>
      <c r="I37" s="139" t="s">
        <v>26</v>
      </c>
      <c r="J37" s="141" t="s">
        <v>50</v>
      </c>
      <c r="K37" s="141">
        <v>1</v>
      </c>
      <c r="L37" s="142">
        <v>771420</v>
      </c>
      <c r="M37" s="145">
        <f t="shared" si="2"/>
        <v>771420</v>
      </c>
      <c r="N37" s="157" t="s">
        <v>39</v>
      </c>
      <c r="O37" s="310"/>
    </row>
    <row r="38" spans="1:15" ht="33.75" customHeight="1">
      <c r="A38" s="320"/>
      <c r="B38" s="326"/>
      <c r="C38" s="190" t="s">
        <v>52</v>
      </c>
      <c r="D38" s="141"/>
      <c r="E38" s="141" t="s">
        <v>57</v>
      </c>
      <c r="F38" s="135" t="s">
        <v>58</v>
      </c>
      <c r="G38" s="138" t="s">
        <v>24</v>
      </c>
      <c r="H38" s="138" t="s">
        <v>25</v>
      </c>
      <c r="I38" s="139" t="s">
        <v>26</v>
      </c>
      <c r="J38" s="141" t="s">
        <v>50</v>
      </c>
      <c r="K38" s="141">
        <v>1</v>
      </c>
      <c r="L38" s="145">
        <v>1600000</v>
      </c>
      <c r="M38" s="145">
        <f t="shared" si="2"/>
        <v>1600000</v>
      </c>
      <c r="N38" s="159" t="s">
        <v>28</v>
      </c>
      <c r="O38" s="310"/>
    </row>
    <row r="39" spans="1:15" ht="46.5" customHeight="1">
      <c r="A39" s="320"/>
      <c r="B39" s="326"/>
      <c r="C39" s="190" t="s">
        <v>52</v>
      </c>
      <c r="D39" s="141"/>
      <c r="E39" s="141" t="s">
        <v>59</v>
      </c>
      <c r="F39" s="135" t="s">
        <v>42</v>
      </c>
      <c r="G39" s="138" t="s">
        <v>24</v>
      </c>
      <c r="H39" s="138" t="s">
        <v>25</v>
      </c>
      <c r="I39" s="139" t="s">
        <v>26</v>
      </c>
      <c r="J39" s="141" t="s">
        <v>50</v>
      </c>
      <c r="K39" s="141">
        <v>1</v>
      </c>
      <c r="L39" s="142">
        <v>771420</v>
      </c>
      <c r="M39" s="145">
        <f t="shared" si="2"/>
        <v>771420</v>
      </c>
      <c r="N39" s="157" t="s">
        <v>55</v>
      </c>
      <c r="O39" s="310"/>
    </row>
    <row r="40" spans="1:15" ht="37.5" customHeight="1">
      <c r="A40" s="320"/>
      <c r="B40" s="326"/>
      <c r="C40" s="190" t="s">
        <v>60</v>
      </c>
      <c r="D40" s="141"/>
      <c r="E40" s="141" t="s">
        <v>113</v>
      </c>
      <c r="F40" s="135" t="s">
        <v>42</v>
      </c>
      <c r="G40" s="138" t="s">
        <v>62</v>
      </c>
      <c r="H40" s="138" t="s">
        <v>25</v>
      </c>
      <c r="I40" s="139" t="s">
        <v>26</v>
      </c>
      <c r="J40" s="140" t="s">
        <v>27</v>
      </c>
      <c r="K40" s="141">
        <v>1</v>
      </c>
      <c r="L40" s="142">
        <v>771420</v>
      </c>
      <c r="M40" s="145">
        <f t="shared" si="2"/>
        <v>771420</v>
      </c>
      <c r="N40" s="157" t="s">
        <v>31</v>
      </c>
      <c r="O40" s="310"/>
    </row>
    <row r="41" spans="1:15" ht="37.5" customHeight="1">
      <c r="A41" s="320"/>
      <c r="B41" s="326"/>
      <c r="C41" s="190" t="s">
        <v>60</v>
      </c>
      <c r="D41" s="141"/>
      <c r="E41" s="141" t="s">
        <v>142</v>
      </c>
      <c r="F41" s="135" t="s">
        <v>42</v>
      </c>
      <c r="G41" s="138" t="s">
        <v>62</v>
      </c>
      <c r="H41" s="138" t="s">
        <v>25</v>
      </c>
      <c r="I41" s="139" t="s">
        <v>26</v>
      </c>
      <c r="J41" s="140" t="s">
        <v>27</v>
      </c>
      <c r="K41" s="141">
        <v>1</v>
      </c>
      <c r="L41" s="142">
        <v>771420</v>
      </c>
      <c r="M41" s="145">
        <f t="shared" si="2"/>
        <v>771420</v>
      </c>
      <c r="N41" s="157" t="s">
        <v>31</v>
      </c>
      <c r="O41" s="310"/>
    </row>
    <row r="42" spans="1:15" ht="37.5" customHeight="1">
      <c r="A42" s="320"/>
      <c r="B42" s="326"/>
      <c r="C42" s="190" t="s">
        <v>60</v>
      </c>
      <c r="D42" s="141"/>
      <c r="E42" s="141" t="s">
        <v>61</v>
      </c>
      <c r="F42" s="135" t="s">
        <v>42</v>
      </c>
      <c r="G42" s="138" t="s">
        <v>62</v>
      </c>
      <c r="H42" s="138" t="s">
        <v>25</v>
      </c>
      <c r="I42" s="139" t="s">
        <v>26</v>
      </c>
      <c r="J42" s="140" t="s">
        <v>27</v>
      </c>
      <c r="K42" s="141">
        <v>1</v>
      </c>
      <c r="L42" s="142">
        <v>771420</v>
      </c>
      <c r="M42" s="145">
        <f t="shared" si="2"/>
        <v>771420</v>
      </c>
      <c r="N42" s="157" t="s">
        <v>31</v>
      </c>
      <c r="O42" s="310"/>
    </row>
    <row r="43" spans="1:15" ht="37.5" customHeight="1">
      <c r="A43" s="320"/>
      <c r="B43" s="326"/>
      <c r="C43" s="190" t="s">
        <v>63</v>
      </c>
      <c r="D43" s="141" t="s">
        <v>64</v>
      </c>
      <c r="E43" s="135" t="s">
        <v>65</v>
      </c>
      <c r="F43" s="135" t="s">
        <v>42</v>
      </c>
      <c r="G43" s="138" t="s">
        <v>24</v>
      </c>
      <c r="H43" s="138" t="s">
        <v>25</v>
      </c>
      <c r="I43" s="139" t="s">
        <v>26</v>
      </c>
      <c r="J43" s="141" t="s">
        <v>50</v>
      </c>
      <c r="K43" s="141">
        <v>1</v>
      </c>
      <c r="L43" s="142">
        <v>771420</v>
      </c>
      <c r="M43" s="145">
        <f t="shared" si="2"/>
        <v>771420</v>
      </c>
      <c r="N43" s="157" t="s">
        <v>31</v>
      </c>
      <c r="O43" s="310"/>
    </row>
    <row r="44" spans="1:15" ht="37.5" customHeight="1">
      <c r="A44" s="320"/>
      <c r="B44" s="326"/>
      <c r="C44" s="190" t="s">
        <v>63</v>
      </c>
      <c r="D44" s="141" t="s">
        <v>64</v>
      </c>
      <c r="E44" s="147" t="s">
        <v>66</v>
      </c>
      <c r="F44" s="135" t="s">
        <v>42</v>
      </c>
      <c r="G44" s="138" t="s">
        <v>24</v>
      </c>
      <c r="H44" s="138" t="s">
        <v>25</v>
      </c>
      <c r="I44" s="139" t="s">
        <v>26</v>
      </c>
      <c r="J44" s="141" t="s">
        <v>50</v>
      </c>
      <c r="K44" s="141">
        <v>1</v>
      </c>
      <c r="L44" s="142">
        <v>771420</v>
      </c>
      <c r="M44" s="145">
        <f t="shared" si="2"/>
        <v>771420</v>
      </c>
      <c r="N44" s="157" t="s">
        <v>31</v>
      </c>
      <c r="O44" s="310"/>
    </row>
    <row r="45" spans="1:15" ht="37.5" customHeight="1">
      <c r="A45" s="320"/>
      <c r="B45" s="326"/>
      <c r="C45" s="190" t="s">
        <v>63</v>
      </c>
      <c r="D45" s="144" t="s">
        <v>67</v>
      </c>
      <c r="E45" s="148" t="s">
        <v>68</v>
      </c>
      <c r="F45" s="148" t="s">
        <v>58</v>
      </c>
      <c r="G45" s="138" t="s">
        <v>24</v>
      </c>
      <c r="H45" s="138" t="s">
        <v>25</v>
      </c>
      <c r="I45" s="139" t="s">
        <v>26</v>
      </c>
      <c r="J45" s="144" t="s">
        <v>69</v>
      </c>
      <c r="K45" s="141">
        <v>1</v>
      </c>
      <c r="L45" s="145">
        <v>1800000</v>
      </c>
      <c r="M45" s="145">
        <f>L45*K45</f>
        <v>1800000</v>
      </c>
      <c r="N45" s="159" t="s">
        <v>28</v>
      </c>
      <c r="O45" s="310"/>
    </row>
    <row r="46" spans="1:15" ht="37.5" customHeight="1">
      <c r="A46" s="320"/>
      <c r="B46" s="326"/>
      <c r="C46" s="190" t="s">
        <v>63</v>
      </c>
      <c r="D46" s="144" t="s">
        <v>70</v>
      </c>
      <c r="E46" s="148" t="s">
        <v>71</v>
      </c>
      <c r="F46" s="135" t="s">
        <v>42</v>
      </c>
      <c r="G46" s="138" t="s">
        <v>24</v>
      </c>
      <c r="H46" s="138" t="s">
        <v>25</v>
      </c>
      <c r="I46" s="139" t="s">
        <v>26</v>
      </c>
      <c r="J46" s="141" t="s">
        <v>50</v>
      </c>
      <c r="K46" s="141">
        <v>1</v>
      </c>
      <c r="L46" s="142">
        <v>771600</v>
      </c>
      <c r="M46" s="145">
        <f>L46*K46</f>
        <v>771600</v>
      </c>
      <c r="N46" s="157" t="s">
        <v>31</v>
      </c>
      <c r="O46" s="310"/>
    </row>
    <row r="47" spans="1:15" ht="37.5" customHeight="1">
      <c r="A47" s="320"/>
      <c r="B47" s="326"/>
      <c r="C47" s="190" t="s">
        <v>72</v>
      </c>
      <c r="D47" s="144" t="s">
        <v>73</v>
      </c>
      <c r="E47" s="148" t="s">
        <v>74</v>
      </c>
      <c r="F47" s="135" t="s">
        <v>42</v>
      </c>
      <c r="G47" s="138" t="s">
        <v>24</v>
      </c>
      <c r="H47" s="146" t="s">
        <v>75</v>
      </c>
      <c r="I47" s="139" t="s">
        <v>76</v>
      </c>
      <c r="J47" s="144" t="s">
        <v>77</v>
      </c>
      <c r="K47" s="141">
        <v>2</v>
      </c>
      <c r="L47" s="142">
        <v>771420</v>
      </c>
      <c r="M47" s="145">
        <f>K47*L47</f>
        <v>1542840</v>
      </c>
      <c r="N47" s="157" t="s">
        <v>39</v>
      </c>
      <c r="O47" s="310"/>
    </row>
    <row r="48" spans="1:15" ht="37.5" customHeight="1">
      <c r="A48" s="320"/>
      <c r="B48" s="326"/>
      <c r="C48" s="190" t="s">
        <v>72</v>
      </c>
      <c r="D48" s="144" t="s">
        <v>73</v>
      </c>
      <c r="E48" s="148" t="s">
        <v>78</v>
      </c>
      <c r="F48" s="135" t="s">
        <v>42</v>
      </c>
      <c r="G48" s="138" t="s">
        <v>24</v>
      </c>
      <c r="H48" s="146" t="s">
        <v>43</v>
      </c>
      <c r="I48" s="139" t="s">
        <v>26</v>
      </c>
      <c r="J48" s="141" t="s">
        <v>79</v>
      </c>
      <c r="K48" s="141">
        <v>1</v>
      </c>
      <c r="L48" s="142">
        <v>771420</v>
      </c>
      <c r="M48" s="145">
        <f t="shared" ref="M48:M50" si="3">K48*L48</f>
        <v>771420</v>
      </c>
      <c r="N48" s="157" t="s">
        <v>55</v>
      </c>
      <c r="O48" s="310"/>
    </row>
    <row r="49" spans="1:15" ht="69.75" customHeight="1">
      <c r="A49" s="320"/>
      <c r="B49" s="326"/>
      <c r="C49" s="190" t="s">
        <v>72</v>
      </c>
      <c r="D49" s="144" t="s">
        <v>73</v>
      </c>
      <c r="E49" s="148" t="s">
        <v>80</v>
      </c>
      <c r="F49" s="135" t="s">
        <v>42</v>
      </c>
      <c r="G49" s="138" t="s">
        <v>24</v>
      </c>
      <c r="H49" s="138" t="s">
        <v>25</v>
      </c>
      <c r="I49" s="139" t="s">
        <v>26</v>
      </c>
      <c r="J49" s="144" t="s">
        <v>69</v>
      </c>
      <c r="K49" s="141">
        <v>1</v>
      </c>
      <c r="L49" s="142">
        <v>771420</v>
      </c>
      <c r="M49" s="145">
        <f t="shared" si="3"/>
        <v>771420</v>
      </c>
      <c r="N49" s="157" t="s">
        <v>31</v>
      </c>
      <c r="O49" s="310"/>
    </row>
    <row r="50" spans="1:15" ht="60" customHeight="1">
      <c r="A50" s="320"/>
      <c r="B50" s="326"/>
      <c r="C50" s="169" t="s">
        <v>72</v>
      </c>
      <c r="D50" s="160" t="s">
        <v>90</v>
      </c>
      <c r="E50" s="161" t="s">
        <v>178</v>
      </c>
      <c r="F50" s="162" t="s">
        <v>42</v>
      </c>
      <c r="G50" s="163" t="s">
        <v>24</v>
      </c>
      <c r="H50" s="163" t="s">
        <v>25</v>
      </c>
      <c r="I50" s="164" t="s">
        <v>26</v>
      </c>
      <c r="J50" s="160" t="s">
        <v>69</v>
      </c>
      <c r="K50" s="165">
        <v>1</v>
      </c>
      <c r="L50" s="203">
        <v>771420</v>
      </c>
      <c r="M50" s="166">
        <f t="shared" si="3"/>
        <v>771420</v>
      </c>
      <c r="N50" s="217" t="s">
        <v>45</v>
      </c>
      <c r="O50" s="310"/>
    </row>
    <row r="51" spans="1:15" ht="68.25" customHeight="1">
      <c r="A51" s="319" t="s">
        <v>185</v>
      </c>
      <c r="B51" s="326">
        <v>415</v>
      </c>
      <c r="C51" s="192" t="s">
        <v>20</v>
      </c>
      <c r="D51" s="171" t="s">
        <v>21</v>
      </c>
      <c r="E51" s="150" t="s">
        <v>22</v>
      </c>
      <c r="F51" s="150" t="s">
        <v>23</v>
      </c>
      <c r="G51" s="151" t="s">
        <v>24</v>
      </c>
      <c r="H51" s="151" t="s">
        <v>25</v>
      </c>
      <c r="I51" s="152" t="s">
        <v>26</v>
      </c>
      <c r="J51" s="153" t="s">
        <v>27</v>
      </c>
      <c r="K51" s="154">
        <v>1</v>
      </c>
      <c r="L51" s="155">
        <v>1600000</v>
      </c>
      <c r="M51" s="155">
        <f>K51*L51</f>
        <v>1600000</v>
      </c>
      <c r="N51" s="156" t="s">
        <v>28</v>
      </c>
      <c r="O51" s="310"/>
    </row>
    <row r="52" spans="1:15" ht="68.25" customHeight="1">
      <c r="A52" s="320"/>
      <c r="B52" s="326"/>
      <c r="C52" s="189" t="s">
        <v>20</v>
      </c>
      <c r="D52" s="144" t="s">
        <v>21</v>
      </c>
      <c r="E52" s="137" t="s">
        <v>29</v>
      </c>
      <c r="F52" s="137" t="s">
        <v>30</v>
      </c>
      <c r="G52" s="138" t="s">
        <v>24</v>
      </c>
      <c r="H52" s="138" t="s">
        <v>25</v>
      </c>
      <c r="I52" s="139" t="s">
        <v>26</v>
      </c>
      <c r="J52" s="140" t="s">
        <v>27</v>
      </c>
      <c r="K52" s="141">
        <v>1</v>
      </c>
      <c r="L52" s="142">
        <v>771420</v>
      </c>
      <c r="M52" s="142">
        <f>K52*L52</f>
        <v>771420</v>
      </c>
      <c r="N52" s="157" t="s">
        <v>31</v>
      </c>
      <c r="O52" s="310"/>
    </row>
    <row r="53" spans="1:15" ht="68.25" customHeight="1">
      <c r="A53" s="320"/>
      <c r="B53" s="326"/>
      <c r="C53" s="189" t="s">
        <v>20</v>
      </c>
      <c r="D53" s="144" t="s">
        <v>32</v>
      </c>
      <c r="E53" s="137" t="s">
        <v>33</v>
      </c>
      <c r="F53" s="137" t="s">
        <v>30</v>
      </c>
      <c r="G53" s="138" t="s">
        <v>24</v>
      </c>
      <c r="H53" s="138" t="s">
        <v>25</v>
      </c>
      <c r="I53" s="139" t="s">
        <v>26</v>
      </c>
      <c r="J53" s="140" t="s">
        <v>34</v>
      </c>
      <c r="K53" s="141">
        <v>1</v>
      </c>
      <c r="L53" s="142">
        <v>771420</v>
      </c>
      <c r="M53" s="142">
        <f t="shared" ref="M53:M67" si="4">K53*L53</f>
        <v>771420</v>
      </c>
      <c r="N53" s="157" t="s">
        <v>31</v>
      </c>
      <c r="O53" s="310"/>
    </row>
    <row r="54" spans="1:15" ht="68.25" customHeight="1">
      <c r="A54" s="320"/>
      <c r="B54" s="326"/>
      <c r="C54" s="189" t="s">
        <v>20</v>
      </c>
      <c r="D54" s="144" t="s">
        <v>32</v>
      </c>
      <c r="E54" s="137" t="s">
        <v>35</v>
      </c>
      <c r="F54" s="137" t="s">
        <v>30</v>
      </c>
      <c r="G54" s="138" t="s">
        <v>24</v>
      </c>
      <c r="H54" s="138" t="s">
        <v>25</v>
      </c>
      <c r="I54" s="139" t="s">
        <v>26</v>
      </c>
      <c r="J54" s="140" t="s">
        <v>34</v>
      </c>
      <c r="K54" s="141">
        <v>1</v>
      </c>
      <c r="L54" s="142">
        <v>771420</v>
      </c>
      <c r="M54" s="142">
        <f t="shared" si="4"/>
        <v>771420</v>
      </c>
      <c r="N54" s="157" t="s">
        <v>31</v>
      </c>
      <c r="O54" s="310"/>
    </row>
    <row r="55" spans="1:15" ht="68.25" customHeight="1">
      <c r="A55" s="320"/>
      <c r="B55" s="326"/>
      <c r="C55" s="189" t="s">
        <v>20</v>
      </c>
      <c r="D55" s="144" t="s">
        <v>32</v>
      </c>
      <c r="E55" s="143" t="s">
        <v>36</v>
      </c>
      <c r="F55" s="137" t="s">
        <v>37</v>
      </c>
      <c r="G55" s="138" t="s">
        <v>38</v>
      </c>
      <c r="H55" s="138" t="s">
        <v>25</v>
      </c>
      <c r="I55" s="139" t="s">
        <v>26</v>
      </c>
      <c r="J55" s="140" t="s">
        <v>27</v>
      </c>
      <c r="K55" s="141">
        <v>1</v>
      </c>
      <c r="L55" s="142">
        <v>771420</v>
      </c>
      <c r="M55" s="142">
        <f t="shared" si="4"/>
        <v>771420</v>
      </c>
      <c r="N55" s="157" t="s">
        <v>39</v>
      </c>
      <c r="O55" s="310"/>
    </row>
    <row r="56" spans="1:15" ht="68.25" customHeight="1">
      <c r="A56" s="320"/>
      <c r="B56" s="326"/>
      <c r="C56" s="190" t="s">
        <v>40</v>
      </c>
      <c r="D56" s="136"/>
      <c r="E56" s="144" t="s">
        <v>46</v>
      </c>
      <c r="F56" s="135" t="s">
        <v>47</v>
      </c>
      <c r="G56" s="138"/>
      <c r="H56" s="138" t="s">
        <v>25</v>
      </c>
      <c r="I56" s="139" t="s">
        <v>26</v>
      </c>
      <c r="J56" s="139" t="s">
        <v>48</v>
      </c>
      <c r="K56" s="141">
        <v>1</v>
      </c>
      <c r="L56" s="142">
        <v>771420</v>
      </c>
      <c r="M56" s="145">
        <f t="shared" si="4"/>
        <v>771420</v>
      </c>
      <c r="N56" s="158" t="s">
        <v>45</v>
      </c>
      <c r="O56" s="310"/>
    </row>
    <row r="57" spans="1:15" ht="68.25" customHeight="1">
      <c r="A57" s="320"/>
      <c r="B57" s="326"/>
      <c r="C57" s="190" t="s">
        <v>40</v>
      </c>
      <c r="D57" s="136"/>
      <c r="E57" s="20" t="s">
        <v>130</v>
      </c>
      <c r="F57" s="135" t="s">
        <v>42</v>
      </c>
      <c r="G57" s="138" t="s">
        <v>24</v>
      </c>
      <c r="H57" s="138" t="s">
        <v>25</v>
      </c>
      <c r="I57" s="139" t="s">
        <v>26</v>
      </c>
      <c r="J57" s="139" t="s">
        <v>50</v>
      </c>
      <c r="K57" s="141">
        <v>1</v>
      </c>
      <c r="L57" s="142">
        <v>771420</v>
      </c>
      <c r="M57" s="145">
        <f t="shared" si="4"/>
        <v>771420</v>
      </c>
      <c r="N57" s="170" t="s">
        <v>45</v>
      </c>
      <c r="O57" s="310"/>
    </row>
    <row r="58" spans="1:15" ht="68.25" customHeight="1">
      <c r="A58" s="320"/>
      <c r="B58" s="326"/>
      <c r="C58" s="190" t="s">
        <v>40</v>
      </c>
      <c r="D58" s="136"/>
      <c r="E58" s="144" t="s">
        <v>51</v>
      </c>
      <c r="F58" s="135" t="s">
        <v>42</v>
      </c>
      <c r="G58" s="138" t="s">
        <v>24</v>
      </c>
      <c r="H58" s="138" t="s">
        <v>25</v>
      </c>
      <c r="I58" s="139" t="s">
        <v>26</v>
      </c>
      <c r="J58" s="139" t="s">
        <v>50</v>
      </c>
      <c r="K58" s="141">
        <v>1</v>
      </c>
      <c r="L58" s="142">
        <v>771420</v>
      </c>
      <c r="M58" s="145">
        <f t="shared" si="4"/>
        <v>771420</v>
      </c>
      <c r="N58" s="158" t="s">
        <v>45</v>
      </c>
      <c r="O58" s="310"/>
    </row>
    <row r="59" spans="1:15" ht="68.25" customHeight="1">
      <c r="A59" s="320"/>
      <c r="B59" s="326"/>
      <c r="C59" s="190" t="s">
        <v>52</v>
      </c>
      <c r="D59" s="141"/>
      <c r="E59" s="141" t="s">
        <v>53</v>
      </c>
      <c r="F59" s="135" t="s">
        <v>54</v>
      </c>
      <c r="G59" s="138" t="s">
        <v>24</v>
      </c>
      <c r="H59" s="138" t="s">
        <v>25</v>
      </c>
      <c r="I59" s="139" t="s">
        <v>26</v>
      </c>
      <c r="J59" s="141" t="s">
        <v>50</v>
      </c>
      <c r="K59" s="141">
        <v>1</v>
      </c>
      <c r="L59" s="142">
        <v>771420</v>
      </c>
      <c r="M59" s="145">
        <f t="shared" si="4"/>
        <v>771420</v>
      </c>
      <c r="N59" s="157" t="s">
        <v>55</v>
      </c>
      <c r="O59" s="310"/>
    </row>
    <row r="60" spans="1:15" ht="68.25" customHeight="1">
      <c r="A60" s="320"/>
      <c r="B60" s="326"/>
      <c r="C60" s="190" t="s">
        <v>52</v>
      </c>
      <c r="D60" s="141"/>
      <c r="E60" s="141" t="s">
        <v>56</v>
      </c>
      <c r="F60" s="135" t="s">
        <v>42</v>
      </c>
      <c r="G60" s="138" t="s">
        <v>24</v>
      </c>
      <c r="H60" s="138" t="s">
        <v>25</v>
      </c>
      <c r="I60" s="139" t="s">
        <v>26</v>
      </c>
      <c r="J60" s="141" t="s">
        <v>50</v>
      </c>
      <c r="K60" s="141">
        <v>1</v>
      </c>
      <c r="L60" s="142">
        <v>771420</v>
      </c>
      <c r="M60" s="145">
        <f t="shared" si="4"/>
        <v>771420</v>
      </c>
      <c r="N60" s="157" t="s">
        <v>39</v>
      </c>
      <c r="O60" s="310"/>
    </row>
    <row r="61" spans="1:15" ht="69.75" customHeight="1">
      <c r="A61" s="320"/>
      <c r="B61" s="326"/>
      <c r="C61" s="190" t="s">
        <v>52</v>
      </c>
      <c r="D61" s="141"/>
      <c r="E61" s="141" t="s">
        <v>57</v>
      </c>
      <c r="F61" s="135" t="s">
        <v>58</v>
      </c>
      <c r="G61" s="138" t="s">
        <v>24</v>
      </c>
      <c r="H61" s="138" t="s">
        <v>25</v>
      </c>
      <c r="I61" s="139" t="s">
        <v>26</v>
      </c>
      <c r="J61" s="141" t="s">
        <v>50</v>
      </c>
      <c r="K61" s="141">
        <v>1</v>
      </c>
      <c r="L61" s="145">
        <v>1600000</v>
      </c>
      <c r="M61" s="145">
        <f t="shared" si="4"/>
        <v>1600000</v>
      </c>
      <c r="N61" s="159" t="s">
        <v>28</v>
      </c>
      <c r="O61" s="310"/>
    </row>
    <row r="62" spans="1:15" ht="30" customHeight="1">
      <c r="A62" s="320"/>
      <c r="B62" s="326"/>
      <c r="C62" s="190" t="s">
        <v>52</v>
      </c>
      <c r="D62" s="141"/>
      <c r="E62" s="141" t="s">
        <v>59</v>
      </c>
      <c r="F62" s="135" t="s">
        <v>42</v>
      </c>
      <c r="G62" s="138" t="s">
        <v>24</v>
      </c>
      <c r="H62" s="138" t="s">
        <v>25</v>
      </c>
      <c r="I62" s="139" t="s">
        <v>26</v>
      </c>
      <c r="J62" s="141" t="s">
        <v>50</v>
      </c>
      <c r="K62" s="141">
        <v>1</v>
      </c>
      <c r="L62" s="142">
        <v>771420</v>
      </c>
      <c r="M62" s="145">
        <f t="shared" si="4"/>
        <v>771420</v>
      </c>
      <c r="N62" s="157" t="s">
        <v>55</v>
      </c>
      <c r="O62" s="310"/>
    </row>
    <row r="63" spans="1:15" ht="67.5" customHeight="1">
      <c r="A63" s="320"/>
      <c r="B63" s="326"/>
      <c r="C63" s="190" t="s">
        <v>60</v>
      </c>
      <c r="D63" s="141"/>
      <c r="E63" s="141" t="s">
        <v>113</v>
      </c>
      <c r="F63" s="135" t="s">
        <v>42</v>
      </c>
      <c r="G63" s="138" t="s">
        <v>62</v>
      </c>
      <c r="H63" s="138" t="s">
        <v>25</v>
      </c>
      <c r="I63" s="139" t="s">
        <v>26</v>
      </c>
      <c r="J63" s="140" t="s">
        <v>27</v>
      </c>
      <c r="K63" s="141">
        <v>1</v>
      </c>
      <c r="L63" s="142">
        <v>771420</v>
      </c>
      <c r="M63" s="145">
        <f t="shared" si="4"/>
        <v>771420</v>
      </c>
      <c r="N63" s="157" t="s">
        <v>31</v>
      </c>
      <c r="O63" s="310"/>
    </row>
    <row r="64" spans="1:15" ht="73.5" customHeight="1">
      <c r="A64" s="320"/>
      <c r="B64" s="326"/>
      <c r="C64" s="190" t="s">
        <v>60</v>
      </c>
      <c r="D64" s="141"/>
      <c r="E64" s="141" t="s">
        <v>142</v>
      </c>
      <c r="F64" s="135" t="s">
        <v>42</v>
      </c>
      <c r="G64" s="138" t="s">
        <v>62</v>
      </c>
      <c r="H64" s="138" t="s">
        <v>25</v>
      </c>
      <c r="I64" s="139" t="s">
        <v>26</v>
      </c>
      <c r="J64" s="140" t="s">
        <v>27</v>
      </c>
      <c r="K64" s="141">
        <v>1</v>
      </c>
      <c r="L64" s="142">
        <v>771420</v>
      </c>
      <c r="M64" s="145">
        <f t="shared" si="4"/>
        <v>771420</v>
      </c>
      <c r="N64" s="157" t="s">
        <v>31</v>
      </c>
      <c r="O64" s="310"/>
    </row>
    <row r="65" spans="1:15" ht="55.5" customHeight="1">
      <c r="A65" s="320"/>
      <c r="B65" s="326"/>
      <c r="C65" s="190" t="s">
        <v>60</v>
      </c>
      <c r="D65" s="141"/>
      <c r="E65" s="141" t="s">
        <v>61</v>
      </c>
      <c r="F65" s="135" t="s">
        <v>42</v>
      </c>
      <c r="G65" s="138" t="s">
        <v>62</v>
      </c>
      <c r="H65" s="138" t="s">
        <v>25</v>
      </c>
      <c r="I65" s="139" t="s">
        <v>26</v>
      </c>
      <c r="J65" s="140" t="s">
        <v>27</v>
      </c>
      <c r="K65" s="141">
        <v>1</v>
      </c>
      <c r="L65" s="142">
        <v>771420</v>
      </c>
      <c r="M65" s="145">
        <f t="shared" si="4"/>
        <v>771420</v>
      </c>
      <c r="N65" s="157" t="s">
        <v>31</v>
      </c>
      <c r="O65" s="310"/>
    </row>
    <row r="66" spans="1:15" ht="55.5" customHeight="1">
      <c r="A66" s="320"/>
      <c r="B66" s="326"/>
      <c r="C66" s="190" t="s">
        <v>63</v>
      </c>
      <c r="D66" s="141" t="s">
        <v>64</v>
      </c>
      <c r="E66" s="135" t="s">
        <v>65</v>
      </c>
      <c r="F66" s="135" t="s">
        <v>42</v>
      </c>
      <c r="G66" s="138" t="s">
        <v>24</v>
      </c>
      <c r="H66" s="138" t="s">
        <v>25</v>
      </c>
      <c r="I66" s="139" t="s">
        <v>26</v>
      </c>
      <c r="J66" s="141" t="s">
        <v>50</v>
      </c>
      <c r="K66" s="141">
        <v>1</v>
      </c>
      <c r="L66" s="142">
        <v>771420</v>
      </c>
      <c r="M66" s="145">
        <f t="shared" si="4"/>
        <v>771420</v>
      </c>
      <c r="N66" s="157" t="s">
        <v>31</v>
      </c>
      <c r="O66" s="310"/>
    </row>
    <row r="67" spans="1:15" ht="55.5" customHeight="1">
      <c r="A67" s="320"/>
      <c r="B67" s="326"/>
      <c r="C67" s="190" t="s">
        <v>63</v>
      </c>
      <c r="D67" s="141" t="s">
        <v>64</v>
      </c>
      <c r="E67" s="147" t="s">
        <v>66</v>
      </c>
      <c r="F67" s="135" t="s">
        <v>42</v>
      </c>
      <c r="G67" s="138" t="s">
        <v>24</v>
      </c>
      <c r="H67" s="138" t="s">
        <v>25</v>
      </c>
      <c r="I67" s="139" t="s">
        <v>26</v>
      </c>
      <c r="J67" s="141" t="s">
        <v>50</v>
      </c>
      <c r="K67" s="141">
        <v>1</v>
      </c>
      <c r="L67" s="142">
        <v>771420</v>
      </c>
      <c r="M67" s="145">
        <f t="shared" si="4"/>
        <v>771420</v>
      </c>
      <c r="N67" s="157" t="s">
        <v>31</v>
      </c>
      <c r="O67" s="310"/>
    </row>
    <row r="68" spans="1:15" ht="55.5" customHeight="1">
      <c r="A68" s="320"/>
      <c r="B68" s="326"/>
      <c r="C68" s="190" t="s">
        <v>63</v>
      </c>
      <c r="D68" s="144" t="s">
        <v>67</v>
      </c>
      <c r="E68" s="148" t="s">
        <v>68</v>
      </c>
      <c r="F68" s="148" t="s">
        <v>58</v>
      </c>
      <c r="G68" s="138" t="s">
        <v>24</v>
      </c>
      <c r="H68" s="138" t="s">
        <v>25</v>
      </c>
      <c r="I68" s="139" t="s">
        <v>26</v>
      </c>
      <c r="J68" s="144" t="s">
        <v>69</v>
      </c>
      <c r="K68" s="141">
        <v>1</v>
      </c>
      <c r="L68" s="145">
        <v>1800000</v>
      </c>
      <c r="M68" s="145">
        <f>L68*K68</f>
        <v>1800000</v>
      </c>
      <c r="N68" s="159" t="s">
        <v>28</v>
      </c>
      <c r="O68" s="310"/>
    </row>
    <row r="69" spans="1:15" ht="57.75" customHeight="1">
      <c r="A69" s="320"/>
      <c r="B69" s="326"/>
      <c r="C69" s="190" t="s">
        <v>63</v>
      </c>
      <c r="D69" s="144" t="s">
        <v>70</v>
      </c>
      <c r="E69" s="148" t="s">
        <v>71</v>
      </c>
      <c r="F69" s="135" t="s">
        <v>42</v>
      </c>
      <c r="G69" s="138" t="s">
        <v>24</v>
      </c>
      <c r="H69" s="138" t="s">
        <v>25</v>
      </c>
      <c r="I69" s="139" t="s">
        <v>26</v>
      </c>
      <c r="J69" s="141" t="s">
        <v>50</v>
      </c>
      <c r="K69" s="141">
        <v>1</v>
      </c>
      <c r="L69" s="142">
        <v>771600</v>
      </c>
      <c r="M69" s="145">
        <f>L69*K69</f>
        <v>771600</v>
      </c>
      <c r="N69" s="157" t="s">
        <v>31</v>
      </c>
      <c r="O69" s="310"/>
    </row>
    <row r="70" spans="1:15" ht="67.5" customHeight="1">
      <c r="A70" s="320"/>
      <c r="B70" s="326"/>
      <c r="C70" s="190" t="s">
        <v>72</v>
      </c>
      <c r="D70" s="144" t="s">
        <v>73</v>
      </c>
      <c r="E70" s="148" t="s">
        <v>74</v>
      </c>
      <c r="F70" s="135" t="s">
        <v>42</v>
      </c>
      <c r="G70" s="138" t="s">
        <v>24</v>
      </c>
      <c r="H70" s="146" t="s">
        <v>75</v>
      </c>
      <c r="I70" s="139" t="s">
        <v>76</v>
      </c>
      <c r="J70" s="144" t="s">
        <v>77</v>
      </c>
      <c r="K70" s="141">
        <v>2</v>
      </c>
      <c r="L70" s="142">
        <v>771420</v>
      </c>
      <c r="M70" s="145">
        <f>K70*L70</f>
        <v>1542840</v>
      </c>
      <c r="N70" s="157" t="s">
        <v>39</v>
      </c>
      <c r="O70" s="310"/>
    </row>
    <row r="71" spans="1:15" ht="42.75" customHeight="1">
      <c r="A71" s="320"/>
      <c r="B71" s="326"/>
      <c r="C71" s="190" t="s">
        <v>72</v>
      </c>
      <c r="D71" s="144" t="s">
        <v>73</v>
      </c>
      <c r="E71" s="148" t="s">
        <v>78</v>
      </c>
      <c r="F71" s="135" t="s">
        <v>42</v>
      </c>
      <c r="G71" s="138" t="s">
        <v>24</v>
      </c>
      <c r="H71" s="146" t="s">
        <v>43</v>
      </c>
      <c r="I71" s="139" t="s">
        <v>26</v>
      </c>
      <c r="J71" s="141" t="s">
        <v>79</v>
      </c>
      <c r="K71" s="141">
        <v>1</v>
      </c>
      <c r="L71" s="142">
        <v>771420</v>
      </c>
      <c r="M71" s="145">
        <f t="shared" ref="M71:M73" si="5">K71*L71</f>
        <v>771420</v>
      </c>
      <c r="N71" s="157" t="s">
        <v>55</v>
      </c>
      <c r="O71" s="310"/>
    </row>
    <row r="72" spans="1:15" ht="61.5" customHeight="1">
      <c r="A72" s="320"/>
      <c r="B72" s="326"/>
      <c r="C72" s="190" t="s">
        <v>72</v>
      </c>
      <c r="D72" s="144" t="s">
        <v>73</v>
      </c>
      <c r="E72" s="148" t="s">
        <v>80</v>
      </c>
      <c r="F72" s="135" t="s">
        <v>42</v>
      </c>
      <c r="G72" s="138" t="s">
        <v>24</v>
      </c>
      <c r="H72" s="138" t="s">
        <v>25</v>
      </c>
      <c r="I72" s="139" t="s">
        <v>26</v>
      </c>
      <c r="J72" s="144" t="s">
        <v>69</v>
      </c>
      <c r="K72" s="141">
        <v>1</v>
      </c>
      <c r="L72" s="142">
        <v>771420</v>
      </c>
      <c r="M72" s="145">
        <f t="shared" si="5"/>
        <v>771420</v>
      </c>
      <c r="N72" s="157" t="s">
        <v>31</v>
      </c>
      <c r="O72" s="310"/>
    </row>
    <row r="73" spans="1:15" ht="76.5" customHeight="1">
      <c r="A73" s="320"/>
      <c r="B73" s="326"/>
      <c r="C73" s="169" t="s">
        <v>72</v>
      </c>
      <c r="D73" s="160" t="s">
        <v>90</v>
      </c>
      <c r="E73" s="161" t="s">
        <v>178</v>
      </c>
      <c r="F73" s="162" t="s">
        <v>42</v>
      </c>
      <c r="G73" s="163" t="s">
        <v>24</v>
      </c>
      <c r="H73" s="163" t="s">
        <v>25</v>
      </c>
      <c r="I73" s="164" t="s">
        <v>26</v>
      </c>
      <c r="J73" s="160" t="s">
        <v>69</v>
      </c>
      <c r="K73" s="165">
        <v>1</v>
      </c>
      <c r="L73" s="203">
        <v>771420</v>
      </c>
      <c r="M73" s="166">
        <f t="shared" si="5"/>
        <v>771420</v>
      </c>
      <c r="N73" s="217" t="s">
        <v>45</v>
      </c>
      <c r="O73" s="310"/>
    </row>
    <row r="74" spans="1:15" ht="94.5" customHeight="1">
      <c r="A74" s="331" t="s">
        <v>186</v>
      </c>
      <c r="B74" s="326">
        <v>262</v>
      </c>
      <c r="C74" s="192" t="s">
        <v>20</v>
      </c>
      <c r="D74" s="171" t="s">
        <v>21</v>
      </c>
      <c r="E74" s="150" t="s">
        <v>22</v>
      </c>
      <c r="F74" s="150" t="s">
        <v>23</v>
      </c>
      <c r="G74" s="151" t="s">
        <v>24</v>
      </c>
      <c r="H74" s="151" t="s">
        <v>25</v>
      </c>
      <c r="I74" s="152" t="s">
        <v>26</v>
      </c>
      <c r="J74" s="153" t="s">
        <v>27</v>
      </c>
      <c r="K74" s="154">
        <v>1</v>
      </c>
      <c r="L74" s="155">
        <v>1600000</v>
      </c>
      <c r="M74" s="155">
        <f>K74*L74</f>
        <v>1600000</v>
      </c>
      <c r="N74" s="156" t="s">
        <v>28</v>
      </c>
      <c r="O74" s="310"/>
    </row>
    <row r="75" spans="1:15" ht="94.5" customHeight="1">
      <c r="A75" s="332"/>
      <c r="B75" s="326"/>
      <c r="C75" s="189" t="s">
        <v>20</v>
      </c>
      <c r="D75" s="144" t="s">
        <v>21</v>
      </c>
      <c r="E75" s="137" t="s">
        <v>29</v>
      </c>
      <c r="F75" s="137" t="s">
        <v>30</v>
      </c>
      <c r="G75" s="138" t="s">
        <v>24</v>
      </c>
      <c r="H75" s="138" t="s">
        <v>25</v>
      </c>
      <c r="I75" s="139" t="s">
        <v>26</v>
      </c>
      <c r="J75" s="140" t="s">
        <v>27</v>
      </c>
      <c r="K75" s="141">
        <v>1</v>
      </c>
      <c r="L75" s="142">
        <v>771420</v>
      </c>
      <c r="M75" s="142">
        <f>K75*L75</f>
        <v>771420</v>
      </c>
      <c r="N75" s="157" t="s">
        <v>31</v>
      </c>
      <c r="O75" s="310"/>
    </row>
    <row r="76" spans="1:15" ht="94.5" customHeight="1">
      <c r="A76" s="332"/>
      <c r="B76" s="326"/>
      <c r="C76" s="189" t="s">
        <v>20</v>
      </c>
      <c r="D76" s="144" t="s">
        <v>32</v>
      </c>
      <c r="E76" s="137" t="s">
        <v>33</v>
      </c>
      <c r="F76" s="137" t="s">
        <v>30</v>
      </c>
      <c r="G76" s="138" t="s">
        <v>24</v>
      </c>
      <c r="H76" s="138" t="s">
        <v>25</v>
      </c>
      <c r="I76" s="139" t="s">
        <v>26</v>
      </c>
      <c r="J76" s="140" t="s">
        <v>34</v>
      </c>
      <c r="K76" s="141">
        <v>1</v>
      </c>
      <c r="L76" s="142">
        <v>771420</v>
      </c>
      <c r="M76" s="142">
        <f t="shared" ref="M76:M90" si="6">K76*L76</f>
        <v>771420</v>
      </c>
      <c r="N76" s="157" t="s">
        <v>31</v>
      </c>
      <c r="O76" s="310"/>
    </row>
    <row r="77" spans="1:15" ht="94.5" customHeight="1">
      <c r="A77" s="332"/>
      <c r="B77" s="326"/>
      <c r="C77" s="189" t="s">
        <v>20</v>
      </c>
      <c r="D77" s="144" t="s">
        <v>32</v>
      </c>
      <c r="E77" s="137" t="s">
        <v>35</v>
      </c>
      <c r="F77" s="137" t="s">
        <v>30</v>
      </c>
      <c r="G77" s="138" t="s">
        <v>24</v>
      </c>
      <c r="H77" s="138" t="s">
        <v>25</v>
      </c>
      <c r="I77" s="139" t="s">
        <v>26</v>
      </c>
      <c r="J77" s="140" t="s">
        <v>34</v>
      </c>
      <c r="K77" s="141">
        <v>1</v>
      </c>
      <c r="L77" s="142">
        <v>771420</v>
      </c>
      <c r="M77" s="142">
        <f t="shared" si="6"/>
        <v>771420</v>
      </c>
      <c r="N77" s="157" t="s">
        <v>31</v>
      </c>
      <c r="O77" s="310"/>
    </row>
    <row r="78" spans="1:15" ht="94.5" customHeight="1">
      <c r="A78" s="332"/>
      <c r="B78" s="326"/>
      <c r="C78" s="189" t="s">
        <v>20</v>
      </c>
      <c r="D78" s="144" t="s">
        <v>32</v>
      </c>
      <c r="E78" s="143" t="s">
        <v>36</v>
      </c>
      <c r="F78" s="137" t="s">
        <v>37</v>
      </c>
      <c r="G78" s="138" t="s">
        <v>38</v>
      </c>
      <c r="H78" s="138" t="s">
        <v>25</v>
      </c>
      <c r="I78" s="139" t="s">
        <v>26</v>
      </c>
      <c r="J78" s="140" t="s">
        <v>27</v>
      </c>
      <c r="K78" s="141">
        <v>1</v>
      </c>
      <c r="L78" s="142">
        <v>771420</v>
      </c>
      <c r="M78" s="142">
        <f t="shared" si="6"/>
        <v>771420</v>
      </c>
      <c r="N78" s="157" t="s">
        <v>39</v>
      </c>
      <c r="O78" s="310"/>
    </row>
    <row r="79" spans="1:15" ht="94.5" customHeight="1">
      <c r="A79" s="332"/>
      <c r="B79" s="326"/>
      <c r="C79" s="190" t="s">
        <v>40</v>
      </c>
      <c r="D79" s="136"/>
      <c r="E79" s="144" t="s">
        <v>46</v>
      </c>
      <c r="F79" s="135" t="s">
        <v>47</v>
      </c>
      <c r="G79" s="138"/>
      <c r="H79" s="138" t="s">
        <v>25</v>
      </c>
      <c r="I79" s="139" t="s">
        <v>26</v>
      </c>
      <c r="J79" s="139" t="s">
        <v>48</v>
      </c>
      <c r="K79" s="141">
        <v>1</v>
      </c>
      <c r="L79" s="142">
        <v>771420</v>
      </c>
      <c r="M79" s="145">
        <f t="shared" si="6"/>
        <v>771420</v>
      </c>
      <c r="N79" s="158" t="s">
        <v>45</v>
      </c>
      <c r="O79" s="310"/>
    </row>
    <row r="80" spans="1:15" ht="94.5" customHeight="1">
      <c r="A80" s="332"/>
      <c r="B80" s="326"/>
      <c r="C80" s="190" t="s">
        <v>40</v>
      </c>
      <c r="D80" s="136"/>
      <c r="E80" s="20" t="s">
        <v>130</v>
      </c>
      <c r="F80" s="135" t="s">
        <v>42</v>
      </c>
      <c r="G80" s="138" t="s">
        <v>24</v>
      </c>
      <c r="H80" s="138" t="s">
        <v>25</v>
      </c>
      <c r="I80" s="139" t="s">
        <v>26</v>
      </c>
      <c r="J80" s="139" t="s">
        <v>50</v>
      </c>
      <c r="K80" s="141">
        <v>1</v>
      </c>
      <c r="L80" s="142">
        <v>771420</v>
      </c>
      <c r="M80" s="145">
        <f t="shared" si="6"/>
        <v>771420</v>
      </c>
      <c r="N80" s="170" t="s">
        <v>45</v>
      </c>
      <c r="O80" s="310"/>
    </row>
    <row r="81" spans="1:15" ht="94.5" customHeight="1">
      <c r="A81" s="332"/>
      <c r="B81" s="326"/>
      <c r="C81" s="190" t="s">
        <v>40</v>
      </c>
      <c r="D81" s="136"/>
      <c r="E81" s="144" t="s">
        <v>51</v>
      </c>
      <c r="F81" s="135" t="s">
        <v>42</v>
      </c>
      <c r="G81" s="138" t="s">
        <v>24</v>
      </c>
      <c r="H81" s="138" t="s">
        <v>25</v>
      </c>
      <c r="I81" s="139" t="s">
        <v>26</v>
      </c>
      <c r="J81" s="139" t="s">
        <v>50</v>
      </c>
      <c r="K81" s="141">
        <v>1</v>
      </c>
      <c r="L81" s="142">
        <v>771420</v>
      </c>
      <c r="M81" s="145">
        <f t="shared" si="6"/>
        <v>771420</v>
      </c>
      <c r="N81" s="158" t="s">
        <v>45</v>
      </c>
      <c r="O81" s="310"/>
    </row>
    <row r="82" spans="1:15" ht="94.5" customHeight="1">
      <c r="A82" s="332"/>
      <c r="B82" s="326"/>
      <c r="C82" s="190" t="s">
        <v>52</v>
      </c>
      <c r="D82" s="141"/>
      <c r="E82" s="141" t="s">
        <v>53</v>
      </c>
      <c r="F82" s="135" t="s">
        <v>54</v>
      </c>
      <c r="G82" s="138" t="s">
        <v>24</v>
      </c>
      <c r="H82" s="138" t="s">
        <v>25</v>
      </c>
      <c r="I82" s="139" t="s">
        <v>26</v>
      </c>
      <c r="J82" s="141" t="s">
        <v>50</v>
      </c>
      <c r="K82" s="141">
        <v>1</v>
      </c>
      <c r="L82" s="142">
        <v>771420</v>
      </c>
      <c r="M82" s="145">
        <f t="shared" si="6"/>
        <v>771420</v>
      </c>
      <c r="N82" s="157" t="s">
        <v>55</v>
      </c>
      <c r="O82" s="310"/>
    </row>
    <row r="83" spans="1:15" ht="42" customHeight="1">
      <c r="A83" s="333"/>
      <c r="B83" s="326"/>
      <c r="C83" s="190" t="s">
        <v>52</v>
      </c>
      <c r="D83" s="141"/>
      <c r="E83" s="141" t="s">
        <v>56</v>
      </c>
      <c r="F83" s="135" t="s">
        <v>42</v>
      </c>
      <c r="G83" s="138" t="s">
        <v>24</v>
      </c>
      <c r="H83" s="138" t="s">
        <v>25</v>
      </c>
      <c r="I83" s="139" t="s">
        <v>26</v>
      </c>
      <c r="J83" s="141" t="s">
        <v>50</v>
      </c>
      <c r="K83" s="141">
        <v>1</v>
      </c>
      <c r="L83" s="142">
        <v>771420</v>
      </c>
      <c r="M83" s="145">
        <f t="shared" si="6"/>
        <v>771420</v>
      </c>
      <c r="N83" s="157" t="s">
        <v>39</v>
      </c>
      <c r="O83" s="310"/>
    </row>
    <row r="84" spans="1:15" ht="46.5" customHeight="1">
      <c r="A84" s="333"/>
      <c r="B84" s="326"/>
      <c r="C84" s="190" t="s">
        <v>52</v>
      </c>
      <c r="D84" s="141"/>
      <c r="E84" s="141" t="s">
        <v>57</v>
      </c>
      <c r="F84" s="135" t="s">
        <v>58</v>
      </c>
      <c r="G84" s="138" t="s">
        <v>24</v>
      </c>
      <c r="H84" s="138" t="s">
        <v>25</v>
      </c>
      <c r="I84" s="139" t="s">
        <v>26</v>
      </c>
      <c r="J84" s="141" t="s">
        <v>50</v>
      </c>
      <c r="K84" s="141">
        <v>1</v>
      </c>
      <c r="L84" s="145">
        <v>1600000</v>
      </c>
      <c r="M84" s="145">
        <f t="shared" si="6"/>
        <v>1600000</v>
      </c>
      <c r="N84" s="159" t="s">
        <v>28</v>
      </c>
      <c r="O84" s="310"/>
    </row>
    <row r="85" spans="1:15" ht="65.25" customHeight="1">
      <c r="A85" s="333"/>
      <c r="B85" s="326"/>
      <c r="C85" s="190" t="s">
        <v>52</v>
      </c>
      <c r="D85" s="141"/>
      <c r="E85" s="141" t="s">
        <v>59</v>
      </c>
      <c r="F85" s="135" t="s">
        <v>42</v>
      </c>
      <c r="G85" s="138" t="s">
        <v>24</v>
      </c>
      <c r="H85" s="138" t="s">
        <v>25</v>
      </c>
      <c r="I85" s="139" t="s">
        <v>26</v>
      </c>
      <c r="J85" s="141" t="s">
        <v>50</v>
      </c>
      <c r="K85" s="141">
        <v>1</v>
      </c>
      <c r="L85" s="142">
        <v>771420</v>
      </c>
      <c r="M85" s="145">
        <f t="shared" si="6"/>
        <v>771420</v>
      </c>
      <c r="N85" s="157" t="s">
        <v>55</v>
      </c>
      <c r="O85" s="310"/>
    </row>
    <row r="86" spans="1:15" ht="72.75" customHeight="1">
      <c r="A86" s="333"/>
      <c r="B86" s="326"/>
      <c r="C86" s="190" t="s">
        <v>60</v>
      </c>
      <c r="D86" s="141"/>
      <c r="E86" s="141" t="s">
        <v>113</v>
      </c>
      <c r="F86" s="135" t="s">
        <v>42</v>
      </c>
      <c r="G86" s="138" t="s">
        <v>62</v>
      </c>
      <c r="H86" s="138" t="s">
        <v>25</v>
      </c>
      <c r="I86" s="139" t="s">
        <v>26</v>
      </c>
      <c r="J86" s="140" t="s">
        <v>27</v>
      </c>
      <c r="K86" s="141">
        <v>1</v>
      </c>
      <c r="L86" s="142">
        <v>771420</v>
      </c>
      <c r="M86" s="145">
        <f t="shared" si="6"/>
        <v>771420</v>
      </c>
      <c r="N86" s="157" t="s">
        <v>31</v>
      </c>
      <c r="O86" s="310"/>
    </row>
    <row r="87" spans="1:15" ht="70.5" customHeight="1">
      <c r="A87" s="333"/>
      <c r="B87" s="326"/>
      <c r="C87" s="190" t="s">
        <v>60</v>
      </c>
      <c r="D87" s="141"/>
      <c r="E87" s="141" t="s">
        <v>142</v>
      </c>
      <c r="F87" s="135" t="s">
        <v>42</v>
      </c>
      <c r="G87" s="138" t="s">
        <v>62</v>
      </c>
      <c r="H87" s="138" t="s">
        <v>25</v>
      </c>
      <c r="I87" s="139" t="s">
        <v>26</v>
      </c>
      <c r="J87" s="140" t="s">
        <v>27</v>
      </c>
      <c r="K87" s="141">
        <v>1</v>
      </c>
      <c r="L87" s="142">
        <v>771420</v>
      </c>
      <c r="M87" s="145">
        <f t="shared" si="6"/>
        <v>771420</v>
      </c>
      <c r="N87" s="157" t="s">
        <v>31</v>
      </c>
      <c r="O87" s="310"/>
    </row>
    <row r="88" spans="1:15" ht="46.5" customHeight="1">
      <c r="A88" s="333"/>
      <c r="B88" s="326"/>
      <c r="C88" s="190" t="s">
        <v>60</v>
      </c>
      <c r="D88" s="141"/>
      <c r="E88" s="141" t="s">
        <v>61</v>
      </c>
      <c r="F88" s="135" t="s">
        <v>42</v>
      </c>
      <c r="G88" s="138" t="s">
        <v>62</v>
      </c>
      <c r="H88" s="138" t="s">
        <v>25</v>
      </c>
      <c r="I88" s="139" t="s">
        <v>26</v>
      </c>
      <c r="J88" s="140" t="s">
        <v>27</v>
      </c>
      <c r="K88" s="141">
        <v>1</v>
      </c>
      <c r="L88" s="142">
        <v>771420</v>
      </c>
      <c r="M88" s="145">
        <f t="shared" si="6"/>
        <v>771420</v>
      </c>
      <c r="N88" s="157" t="s">
        <v>31</v>
      </c>
      <c r="O88" s="310"/>
    </row>
    <row r="89" spans="1:15" ht="60" customHeight="1">
      <c r="A89" s="333"/>
      <c r="B89" s="326"/>
      <c r="C89" s="190" t="s">
        <v>63</v>
      </c>
      <c r="D89" s="141" t="s">
        <v>64</v>
      </c>
      <c r="E89" s="135" t="s">
        <v>65</v>
      </c>
      <c r="F89" s="135" t="s">
        <v>42</v>
      </c>
      <c r="G89" s="138" t="s">
        <v>24</v>
      </c>
      <c r="H89" s="138" t="s">
        <v>25</v>
      </c>
      <c r="I89" s="139" t="s">
        <v>26</v>
      </c>
      <c r="J89" s="141" t="s">
        <v>50</v>
      </c>
      <c r="K89" s="141">
        <v>1</v>
      </c>
      <c r="L89" s="142">
        <v>771420</v>
      </c>
      <c r="M89" s="145">
        <f t="shared" si="6"/>
        <v>771420</v>
      </c>
      <c r="N89" s="157" t="s">
        <v>31</v>
      </c>
      <c r="O89" s="310"/>
    </row>
    <row r="90" spans="1:15" ht="43.5" customHeight="1">
      <c r="A90" s="333"/>
      <c r="B90" s="326"/>
      <c r="C90" s="190" t="s">
        <v>63</v>
      </c>
      <c r="D90" s="141" t="s">
        <v>64</v>
      </c>
      <c r="E90" s="147" t="s">
        <v>66</v>
      </c>
      <c r="F90" s="135" t="s">
        <v>42</v>
      </c>
      <c r="G90" s="138" t="s">
        <v>24</v>
      </c>
      <c r="H90" s="138" t="s">
        <v>25</v>
      </c>
      <c r="I90" s="139" t="s">
        <v>26</v>
      </c>
      <c r="J90" s="141" t="s">
        <v>50</v>
      </c>
      <c r="K90" s="141">
        <v>1</v>
      </c>
      <c r="L90" s="142">
        <v>771420</v>
      </c>
      <c r="M90" s="145">
        <f t="shared" si="6"/>
        <v>771420</v>
      </c>
      <c r="N90" s="157" t="s">
        <v>31</v>
      </c>
      <c r="O90" s="310"/>
    </row>
    <row r="91" spans="1:15" ht="41.25" customHeight="1">
      <c r="A91" s="333"/>
      <c r="B91" s="326"/>
      <c r="C91" s="190" t="s">
        <v>63</v>
      </c>
      <c r="D91" s="144" t="s">
        <v>67</v>
      </c>
      <c r="E91" s="148" t="s">
        <v>68</v>
      </c>
      <c r="F91" s="148" t="s">
        <v>58</v>
      </c>
      <c r="G91" s="138" t="s">
        <v>24</v>
      </c>
      <c r="H91" s="138" t="s">
        <v>25</v>
      </c>
      <c r="I91" s="139" t="s">
        <v>26</v>
      </c>
      <c r="J91" s="144" t="s">
        <v>69</v>
      </c>
      <c r="K91" s="141">
        <v>1</v>
      </c>
      <c r="L91" s="145">
        <v>1800000</v>
      </c>
      <c r="M91" s="145">
        <f>L91*K91</f>
        <v>1800000</v>
      </c>
      <c r="N91" s="159" t="s">
        <v>28</v>
      </c>
      <c r="O91" s="310"/>
    </row>
    <row r="92" spans="1:15" ht="41.25" customHeight="1">
      <c r="A92" s="333"/>
      <c r="B92" s="326"/>
      <c r="C92" s="190" t="s">
        <v>63</v>
      </c>
      <c r="D92" s="144" t="s">
        <v>70</v>
      </c>
      <c r="E92" s="148" t="s">
        <v>71</v>
      </c>
      <c r="F92" s="135" t="s">
        <v>42</v>
      </c>
      <c r="G92" s="138" t="s">
        <v>24</v>
      </c>
      <c r="H92" s="138" t="s">
        <v>25</v>
      </c>
      <c r="I92" s="139" t="s">
        <v>26</v>
      </c>
      <c r="J92" s="141" t="s">
        <v>50</v>
      </c>
      <c r="K92" s="141">
        <v>1</v>
      </c>
      <c r="L92" s="142">
        <v>771600</v>
      </c>
      <c r="M92" s="145">
        <f>L92*K92</f>
        <v>771600</v>
      </c>
      <c r="N92" s="157" t="s">
        <v>31</v>
      </c>
      <c r="O92" s="310"/>
    </row>
    <row r="93" spans="1:15" ht="41.25" customHeight="1">
      <c r="A93" s="333"/>
      <c r="B93" s="326"/>
      <c r="C93" s="190" t="s">
        <v>72</v>
      </c>
      <c r="D93" s="144" t="s">
        <v>73</v>
      </c>
      <c r="E93" s="148" t="s">
        <v>74</v>
      </c>
      <c r="F93" s="135" t="s">
        <v>42</v>
      </c>
      <c r="G93" s="138" t="s">
        <v>24</v>
      </c>
      <c r="H93" s="146" t="s">
        <v>75</v>
      </c>
      <c r="I93" s="139" t="s">
        <v>76</v>
      </c>
      <c r="J93" s="144" t="s">
        <v>77</v>
      </c>
      <c r="K93" s="141">
        <v>2</v>
      </c>
      <c r="L93" s="142">
        <v>771420</v>
      </c>
      <c r="M93" s="145">
        <f>K93*L93</f>
        <v>1542840</v>
      </c>
      <c r="N93" s="157" t="s">
        <v>39</v>
      </c>
      <c r="O93" s="310"/>
    </row>
    <row r="94" spans="1:15" ht="73.5" customHeight="1">
      <c r="A94" s="333"/>
      <c r="B94" s="326"/>
      <c r="C94" s="190" t="s">
        <v>72</v>
      </c>
      <c r="D94" s="144" t="s">
        <v>73</v>
      </c>
      <c r="E94" s="148" t="s">
        <v>78</v>
      </c>
      <c r="F94" s="135" t="s">
        <v>42</v>
      </c>
      <c r="G94" s="138" t="s">
        <v>24</v>
      </c>
      <c r="H94" s="146" t="s">
        <v>43</v>
      </c>
      <c r="I94" s="139" t="s">
        <v>26</v>
      </c>
      <c r="J94" s="141" t="s">
        <v>79</v>
      </c>
      <c r="K94" s="141">
        <v>1</v>
      </c>
      <c r="L94" s="142">
        <v>771420</v>
      </c>
      <c r="M94" s="145">
        <f t="shared" ref="M94:M96" si="7">K94*L94</f>
        <v>771420</v>
      </c>
      <c r="N94" s="157" t="s">
        <v>55</v>
      </c>
      <c r="O94" s="310"/>
    </row>
    <row r="95" spans="1:15" ht="82.5" customHeight="1">
      <c r="A95" s="333"/>
      <c r="B95" s="326"/>
      <c r="C95" s="190" t="s">
        <v>72</v>
      </c>
      <c r="D95" s="144" t="s">
        <v>73</v>
      </c>
      <c r="E95" s="148" t="s">
        <v>80</v>
      </c>
      <c r="F95" s="135" t="s">
        <v>42</v>
      </c>
      <c r="G95" s="138" t="s">
        <v>24</v>
      </c>
      <c r="H95" s="138" t="s">
        <v>25</v>
      </c>
      <c r="I95" s="139" t="s">
        <v>26</v>
      </c>
      <c r="J95" s="144" t="s">
        <v>69</v>
      </c>
      <c r="K95" s="141">
        <v>1</v>
      </c>
      <c r="L95" s="142">
        <v>771420</v>
      </c>
      <c r="M95" s="145">
        <f t="shared" si="7"/>
        <v>771420</v>
      </c>
      <c r="N95" s="157" t="s">
        <v>31</v>
      </c>
      <c r="O95" s="310"/>
    </row>
    <row r="96" spans="1:15" ht="111" customHeight="1">
      <c r="A96" s="333"/>
      <c r="B96" s="326"/>
      <c r="C96" s="169" t="s">
        <v>72</v>
      </c>
      <c r="D96" s="160" t="s">
        <v>90</v>
      </c>
      <c r="E96" s="161" t="s">
        <v>178</v>
      </c>
      <c r="F96" s="162" t="s">
        <v>42</v>
      </c>
      <c r="G96" s="163" t="s">
        <v>24</v>
      </c>
      <c r="H96" s="163" t="s">
        <v>25</v>
      </c>
      <c r="I96" s="164" t="s">
        <v>26</v>
      </c>
      <c r="J96" s="160" t="s">
        <v>69</v>
      </c>
      <c r="K96" s="165">
        <v>1</v>
      </c>
      <c r="L96" s="203">
        <v>771420</v>
      </c>
      <c r="M96" s="166">
        <f t="shared" si="7"/>
        <v>771420</v>
      </c>
      <c r="N96" s="217" t="s">
        <v>45</v>
      </c>
      <c r="O96" s="310"/>
    </row>
    <row r="97" spans="1:16" s="14" customFormat="1" ht="15.75" customHeight="1">
      <c r="A97" s="12"/>
      <c r="B97" s="12"/>
      <c r="C97"/>
      <c r="D97"/>
      <c r="E97" s="7"/>
      <c r="F97"/>
      <c r="G97"/>
      <c r="H97"/>
      <c r="I97"/>
      <c r="J97"/>
      <c r="K97" s="302" t="s">
        <v>84</v>
      </c>
      <c r="L97" s="302"/>
      <c r="M97" s="131">
        <f>SUM(M5:M96)</f>
        <v>84800000</v>
      </c>
      <c r="O97"/>
      <c r="P97"/>
    </row>
    <row r="98" spans="1:16" s="14" customFormat="1" ht="33" customHeight="1" thickBot="1">
      <c r="A98" s="12"/>
      <c r="B98" s="12"/>
      <c r="C98"/>
      <c r="D98"/>
      <c r="E98" s="7"/>
      <c r="F98"/>
      <c r="G98"/>
      <c r="H98"/>
      <c r="I98"/>
      <c r="J98"/>
      <c r="K98" s="293" t="s">
        <v>85</v>
      </c>
      <c r="L98" s="294"/>
      <c r="M98" s="10">
        <v>2878620</v>
      </c>
      <c r="N98" s="23">
        <f>M98*100%/M99</f>
        <v>3.2831493013918328E-2</v>
      </c>
      <c r="O98"/>
      <c r="P98"/>
    </row>
    <row r="99" spans="1:16" s="14" customFormat="1" ht="15.75" customHeight="1">
      <c r="A99" s="12"/>
      <c r="B99" s="12"/>
      <c r="C99"/>
      <c r="D99"/>
      <c r="E99" s="7"/>
      <c r="F99"/>
      <c r="G99"/>
      <c r="H99"/>
      <c r="I99"/>
      <c r="J99"/>
      <c r="K99" s="282" t="s">
        <v>86</v>
      </c>
      <c r="L99" s="282"/>
      <c r="M99" s="17">
        <f>M97+M98</f>
        <v>87678620</v>
      </c>
      <c r="O99"/>
      <c r="P99"/>
    </row>
    <row r="100" spans="1:16" s="14" customFormat="1" ht="15.75" customHeight="1">
      <c r="A100" s="12"/>
      <c r="B100" s="12"/>
      <c r="C100"/>
      <c r="D100"/>
      <c r="E100" s="7"/>
      <c r="F100"/>
      <c r="G100"/>
      <c r="H100"/>
      <c r="I100"/>
      <c r="J100"/>
      <c r="K100"/>
      <c r="L100"/>
      <c r="M100"/>
      <c r="O100"/>
      <c r="P100"/>
    </row>
    <row r="101" spans="1:16" s="14" customFormat="1" ht="15.75" customHeight="1">
      <c r="A101" s="12"/>
      <c r="B101" s="12"/>
      <c r="C101"/>
      <c r="D101"/>
      <c r="E101" s="7"/>
      <c r="F101"/>
      <c r="G101" t="s">
        <v>110</v>
      </c>
      <c r="H101"/>
      <c r="I101"/>
      <c r="J101"/>
      <c r="K101"/>
      <c r="L101"/>
      <c r="M101"/>
      <c r="O101"/>
      <c r="P101"/>
    </row>
    <row r="102" spans="1:16" s="14" customFormat="1" ht="15.75" customHeight="1">
      <c r="A102" s="12"/>
      <c r="B102" s="12"/>
      <c r="C102"/>
      <c r="D102"/>
      <c r="E102" s="7"/>
      <c r="F102"/>
      <c r="G102"/>
      <c r="H102"/>
      <c r="I102"/>
      <c r="J102"/>
      <c r="K102"/>
      <c r="L102"/>
      <c r="M102"/>
      <c r="O102"/>
      <c r="P102"/>
    </row>
    <row r="103" spans="1:16" s="14" customFormat="1" ht="15.75" customHeight="1">
      <c r="A103" s="12"/>
      <c r="B103" s="12"/>
      <c r="C103"/>
      <c r="D103"/>
      <c r="E103" s="7"/>
      <c r="F103"/>
      <c r="G103"/>
      <c r="H103"/>
      <c r="I103"/>
      <c r="J103"/>
      <c r="K103"/>
      <c r="L103"/>
      <c r="M103"/>
      <c r="O103"/>
      <c r="P103"/>
    </row>
    <row r="104" spans="1:16" s="14" customFormat="1" ht="15.75" customHeight="1">
      <c r="A104" s="12"/>
      <c r="B104" s="12"/>
      <c r="C104"/>
      <c r="D104"/>
      <c r="E104" s="7"/>
      <c r="F104"/>
      <c r="G104"/>
      <c r="H104"/>
      <c r="I104"/>
      <c r="J104"/>
      <c r="K104"/>
      <c r="L104"/>
      <c r="M104"/>
      <c r="O104"/>
      <c r="P104"/>
    </row>
    <row r="105" spans="1:16" s="14" customFormat="1" ht="15.75" customHeight="1">
      <c r="A105" s="12"/>
      <c r="B105" s="12"/>
      <c r="C105"/>
      <c r="D105"/>
      <c r="E105" s="7"/>
      <c r="F105"/>
      <c r="G105"/>
      <c r="H105"/>
      <c r="I105"/>
      <c r="J105"/>
      <c r="K105"/>
      <c r="L105"/>
      <c r="M105"/>
      <c r="O105"/>
      <c r="P105"/>
    </row>
    <row r="106" spans="1:16" s="14" customFormat="1" ht="15.75" customHeight="1">
      <c r="A106" s="12"/>
      <c r="B106" s="12"/>
      <c r="C106"/>
      <c r="D106"/>
      <c r="E106" s="7"/>
      <c r="F106"/>
      <c r="G106"/>
      <c r="H106"/>
      <c r="I106"/>
      <c r="J106"/>
      <c r="K106"/>
      <c r="L106"/>
      <c r="M106"/>
      <c r="O106"/>
      <c r="P106"/>
    </row>
    <row r="107" spans="1:16" s="14" customFormat="1" ht="15.75" customHeight="1">
      <c r="A107" s="12"/>
      <c r="B107" s="12"/>
      <c r="C107"/>
      <c r="D107"/>
      <c r="E107" s="7"/>
      <c r="F107"/>
      <c r="G107"/>
      <c r="H107"/>
      <c r="I107"/>
      <c r="J107"/>
      <c r="K107"/>
      <c r="L107"/>
      <c r="M107"/>
      <c r="O107"/>
      <c r="P107"/>
    </row>
    <row r="108" spans="1:16" s="14" customFormat="1" ht="15.75" customHeight="1">
      <c r="A108" s="12"/>
      <c r="B108" s="12"/>
      <c r="C108"/>
      <c r="D108"/>
      <c r="E108" s="7"/>
      <c r="F108"/>
      <c r="G108"/>
      <c r="H108"/>
      <c r="I108"/>
      <c r="J108"/>
      <c r="K108"/>
      <c r="L108"/>
      <c r="M108"/>
      <c r="O108"/>
      <c r="P108"/>
    </row>
    <row r="109" spans="1:16" s="14" customFormat="1" ht="15.75" customHeight="1">
      <c r="A109" s="12"/>
      <c r="B109" s="12"/>
      <c r="C109"/>
      <c r="D109"/>
      <c r="E109" s="7"/>
      <c r="F109"/>
      <c r="G109"/>
      <c r="H109"/>
      <c r="I109"/>
      <c r="J109"/>
      <c r="K109"/>
      <c r="L109"/>
      <c r="M109"/>
      <c r="O109"/>
      <c r="P109"/>
    </row>
    <row r="110" spans="1:16" s="14" customFormat="1" ht="15.75" customHeight="1">
      <c r="A110" s="12"/>
      <c r="B110" s="12"/>
      <c r="C110"/>
      <c r="D110"/>
      <c r="E110" s="7"/>
      <c r="F110"/>
      <c r="G110"/>
      <c r="H110"/>
      <c r="I110"/>
      <c r="J110"/>
      <c r="K110"/>
      <c r="L110"/>
      <c r="M110"/>
      <c r="O110"/>
      <c r="P110"/>
    </row>
    <row r="111" spans="1:16" s="14" customFormat="1" ht="15.75" customHeight="1">
      <c r="A111" s="12"/>
      <c r="B111" s="12"/>
      <c r="C111"/>
      <c r="D111"/>
      <c r="E111" s="7"/>
      <c r="F111"/>
      <c r="G111"/>
      <c r="H111"/>
      <c r="I111"/>
      <c r="J111"/>
      <c r="K111"/>
      <c r="L111"/>
      <c r="M111"/>
      <c r="O111"/>
      <c r="P111"/>
    </row>
    <row r="112" spans="1:16" s="14" customFormat="1" ht="15.75" customHeight="1">
      <c r="A112" s="12"/>
      <c r="B112" s="12"/>
      <c r="C112"/>
      <c r="D112"/>
      <c r="E112" s="7"/>
      <c r="F112"/>
      <c r="G112"/>
      <c r="H112"/>
      <c r="I112"/>
      <c r="J112"/>
      <c r="K112"/>
      <c r="L112"/>
      <c r="M112"/>
      <c r="O112"/>
      <c r="P112"/>
    </row>
    <row r="113" spans="3:16" ht="15.75" customHeight="1"/>
    <row r="114" spans="3:16" ht="15.75" customHeight="1"/>
    <row r="115" spans="3:16" ht="15.75" customHeight="1"/>
    <row r="116" spans="3:16" ht="15.75" customHeight="1"/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  <row r="1017" spans="3:16" s="12" customFormat="1" ht="15.75" customHeight="1">
      <c r="C1017"/>
      <c r="D1017"/>
      <c r="E1017" s="7"/>
      <c r="F1017"/>
      <c r="G1017"/>
      <c r="H1017"/>
      <c r="I1017"/>
      <c r="J1017"/>
      <c r="K1017"/>
      <c r="L1017"/>
      <c r="M1017"/>
      <c r="N1017" s="14"/>
      <c r="O1017"/>
      <c r="P1017"/>
    </row>
    <row r="1018" spans="3:16" s="12" customFormat="1" ht="15.75" customHeight="1">
      <c r="C1018"/>
      <c r="D1018"/>
      <c r="E1018" s="7"/>
      <c r="F1018"/>
      <c r="G1018"/>
      <c r="H1018"/>
      <c r="I1018"/>
      <c r="J1018"/>
      <c r="K1018"/>
      <c r="L1018"/>
      <c r="M1018"/>
      <c r="N1018" s="14"/>
      <c r="O1018"/>
      <c r="P1018"/>
    </row>
    <row r="1019" spans="3:16" s="12" customFormat="1" ht="15.75" customHeight="1">
      <c r="C1019"/>
      <c r="D1019"/>
      <c r="E1019" s="7"/>
      <c r="F1019"/>
      <c r="G1019"/>
      <c r="H1019"/>
      <c r="I1019"/>
      <c r="J1019"/>
      <c r="K1019"/>
      <c r="L1019"/>
      <c r="M1019"/>
      <c r="N1019" s="14"/>
      <c r="O1019"/>
      <c r="P1019"/>
    </row>
    <row r="1020" spans="3:16" s="12" customFormat="1" ht="15.75" customHeight="1">
      <c r="C1020"/>
      <c r="D1020"/>
      <c r="E1020" s="7"/>
      <c r="F1020"/>
      <c r="G1020"/>
      <c r="H1020"/>
      <c r="I1020"/>
      <c r="J1020"/>
      <c r="K1020"/>
      <c r="L1020"/>
      <c r="M1020"/>
      <c r="N1020" s="14"/>
      <c r="O1020"/>
      <c r="P1020"/>
    </row>
    <row r="1021" spans="3:16" s="12" customFormat="1" ht="15.75" customHeight="1">
      <c r="C1021"/>
      <c r="D1021"/>
      <c r="E1021" s="7"/>
      <c r="F1021"/>
      <c r="G1021"/>
      <c r="H1021"/>
      <c r="I1021"/>
      <c r="J1021"/>
      <c r="K1021"/>
      <c r="L1021"/>
      <c r="M1021"/>
      <c r="N1021" s="14"/>
      <c r="O1021"/>
      <c r="P1021"/>
    </row>
    <row r="1022" spans="3:16" s="12" customFormat="1" ht="15.75" customHeight="1">
      <c r="C1022"/>
      <c r="D1022"/>
      <c r="E1022" s="7"/>
      <c r="F1022"/>
      <c r="G1022"/>
      <c r="H1022"/>
      <c r="I1022"/>
      <c r="J1022"/>
      <c r="K1022"/>
      <c r="L1022"/>
      <c r="M1022"/>
      <c r="N1022" s="14"/>
      <c r="O1022"/>
      <c r="P1022"/>
    </row>
    <row r="1023" spans="3:16" s="12" customFormat="1" ht="15.75" customHeight="1">
      <c r="C1023"/>
      <c r="D1023"/>
      <c r="E1023" s="7"/>
      <c r="F1023"/>
      <c r="G1023"/>
      <c r="H1023"/>
      <c r="I1023"/>
      <c r="J1023"/>
      <c r="K1023"/>
      <c r="L1023"/>
      <c r="M1023"/>
      <c r="N1023" s="14"/>
      <c r="O1023"/>
      <c r="P1023"/>
    </row>
    <row r="1024" spans="3:16" s="12" customFormat="1" ht="15.75" customHeight="1">
      <c r="C1024"/>
      <c r="D1024"/>
      <c r="E1024" s="7"/>
      <c r="F1024"/>
      <c r="G1024"/>
      <c r="H1024"/>
      <c r="I1024"/>
      <c r="J1024"/>
      <c r="K1024"/>
      <c r="L1024"/>
      <c r="M1024"/>
      <c r="N1024" s="14"/>
      <c r="O1024"/>
      <c r="P1024"/>
    </row>
    <row r="1025" spans="3:16" s="12" customFormat="1" ht="15.75" customHeight="1">
      <c r="C1025"/>
      <c r="D1025"/>
      <c r="E1025" s="7"/>
      <c r="F1025"/>
      <c r="G1025"/>
      <c r="H1025"/>
      <c r="I1025"/>
      <c r="J1025"/>
      <c r="K1025"/>
      <c r="L1025"/>
      <c r="M1025"/>
      <c r="N1025" s="14"/>
      <c r="O1025"/>
      <c r="P1025"/>
    </row>
    <row r="1026" spans="3:16" s="12" customFormat="1" ht="15.75" customHeight="1">
      <c r="C1026"/>
      <c r="D1026"/>
      <c r="E1026" s="7"/>
      <c r="F1026"/>
      <c r="G1026"/>
      <c r="H1026"/>
      <c r="I1026"/>
      <c r="J1026"/>
      <c r="K1026"/>
      <c r="L1026"/>
      <c r="M1026"/>
      <c r="N1026" s="14"/>
      <c r="O1026"/>
      <c r="P1026"/>
    </row>
    <row r="1027" spans="3:16" s="12" customFormat="1" ht="15.75" customHeight="1">
      <c r="C1027"/>
      <c r="D1027"/>
      <c r="E1027" s="7"/>
      <c r="F1027"/>
      <c r="G1027"/>
      <c r="H1027"/>
      <c r="I1027"/>
      <c r="J1027"/>
      <c r="K1027"/>
      <c r="L1027"/>
      <c r="M1027"/>
      <c r="N1027" s="14"/>
      <c r="O1027"/>
      <c r="P1027"/>
    </row>
    <row r="1028" spans="3:16" s="12" customFormat="1" ht="15.75" customHeight="1">
      <c r="C1028"/>
      <c r="D1028"/>
      <c r="E1028" s="7"/>
      <c r="F1028"/>
      <c r="G1028"/>
      <c r="H1028"/>
      <c r="I1028"/>
      <c r="J1028"/>
      <c r="K1028"/>
      <c r="L1028"/>
      <c r="M1028"/>
      <c r="N1028" s="14"/>
      <c r="O1028"/>
      <c r="P1028"/>
    </row>
    <row r="1029" spans="3:16" s="12" customFormat="1" ht="15.75" customHeight="1">
      <c r="C1029"/>
      <c r="D1029"/>
      <c r="E1029" s="7"/>
      <c r="F1029"/>
      <c r="G1029"/>
      <c r="H1029"/>
      <c r="I1029"/>
      <c r="J1029"/>
      <c r="K1029"/>
      <c r="L1029"/>
      <c r="M1029"/>
      <c r="N1029" s="14"/>
      <c r="O1029"/>
      <c r="P1029"/>
    </row>
    <row r="1030" spans="3:16" s="12" customFormat="1" ht="15.75" customHeight="1">
      <c r="C1030"/>
      <c r="D1030"/>
      <c r="E1030" s="7"/>
      <c r="F1030"/>
      <c r="G1030"/>
      <c r="H1030"/>
      <c r="I1030"/>
      <c r="J1030"/>
      <c r="K1030"/>
      <c r="L1030"/>
      <c r="M1030"/>
      <c r="N1030" s="14"/>
      <c r="O1030"/>
      <c r="P1030"/>
    </row>
    <row r="1031" spans="3:16" s="12" customFormat="1" ht="15.75" customHeight="1">
      <c r="C1031"/>
      <c r="D1031"/>
      <c r="E1031" s="7"/>
      <c r="F1031"/>
      <c r="G1031"/>
      <c r="H1031"/>
      <c r="I1031"/>
      <c r="J1031"/>
      <c r="K1031"/>
      <c r="L1031"/>
      <c r="M1031"/>
      <c r="N1031" s="14"/>
      <c r="O1031"/>
      <c r="P1031"/>
    </row>
    <row r="1032" spans="3:16" s="12" customFormat="1" ht="15.75" customHeight="1">
      <c r="C1032"/>
      <c r="D1032"/>
      <c r="E1032" s="7"/>
      <c r="F1032"/>
      <c r="G1032"/>
      <c r="H1032"/>
      <c r="I1032"/>
      <c r="J1032"/>
      <c r="K1032"/>
      <c r="L1032"/>
      <c r="M1032"/>
      <c r="N1032" s="14"/>
      <c r="O1032"/>
      <c r="P1032"/>
    </row>
    <row r="1033" spans="3:16" s="12" customFormat="1" ht="15.75" customHeight="1">
      <c r="C1033"/>
      <c r="D1033"/>
      <c r="E1033" s="7"/>
      <c r="F1033"/>
      <c r="G1033"/>
      <c r="H1033"/>
      <c r="I1033"/>
      <c r="J1033"/>
      <c r="K1033"/>
      <c r="L1033"/>
      <c r="M1033"/>
      <c r="N1033" s="14"/>
      <c r="O1033"/>
      <c r="P1033"/>
    </row>
    <row r="1034" spans="3:16" s="12" customFormat="1" ht="15.75" customHeight="1">
      <c r="C1034"/>
      <c r="D1034"/>
      <c r="E1034" s="7"/>
      <c r="F1034"/>
      <c r="G1034"/>
      <c r="H1034"/>
      <c r="I1034"/>
      <c r="J1034"/>
      <c r="K1034"/>
      <c r="L1034"/>
      <c r="M1034"/>
      <c r="N1034" s="14"/>
      <c r="O1034"/>
      <c r="P1034"/>
    </row>
    <row r="1035" spans="3:16" s="12" customFormat="1" ht="15.75" customHeight="1">
      <c r="C1035"/>
      <c r="D1035"/>
      <c r="E1035" s="7"/>
      <c r="F1035"/>
      <c r="G1035"/>
      <c r="H1035"/>
      <c r="I1035"/>
      <c r="J1035"/>
      <c r="K1035"/>
      <c r="L1035"/>
      <c r="M1035"/>
      <c r="N1035" s="14"/>
      <c r="O1035"/>
      <c r="P1035"/>
    </row>
    <row r="1036" spans="3:16" s="12" customFormat="1" ht="15.75" customHeight="1">
      <c r="C1036"/>
      <c r="D1036"/>
      <c r="E1036" s="7"/>
      <c r="F1036"/>
      <c r="G1036"/>
      <c r="H1036"/>
      <c r="I1036"/>
      <c r="J1036"/>
      <c r="K1036"/>
      <c r="L1036"/>
      <c r="M1036"/>
      <c r="N1036" s="14"/>
      <c r="O1036"/>
      <c r="P1036"/>
    </row>
    <row r="1037" spans="3:16" s="12" customFormat="1" ht="15.75" customHeight="1">
      <c r="C1037"/>
      <c r="D1037"/>
      <c r="E1037" s="7"/>
      <c r="F1037"/>
      <c r="G1037"/>
      <c r="H1037"/>
      <c r="I1037"/>
      <c r="J1037"/>
      <c r="K1037"/>
      <c r="L1037"/>
      <c r="M1037"/>
      <c r="N1037" s="14"/>
      <c r="O1037"/>
      <c r="P1037"/>
    </row>
    <row r="1038" spans="3:16" s="12" customFormat="1" ht="15.75" customHeight="1">
      <c r="C1038"/>
      <c r="D1038"/>
      <c r="E1038" s="7"/>
      <c r="F1038"/>
      <c r="G1038"/>
      <c r="H1038"/>
      <c r="I1038"/>
      <c r="J1038"/>
      <c r="K1038"/>
      <c r="L1038"/>
      <c r="M1038"/>
      <c r="N1038" s="14"/>
      <c r="O1038"/>
      <c r="P1038"/>
    </row>
    <row r="1039" spans="3:16" s="12" customFormat="1" ht="15.75" customHeight="1">
      <c r="C1039"/>
      <c r="D1039"/>
      <c r="E1039" s="7"/>
      <c r="F1039"/>
      <c r="G1039"/>
      <c r="H1039"/>
      <c r="I1039"/>
      <c r="J1039"/>
      <c r="K1039"/>
      <c r="L1039"/>
      <c r="M1039"/>
      <c r="N1039" s="14"/>
      <c r="O1039"/>
      <c r="P1039"/>
    </row>
    <row r="1040" spans="3:16" s="12" customFormat="1" ht="15.75" customHeight="1">
      <c r="C1040"/>
      <c r="D1040"/>
      <c r="E1040" s="7"/>
      <c r="F1040"/>
      <c r="G1040"/>
      <c r="H1040"/>
      <c r="I1040"/>
      <c r="J1040"/>
      <c r="K1040"/>
      <c r="L1040"/>
      <c r="M1040"/>
      <c r="N1040" s="14"/>
      <c r="O1040"/>
      <c r="P1040"/>
    </row>
    <row r="1041" spans="3:16" s="12" customFormat="1" ht="15.75" customHeight="1">
      <c r="C1041"/>
      <c r="D1041"/>
      <c r="E1041" s="7"/>
      <c r="F1041"/>
      <c r="G1041"/>
      <c r="H1041"/>
      <c r="I1041"/>
      <c r="J1041"/>
      <c r="K1041"/>
      <c r="L1041"/>
      <c r="M1041"/>
      <c r="N1041" s="14"/>
      <c r="O1041"/>
      <c r="P1041"/>
    </row>
    <row r="1042" spans="3:16" s="12" customFormat="1" ht="15.75" customHeight="1">
      <c r="C1042"/>
      <c r="D1042"/>
      <c r="E1042" s="7"/>
      <c r="F1042"/>
      <c r="G1042"/>
      <c r="H1042"/>
      <c r="I1042"/>
      <c r="J1042"/>
      <c r="K1042"/>
      <c r="L1042"/>
      <c r="M1042"/>
      <c r="N1042" s="14"/>
      <c r="O1042"/>
      <c r="P1042"/>
    </row>
    <row r="1043" spans="3:16" s="12" customFormat="1" ht="15.75" customHeight="1">
      <c r="C1043"/>
      <c r="D1043"/>
      <c r="E1043" s="7"/>
      <c r="F1043"/>
      <c r="G1043"/>
      <c r="H1043"/>
      <c r="I1043"/>
      <c r="J1043"/>
      <c r="K1043"/>
      <c r="L1043"/>
      <c r="M1043"/>
      <c r="N1043" s="14"/>
      <c r="O1043"/>
      <c r="P1043"/>
    </row>
    <row r="1044" spans="3:16" s="12" customFormat="1" ht="15.75" customHeight="1">
      <c r="C1044"/>
      <c r="D1044"/>
      <c r="E1044" s="7"/>
      <c r="F1044"/>
      <c r="G1044"/>
      <c r="H1044"/>
      <c r="I1044"/>
      <c r="J1044"/>
      <c r="K1044"/>
      <c r="L1044"/>
      <c r="M1044"/>
      <c r="N1044" s="14"/>
      <c r="O1044"/>
      <c r="P1044"/>
    </row>
    <row r="1045" spans="3:16" s="12" customFormat="1" ht="15.75" customHeight="1">
      <c r="C1045"/>
      <c r="D1045"/>
      <c r="E1045" s="7"/>
      <c r="F1045"/>
      <c r="G1045"/>
      <c r="H1045"/>
      <c r="I1045"/>
      <c r="J1045"/>
      <c r="K1045"/>
      <c r="L1045"/>
      <c r="M1045"/>
      <c r="N1045" s="14"/>
      <c r="O1045"/>
      <c r="P1045"/>
    </row>
    <row r="1046" spans="3:16" s="12" customFormat="1" ht="15.75" customHeight="1">
      <c r="C1046"/>
      <c r="D1046"/>
      <c r="E1046" s="7"/>
      <c r="F1046"/>
      <c r="G1046"/>
      <c r="H1046"/>
      <c r="I1046"/>
      <c r="J1046"/>
      <c r="K1046"/>
      <c r="L1046"/>
      <c r="M1046"/>
      <c r="N1046" s="14"/>
      <c r="O1046"/>
      <c r="P1046"/>
    </row>
    <row r="1047" spans="3:16" s="12" customFormat="1" ht="15.75" customHeight="1">
      <c r="C1047"/>
      <c r="D1047"/>
      <c r="E1047" s="7"/>
      <c r="F1047"/>
      <c r="G1047"/>
      <c r="H1047"/>
      <c r="I1047"/>
      <c r="J1047"/>
      <c r="K1047"/>
      <c r="L1047"/>
      <c r="M1047"/>
      <c r="N1047" s="14"/>
      <c r="O1047"/>
      <c r="P1047"/>
    </row>
    <row r="1048" spans="3:16" s="12" customFormat="1" ht="15.75" customHeight="1">
      <c r="C1048"/>
      <c r="D1048"/>
      <c r="E1048" s="7"/>
      <c r="F1048"/>
      <c r="G1048"/>
      <c r="H1048"/>
      <c r="I1048"/>
      <c r="J1048"/>
      <c r="K1048"/>
      <c r="L1048"/>
      <c r="M1048"/>
      <c r="N1048" s="14"/>
      <c r="O1048"/>
      <c r="P1048"/>
    </row>
  </sheetData>
  <protectedRanges>
    <protectedRange sqref="E5 E28 E51 E74" name="Rango1_13_1_1_1_1_1_1_1"/>
  </protectedRanges>
  <mergeCells count="16">
    <mergeCell ref="K99:L99"/>
    <mergeCell ref="A1:O1"/>
    <mergeCell ref="A2:O2"/>
    <mergeCell ref="G3:H3"/>
    <mergeCell ref="I3:J3"/>
    <mergeCell ref="O4:O96"/>
    <mergeCell ref="A5:A27"/>
    <mergeCell ref="B5:B27"/>
    <mergeCell ref="A28:A50"/>
    <mergeCell ref="B28:B50"/>
    <mergeCell ref="A51:A73"/>
    <mergeCell ref="B51:B73"/>
    <mergeCell ref="A74:A96"/>
    <mergeCell ref="B74:B96"/>
    <mergeCell ref="K97:L97"/>
    <mergeCell ref="K98:L98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056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9.140625" customWidth="1"/>
    <col min="17" max="17" width="20.7109375" customWidth="1"/>
    <col min="18" max="18" width="19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187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 thickBo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8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309">
        <v>1</v>
      </c>
      <c r="P4" s="3"/>
    </row>
    <row r="5" spans="1:18" ht="78" customHeight="1">
      <c r="A5" s="394" t="s">
        <v>188</v>
      </c>
      <c r="B5" s="330">
        <v>400</v>
      </c>
      <c r="C5" s="149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2500000</v>
      </c>
      <c r="M5" s="155">
        <f>K5*L5</f>
        <v>2500000</v>
      </c>
      <c r="N5" s="172" t="s">
        <v>28</v>
      </c>
      <c r="O5" s="310"/>
      <c r="P5">
        <v>64800000</v>
      </c>
      <c r="Q5">
        <f>P5/4</f>
        <v>16200000</v>
      </c>
      <c r="R5" s="155">
        <f>Q5/23</f>
        <v>704347.82608695654</v>
      </c>
    </row>
    <row r="6" spans="1:18" ht="65.25" customHeight="1">
      <c r="A6" s="395"/>
      <c r="B6" s="326"/>
      <c r="C6" s="135" t="s">
        <v>20</v>
      </c>
      <c r="D6" s="171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704340</v>
      </c>
      <c r="M6" s="142">
        <f>K6*L6</f>
        <v>704340</v>
      </c>
      <c r="N6" s="173" t="s">
        <v>31</v>
      </c>
      <c r="O6" s="310"/>
      <c r="P6" s="194">
        <v>30000000</v>
      </c>
      <c r="Q6" s="155">
        <f>P6/4</f>
        <v>7500000</v>
      </c>
      <c r="R6" s="155">
        <f>Q6/3</f>
        <v>2500000</v>
      </c>
    </row>
    <row r="7" spans="1:18" ht="65.25" customHeight="1">
      <c r="A7" s="395"/>
      <c r="B7" s="326"/>
      <c r="C7" s="135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704340</v>
      </c>
      <c r="M7" s="142">
        <f t="shared" ref="M7:M23" si="0">K7*L7</f>
        <v>704340</v>
      </c>
      <c r="N7" s="173" t="s">
        <v>31</v>
      </c>
      <c r="O7" s="310"/>
      <c r="P7" s="177">
        <f>SUM(M5:M29)</f>
        <v>23700000</v>
      </c>
      <c r="Q7" s="134">
        <f>P7*4</f>
        <v>94800000</v>
      </c>
      <c r="R7" s="155">
        <v>1600000</v>
      </c>
    </row>
    <row r="8" spans="1:18" ht="65.25" customHeight="1">
      <c r="A8" s="395"/>
      <c r="B8" s="326"/>
      <c r="C8" s="135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704340</v>
      </c>
      <c r="M8" s="142">
        <f t="shared" si="0"/>
        <v>704340</v>
      </c>
      <c r="N8" s="173" t="s">
        <v>31</v>
      </c>
      <c r="O8" s="310"/>
      <c r="P8" s="19"/>
      <c r="R8" s="155">
        <v>1800000</v>
      </c>
    </row>
    <row r="9" spans="1:18" ht="65.25" customHeight="1">
      <c r="A9" s="395"/>
      <c r="B9" s="326"/>
      <c r="C9" s="135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704340</v>
      </c>
      <c r="M9" s="142">
        <f t="shared" si="0"/>
        <v>704340</v>
      </c>
      <c r="N9" s="173" t="s">
        <v>39</v>
      </c>
      <c r="O9" s="310"/>
    </row>
    <row r="10" spans="1:18" ht="69" customHeight="1">
      <c r="A10" s="395"/>
      <c r="B10" s="326"/>
      <c r="C10" s="190" t="s">
        <v>169</v>
      </c>
      <c r="D10" s="144" t="s">
        <v>170</v>
      </c>
      <c r="E10" s="143" t="s">
        <v>171</v>
      </c>
      <c r="F10" s="137" t="s">
        <v>172</v>
      </c>
      <c r="G10" s="138" t="s">
        <v>38</v>
      </c>
      <c r="H10" s="138" t="s">
        <v>173</v>
      </c>
      <c r="I10" s="139" t="s">
        <v>76</v>
      </c>
      <c r="J10" s="139" t="s">
        <v>174</v>
      </c>
      <c r="K10" s="141">
        <v>1</v>
      </c>
      <c r="L10" s="142">
        <v>704340</v>
      </c>
      <c r="M10" s="145">
        <f t="shared" si="0"/>
        <v>704340</v>
      </c>
      <c r="N10" s="158" t="s">
        <v>45</v>
      </c>
      <c r="O10" s="310"/>
    </row>
    <row r="11" spans="1:18" ht="49.5" customHeight="1">
      <c r="A11" s="395"/>
      <c r="B11" s="326"/>
      <c r="C11" s="190" t="s">
        <v>169</v>
      </c>
      <c r="D11" s="144" t="s">
        <v>170</v>
      </c>
      <c r="E11" s="144" t="s">
        <v>175</v>
      </c>
      <c r="F11" s="137" t="s">
        <v>176</v>
      </c>
      <c r="G11" s="138" t="s">
        <v>38</v>
      </c>
      <c r="H11" s="138" t="s">
        <v>25</v>
      </c>
      <c r="I11" s="139" t="s">
        <v>26</v>
      </c>
      <c r="J11" s="139" t="s">
        <v>177</v>
      </c>
      <c r="K11" s="141">
        <v>1</v>
      </c>
      <c r="L11" s="142">
        <v>704340</v>
      </c>
      <c r="M11" s="145">
        <f t="shared" si="0"/>
        <v>704340</v>
      </c>
      <c r="N11" s="158" t="s">
        <v>45</v>
      </c>
      <c r="O11" s="310"/>
    </row>
    <row r="12" spans="1:18" ht="65.25" customHeight="1">
      <c r="A12" s="395"/>
      <c r="B12" s="326"/>
      <c r="C12" s="144" t="s">
        <v>40</v>
      </c>
      <c r="D12" s="136"/>
      <c r="E12" s="144" t="s">
        <v>41</v>
      </c>
      <c r="F12" s="135" t="s">
        <v>42</v>
      </c>
      <c r="G12" s="138" t="s">
        <v>24</v>
      </c>
      <c r="H12" s="138" t="s">
        <v>43</v>
      </c>
      <c r="I12" s="139" t="s">
        <v>26</v>
      </c>
      <c r="J12" s="141" t="s">
        <v>44</v>
      </c>
      <c r="K12" s="141">
        <v>1</v>
      </c>
      <c r="L12" s="142">
        <v>704340</v>
      </c>
      <c r="M12" s="145">
        <f t="shared" si="0"/>
        <v>704340</v>
      </c>
      <c r="N12" s="170" t="s">
        <v>45</v>
      </c>
      <c r="O12" s="310"/>
    </row>
    <row r="13" spans="1:18" ht="60.75" customHeight="1">
      <c r="A13" s="395"/>
      <c r="B13" s="326"/>
      <c r="C13" s="144" t="s">
        <v>40</v>
      </c>
      <c r="D13" s="136"/>
      <c r="E13" s="144" t="s">
        <v>46</v>
      </c>
      <c r="F13" s="135" t="s">
        <v>47</v>
      </c>
      <c r="G13" s="138"/>
      <c r="H13" s="138" t="s">
        <v>25</v>
      </c>
      <c r="I13" s="139" t="s">
        <v>26</v>
      </c>
      <c r="J13" s="139" t="s">
        <v>48</v>
      </c>
      <c r="K13" s="141">
        <v>1</v>
      </c>
      <c r="L13" s="142">
        <v>704340</v>
      </c>
      <c r="M13" s="145">
        <f t="shared" si="0"/>
        <v>704340</v>
      </c>
      <c r="N13" s="170" t="s">
        <v>45</v>
      </c>
      <c r="O13" s="310"/>
    </row>
    <row r="14" spans="1:18" ht="94.5" customHeight="1">
      <c r="A14" s="395"/>
      <c r="B14" s="326"/>
      <c r="C14" s="190" t="s">
        <v>40</v>
      </c>
      <c r="D14" s="136"/>
      <c r="E14" s="20" t="s">
        <v>130</v>
      </c>
      <c r="F14" s="135" t="s">
        <v>42</v>
      </c>
      <c r="G14" s="138" t="s">
        <v>24</v>
      </c>
      <c r="H14" s="138" t="s">
        <v>25</v>
      </c>
      <c r="I14" s="139" t="s">
        <v>26</v>
      </c>
      <c r="J14" s="139" t="s">
        <v>50</v>
      </c>
      <c r="K14" s="141">
        <v>1</v>
      </c>
      <c r="L14" s="142">
        <v>704340</v>
      </c>
      <c r="M14" s="145">
        <f t="shared" si="0"/>
        <v>704340</v>
      </c>
      <c r="N14" s="170" t="s">
        <v>45</v>
      </c>
      <c r="O14" s="310"/>
    </row>
    <row r="15" spans="1:18" ht="52.5" customHeight="1">
      <c r="A15" s="395"/>
      <c r="B15" s="326"/>
      <c r="C15" s="144" t="s">
        <v>40</v>
      </c>
      <c r="D15" s="136"/>
      <c r="E15" s="144" t="s">
        <v>51</v>
      </c>
      <c r="F15" s="135" t="s">
        <v>42</v>
      </c>
      <c r="G15" s="138" t="s">
        <v>24</v>
      </c>
      <c r="H15" s="138" t="s">
        <v>25</v>
      </c>
      <c r="I15" s="139" t="s">
        <v>26</v>
      </c>
      <c r="J15" s="139" t="s">
        <v>50</v>
      </c>
      <c r="K15" s="141">
        <v>1</v>
      </c>
      <c r="L15" s="142">
        <v>704340</v>
      </c>
      <c r="M15" s="145">
        <f t="shared" si="0"/>
        <v>704340</v>
      </c>
      <c r="N15" s="170" t="s">
        <v>45</v>
      </c>
      <c r="O15" s="310"/>
    </row>
    <row r="16" spans="1:18" ht="52.5" customHeight="1">
      <c r="A16" s="395"/>
      <c r="B16" s="326"/>
      <c r="C16" s="144" t="s">
        <v>52</v>
      </c>
      <c r="D16" s="141"/>
      <c r="E16" s="141" t="s">
        <v>53</v>
      </c>
      <c r="F16" s="135" t="s">
        <v>54</v>
      </c>
      <c r="G16" s="138" t="s">
        <v>24</v>
      </c>
      <c r="H16" s="138" t="s">
        <v>25</v>
      </c>
      <c r="I16" s="139" t="s">
        <v>26</v>
      </c>
      <c r="J16" s="141" t="s">
        <v>50</v>
      </c>
      <c r="K16" s="141">
        <v>1</v>
      </c>
      <c r="L16" s="142">
        <v>704340</v>
      </c>
      <c r="M16" s="145">
        <f t="shared" si="0"/>
        <v>704340</v>
      </c>
      <c r="N16" s="173" t="s">
        <v>55</v>
      </c>
      <c r="O16" s="310"/>
    </row>
    <row r="17" spans="1:15" ht="60.75" customHeight="1">
      <c r="A17" s="395"/>
      <c r="B17" s="326"/>
      <c r="C17" s="144" t="s">
        <v>52</v>
      </c>
      <c r="D17" s="141"/>
      <c r="E17" s="141" t="s">
        <v>56</v>
      </c>
      <c r="F17" s="135" t="s">
        <v>42</v>
      </c>
      <c r="G17" s="138" t="s">
        <v>24</v>
      </c>
      <c r="H17" s="138" t="s">
        <v>25</v>
      </c>
      <c r="I17" s="139" t="s">
        <v>26</v>
      </c>
      <c r="J17" s="141" t="s">
        <v>50</v>
      </c>
      <c r="K17" s="141">
        <v>1</v>
      </c>
      <c r="L17" s="142">
        <v>704340</v>
      </c>
      <c r="M17" s="145">
        <f t="shared" si="0"/>
        <v>704340</v>
      </c>
      <c r="N17" s="173" t="s">
        <v>39</v>
      </c>
      <c r="O17" s="310"/>
    </row>
    <row r="18" spans="1:15" ht="80.25" customHeight="1">
      <c r="A18" s="395"/>
      <c r="B18" s="326"/>
      <c r="C18" s="144" t="s">
        <v>52</v>
      </c>
      <c r="D18" s="141"/>
      <c r="E18" s="141" t="s">
        <v>57</v>
      </c>
      <c r="F18" s="135" t="s">
        <v>58</v>
      </c>
      <c r="G18" s="138" t="s">
        <v>24</v>
      </c>
      <c r="H18" s="138" t="s">
        <v>25</v>
      </c>
      <c r="I18" s="139" t="s">
        <v>26</v>
      </c>
      <c r="J18" s="141" t="s">
        <v>50</v>
      </c>
      <c r="K18" s="141">
        <v>1</v>
      </c>
      <c r="L18" s="145">
        <v>2500000</v>
      </c>
      <c r="M18" s="145">
        <f t="shared" si="0"/>
        <v>2500000</v>
      </c>
      <c r="N18" s="174" t="s">
        <v>28</v>
      </c>
      <c r="O18" s="310"/>
    </row>
    <row r="19" spans="1:15" ht="40.5" customHeight="1">
      <c r="A19" s="395"/>
      <c r="B19" s="326"/>
      <c r="C19" s="144" t="s">
        <v>52</v>
      </c>
      <c r="D19" s="141"/>
      <c r="E19" s="141" t="s">
        <v>59</v>
      </c>
      <c r="F19" s="135" t="s">
        <v>42</v>
      </c>
      <c r="G19" s="138" t="s">
        <v>24</v>
      </c>
      <c r="H19" s="138" t="s">
        <v>25</v>
      </c>
      <c r="I19" s="139" t="s">
        <v>26</v>
      </c>
      <c r="J19" s="141" t="s">
        <v>50</v>
      </c>
      <c r="K19" s="141">
        <v>1</v>
      </c>
      <c r="L19" s="142">
        <v>704340</v>
      </c>
      <c r="M19" s="145">
        <f t="shared" si="0"/>
        <v>704340</v>
      </c>
      <c r="N19" s="173" t="s">
        <v>55</v>
      </c>
      <c r="O19" s="310"/>
    </row>
    <row r="20" spans="1:15" ht="58.5" customHeight="1">
      <c r="A20" s="395"/>
      <c r="B20" s="326"/>
      <c r="C20" s="144" t="s">
        <v>60</v>
      </c>
      <c r="D20" s="141"/>
      <c r="E20" s="141" t="s">
        <v>61</v>
      </c>
      <c r="F20" s="135" t="s">
        <v>42</v>
      </c>
      <c r="G20" s="138" t="s">
        <v>62</v>
      </c>
      <c r="H20" s="138" t="s">
        <v>25</v>
      </c>
      <c r="I20" s="139" t="s">
        <v>26</v>
      </c>
      <c r="J20" s="140" t="s">
        <v>27</v>
      </c>
      <c r="K20" s="141">
        <v>1</v>
      </c>
      <c r="L20" s="142">
        <v>704340</v>
      </c>
      <c r="M20" s="145">
        <f t="shared" si="0"/>
        <v>704340</v>
      </c>
      <c r="N20" s="173" t="s">
        <v>31</v>
      </c>
      <c r="O20" s="310"/>
    </row>
    <row r="21" spans="1:15" ht="90.75" customHeight="1">
      <c r="A21" s="395"/>
      <c r="B21" s="326"/>
      <c r="C21" s="144" t="s">
        <v>63</v>
      </c>
      <c r="D21" s="141" t="s">
        <v>64</v>
      </c>
      <c r="E21" s="135" t="s">
        <v>65</v>
      </c>
      <c r="F21" s="135" t="s">
        <v>42</v>
      </c>
      <c r="G21" s="138" t="s">
        <v>24</v>
      </c>
      <c r="H21" s="138" t="s">
        <v>25</v>
      </c>
      <c r="I21" s="139" t="s">
        <v>26</v>
      </c>
      <c r="J21" s="141" t="s">
        <v>50</v>
      </c>
      <c r="K21" s="141">
        <v>1</v>
      </c>
      <c r="L21" s="142">
        <v>704340</v>
      </c>
      <c r="M21" s="145">
        <f t="shared" si="0"/>
        <v>704340</v>
      </c>
      <c r="N21" s="173" t="s">
        <v>31</v>
      </c>
      <c r="O21" s="310"/>
    </row>
    <row r="22" spans="1:15" ht="65.25" customHeight="1">
      <c r="A22" s="395"/>
      <c r="B22" s="326"/>
      <c r="C22" s="144" t="s">
        <v>63</v>
      </c>
      <c r="D22" s="141" t="s">
        <v>64</v>
      </c>
      <c r="E22" s="147" t="s">
        <v>89</v>
      </c>
      <c r="F22" s="135" t="s">
        <v>42</v>
      </c>
      <c r="G22" s="138" t="s">
        <v>24</v>
      </c>
      <c r="H22" s="138" t="s">
        <v>25</v>
      </c>
      <c r="I22" s="139" t="s">
        <v>26</v>
      </c>
      <c r="J22" s="141" t="s">
        <v>50</v>
      </c>
      <c r="K22" s="141">
        <v>1</v>
      </c>
      <c r="L22" s="142">
        <v>704340</v>
      </c>
      <c r="M22" s="145">
        <f t="shared" si="0"/>
        <v>704340</v>
      </c>
      <c r="N22" s="173" t="s">
        <v>31</v>
      </c>
      <c r="O22" s="310"/>
    </row>
    <row r="23" spans="1:15" ht="56.25" customHeight="1">
      <c r="A23" s="395"/>
      <c r="B23" s="326"/>
      <c r="C23" s="144" t="s">
        <v>63</v>
      </c>
      <c r="D23" s="141" t="s">
        <v>64</v>
      </c>
      <c r="E23" s="147" t="s">
        <v>66</v>
      </c>
      <c r="F23" s="135" t="s">
        <v>42</v>
      </c>
      <c r="G23" s="138" t="s">
        <v>24</v>
      </c>
      <c r="H23" s="138" t="s">
        <v>25</v>
      </c>
      <c r="I23" s="139" t="s">
        <v>26</v>
      </c>
      <c r="J23" s="141" t="s">
        <v>50</v>
      </c>
      <c r="K23" s="141">
        <v>1</v>
      </c>
      <c r="L23" s="142">
        <v>704340</v>
      </c>
      <c r="M23" s="145">
        <f t="shared" si="0"/>
        <v>704340</v>
      </c>
      <c r="N23" s="173" t="s">
        <v>31</v>
      </c>
      <c r="O23" s="310"/>
    </row>
    <row r="24" spans="1:15" ht="54" customHeight="1">
      <c r="A24" s="395"/>
      <c r="B24" s="326"/>
      <c r="C24" s="144" t="s">
        <v>63</v>
      </c>
      <c r="D24" s="144" t="s">
        <v>67</v>
      </c>
      <c r="E24" s="148" t="s">
        <v>68</v>
      </c>
      <c r="F24" s="148" t="s">
        <v>58</v>
      </c>
      <c r="G24" s="138" t="s">
        <v>24</v>
      </c>
      <c r="H24" s="138" t="s">
        <v>25</v>
      </c>
      <c r="I24" s="139" t="s">
        <v>26</v>
      </c>
      <c r="J24" s="144" t="s">
        <v>69</v>
      </c>
      <c r="K24" s="141">
        <v>1</v>
      </c>
      <c r="L24" s="145">
        <v>2500000</v>
      </c>
      <c r="M24" s="145">
        <f>L24*K24</f>
        <v>2500000</v>
      </c>
      <c r="N24" s="174" t="s">
        <v>28</v>
      </c>
      <c r="O24" s="310"/>
    </row>
    <row r="25" spans="1:15" ht="56.25" customHeight="1">
      <c r="A25" s="395"/>
      <c r="B25" s="326"/>
      <c r="C25" s="144" t="s">
        <v>63</v>
      </c>
      <c r="D25" s="144" t="s">
        <v>70</v>
      </c>
      <c r="E25" s="148" t="s">
        <v>71</v>
      </c>
      <c r="F25" s="135" t="s">
        <v>42</v>
      </c>
      <c r="G25" s="138" t="s">
        <v>24</v>
      </c>
      <c r="H25" s="138" t="s">
        <v>25</v>
      </c>
      <c r="I25" s="139" t="s">
        <v>26</v>
      </c>
      <c r="J25" s="141" t="s">
        <v>50</v>
      </c>
      <c r="K25" s="141">
        <v>1</v>
      </c>
      <c r="L25" s="145">
        <v>704520</v>
      </c>
      <c r="M25" s="145">
        <f>L25*K25</f>
        <v>704520</v>
      </c>
      <c r="N25" s="173" t="s">
        <v>31</v>
      </c>
      <c r="O25" s="310"/>
    </row>
    <row r="26" spans="1:15" ht="65.25" customHeight="1">
      <c r="A26" s="395"/>
      <c r="B26" s="326"/>
      <c r="C26" s="144" t="s">
        <v>72</v>
      </c>
      <c r="D26" s="144" t="s">
        <v>73</v>
      </c>
      <c r="E26" s="148" t="s">
        <v>74</v>
      </c>
      <c r="F26" s="135" t="s">
        <v>42</v>
      </c>
      <c r="G26" s="138" t="s">
        <v>24</v>
      </c>
      <c r="H26" s="146" t="s">
        <v>75</v>
      </c>
      <c r="I26" s="139" t="s">
        <v>76</v>
      </c>
      <c r="J26" s="144" t="s">
        <v>77</v>
      </c>
      <c r="K26" s="141">
        <v>2</v>
      </c>
      <c r="L26" s="142">
        <v>704340</v>
      </c>
      <c r="M26" s="145">
        <f>K26*L26</f>
        <v>1408680</v>
      </c>
      <c r="N26" s="173" t="s">
        <v>39</v>
      </c>
      <c r="O26" s="310"/>
    </row>
    <row r="27" spans="1:15" ht="56.25" customHeight="1">
      <c r="A27" s="396"/>
      <c r="B27" s="327"/>
      <c r="C27" s="144" t="s">
        <v>72</v>
      </c>
      <c r="D27" s="144" t="s">
        <v>73</v>
      </c>
      <c r="E27" s="148" t="s">
        <v>78</v>
      </c>
      <c r="F27" s="135" t="s">
        <v>42</v>
      </c>
      <c r="G27" s="138" t="s">
        <v>24</v>
      </c>
      <c r="H27" s="146" t="s">
        <v>43</v>
      </c>
      <c r="I27" s="139" t="s">
        <v>26</v>
      </c>
      <c r="J27" s="141" t="s">
        <v>79</v>
      </c>
      <c r="K27" s="141">
        <v>1</v>
      </c>
      <c r="L27" s="142">
        <v>704340</v>
      </c>
      <c r="M27" s="145">
        <f t="shared" ref="M27:M29" si="1">K27*L27</f>
        <v>704340</v>
      </c>
      <c r="N27" s="173" t="s">
        <v>55</v>
      </c>
      <c r="O27" s="310"/>
    </row>
    <row r="28" spans="1:15" ht="41.25" customHeight="1">
      <c r="A28" s="396"/>
      <c r="B28" s="327"/>
      <c r="C28" s="144" t="s">
        <v>72</v>
      </c>
      <c r="D28" s="144" t="s">
        <v>73</v>
      </c>
      <c r="E28" s="148" t="s">
        <v>80</v>
      </c>
      <c r="F28" s="135" t="s">
        <v>42</v>
      </c>
      <c r="G28" s="138" t="s">
        <v>24</v>
      </c>
      <c r="H28" s="138" t="s">
        <v>25</v>
      </c>
      <c r="I28" s="139" t="s">
        <v>26</v>
      </c>
      <c r="J28" s="144" t="s">
        <v>69</v>
      </c>
      <c r="K28" s="141">
        <v>1</v>
      </c>
      <c r="L28" s="142">
        <v>704340</v>
      </c>
      <c r="M28" s="145">
        <f t="shared" si="1"/>
        <v>704340</v>
      </c>
      <c r="N28" s="173" t="s">
        <v>31</v>
      </c>
      <c r="O28" s="310"/>
    </row>
    <row r="29" spans="1:15" ht="88.5" customHeight="1">
      <c r="A29" s="396"/>
      <c r="B29" s="327"/>
      <c r="C29" s="160" t="s">
        <v>72</v>
      </c>
      <c r="D29" s="160" t="s">
        <v>90</v>
      </c>
      <c r="E29" s="161" t="s">
        <v>178</v>
      </c>
      <c r="F29" s="162" t="s">
        <v>42</v>
      </c>
      <c r="G29" s="163" t="s">
        <v>24</v>
      </c>
      <c r="H29" s="163" t="s">
        <v>25</v>
      </c>
      <c r="I29" s="164" t="s">
        <v>26</v>
      </c>
      <c r="J29" s="160" t="s">
        <v>69</v>
      </c>
      <c r="K29" s="165">
        <v>1</v>
      </c>
      <c r="L29" s="142">
        <v>704340</v>
      </c>
      <c r="M29" s="166">
        <f t="shared" si="1"/>
        <v>704340</v>
      </c>
      <c r="N29" s="175" t="s">
        <v>45</v>
      </c>
      <c r="O29" s="310"/>
    </row>
    <row r="30" spans="1:15" ht="71.25" customHeight="1">
      <c r="A30" s="394" t="s">
        <v>189</v>
      </c>
      <c r="B30" s="330">
        <v>312</v>
      </c>
      <c r="C30" s="149" t="s">
        <v>20</v>
      </c>
      <c r="D30" s="171" t="s">
        <v>21</v>
      </c>
      <c r="E30" s="150" t="s">
        <v>22</v>
      </c>
      <c r="F30" s="150" t="s">
        <v>23</v>
      </c>
      <c r="G30" s="151" t="s">
        <v>24</v>
      </c>
      <c r="H30" s="151" t="s">
        <v>25</v>
      </c>
      <c r="I30" s="152" t="s">
        <v>26</v>
      </c>
      <c r="J30" s="153" t="s">
        <v>27</v>
      </c>
      <c r="K30" s="154">
        <v>1</v>
      </c>
      <c r="L30" s="155">
        <v>2500000</v>
      </c>
      <c r="M30" s="155">
        <f>K30*L30</f>
        <v>2500000</v>
      </c>
      <c r="N30" s="172" t="s">
        <v>28</v>
      </c>
      <c r="O30" s="310"/>
    </row>
    <row r="31" spans="1:15" ht="106.5" customHeight="1">
      <c r="A31" s="395"/>
      <c r="B31" s="326"/>
      <c r="C31" s="135" t="s">
        <v>20</v>
      </c>
      <c r="D31" s="171" t="s">
        <v>21</v>
      </c>
      <c r="E31" s="137" t="s">
        <v>29</v>
      </c>
      <c r="F31" s="137" t="s">
        <v>30</v>
      </c>
      <c r="G31" s="138" t="s">
        <v>24</v>
      </c>
      <c r="H31" s="138" t="s">
        <v>25</v>
      </c>
      <c r="I31" s="139" t="s">
        <v>26</v>
      </c>
      <c r="J31" s="140" t="s">
        <v>27</v>
      </c>
      <c r="K31" s="141">
        <v>1</v>
      </c>
      <c r="L31" s="142">
        <v>704340</v>
      </c>
      <c r="M31" s="142">
        <f>K31*L31</f>
        <v>704340</v>
      </c>
      <c r="N31" s="173" t="s">
        <v>31</v>
      </c>
      <c r="O31" s="310"/>
    </row>
    <row r="32" spans="1:15" ht="33.75" customHeight="1">
      <c r="A32" s="395"/>
      <c r="B32" s="326"/>
      <c r="C32" s="135" t="s">
        <v>20</v>
      </c>
      <c r="D32" s="144" t="s">
        <v>32</v>
      </c>
      <c r="E32" s="137" t="s">
        <v>33</v>
      </c>
      <c r="F32" s="137" t="s">
        <v>30</v>
      </c>
      <c r="G32" s="138" t="s">
        <v>24</v>
      </c>
      <c r="H32" s="138" t="s">
        <v>25</v>
      </c>
      <c r="I32" s="139" t="s">
        <v>26</v>
      </c>
      <c r="J32" s="140" t="s">
        <v>34</v>
      </c>
      <c r="K32" s="141">
        <v>1</v>
      </c>
      <c r="L32" s="142">
        <v>704340</v>
      </c>
      <c r="M32" s="142">
        <f t="shared" ref="M32:M48" si="2">K32*L32</f>
        <v>704340</v>
      </c>
      <c r="N32" s="173" t="s">
        <v>31</v>
      </c>
      <c r="O32" s="310"/>
    </row>
    <row r="33" spans="1:15" ht="43.5" customHeight="1">
      <c r="A33" s="395"/>
      <c r="B33" s="326"/>
      <c r="C33" s="135" t="s">
        <v>20</v>
      </c>
      <c r="D33" s="144" t="s">
        <v>32</v>
      </c>
      <c r="E33" s="137" t="s">
        <v>35</v>
      </c>
      <c r="F33" s="137" t="s">
        <v>30</v>
      </c>
      <c r="G33" s="138" t="s">
        <v>24</v>
      </c>
      <c r="H33" s="138" t="s">
        <v>25</v>
      </c>
      <c r="I33" s="139" t="s">
        <v>26</v>
      </c>
      <c r="J33" s="140" t="s">
        <v>34</v>
      </c>
      <c r="K33" s="141">
        <v>1</v>
      </c>
      <c r="L33" s="142">
        <v>704340</v>
      </c>
      <c r="M33" s="142">
        <f t="shared" si="2"/>
        <v>704340</v>
      </c>
      <c r="N33" s="173" t="s">
        <v>31</v>
      </c>
      <c r="O33" s="310"/>
    </row>
    <row r="34" spans="1:15" ht="65.25" customHeight="1">
      <c r="A34" s="395"/>
      <c r="B34" s="326"/>
      <c r="C34" s="135" t="s">
        <v>20</v>
      </c>
      <c r="D34" s="144" t="s">
        <v>32</v>
      </c>
      <c r="E34" s="143" t="s">
        <v>36</v>
      </c>
      <c r="F34" s="137" t="s">
        <v>37</v>
      </c>
      <c r="G34" s="138" t="s">
        <v>38</v>
      </c>
      <c r="H34" s="138" t="s">
        <v>25</v>
      </c>
      <c r="I34" s="139" t="s">
        <v>26</v>
      </c>
      <c r="J34" s="140" t="s">
        <v>27</v>
      </c>
      <c r="K34" s="141">
        <v>1</v>
      </c>
      <c r="L34" s="142">
        <v>704340</v>
      </c>
      <c r="M34" s="142">
        <f t="shared" si="2"/>
        <v>704340</v>
      </c>
      <c r="N34" s="173" t="s">
        <v>39</v>
      </c>
      <c r="O34" s="310"/>
    </row>
    <row r="35" spans="1:15" ht="46.5" customHeight="1">
      <c r="A35" s="395"/>
      <c r="B35" s="326"/>
      <c r="C35" s="190" t="s">
        <v>169</v>
      </c>
      <c r="D35" s="144" t="s">
        <v>170</v>
      </c>
      <c r="E35" s="143" t="s">
        <v>171</v>
      </c>
      <c r="F35" s="137" t="s">
        <v>172</v>
      </c>
      <c r="G35" s="138" t="s">
        <v>38</v>
      </c>
      <c r="H35" s="138" t="s">
        <v>173</v>
      </c>
      <c r="I35" s="139" t="s">
        <v>76</v>
      </c>
      <c r="J35" s="139" t="s">
        <v>174</v>
      </c>
      <c r="K35" s="141">
        <v>1</v>
      </c>
      <c r="L35" s="142">
        <v>704340</v>
      </c>
      <c r="M35" s="145">
        <f t="shared" si="2"/>
        <v>704340</v>
      </c>
      <c r="N35" s="158" t="s">
        <v>45</v>
      </c>
      <c r="O35" s="310"/>
    </row>
    <row r="36" spans="1:15" ht="30">
      <c r="A36" s="395"/>
      <c r="B36" s="326"/>
      <c r="C36" s="190" t="s">
        <v>169</v>
      </c>
      <c r="D36" s="144" t="s">
        <v>170</v>
      </c>
      <c r="E36" s="144" t="s">
        <v>175</v>
      </c>
      <c r="F36" s="137" t="s">
        <v>176</v>
      </c>
      <c r="G36" s="138" t="s">
        <v>38</v>
      </c>
      <c r="H36" s="138" t="s">
        <v>25</v>
      </c>
      <c r="I36" s="139" t="s">
        <v>26</v>
      </c>
      <c r="J36" s="139" t="s">
        <v>177</v>
      </c>
      <c r="K36" s="141">
        <v>1</v>
      </c>
      <c r="L36" s="142">
        <v>704340</v>
      </c>
      <c r="M36" s="145">
        <f t="shared" si="2"/>
        <v>704340</v>
      </c>
      <c r="N36" s="158" t="s">
        <v>45</v>
      </c>
      <c r="O36" s="310"/>
    </row>
    <row r="37" spans="1:15" ht="60" customHeight="1">
      <c r="A37" s="395"/>
      <c r="B37" s="326"/>
      <c r="C37" s="144" t="s">
        <v>40</v>
      </c>
      <c r="D37" s="136"/>
      <c r="E37" s="144" t="s">
        <v>41</v>
      </c>
      <c r="F37" s="135" t="s">
        <v>42</v>
      </c>
      <c r="G37" s="138" t="s">
        <v>24</v>
      </c>
      <c r="H37" s="138" t="s">
        <v>43</v>
      </c>
      <c r="I37" s="139" t="s">
        <v>26</v>
      </c>
      <c r="J37" s="141" t="s">
        <v>44</v>
      </c>
      <c r="K37" s="141">
        <v>1</v>
      </c>
      <c r="L37" s="142">
        <v>704340</v>
      </c>
      <c r="M37" s="145">
        <f t="shared" si="2"/>
        <v>704340</v>
      </c>
      <c r="N37" s="170" t="s">
        <v>45</v>
      </c>
      <c r="O37" s="310"/>
    </row>
    <row r="38" spans="1:15" ht="65.25" customHeight="1">
      <c r="A38" s="395"/>
      <c r="B38" s="326"/>
      <c r="C38" s="144" t="s">
        <v>40</v>
      </c>
      <c r="D38" s="136"/>
      <c r="E38" s="144" t="s">
        <v>46</v>
      </c>
      <c r="F38" s="135" t="s">
        <v>47</v>
      </c>
      <c r="G38" s="138"/>
      <c r="H38" s="138" t="s">
        <v>25</v>
      </c>
      <c r="I38" s="139" t="s">
        <v>26</v>
      </c>
      <c r="J38" s="139" t="s">
        <v>48</v>
      </c>
      <c r="K38" s="141">
        <v>1</v>
      </c>
      <c r="L38" s="142">
        <v>704340</v>
      </c>
      <c r="M38" s="145">
        <f t="shared" si="2"/>
        <v>704340</v>
      </c>
      <c r="N38" s="170" t="s">
        <v>45</v>
      </c>
      <c r="O38" s="310"/>
    </row>
    <row r="39" spans="1:15" ht="71.25" customHeight="1">
      <c r="A39" s="395"/>
      <c r="B39" s="326"/>
      <c r="C39" s="190" t="s">
        <v>40</v>
      </c>
      <c r="D39" s="136"/>
      <c r="E39" s="20" t="s">
        <v>130</v>
      </c>
      <c r="F39" s="135" t="s">
        <v>42</v>
      </c>
      <c r="G39" s="138" t="s">
        <v>24</v>
      </c>
      <c r="H39" s="138" t="s">
        <v>25</v>
      </c>
      <c r="I39" s="139" t="s">
        <v>26</v>
      </c>
      <c r="J39" s="139" t="s">
        <v>50</v>
      </c>
      <c r="K39" s="141">
        <v>1</v>
      </c>
      <c r="L39" s="142">
        <v>704340</v>
      </c>
      <c r="M39" s="145">
        <f t="shared" si="2"/>
        <v>704340</v>
      </c>
      <c r="N39" s="170" t="s">
        <v>45</v>
      </c>
      <c r="O39" s="310"/>
    </row>
    <row r="40" spans="1:15" ht="37.5" customHeight="1">
      <c r="A40" s="395"/>
      <c r="B40" s="326"/>
      <c r="C40" s="144" t="s">
        <v>40</v>
      </c>
      <c r="D40" s="136"/>
      <c r="E40" s="144" t="s">
        <v>51</v>
      </c>
      <c r="F40" s="135" t="s">
        <v>42</v>
      </c>
      <c r="G40" s="138" t="s">
        <v>24</v>
      </c>
      <c r="H40" s="138" t="s">
        <v>25</v>
      </c>
      <c r="I40" s="139" t="s">
        <v>26</v>
      </c>
      <c r="J40" s="139" t="s">
        <v>50</v>
      </c>
      <c r="K40" s="141">
        <v>1</v>
      </c>
      <c r="L40" s="142">
        <v>704340</v>
      </c>
      <c r="M40" s="145">
        <f t="shared" si="2"/>
        <v>704340</v>
      </c>
      <c r="N40" s="170" t="s">
        <v>45</v>
      </c>
      <c r="O40" s="310"/>
    </row>
    <row r="41" spans="1:15" ht="37.5" customHeight="1">
      <c r="A41" s="395"/>
      <c r="B41" s="326"/>
      <c r="C41" s="144" t="s">
        <v>52</v>
      </c>
      <c r="D41" s="141"/>
      <c r="E41" s="141" t="s">
        <v>53</v>
      </c>
      <c r="F41" s="135" t="s">
        <v>54</v>
      </c>
      <c r="G41" s="138" t="s">
        <v>24</v>
      </c>
      <c r="H41" s="138" t="s">
        <v>25</v>
      </c>
      <c r="I41" s="139" t="s">
        <v>26</v>
      </c>
      <c r="J41" s="141" t="s">
        <v>50</v>
      </c>
      <c r="K41" s="141">
        <v>1</v>
      </c>
      <c r="L41" s="142">
        <v>704340</v>
      </c>
      <c r="M41" s="145">
        <f t="shared" si="2"/>
        <v>704340</v>
      </c>
      <c r="N41" s="173" t="s">
        <v>55</v>
      </c>
      <c r="O41" s="310"/>
    </row>
    <row r="42" spans="1:15" ht="37.5" customHeight="1">
      <c r="A42" s="395"/>
      <c r="B42" s="326"/>
      <c r="C42" s="144" t="s">
        <v>52</v>
      </c>
      <c r="D42" s="141"/>
      <c r="E42" s="141" t="s">
        <v>56</v>
      </c>
      <c r="F42" s="135" t="s">
        <v>42</v>
      </c>
      <c r="G42" s="138" t="s">
        <v>24</v>
      </c>
      <c r="H42" s="138" t="s">
        <v>25</v>
      </c>
      <c r="I42" s="139" t="s">
        <v>26</v>
      </c>
      <c r="J42" s="141" t="s">
        <v>50</v>
      </c>
      <c r="K42" s="141">
        <v>1</v>
      </c>
      <c r="L42" s="142">
        <v>704340</v>
      </c>
      <c r="M42" s="145">
        <f t="shared" si="2"/>
        <v>704340</v>
      </c>
      <c r="N42" s="173" t="s">
        <v>39</v>
      </c>
      <c r="O42" s="310"/>
    </row>
    <row r="43" spans="1:15" ht="37.5" customHeight="1">
      <c r="A43" s="395"/>
      <c r="B43" s="326"/>
      <c r="C43" s="144" t="s">
        <v>52</v>
      </c>
      <c r="D43" s="141"/>
      <c r="E43" s="141" t="s">
        <v>57</v>
      </c>
      <c r="F43" s="135" t="s">
        <v>58</v>
      </c>
      <c r="G43" s="138" t="s">
        <v>24</v>
      </c>
      <c r="H43" s="138" t="s">
        <v>25</v>
      </c>
      <c r="I43" s="139" t="s">
        <v>26</v>
      </c>
      <c r="J43" s="141" t="s">
        <v>50</v>
      </c>
      <c r="K43" s="141">
        <v>1</v>
      </c>
      <c r="L43" s="145">
        <v>2500000</v>
      </c>
      <c r="M43" s="145">
        <f t="shared" si="2"/>
        <v>2500000</v>
      </c>
      <c r="N43" s="174" t="s">
        <v>28</v>
      </c>
      <c r="O43" s="310"/>
    </row>
    <row r="44" spans="1:15" ht="37.5" customHeight="1">
      <c r="A44" s="395"/>
      <c r="B44" s="326"/>
      <c r="C44" s="144" t="s">
        <v>52</v>
      </c>
      <c r="D44" s="141"/>
      <c r="E44" s="141" t="s">
        <v>59</v>
      </c>
      <c r="F44" s="135" t="s">
        <v>42</v>
      </c>
      <c r="G44" s="138" t="s">
        <v>24</v>
      </c>
      <c r="H44" s="138" t="s">
        <v>25</v>
      </c>
      <c r="I44" s="139" t="s">
        <v>26</v>
      </c>
      <c r="J44" s="141" t="s">
        <v>50</v>
      </c>
      <c r="K44" s="141">
        <v>1</v>
      </c>
      <c r="L44" s="142">
        <v>704340</v>
      </c>
      <c r="M44" s="145">
        <f t="shared" si="2"/>
        <v>704340</v>
      </c>
      <c r="N44" s="173" t="s">
        <v>55</v>
      </c>
      <c r="O44" s="310"/>
    </row>
    <row r="45" spans="1:15" ht="37.5" customHeight="1">
      <c r="A45" s="395"/>
      <c r="B45" s="326"/>
      <c r="C45" s="144" t="s">
        <v>60</v>
      </c>
      <c r="D45" s="141"/>
      <c r="E45" s="141" t="s">
        <v>61</v>
      </c>
      <c r="F45" s="135" t="s">
        <v>42</v>
      </c>
      <c r="G45" s="138" t="s">
        <v>62</v>
      </c>
      <c r="H45" s="138" t="s">
        <v>25</v>
      </c>
      <c r="I45" s="139" t="s">
        <v>26</v>
      </c>
      <c r="J45" s="140" t="s">
        <v>27</v>
      </c>
      <c r="K45" s="141">
        <v>1</v>
      </c>
      <c r="L45" s="142">
        <v>704340</v>
      </c>
      <c r="M45" s="145">
        <f t="shared" si="2"/>
        <v>704340</v>
      </c>
      <c r="N45" s="173" t="s">
        <v>31</v>
      </c>
      <c r="O45" s="310"/>
    </row>
    <row r="46" spans="1:15" ht="37.5" customHeight="1">
      <c r="A46" s="395"/>
      <c r="B46" s="326"/>
      <c r="C46" s="144" t="s">
        <v>63</v>
      </c>
      <c r="D46" s="141" t="s">
        <v>64</v>
      </c>
      <c r="E46" s="135" t="s">
        <v>65</v>
      </c>
      <c r="F46" s="135" t="s">
        <v>42</v>
      </c>
      <c r="G46" s="138" t="s">
        <v>24</v>
      </c>
      <c r="H46" s="138" t="s">
        <v>25</v>
      </c>
      <c r="I46" s="139" t="s">
        <v>26</v>
      </c>
      <c r="J46" s="141" t="s">
        <v>50</v>
      </c>
      <c r="K46" s="141">
        <v>1</v>
      </c>
      <c r="L46" s="142">
        <v>704340</v>
      </c>
      <c r="M46" s="145">
        <f t="shared" si="2"/>
        <v>704340</v>
      </c>
      <c r="N46" s="173" t="s">
        <v>31</v>
      </c>
      <c r="O46" s="310"/>
    </row>
    <row r="47" spans="1:15" ht="37.5" customHeight="1">
      <c r="A47" s="395"/>
      <c r="B47" s="326"/>
      <c r="C47" s="144" t="s">
        <v>63</v>
      </c>
      <c r="D47" s="141" t="s">
        <v>64</v>
      </c>
      <c r="E47" s="147" t="s">
        <v>89</v>
      </c>
      <c r="F47" s="135" t="s">
        <v>42</v>
      </c>
      <c r="G47" s="138" t="s">
        <v>24</v>
      </c>
      <c r="H47" s="138" t="s">
        <v>25</v>
      </c>
      <c r="I47" s="139" t="s">
        <v>26</v>
      </c>
      <c r="J47" s="141" t="s">
        <v>50</v>
      </c>
      <c r="K47" s="141">
        <v>1</v>
      </c>
      <c r="L47" s="142">
        <v>704340</v>
      </c>
      <c r="M47" s="145">
        <f t="shared" si="2"/>
        <v>704340</v>
      </c>
      <c r="N47" s="173" t="s">
        <v>31</v>
      </c>
      <c r="O47" s="310"/>
    </row>
    <row r="48" spans="1:15" ht="37.5" customHeight="1">
      <c r="A48" s="395"/>
      <c r="B48" s="326"/>
      <c r="C48" s="144" t="s">
        <v>63</v>
      </c>
      <c r="D48" s="141" t="s">
        <v>64</v>
      </c>
      <c r="E48" s="147" t="s">
        <v>66</v>
      </c>
      <c r="F48" s="135" t="s">
        <v>42</v>
      </c>
      <c r="G48" s="138" t="s">
        <v>24</v>
      </c>
      <c r="H48" s="138" t="s">
        <v>25</v>
      </c>
      <c r="I48" s="139" t="s">
        <v>26</v>
      </c>
      <c r="J48" s="141" t="s">
        <v>50</v>
      </c>
      <c r="K48" s="141">
        <v>1</v>
      </c>
      <c r="L48" s="142">
        <v>704340</v>
      </c>
      <c r="M48" s="145">
        <f t="shared" si="2"/>
        <v>704340</v>
      </c>
      <c r="N48" s="173" t="s">
        <v>31</v>
      </c>
      <c r="O48" s="310"/>
    </row>
    <row r="49" spans="1:15" ht="69.75" customHeight="1">
      <c r="A49" s="395"/>
      <c r="B49" s="326"/>
      <c r="C49" s="144" t="s">
        <v>63</v>
      </c>
      <c r="D49" s="144" t="s">
        <v>67</v>
      </c>
      <c r="E49" s="148" t="s">
        <v>68</v>
      </c>
      <c r="F49" s="148" t="s">
        <v>58</v>
      </c>
      <c r="G49" s="138" t="s">
        <v>24</v>
      </c>
      <c r="H49" s="138" t="s">
        <v>25</v>
      </c>
      <c r="I49" s="139" t="s">
        <v>26</v>
      </c>
      <c r="J49" s="144" t="s">
        <v>69</v>
      </c>
      <c r="K49" s="141">
        <v>1</v>
      </c>
      <c r="L49" s="145">
        <v>2500000</v>
      </c>
      <c r="M49" s="145">
        <f>L49*K49</f>
        <v>2500000</v>
      </c>
      <c r="N49" s="174" t="s">
        <v>28</v>
      </c>
      <c r="O49" s="310"/>
    </row>
    <row r="50" spans="1:15" ht="69.75" customHeight="1">
      <c r="A50" s="395"/>
      <c r="B50" s="326"/>
      <c r="C50" s="144" t="s">
        <v>63</v>
      </c>
      <c r="D50" s="144" t="s">
        <v>70</v>
      </c>
      <c r="E50" s="148" t="s">
        <v>71</v>
      </c>
      <c r="F50" s="135" t="s">
        <v>42</v>
      </c>
      <c r="G50" s="138" t="s">
        <v>24</v>
      </c>
      <c r="H50" s="138" t="s">
        <v>25</v>
      </c>
      <c r="I50" s="139" t="s">
        <v>26</v>
      </c>
      <c r="J50" s="141" t="s">
        <v>50</v>
      </c>
      <c r="K50" s="141">
        <v>1</v>
      </c>
      <c r="L50" s="145">
        <v>704520</v>
      </c>
      <c r="M50" s="145">
        <f>L50*K50</f>
        <v>704520</v>
      </c>
      <c r="N50" s="173" t="s">
        <v>31</v>
      </c>
      <c r="O50" s="310"/>
    </row>
    <row r="51" spans="1:15" ht="69.75" customHeight="1">
      <c r="A51" s="395"/>
      <c r="B51" s="326"/>
      <c r="C51" s="144" t="s">
        <v>72</v>
      </c>
      <c r="D51" s="144" t="s">
        <v>73</v>
      </c>
      <c r="E51" s="148" t="s">
        <v>74</v>
      </c>
      <c r="F51" s="135" t="s">
        <v>42</v>
      </c>
      <c r="G51" s="138" t="s">
        <v>24</v>
      </c>
      <c r="H51" s="146" t="s">
        <v>75</v>
      </c>
      <c r="I51" s="139" t="s">
        <v>76</v>
      </c>
      <c r="J51" s="144" t="s">
        <v>77</v>
      </c>
      <c r="K51" s="141">
        <v>2</v>
      </c>
      <c r="L51" s="142">
        <v>704340</v>
      </c>
      <c r="M51" s="145">
        <f>K51*L51</f>
        <v>1408680</v>
      </c>
      <c r="N51" s="173" t="s">
        <v>39</v>
      </c>
      <c r="O51" s="310"/>
    </row>
    <row r="52" spans="1:15" ht="69.75" customHeight="1">
      <c r="A52" s="395"/>
      <c r="B52" s="326"/>
      <c r="C52" s="144" t="s">
        <v>72</v>
      </c>
      <c r="D52" s="144" t="s">
        <v>73</v>
      </c>
      <c r="E52" s="148" t="s">
        <v>78</v>
      </c>
      <c r="F52" s="135" t="s">
        <v>42</v>
      </c>
      <c r="G52" s="138" t="s">
        <v>24</v>
      </c>
      <c r="H52" s="146" t="s">
        <v>43</v>
      </c>
      <c r="I52" s="139" t="s">
        <v>26</v>
      </c>
      <c r="J52" s="141" t="s">
        <v>79</v>
      </c>
      <c r="K52" s="141">
        <v>1</v>
      </c>
      <c r="L52" s="142">
        <v>704340</v>
      </c>
      <c r="M52" s="145">
        <f t="shared" ref="M52:M54" si="3">K52*L52</f>
        <v>704340</v>
      </c>
      <c r="N52" s="173" t="s">
        <v>55</v>
      </c>
      <c r="O52" s="310"/>
    </row>
    <row r="53" spans="1:15" ht="60" customHeight="1">
      <c r="A53" s="395"/>
      <c r="B53" s="326"/>
      <c r="C53" s="144" t="s">
        <v>72</v>
      </c>
      <c r="D53" s="144" t="s">
        <v>73</v>
      </c>
      <c r="E53" s="148" t="s">
        <v>80</v>
      </c>
      <c r="F53" s="135" t="s">
        <v>42</v>
      </c>
      <c r="G53" s="138" t="s">
        <v>24</v>
      </c>
      <c r="H53" s="138" t="s">
        <v>25</v>
      </c>
      <c r="I53" s="139" t="s">
        <v>26</v>
      </c>
      <c r="J53" s="144" t="s">
        <v>69</v>
      </c>
      <c r="K53" s="141">
        <v>1</v>
      </c>
      <c r="L53" s="142">
        <v>704340</v>
      </c>
      <c r="M53" s="145">
        <f t="shared" si="3"/>
        <v>704340</v>
      </c>
      <c r="N53" s="173" t="s">
        <v>31</v>
      </c>
      <c r="O53" s="310"/>
    </row>
    <row r="54" spans="1:15" ht="33.75" customHeight="1">
      <c r="A54" s="395"/>
      <c r="B54" s="326"/>
      <c r="C54" s="160" t="s">
        <v>72</v>
      </c>
      <c r="D54" s="160" t="s">
        <v>90</v>
      </c>
      <c r="E54" s="161" t="s">
        <v>178</v>
      </c>
      <c r="F54" s="162" t="s">
        <v>42</v>
      </c>
      <c r="G54" s="163" t="s">
        <v>24</v>
      </c>
      <c r="H54" s="163" t="s">
        <v>25</v>
      </c>
      <c r="I54" s="164" t="s">
        <v>26</v>
      </c>
      <c r="J54" s="160" t="s">
        <v>69</v>
      </c>
      <c r="K54" s="165">
        <v>1</v>
      </c>
      <c r="L54" s="142">
        <v>704340</v>
      </c>
      <c r="M54" s="166">
        <f t="shared" si="3"/>
        <v>704340</v>
      </c>
      <c r="N54" s="175" t="s">
        <v>45</v>
      </c>
      <c r="O54" s="310"/>
    </row>
    <row r="55" spans="1:15" ht="68.25" customHeight="1">
      <c r="A55" s="394" t="s">
        <v>190</v>
      </c>
      <c r="B55" s="330">
        <v>370</v>
      </c>
      <c r="C55" s="149" t="s">
        <v>20</v>
      </c>
      <c r="D55" s="171" t="s">
        <v>21</v>
      </c>
      <c r="E55" s="150" t="s">
        <v>22</v>
      </c>
      <c r="F55" s="150" t="s">
        <v>23</v>
      </c>
      <c r="G55" s="151" t="s">
        <v>24</v>
      </c>
      <c r="H55" s="151" t="s">
        <v>25</v>
      </c>
      <c r="I55" s="152" t="s">
        <v>26</v>
      </c>
      <c r="J55" s="153" t="s">
        <v>27</v>
      </c>
      <c r="K55" s="154">
        <v>1</v>
      </c>
      <c r="L55" s="155">
        <v>2500000</v>
      </c>
      <c r="M55" s="155">
        <f>K55*L55</f>
        <v>2500000</v>
      </c>
      <c r="N55" s="172" t="s">
        <v>28</v>
      </c>
      <c r="O55" s="310"/>
    </row>
    <row r="56" spans="1:15" ht="68.25" customHeight="1">
      <c r="A56" s="395"/>
      <c r="B56" s="326"/>
      <c r="C56" s="135" t="s">
        <v>20</v>
      </c>
      <c r="D56" s="171" t="s">
        <v>21</v>
      </c>
      <c r="E56" s="137" t="s">
        <v>29</v>
      </c>
      <c r="F56" s="137" t="s">
        <v>30</v>
      </c>
      <c r="G56" s="138" t="s">
        <v>24</v>
      </c>
      <c r="H56" s="138" t="s">
        <v>25</v>
      </c>
      <c r="I56" s="139" t="s">
        <v>26</v>
      </c>
      <c r="J56" s="140" t="s">
        <v>27</v>
      </c>
      <c r="K56" s="141">
        <v>1</v>
      </c>
      <c r="L56" s="142">
        <v>704340</v>
      </c>
      <c r="M56" s="142">
        <f>K56*L56</f>
        <v>704340</v>
      </c>
      <c r="N56" s="173" t="s">
        <v>31</v>
      </c>
      <c r="O56" s="310"/>
    </row>
    <row r="57" spans="1:15" ht="68.25" customHeight="1">
      <c r="A57" s="395"/>
      <c r="B57" s="326"/>
      <c r="C57" s="135" t="s">
        <v>20</v>
      </c>
      <c r="D57" s="144" t="s">
        <v>32</v>
      </c>
      <c r="E57" s="137" t="s">
        <v>33</v>
      </c>
      <c r="F57" s="137" t="s">
        <v>30</v>
      </c>
      <c r="G57" s="138" t="s">
        <v>24</v>
      </c>
      <c r="H57" s="138" t="s">
        <v>25</v>
      </c>
      <c r="I57" s="139" t="s">
        <v>26</v>
      </c>
      <c r="J57" s="140" t="s">
        <v>34</v>
      </c>
      <c r="K57" s="141">
        <v>1</v>
      </c>
      <c r="L57" s="142">
        <v>704340</v>
      </c>
      <c r="M57" s="142">
        <f t="shared" ref="M57:M73" si="4">K57*L57</f>
        <v>704340</v>
      </c>
      <c r="N57" s="173" t="s">
        <v>31</v>
      </c>
      <c r="O57" s="310"/>
    </row>
    <row r="58" spans="1:15" ht="68.25" customHeight="1">
      <c r="A58" s="395"/>
      <c r="B58" s="326"/>
      <c r="C58" s="135" t="s">
        <v>20</v>
      </c>
      <c r="D58" s="144" t="s">
        <v>32</v>
      </c>
      <c r="E58" s="137" t="s">
        <v>35</v>
      </c>
      <c r="F58" s="137" t="s">
        <v>30</v>
      </c>
      <c r="G58" s="138" t="s">
        <v>24</v>
      </c>
      <c r="H58" s="138" t="s">
        <v>25</v>
      </c>
      <c r="I58" s="139" t="s">
        <v>26</v>
      </c>
      <c r="J58" s="140" t="s">
        <v>34</v>
      </c>
      <c r="K58" s="141">
        <v>1</v>
      </c>
      <c r="L58" s="142">
        <v>704340</v>
      </c>
      <c r="M58" s="142">
        <f t="shared" si="4"/>
        <v>704340</v>
      </c>
      <c r="N58" s="173" t="s">
        <v>31</v>
      </c>
      <c r="O58" s="310"/>
    </row>
    <row r="59" spans="1:15" ht="68.25" customHeight="1">
      <c r="A59" s="395"/>
      <c r="B59" s="326"/>
      <c r="C59" s="135" t="s">
        <v>20</v>
      </c>
      <c r="D59" s="144" t="s">
        <v>32</v>
      </c>
      <c r="E59" s="143" t="s">
        <v>36</v>
      </c>
      <c r="F59" s="137" t="s">
        <v>37</v>
      </c>
      <c r="G59" s="138" t="s">
        <v>38</v>
      </c>
      <c r="H59" s="138" t="s">
        <v>25</v>
      </c>
      <c r="I59" s="139" t="s">
        <v>26</v>
      </c>
      <c r="J59" s="140" t="s">
        <v>27</v>
      </c>
      <c r="K59" s="141">
        <v>1</v>
      </c>
      <c r="L59" s="142">
        <v>704340</v>
      </c>
      <c r="M59" s="142">
        <f t="shared" si="4"/>
        <v>704340</v>
      </c>
      <c r="N59" s="173" t="s">
        <v>39</v>
      </c>
      <c r="O59" s="310"/>
    </row>
    <row r="60" spans="1:15" ht="69.75" customHeight="1">
      <c r="A60" s="395"/>
      <c r="B60" s="326"/>
      <c r="C60" s="190" t="s">
        <v>169</v>
      </c>
      <c r="D60" s="144" t="s">
        <v>170</v>
      </c>
      <c r="E60" s="143" t="s">
        <v>171</v>
      </c>
      <c r="F60" s="137" t="s">
        <v>172</v>
      </c>
      <c r="G60" s="138" t="s">
        <v>38</v>
      </c>
      <c r="H60" s="138" t="s">
        <v>173</v>
      </c>
      <c r="I60" s="139" t="s">
        <v>76</v>
      </c>
      <c r="J60" s="139" t="s">
        <v>174</v>
      </c>
      <c r="K60" s="141">
        <v>1</v>
      </c>
      <c r="L60" s="142">
        <v>704340</v>
      </c>
      <c r="M60" s="145">
        <f t="shared" si="4"/>
        <v>704340</v>
      </c>
      <c r="N60" s="158" t="s">
        <v>45</v>
      </c>
      <c r="O60" s="310"/>
    </row>
    <row r="61" spans="1:15" ht="69.75" customHeight="1">
      <c r="A61" s="395"/>
      <c r="B61" s="326"/>
      <c r="C61" s="190" t="s">
        <v>169</v>
      </c>
      <c r="D61" s="144" t="s">
        <v>170</v>
      </c>
      <c r="E61" s="144" t="s">
        <v>175</v>
      </c>
      <c r="F61" s="137" t="s">
        <v>176</v>
      </c>
      <c r="G61" s="138" t="s">
        <v>38</v>
      </c>
      <c r="H61" s="138" t="s">
        <v>25</v>
      </c>
      <c r="I61" s="139" t="s">
        <v>26</v>
      </c>
      <c r="J61" s="139" t="s">
        <v>177</v>
      </c>
      <c r="K61" s="141">
        <v>1</v>
      </c>
      <c r="L61" s="142">
        <v>704340</v>
      </c>
      <c r="M61" s="145">
        <f t="shared" si="4"/>
        <v>704340</v>
      </c>
      <c r="N61" s="158" t="s">
        <v>45</v>
      </c>
      <c r="O61" s="310"/>
    </row>
    <row r="62" spans="1:15" ht="69.75" customHeight="1">
      <c r="A62" s="395"/>
      <c r="B62" s="326"/>
      <c r="C62" s="144" t="s">
        <v>40</v>
      </c>
      <c r="D62" s="136"/>
      <c r="E62" s="144" t="s">
        <v>41</v>
      </c>
      <c r="F62" s="135" t="s">
        <v>42</v>
      </c>
      <c r="G62" s="138" t="s">
        <v>24</v>
      </c>
      <c r="H62" s="138" t="s">
        <v>43</v>
      </c>
      <c r="I62" s="139" t="s">
        <v>26</v>
      </c>
      <c r="J62" s="141" t="s">
        <v>44</v>
      </c>
      <c r="K62" s="141">
        <v>1</v>
      </c>
      <c r="L62" s="142">
        <v>704340</v>
      </c>
      <c r="M62" s="145">
        <f t="shared" si="4"/>
        <v>704340</v>
      </c>
      <c r="N62" s="170" t="s">
        <v>45</v>
      </c>
      <c r="O62" s="310"/>
    </row>
    <row r="63" spans="1:15" ht="68.25" customHeight="1">
      <c r="A63" s="395"/>
      <c r="B63" s="326"/>
      <c r="C63" s="144" t="s">
        <v>40</v>
      </c>
      <c r="D63" s="136"/>
      <c r="E63" s="144" t="s">
        <v>46</v>
      </c>
      <c r="F63" s="135" t="s">
        <v>47</v>
      </c>
      <c r="G63" s="138"/>
      <c r="H63" s="138" t="s">
        <v>25</v>
      </c>
      <c r="I63" s="139" t="s">
        <v>26</v>
      </c>
      <c r="J63" s="139" t="s">
        <v>48</v>
      </c>
      <c r="K63" s="141">
        <v>1</v>
      </c>
      <c r="L63" s="142">
        <v>704340</v>
      </c>
      <c r="M63" s="145">
        <f t="shared" si="4"/>
        <v>704340</v>
      </c>
      <c r="N63" s="170" t="s">
        <v>45</v>
      </c>
      <c r="O63" s="310"/>
    </row>
    <row r="64" spans="1:15" ht="68.25" customHeight="1">
      <c r="A64" s="395"/>
      <c r="B64" s="326"/>
      <c r="C64" s="190" t="s">
        <v>40</v>
      </c>
      <c r="D64" s="136"/>
      <c r="E64" s="20" t="s">
        <v>130</v>
      </c>
      <c r="F64" s="135" t="s">
        <v>42</v>
      </c>
      <c r="G64" s="138" t="s">
        <v>24</v>
      </c>
      <c r="H64" s="138" t="s">
        <v>25</v>
      </c>
      <c r="I64" s="139" t="s">
        <v>26</v>
      </c>
      <c r="J64" s="139" t="s">
        <v>50</v>
      </c>
      <c r="K64" s="141">
        <v>1</v>
      </c>
      <c r="L64" s="142">
        <v>704340</v>
      </c>
      <c r="M64" s="145">
        <f t="shared" si="4"/>
        <v>704340</v>
      </c>
      <c r="N64" s="170" t="s">
        <v>45</v>
      </c>
      <c r="O64" s="310"/>
    </row>
    <row r="65" spans="1:15" ht="68.25" customHeight="1">
      <c r="A65" s="395"/>
      <c r="B65" s="326"/>
      <c r="C65" s="144" t="s">
        <v>40</v>
      </c>
      <c r="D65" s="136"/>
      <c r="E65" s="144" t="s">
        <v>51</v>
      </c>
      <c r="F65" s="135" t="s">
        <v>42</v>
      </c>
      <c r="G65" s="138" t="s">
        <v>24</v>
      </c>
      <c r="H65" s="138" t="s">
        <v>25</v>
      </c>
      <c r="I65" s="139" t="s">
        <v>26</v>
      </c>
      <c r="J65" s="139" t="s">
        <v>50</v>
      </c>
      <c r="K65" s="141">
        <v>1</v>
      </c>
      <c r="L65" s="142">
        <v>704340</v>
      </c>
      <c r="M65" s="145">
        <f t="shared" si="4"/>
        <v>704340</v>
      </c>
      <c r="N65" s="170" t="s">
        <v>45</v>
      </c>
      <c r="O65" s="310"/>
    </row>
    <row r="66" spans="1:15" ht="69.75" customHeight="1">
      <c r="A66" s="395"/>
      <c r="B66" s="326"/>
      <c r="C66" s="144" t="s">
        <v>52</v>
      </c>
      <c r="D66" s="141"/>
      <c r="E66" s="141" t="s">
        <v>53</v>
      </c>
      <c r="F66" s="135" t="s">
        <v>54</v>
      </c>
      <c r="G66" s="138" t="s">
        <v>24</v>
      </c>
      <c r="H66" s="138" t="s">
        <v>25</v>
      </c>
      <c r="I66" s="139" t="s">
        <v>26</v>
      </c>
      <c r="J66" s="141" t="s">
        <v>50</v>
      </c>
      <c r="K66" s="141">
        <v>1</v>
      </c>
      <c r="L66" s="142">
        <v>704340</v>
      </c>
      <c r="M66" s="145">
        <f t="shared" si="4"/>
        <v>704340</v>
      </c>
      <c r="N66" s="173" t="s">
        <v>55</v>
      </c>
      <c r="O66" s="310"/>
    </row>
    <row r="67" spans="1:15" ht="30" customHeight="1">
      <c r="A67" s="395"/>
      <c r="B67" s="326"/>
      <c r="C67" s="144" t="s">
        <v>52</v>
      </c>
      <c r="D67" s="141"/>
      <c r="E67" s="141" t="s">
        <v>56</v>
      </c>
      <c r="F67" s="135" t="s">
        <v>42</v>
      </c>
      <c r="G67" s="138" t="s">
        <v>24</v>
      </c>
      <c r="H67" s="138" t="s">
        <v>25</v>
      </c>
      <c r="I67" s="139" t="s">
        <v>26</v>
      </c>
      <c r="J67" s="141" t="s">
        <v>50</v>
      </c>
      <c r="K67" s="141">
        <v>1</v>
      </c>
      <c r="L67" s="142">
        <v>704340</v>
      </c>
      <c r="M67" s="145">
        <f t="shared" si="4"/>
        <v>704340</v>
      </c>
      <c r="N67" s="173" t="s">
        <v>39</v>
      </c>
      <c r="O67" s="310"/>
    </row>
    <row r="68" spans="1:15" ht="67.5" customHeight="1">
      <c r="A68" s="395"/>
      <c r="B68" s="326"/>
      <c r="C68" s="144" t="s">
        <v>52</v>
      </c>
      <c r="D68" s="141"/>
      <c r="E68" s="141" t="s">
        <v>57</v>
      </c>
      <c r="F68" s="135" t="s">
        <v>58</v>
      </c>
      <c r="G68" s="138" t="s">
        <v>24</v>
      </c>
      <c r="H68" s="138" t="s">
        <v>25</v>
      </c>
      <c r="I68" s="139" t="s">
        <v>26</v>
      </c>
      <c r="J68" s="141" t="s">
        <v>50</v>
      </c>
      <c r="K68" s="141">
        <v>1</v>
      </c>
      <c r="L68" s="145">
        <v>2500000</v>
      </c>
      <c r="M68" s="145">
        <f t="shared" si="4"/>
        <v>2500000</v>
      </c>
      <c r="N68" s="174" t="s">
        <v>28</v>
      </c>
      <c r="O68" s="310"/>
    </row>
    <row r="69" spans="1:15" ht="73.5" customHeight="1">
      <c r="A69" s="395"/>
      <c r="B69" s="326"/>
      <c r="C69" s="144" t="s">
        <v>52</v>
      </c>
      <c r="D69" s="141"/>
      <c r="E69" s="141" t="s">
        <v>59</v>
      </c>
      <c r="F69" s="135" t="s">
        <v>42</v>
      </c>
      <c r="G69" s="138" t="s">
        <v>24</v>
      </c>
      <c r="H69" s="138" t="s">
        <v>25</v>
      </c>
      <c r="I69" s="139" t="s">
        <v>26</v>
      </c>
      <c r="J69" s="141" t="s">
        <v>50</v>
      </c>
      <c r="K69" s="141">
        <v>1</v>
      </c>
      <c r="L69" s="142">
        <v>704340</v>
      </c>
      <c r="M69" s="145">
        <f t="shared" si="4"/>
        <v>704340</v>
      </c>
      <c r="N69" s="173" t="s">
        <v>55</v>
      </c>
      <c r="O69" s="310"/>
    </row>
    <row r="70" spans="1:15" ht="55.5" customHeight="1">
      <c r="A70" s="395"/>
      <c r="B70" s="326"/>
      <c r="C70" s="144" t="s">
        <v>60</v>
      </c>
      <c r="D70" s="141"/>
      <c r="E70" s="141" t="s">
        <v>61</v>
      </c>
      <c r="F70" s="135" t="s">
        <v>42</v>
      </c>
      <c r="G70" s="138" t="s">
        <v>62</v>
      </c>
      <c r="H70" s="138" t="s">
        <v>25</v>
      </c>
      <c r="I70" s="139" t="s">
        <v>26</v>
      </c>
      <c r="J70" s="140" t="s">
        <v>27</v>
      </c>
      <c r="K70" s="141">
        <v>1</v>
      </c>
      <c r="L70" s="142">
        <v>704340</v>
      </c>
      <c r="M70" s="145">
        <f t="shared" si="4"/>
        <v>704340</v>
      </c>
      <c r="N70" s="173" t="s">
        <v>31</v>
      </c>
      <c r="O70" s="310"/>
    </row>
    <row r="71" spans="1:15" ht="55.5" customHeight="1">
      <c r="A71" s="395"/>
      <c r="B71" s="326"/>
      <c r="C71" s="144" t="s">
        <v>63</v>
      </c>
      <c r="D71" s="141" t="s">
        <v>64</v>
      </c>
      <c r="E71" s="135" t="s">
        <v>65</v>
      </c>
      <c r="F71" s="135" t="s">
        <v>42</v>
      </c>
      <c r="G71" s="138" t="s">
        <v>24</v>
      </c>
      <c r="H71" s="138" t="s">
        <v>25</v>
      </c>
      <c r="I71" s="139" t="s">
        <v>26</v>
      </c>
      <c r="J71" s="141" t="s">
        <v>50</v>
      </c>
      <c r="K71" s="141">
        <v>1</v>
      </c>
      <c r="L71" s="142">
        <v>704340</v>
      </c>
      <c r="M71" s="145">
        <f t="shared" si="4"/>
        <v>704340</v>
      </c>
      <c r="N71" s="173" t="s">
        <v>31</v>
      </c>
      <c r="O71" s="310"/>
    </row>
    <row r="72" spans="1:15" ht="55.5" customHeight="1">
      <c r="A72" s="395"/>
      <c r="B72" s="326"/>
      <c r="C72" s="144" t="s">
        <v>63</v>
      </c>
      <c r="D72" s="141" t="s">
        <v>64</v>
      </c>
      <c r="E72" s="147" t="s">
        <v>89</v>
      </c>
      <c r="F72" s="135" t="s">
        <v>42</v>
      </c>
      <c r="G72" s="138" t="s">
        <v>24</v>
      </c>
      <c r="H72" s="138" t="s">
        <v>25</v>
      </c>
      <c r="I72" s="139" t="s">
        <v>26</v>
      </c>
      <c r="J72" s="141" t="s">
        <v>50</v>
      </c>
      <c r="K72" s="141">
        <v>1</v>
      </c>
      <c r="L72" s="142">
        <v>704340</v>
      </c>
      <c r="M72" s="145">
        <f t="shared" si="4"/>
        <v>704340</v>
      </c>
      <c r="N72" s="173" t="s">
        <v>31</v>
      </c>
      <c r="O72" s="310"/>
    </row>
    <row r="73" spans="1:15" ht="55.5" customHeight="1">
      <c r="A73" s="395"/>
      <c r="B73" s="326"/>
      <c r="C73" s="144" t="s">
        <v>63</v>
      </c>
      <c r="D73" s="141" t="s">
        <v>64</v>
      </c>
      <c r="E73" s="147" t="s">
        <v>66</v>
      </c>
      <c r="F73" s="135" t="s">
        <v>42</v>
      </c>
      <c r="G73" s="138" t="s">
        <v>24</v>
      </c>
      <c r="H73" s="138" t="s">
        <v>25</v>
      </c>
      <c r="I73" s="139" t="s">
        <v>26</v>
      </c>
      <c r="J73" s="141" t="s">
        <v>50</v>
      </c>
      <c r="K73" s="141">
        <v>1</v>
      </c>
      <c r="L73" s="142">
        <v>704340</v>
      </c>
      <c r="M73" s="145">
        <f t="shared" si="4"/>
        <v>704340</v>
      </c>
      <c r="N73" s="173" t="s">
        <v>31</v>
      </c>
      <c r="O73" s="310"/>
    </row>
    <row r="74" spans="1:15" ht="57.75" customHeight="1">
      <c r="A74" s="395"/>
      <c r="B74" s="326"/>
      <c r="C74" s="144" t="s">
        <v>63</v>
      </c>
      <c r="D74" s="144" t="s">
        <v>67</v>
      </c>
      <c r="E74" s="148" t="s">
        <v>68</v>
      </c>
      <c r="F74" s="148" t="s">
        <v>58</v>
      </c>
      <c r="G74" s="138" t="s">
        <v>24</v>
      </c>
      <c r="H74" s="138" t="s">
        <v>25</v>
      </c>
      <c r="I74" s="139" t="s">
        <v>26</v>
      </c>
      <c r="J74" s="144" t="s">
        <v>69</v>
      </c>
      <c r="K74" s="141">
        <v>1</v>
      </c>
      <c r="L74" s="145">
        <v>2500000</v>
      </c>
      <c r="M74" s="145">
        <f>L74*K74</f>
        <v>2500000</v>
      </c>
      <c r="N74" s="174" t="s">
        <v>28</v>
      </c>
      <c r="O74" s="310"/>
    </row>
    <row r="75" spans="1:15" ht="67.5" customHeight="1">
      <c r="A75" s="395"/>
      <c r="B75" s="326"/>
      <c r="C75" s="144" t="s">
        <v>63</v>
      </c>
      <c r="D75" s="144" t="s">
        <v>70</v>
      </c>
      <c r="E75" s="148" t="s">
        <v>71</v>
      </c>
      <c r="F75" s="135" t="s">
        <v>42</v>
      </c>
      <c r="G75" s="138" t="s">
        <v>24</v>
      </c>
      <c r="H75" s="138" t="s">
        <v>25</v>
      </c>
      <c r="I75" s="139" t="s">
        <v>26</v>
      </c>
      <c r="J75" s="141" t="s">
        <v>50</v>
      </c>
      <c r="K75" s="141">
        <v>1</v>
      </c>
      <c r="L75" s="145">
        <v>704520</v>
      </c>
      <c r="M75" s="145">
        <f>L75*K75</f>
        <v>704520</v>
      </c>
      <c r="N75" s="173" t="s">
        <v>31</v>
      </c>
      <c r="O75" s="310"/>
    </row>
    <row r="76" spans="1:15" ht="42.75" customHeight="1">
      <c r="A76" s="395"/>
      <c r="B76" s="326"/>
      <c r="C76" s="144" t="s">
        <v>72</v>
      </c>
      <c r="D76" s="144" t="s">
        <v>73</v>
      </c>
      <c r="E76" s="148" t="s">
        <v>74</v>
      </c>
      <c r="F76" s="135" t="s">
        <v>42</v>
      </c>
      <c r="G76" s="138" t="s">
        <v>24</v>
      </c>
      <c r="H76" s="146" t="s">
        <v>75</v>
      </c>
      <c r="I76" s="139" t="s">
        <v>76</v>
      </c>
      <c r="J76" s="144" t="s">
        <v>77</v>
      </c>
      <c r="K76" s="141">
        <v>2</v>
      </c>
      <c r="L76" s="142">
        <v>704340</v>
      </c>
      <c r="M76" s="145">
        <f>K76*L76</f>
        <v>1408680</v>
      </c>
      <c r="N76" s="173" t="s">
        <v>39</v>
      </c>
      <c r="O76" s="310"/>
    </row>
    <row r="77" spans="1:15" ht="61.5" customHeight="1">
      <c r="A77" s="395"/>
      <c r="B77" s="326"/>
      <c r="C77" s="144" t="s">
        <v>72</v>
      </c>
      <c r="D77" s="144" t="s">
        <v>73</v>
      </c>
      <c r="E77" s="148" t="s">
        <v>78</v>
      </c>
      <c r="F77" s="135" t="s">
        <v>42</v>
      </c>
      <c r="G77" s="138" t="s">
        <v>24</v>
      </c>
      <c r="H77" s="146" t="s">
        <v>43</v>
      </c>
      <c r="I77" s="139" t="s">
        <v>26</v>
      </c>
      <c r="J77" s="141" t="s">
        <v>79</v>
      </c>
      <c r="K77" s="141">
        <v>1</v>
      </c>
      <c r="L77" s="142">
        <v>704340</v>
      </c>
      <c r="M77" s="145">
        <f t="shared" ref="M77:M79" si="5">K77*L77</f>
        <v>704340</v>
      </c>
      <c r="N77" s="173" t="s">
        <v>55</v>
      </c>
      <c r="O77" s="310"/>
    </row>
    <row r="78" spans="1:15" ht="76.5" customHeight="1">
      <c r="A78" s="395"/>
      <c r="B78" s="326"/>
      <c r="C78" s="144" t="s">
        <v>72</v>
      </c>
      <c r="D78" s="144" t="s">
        <v>73</v>
      </c>
      <c r="E78" s="148" t="s">
        <v>80</v>
      </c>
      <c r="F78" s="135" t="s">
        <v>42</v>
      </c>
      <c r="G78" s="138" t="s">
        <v>24</v>
      </c>
      <c r="H78" s="138" t="s">
        <v>25</v>
      </c>
      <c r="I78" s="139" t="s">
        <v>26</v>
      </c>
      <c r="J78" s="144" t="s">
        <v>69</v>
      </c>
      <c r="K78" s="141">
        <v>1</v>
      </c>
      <c r="L78" s="142">
        <v>704340</v>
      </c>
      <c r="M78" s="145">
        <f t="shared" si="5"/>
        <v>704340</v>
      </c>
      <c r="N78" s="173" t="s">
        <v>31</v>
      </c>
      <c r="O78" s="310"/>
    </row>
    <row r="79" spans="1:15" ht="54" customHeight="1">
      <c r="A79" s="395"/>
      <c r="B79" s="326"/>
      <c r="C79" s="160" t="s">
        <v>72</v>
      </c>
      <c r="D79" s="160" t="s">
        <v>90</v>
      </c>
      <c r="E79" s="161" t="s">
        <v>178</v>
      </c>
      <c r="F79" s="162" t="s">
        <v>42</v>
      </c>
      <c r="G79" s="163" t="s">
        <v>24</v>
      </c>
      <c r="H79" s="163" t="s">
        <v>25</v>
      </c>
      <c r="I79" s="164" t="s">
        <v>26</v>
      </c>
      <c r="J79" s="160" t="s">
        <v>69</v>
      </c>
      <c r="K79" s="165">
        <v>1</v>
      </c>
      <c r="L79" s="142">
        <v>704340</v>
      </c>
      <c r="M79" s="166">
        <f t="shared" si="5"/>
        <v>704340</v>
      </c>
      <c r="N79" s="175" t="s">
        <v>45</v>
      </c>
      <c r="O79" s="310"/>
    </row>
    <row r="80" spans="1:15" ht="94.5" customHeight="1">
      <c r="A80" s="397" t="s">
        <v>191</v>
      </c>
      <c r="B80" s="334">
        <v>360</v>
      </c>
      <c r="C80" s="149" t="s">
        <v>20</v>
      </c>
      <c r="D80" s="171" t="s">
        <v>21</v>
      </c>
      <c r="E80" s="150" t="s">
        <v>22</v>
      </c>
      <c r="F80" s="150" t="s">
        <v>23</v>
      </c>
      <c r="G80" s="151" t="s">
        <v>24</v>
      </c>
      <c r="H80" s="151" t="s">
        <v>25</v>
      </c>
      <c r="I80" s="152" t="s">
        <v>26</v>
      </c>
      <c r="J80" s="153" t="s">
        <v>27</v>
      </c>
      <c r="K80" s="154">
        <v>1</v>
      </c>
      <c r="L80" s="155">
        <v>2500000</v>
      </c>
      <c r="M80" s="155">
        <f>K80*L80</f>
        <v>2500000</v>
      </c>
      <c r="N80" s="172" t="s">
        <v>28</v>
      </c>
      <c r="O80" s="310"/>
    </row>
    <row r="81" spans="1:15" ht="94.5" customHeight="1">
      <c r="A81" s="398"/>
      <c r="B81" s="335"/>
      <c r="C81" s="135" t="s">
        <v>20</v>
      </c>
      <c r="D81" s="171" t="s">
        <v>21</v>
      </c>
      <c r="E81" s="137" t="s">
        <v>29</v>
      </c>
      <c r="F81" s="137" t="s">
        <v>30</v>
      </c>
      <c r="G81" s="138" t="s">
        <v>24</v>
      </c>
      <c r="H81" s="138" t="s">
        <v>25</v>
      </c>
      <c r="I81" s="139" t="s">
        <v>26</v>
      </c>
      <c r="J81" s="140" t="s">
        <v>27</v>
      </c>
      <c r="K81" s="141">
        <v>1</v>
      </c>
      <c r="L81" s="142">
        <v>704340</v>
      </c>
      <c r="M81" s="142">
        <f>K81*L81</f>
        <v>704340</v>
      </c>
      <c r="N81" s="173" t="s">
        <v>31</v>
      </c>
      <c r="O81" s="310"/>
    </row>
    <row r="82" spans="1:15" ht="94.5" customHeight="1">
      <c r="A82" s="398"/>
      <c r="B82" s="335"/>
      <c r="C82" s="135" t="s">
        <v>20</v>
      </c>
      <c r="D82" s="144" t="s">
        <v>32</v>
      </c>
      <c r="E82" s="137" t="s">
        <v>33</v>
      </c>
      <c r="F82" s="137" t="s">
        <v>30</v>
      </c>
      <c r="G82" s="138" t="s">
        <v>24</v>
      </c>
      <c r="H82" s="138" t="s">
        <v>25</v>
      </c>
      <c r="I82" s="139" t="s">
        <v>26</v>
      </c>
      <c r="J82" s="140" t="s">
        <v>34</v>
      </c>
      <c r="K82" s="141">
        <v>1</v>
      </c>
      <c r="L82" s="142">
        <v>704340</v>
      </c>
      <c r="M82" s="142">
        <f t="shared" ref="M82:M98" si="6">K82*L82</f>
        <v>704340</v>
      </c>
      <c r="N82" s="173" t="s">
        <v>31</v>
      </c>
      <c r="O82" s="310"/>
    </row>
    <row r="83" spans="1:15" ht="94.5" customHeight="1">
      <c r="A83" s="398"/>
      <c r="B83" s="335"/>
      <c r="C83" s="135" t="s">
        <v>20</v>
      </c>
      <c r="D83" s="144" t="s">
        <v>32</v>
      </c>
      <c r="E83" s="137" t="s">
        <v>35</v>
      </c>
      <c r="F83" s="137" t="s">
        <v>30</v>
      </c>
      <c r="G83" s="138" t="s">
        <v>24</v>
      </c>
      <c r="H83" s="138" t="s">
        <v>25</v>
      </c>
      <c r="I83" s="139" t="s">
        <v>26</v>
      </c>
      <c r="J83" s="140" t="s">
        <v>34</v>
      </c>
      <c r="K83" s="141">
        <v>1</v>
      </c>
      <c r="L83" s="142">
        <v>704340</v>
      </c>
      <c r="M83" s="142">
        <f t="shared" si="6"/>
        <v>704340</v>
      </c>
      <c r="N83" s="173" t="s">
        <v>31</v>
      </c>
      <c r="O83" s="310"/>
    </row>
    <row r="84" spans="1:15" ht="69.75" customHeight="1">
      <c r="A84" s="398"/>
      <c r="B84" s="335"/>
      <c r="C84" s="135" t="s">
        <v>20</v>
      </c>
      <c r="D84" s="144" t="s">
        <v>32</v>
      </c>
      <c r="E84" s="143" t="s">
        <v>36</v>
      </c>
      <c r="F84" s="137" t="s">
        <v>37</v>
      </c>
      <c r="G84" s="138" t="s">
        <v>38</v>
      </c>
      <c r="H84" s="138" t="s">
        <v>25</v>
      </c>
      <c r="I84" s="139" t="s">
        <v>26</v>
      </c>
      <c r="J84" s="140" t="s">
        <v>27</v>
      </c>
      <c r="K84" s="141">
        <v>1</v>
      </c>
      <c r="L84" s="142">
        <v>704340</v>
      </c>
      <c r="M84" s="142">
        <f t="shared" si="6"/>
        <v>704340</v>
      </c>
      <c r="N84" s="173" t="s">
        <v>39</v>
      </c>
      <c r="O84" s="310"/>
    </row>
    <row r="85" spans="1:15" ht="69.75" customHeight="1">
      <c r="A85" s="398"/>
      <c r="B85" s="335"/>
      <c r="C85" s="190" t="s">
        <v>169</v>
      </c>
      <c r="D85" s="144" t="s">
        <v>170</v>
      </c>
      <c r="E85" s="143" t="s">
        <v>171</v>
      </c>
      <c r="F85" s="137" t="s">
        <v>172</v>
      </c>
      <c r="G85" s="138" t="s">
        <v>38</v>
      </c>
      <c r="H85" s="138" t="s">
        <v>173</v>
      </c>
      <c r="I85" s="139" t="s">
        <v>76</v>
      </c>
      <c r="J85" s="139" t="s">
        <v>174</v>
      </c>
      <c r="K85" s="141">
        <v>1</v>
      </c>
      <c r="L85" s="142">
        <v>704340</v>
      </c>
      <c r="M85" s="145">
        <f t="shared" si="6"/>
        <v>704340</v>
      </c>
      <c r="N85" s="158" t="s">
        <v>45</v>
      </c>
      <c r="O85" s="310"/>
    </row>
    <row r="86" spans="1:15" ht="69.75" customHeight="1">
      <c r="A86" s="398"/>
      <c r="B86" s="335"/>
      <c r="C86" s="190" t="s">
        <v>169</v>
      </c>
      <c r="D86" s="144" t="s">
        <v>170</v>
      </c>
      <c r="E86" s="144" t="s">
        <v>175</v>
      </c>
      <c r="F86" s="137" t="s">
        <v>176</v>
      </c>
      <c r="G86" s="138" t="s">
        <v>38</v>
      </c>
      <c r="H86" s="138" t="s">
        <v>25</v>
      </c>
      <c r="I86" s="139" t="s">
        <v>26</v>
      </c>
      <c r="J86" s="139" t="s">
        <v>177</v>
      </c>
      <c r="K86" s="141">
        <v>1</v>
      </c>
      <c r="L86" s="142">
        <v>704340</v>
      </c>
      <c r="M86" s="145">
        <f t="shared" si="6"/>
        <v>704340</v>
      </c>
      <c r="N86" s="158" t="s">
        <v>45</v>
      </c>
      <c r="O86" s="310"/>
    </row>
    <row r="87" spans="1:15" ht="94.5" customHeight="1">
      <c r="A87" s="398"/>
      <c r="B87" s="335"/>
      <c r="C87" s="144" t="s">
        <v>40</v>
      </c>
      <c r="D87" s="136"/>
      <c r="E87" s="144" t="s">
        <v>41</v>
      </c>
      <c r="F87" s="135" t="s">
        <v>42</v>
      </c>
      <c r="G87" s="138" t="s">
        <v>24</v>
      </c>
      <c r="H87" s="138" t="s">
        <v>43</v>
      </c>
      <c r="I87" s="139" t="s">
        <v>26</v>
      </c>
      <c r="J87" s="141" t="s">
        <v>44</v>
      </c>
      <c r="K87" s="141">
        <v>1</v>
      </c>
      <c r="L87" s="142">
        <v>704340</v>
      </c>
      <c r="M87" s="145">
        <f t="shared" si="6"/>
        <v>704340</v>
      </c>
      <c r="N87" s="170" t="s">
        <v>45</v>
      </c>
      <c r="O87" s="310"/>
    </row>
    <row r="88" spans="1:15" ht="94.5" customHeight="1">
      <c r="A88" s="398"/>
      <c r="B88" s="335"/>
      <c r="C88" s="144" t="s">
        <v>40</v>
      </c>
      <c r="D88" s="136"/>
      <c r="E88" s="144" t="s">
        <v>46</v>
      </c>
      <c r="F88" s="135" t="s">
        <v>47</v>
      </c>
      <c r="G88" s="138"/>
      <c r="H88" s="138" t="s">
        <v>25</v>
      </c>
      <c r="I88" s="139" t="s">
        <v>26</v>
      </c>
      <c r="J88" s="139" t="s">
        <v>48</v>
      </c>
      <c r="K88" s="141">
        <v>1</v>
      </c>
      <c r="L88" s="142">
        <v>704340</v>
      </c>
      <c r="M88" s="145">
        <f t="shared" si="6"/>
        <v>704340</v>
      </c>
      <c r="N88" s="170" t="s">
        <v>45</v>
      </c>
      <c r="O88" s="310"/>
    </row>
    <row r="89" spans="1:15" ht="94.5" customHeight="1">
      <c r="A89" s="398"/>
      <c r="B89" s="335"/>
      <c r="C89" s="190" t="s">
        <v>40</v>
      </c>
      <c r="D89" s="136"/>
      <c r="E89" s="20" t="s">
        <v>130</v>
      </c>
      <c r="F89" s="135" t="s">
        <v>42</v>
      </c>
      <c r="G89" s="138" t="s">
        <v>24</v>
      </c>
      <c r="H89" s="138" t="s">
        <v>25</v>
      </c>
      <c r="I89" s="139" t="s">
        <v>26</v>
      </c>
      <c r="J89" s="139" t="s">
        <v>50</v>
      </c>
      <c r="K89" s="141">
        <v>1</v>
      </c>
      <c r="L89" s="142">
        <v>704340</v>
      </c>
      <c r="M89" s="145">
        <f t="shared" si="6"/>
        <v>704340</v>
      </c>
      <c r="N89" s="170" t="s">
        <v>45</v>
      </c>
      <c r="O89" s="310"/>
    </row>
    <row r="90" spans="1:15" ht="42" customHeight="1">
      <c r="A90" s="399"/>
      <c r="B90" s="336"/>
      <c r="C90" s="144" t="s">
        <v>40</v>
      </c>
      <c r="D90" s="136"/>
      <c r="E90" s="144" t="s">
        <v>51</v>
      </c>
      <c r="F90" s="135" t="s">
        <v>42</v>
      </c>
      <c r="G90" s="138" t="s">
        <v>24</v>
      </c>
      <c r="H90" s="138" t="s">
        <v>25</v>
      </c>
      <c r="I90" s="139" t="s">
        <v>26</v>
      </c>
      <c r="J90" s="139" t="s">
        <v>50</v>
      </c>
      <c r="K90" s="141">
        <v>1</v>
      </c>
      <c r="L90" s="142">
        <v>704340</v>
      </c>
      <c r="M90" s="145">
        <f t="shared" si="6"/>
        <v>704340</v>
      </c>
      <c r="N90" s="170" t="s">
        <v>45</v>
      </c>
      <c r="O90" s="310"/>
    </row>
    <row r="91" spans="1:15" ht="46.5" customHeight="1">
      <c r="A91" s="399"/>
      <c r="B91" s="336"/>
      <c r="C91" s="144" t="s">
        <v>52</v>
      </c>
      <c r="D91" s="141"/>
      <c r="E91" s="141" t="s">
        <v>53</v>
      </c>
      <c r="F91" s="135" t="s">
        <v>54</v>
      </c>
      <c r="G91" s="138" t="s">
        <v>24</v>
      </c>
      <c r="H91" s="138" t="s">
        <v>25</v>
      </c>
      <c r="I91" s="139" t="s">
        <v>26</v>
      </c>
      <c r="J91" s="141" t="s">
        <v>50</v>
      </c>
      <c r="K91" s="141">
        <v>1</v>
      </c>
      <c r="L91" s="142">
        <v>704340</v>
      </c>
      <c r="M91" s="145">
        <f t="shared" si="6"/>
        <v>704340</v>
      </c>
      <c r="N91" s="173" t="s">
        <v>55</v>
      </c>
      <c r="O91" s="310"/>
    </row>
    <row r="92" spans="1:15" ht="65.25" customHeight="1">
      <c r="A92" s="399"/>
      <c r="B92" s="336"/>
      <c r="C92" s="144" t="s">
        <v>52</v>
      </c>
      <c r="D92" s="141"/>
      <c r="E92" s="141" t="s">
        <v>56</v>
      </c>
      <c r="F92" s="135" t="s">
        <v>42</v>
      </c>
      <c r="G92" s="138" t="s">
        <v>24</v>
      </c>
      <c r="H92" s="138" t="s">
        <v>25</v>
      </c>
      <c r="I92" s="139" t="s">
        <v>26</v>
      </c>
      <c r="J92" s="141" t="s">
        <v>50</v>
      </c>
      <c r="K92" s="141">
        <v>1</v>
      </c>
      <c r="L92" s="142">
        <v>704340</v>
      </c>
      <c r="M92" s="145">
        <f t="shared" si="6"/>
        <v>704340</v>
      </c>
      <c r="N92" s="173" t="s">
        <v>39</v>
      </c>
      <c r="O92" s="310"/>
    </row>
    <row r="93" spans="1:15" ht="72.75" customHeight="1">
      <c r="A93" s="399"/>
      <c r="B93" s="336"/>
      <c r="C93" s="144" t="s">
        <v>52</v>
      </c>
      <c r="D93" s="141"/>
      <c r="E93" s="141" t="s">
        <v>57</v>
      </c>
      <c r="F93" s="135" t="s">
        <v>58</v>
      </c>
      <c r="G93" s="138" t="s">
        <v>24</v>
      </c>
      <c r="H93" s="138" t="s">
        <v>25</v>
      </c>
      <c r="I93" s="139" t="s">
        <v>26</v>
      </c>
      <c r="J93" s="141" t="s">
        <v>50</v>
      </c>
      <c r="K93" s="141">
        <v>1</v>
      </c>
      <c r="L93" s="145">
        <v>2500000</v>
      </c>
      <c r="M93" s="145">
        <f t="shared" si="6"/>
        <v>2500000</v>
      </c>
      <c r="N93" s="174" t="s">
        <v>28</v>
      </c>
      <c r="O93" s="310"/>
    </row>
    <row r="94" spans="1:15" ht="46.5" customHeight="1">
      <c r="A94" s="399"/>
      <c r="B94" s="336"/>
      <c r="C94" s="144" t="s">
        <v>52</v>
      </c>
      <c r="D94" s="141"/>
      <c r="E94" s="141" t="s">
        <v>59</v>
      </c>
      <c r="F94" s="135" t="s">
        <v>42</v>
      </c>
      <c r="G94" s="138" t="s">
        <v>24</v>
      </c>
      <c r="H94" s="138" t="s">
        <v>25</v>
      </c>
      <c r="I94" s="139" t="s">
        <v>26</v>
      </c>
      <c r="J94" s="141" t="s">
        <v>50</v>
      </c>
      <c r="K94" s="141">
        <v>1</v>
      </c>
      <c r="L94" s="142">
        <v>704340</v>
      </c>
      <c r="M94" s="145">
        <f t="shared" si="6"/>
        <v>704340</v>
      </c>
      <c r="N94" s="173" t="s">
        <v>55</v>
      </c>
      <c r="O94" s="310"/>
    </row>
    <row r="95" spans="1:15" ht="60" customHeight="1">
      <c r="A95" s="399"/>
      <c r="B95" s="336"/>
      <c r="C95" s="144" t="s">
        <v>60</v>
      </c>
      <c r="D95" s="141"/>
      <c r="E95" s="141" t="s">
        <v>61</v>
      </c>
      <c r="F95" s="135" t="s">
        <v>42</v>
      </c>
      <c r="G95" s="138" t="s">
        <v>62</v>
      </c>
      <c r="H95" s="138" t="s">
        <v>25</v>
      </c>
      <c r="I95" s="139" t="s">
        <v>26</v>
      </c>
      <c r="J95" s="140" t="s">
        <v>27</v>
      </c>
      <c r="K95" s="141">
        <v>1</v>
      </c>
      <c r="L95" s="142">
        <v>704340</v>
      </c>
      <c r="M95" s="145">
        <f t="shared" si="6"/>
        <v>704340</v>
      </c>
      <c r="N95" s="173" t="s">
        <v>31</v>
      </c>
      <c r="O95" s="310"/>
    </row>
    <row r="96" spans="1:15" ht="43.5" customHeight="1">
      <c r="A96" s="399"/>
      <c r="B96" s="336"/>
      <c r="C96" s="144" t="s">
        <v>63</v>
      </c>
      <c r="D96" s="141" t="s">
        <v>64</v>
      </c>
      <c r="E96" s="135" t="s">
        <v>65</v>
      </c>
      <c r="F96" s="135" t="s">
        <v>42</v>
      </c>
      <c r="G96" s="138" t="s">
        <v>24</v>
      </c>
      <c r="H96" s="138" t="s">
        <v>25</v>
      </c>
      <c r="I96" s="139" t="s">
        <v>26</v>
      </c>
      <c r="J96" s="141" t="s">
        <v>50</v>
      </c>
      <c r="K96" s="141">
        <v>1</v>
      </c>
      <c r="L96" s="142">
        <v>704340</v>
      </c>
      <c r="M96" s="145">
        <f t="shared" si="6"/>
        <v>704340</v>
      </c>
      <c r="N96" s="173" t="s">
        <v>31</v>
      </c>
      <c r="O96" s="310"/>
    </row>
    <row r="97" spans="1:15" ht="41.25" customHeight="1">
      <c r="A97" s="399"/>
      <c r="B97" s="336"/>
      <c r="C97" s="144" t="s">
        <v>63</v>
      </c>
      <c r="D97" s="141" t="s">
        <v>64</v>
      </c>
      <c r="E97" s="147" t="s">
        <v>89</v>
      </c>
      <c r="F97" s="135" t="s">
        <v>42</v>
      </c>
      <c r="G97" s="138" t="s">
        <v>24</v>
      </c>
      <c r="H97" s="138" t="s">
        <v>25</v>
      </c>
      <c r="I97" s="139" t="s">
        <v>26</v>
      </c>
      <c r="J97" s="141" t="s">
        <v>50</v>
      </c>
      <c r="K97" s="141">
        <v>1</v>
      </c>
      <c r="L97" s="142">
        <v>704340</v>
      </c>
      <c r="M97" s="145">
        <f t="shared" si="6"/>
        <v>704340</v>
      </c>
      <c r="N97" s="173" t="s">
        <v>31</v>
      </c>
      <c r="O97" s="310"/>
    </row>
    <row r="98" spans="1:15" ht="41.25" customHeight="1">
      <c r="A98" s="399"/>
      <c r="B98" s="336"/>
      <c r="C98" s="144" t="s">
        <v>63</v>
      </c>
      <c r="D98" s="141" t="s">
        <v>64</v>
      </c>
      <c r="E98" s="147" t="s">
        <v>66</v>
      </c>
      <c r="F98" s="135" t="s">
        <v>42</v>
      </c>
      <c r="G98" s="138" t="s">
        <v>24</v>
      </c>
      <c r="H98" s="138" t="s">
        <v>25</v>
      </c>
      <c r="I98" s="139" t="s">
        <v>26</v>
      </c>
      <c r="J98" s="141" t="s">
        <v>50</v>
      </c>
      <c r="K98" s="141">
        <v>1</v>
      </c>
      <c r="L98" s="142">
        <v>704340</v>
      </c>
      <c r="M98" s="145">
        <f t="shared" si="6"/>
        <v>704340</v>
      </c>
      <c r="N98" s="173" t="s">
        <v>31</v>
      </c>
      <c r="O98" s="310"/>
    </row>
    <row r="99" spans="1:15" ht="41.25" customHeight="1">
      <c r="A99" s="399"/>
      <c r="B99" s="336"/>
      <c r="C99" s="144" t="s">
        <v>63</v>
      </c>
      <c r="D99" s="144" t="s">
        <v>67</v>
      </c>
      <c r="E99" s="148" t="s">
        <v>68</v>
      </c>
      <c r="F99" s="148" t="s">
        <v>58</v>
      </c>
      <c r="G99" s="138" t="s">
        <v>24</v>
      </c>
      <c r="H99" s="138" t="s">
        <v>25</v>
      </c>
      <c r="I99" s="139" t="s">
        <v>26</v>
      </c>
      <c r="J99" s="144" t="s">
        <v>69</v>
      </c>
      <c r="K99" s="141">
        <v>1</v>
      </c>
      <c r="L99" s="145">
        <v>2500000</v>
      </c>
      <c r="M99" s="145">
        <f>L99*K99</f>
        <v>2500000</v>
      </c>
      <c r="N99" s="174" t="s">
        <v>28</v>
      </c>
      <c r="O99" s="310"/>
    </row>
    <row r="100" spans="1:15" ht="41.25" customHeight="1">
      <c r="A100" s="399"/>
      <c r="B100" s="336"/>
      <c r="C100" s="144" t="s">
        <v>63</v>
      </c>
      <c r="D100" s="144" t="s">
        <v>70</v>
      </c>
      <c r="E100" s="148" t="s">
        <v>71</v>
      </c>
      <c r="F100" s="135" t="s">
        <v>42</v>
      </c>
      <c r="G100" s="138" t="s">
        <v>24</v>
      </c>
      <c r="H100" s="138" t="s">
        <v>25</v>
      </c>
      <c r="I100" s="139" t="s">
        <v>26</v>
      </c>
      <c r="J100" s="141" t="s">
        <v>50</v>
      </c>
      <c r="K100" s="141">
        <v>1</v>
      </c>
      <c r="L100" s="145">
        <v>704520</v>
      </c>
      <c r="M100" s="145">
        <f>L100*K100</f>
        <v>704520</v>
      </c>
      <c r="N100" s="173" t="s">
        <v>31</v>
      </c>
      <c r="O100" s="310"/>
    </row>
    <row r="101" spans="1:15" ht="73.5" customHeight="1">
      <c r="A101" s="399"/>
      <c r="B101" s="336"/>
      <c r="C101" s="144" t="s">
        <v>72</v>
      </c>
      <c r="D101" s="144" t="s">
        <v>73</v>
      </c>
      <c r="E101" s="148" t="s">
        <v>74</v>
      </c>
      <c r="F101" s="135" t="s">
        <v>42</v>
      </c>
      <c r="G101" s="138" t="s">
        <v>24</v>
      </c>
      <c r="H101" s="146" t="s">
        <v>75</v>
      </c>
      <c r="I101" s="139" t="s">
        <v>76</v>
      </c>
      <c r="J101" s="144" t="s">
        <v>77</v>
      </c>
      <c r="K101" s="141">
        <v>2</v>
      </c>
      <c r="L101" s="142">
        <v>704340</v>
      </c>
      <c r="M101" s="145">
        <f>K101*L101</f>
        <v>1408680</v>
      </c>
      <c r="N101" s="173" t="s">
        <v>39</v>
      </c>
      <c r="O101" s="310"/>
    </row>
    <row r="102" spans="1:15" ht="82.5" customHeight="1">
      <c r="A102" s="399"/>
      <c r="B102" s="336"/>
      <c r="C102" s="144" t="s">
        <v>72</v>
      </c>
      <c r="D102" s="144" t="s">
        <v>73</v>
      </c>
      <c r="E102" s="148" t="s">
        <v>78</v>
      </c>
      <c r="F102" s="135" t="s">
        <v>42</v>
      </c>
      <c r="G102" s="138" t="s">
        <v>24</v>
      </c>
      <c r="H102" s="146" t="s">
        <v>43</v>
      </c>
      <c r="I102" s="139" t="s">
        <v>26</v>
      </c>
      <c r="J102" s="141" t="s">
        <v>79</v>
      </c>
      <c r="K102" s="141">
        <v>1</v>
      </c>
      <c r="L102" s="142">
        <v>704340</v>
      </c>
      <c r="M102" s="145">
        <f t="shared" ref="M102:M104" si="7">K102*L102</f>
        <v>704340</v>
      </c>
      <c r="N102" s="173" t="s">
        <v>55</v>
      </c>
      <c r="O102" s="310"/>
    </row>
    <row r="103" spans="1:15" ht="63" customHeight="1">
      <c r="A103" s="399"/>
      <c r="B103" s="336"/>
      <c r="C103" s="144" t="s">
        <v>72</v>
      </c>
      <c r="D103" s="144" t="s">
        <v>73</v>
      </c>
      <c r="E103" s="148" t="s">
        <v>80</v>
      </c>
      <c r="F103" s="135" t="s">
        <v>42</v>
      </c>
      <c r="G103" s="138" t="s">
        <v>24</v>
      </c>
      <c r="H103" s="138" t="s">
        <v>25</v>
      </c>
      <c r="I103" s="139" t="s">
        <v>26</v>
      </c>
      <c r="J103" s="144" t="s">
        <v>69</v>
      </c>
      <c r="K103" s="141">
        <v>1</v>
      </c>
      <c r="L103" s="142">
        <v>704340</v>
      </c>
      <c r="M103" s="145">
        <f t="shared" si="7"/>
        <v>704340</v>
      </c>
      <c r="N103" s="173" t="s">
        <v>31</v>
      </c>
      <c r="O103" s="310"/>
    </row>
    <row r="104" spans="1:15" ht="70.5" customHeight="1">
      <c r="A104" s="399"/>
      <c r="B104" s="336"/>
      <c r="C104" s="160" t="s">
        <v>72</v>
      </c>
      <c r="D104" s="160" t="s">
        <v>90</v>
      </c>
      <c r="E104" s="161" t="s">
        <v>178</v>
      </c>
      <c r="F104" s="162" t="s">
        <v>42</v>
      </c>
      <c r="G104" s="163" t="s">
        <v>24</v>
      </c>
      <c r="H104" s="163" t="s">
        <v>25</v>
      </c>
      <c r="I104" s="164" t="s">
        <v>26</v>
      </c>
      <c r="J104" s="160" t="s">
        <v>69</v>
      </c>
      <c r="K104" s="165">
        <v>1</v>
      </c>
      <c r="L104" s="142">
        <v>704340</v>
      </c>
      <c r="M104" s="166">
        <f t="shared" si="7"/>
        <v>704340</v>
      </c>
      <c r="N104" s="175" t="s">
        <v>45</v>
      </c>
      <c r="O104" s="310"/>
    </row>
    <row r="105" spans="1:15" ht="15.75" customHeight="1">
      <c r="K105" s="302" t="s">
        <v>84</v>
      </c>
      <c r="L105" s="302"/>
      <c r="M105" s="131">
        <f>SUM(M5:M104)</f>
        <v>94800000</v>
      </c>
    </row>
    <row r="106" spans="1:15" ht="29.25" customHeight="1" thickBot="1">
      <c r="K106" s="293" t="s">
        <v>85</v>
      </c>
      <c r="L106" s="294"/>
      <c r="M106" s="10">
        <v>2878620</v>
      </c>
      <c r="N106" s="23">
        <f>M106*100%/M107</f>
        <v>2.9470318069604179E-2</v>
      </c>
    </row>
    <row r="107" spans="1:15" ht="15.75" customHeight="1">
      <c r="K107" s="282" t="s">
        <v>86</v>
      </c>
      <c r="L107" s="282"/>
      <c r="M107" s="17">
        <f>M105+M106</f>
        <v>97678620</v>
      </c>
    </row>
    <row r="108" spans="1:15" ht="15.75" customHeight="1">
      <c r="M108" t="s">
        <v>100</v>
      </c>
    </row>
    <row r="109" spans="1:15" ht="15.75" customHeight="1">
      <c r="G109" t="s">
        <v>110</v>
      </c>
    </row>
    <row r="110" spans="1:15" ht="15.75" customHeight="1"/>
    <row r="111" spans="1:15" ht="15.75" customHeight="1"/>
    <row r="112" spans="1:15" ht="15.75" customHeight="1"/>
    <row r="113" spans="3:16" ht="15.75" customHeight="1"/>
    <row r="114" spans="3:16" ht="15.75" customHeight="1"/>
    <row r="115" spans="3:16" ht="15.75" customHeight="1"/>
    <row r="116" spans="3:16" ht="15.75" customHeight="1"/>
    <row r="117" spans="3:16" ht="15.75" customHeight="1"/>
    <row r="118" spans="3:16" ht="15.75" customHeight="1"/>
    <row r="119" spans="3:16" ht="15.75" customHeight="1"/>
    <row r="120" spans="3:16" ht="15.75" customHeight="1"/>
    <row r="121" spans="3:16" ht="15.75" customHeight="1"/>
    <row r="122" spans="3:16" ht="15.75" customHeight="1"/>
    <row r="123" spans="3:16" ht="15.75" customHeight="1"/>
    <row r="124" spans="3:16" ht="15.75" customHeight="1"/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  <row r="1017" spans="3:16" s="12" customFormat="1" ht="15.75" customHeight="1">
      <c r="C1017"/>
      <c r="D1017"/>
      <c r="E1017" s="7"/>
      <c r="F1017"/>
      <c r="G1017"/>
      <c r="H1017"/>
      <c r="I1017"/>
      <c r="J1017"/>
      <c r="K1017"/>
      <c r="L1017"/>
      <c r="M1017"/>
      <c r="N1017" s="14"/>
      <c r="O1017"/>
      <c r="P1017"/>
    </row>
    <row r="1018" spans="3:16" s="12" customFormat="1" ht="15.75" customHeight="1">
      <c r="C1018"/>
      <c r="D1018"/>
      <c r="E1018" s="7"/>
      <c r="F1018"/>
      <c r="G1018"/>
      <c r="H1018"/>
      <c r="I1018"/>
      <c r="J1018"/>
      <c r="K1018"/>
      <c r="L1018"/>
      <c r="M1018"/>
      <c r="N1018" s="14"/>
      <c r="O1018"/>
      <c r="P1018"/>
    </row>
    <row r="1019" spans="3:16" s="12" customFormat="1" ht="15.75" customHeight="1">
      <c r="C1019"/>
      <c r="D1019"/>
      <c r="E1019" s="7"/>
      <c r="F1019"/>
      <c r="G1019"/>
      <c r="H1019"/>
      <c r="I1019"/>
      <c r="J1019"/>
      <c r="K1019"/>
      <c r="L1019"/>
      <c r="M1019"/>
      <c r="N1019" s="14"/>
      <c r="O1019"/>
      <c r="P1019"/>
    </row>
    <row r="1020" spans="3:16" s="12" customFormat="1" ht="15.75" customHeight="1">
      <c r="C1020"/>
      <c r="D1020"/>
      <c r="E1020" s="7"/>
      <c r="F1020"/>
      <c r="G1020"/>
      <c r="H1020"/>
      <c r="I1020"/>
      <c r="J1020"/>
      <c r="K1020"/>
      <c r="L1020"/>
      <c r="M1020"/>
      <c r="N1020" s="14"/>
      <c r="O1020"/>
      <c r="P1020"/>
    </row>
    <row r="1021" spans="3:16" s="12" customFormat="1" ht="15.75" customHeight="1">
      <c r="C1021"/>
      <c r="D1021"/>
      <c r="E1021" s="7"/>
      <c r="F1021"/>
      <c r="G1021"/>
      <c r="H1021"/>
      <c r="I1021"/>
      <c r="J1021"/>
      <c r="K1021"/>
      <c r="L1021"/>
      <c r="M1021"/>
      <c r="N1021" s="14"/>
      <c r="O1021"/>
      <c r="P1021"/>
    </row>
    <row r="1022" spans="3:16" s="12" customFormat="1" ht="15.75" customHeight="1">
      <c r="C1022"/>
      <c r="D1022"/>
      <c r="E1022" s="7"/>
      <c r="F1022"/>
      <c r="G1022"/>
      <c r="H1022"/>
      <c r="I1022"/>
      <c r="J1022"/>
      <c r="K1022"/>
      <c r="L1022"/>
      <c r="M1022"/>
      <c r="N1022" s="14"/>
      <c r="O1022"/>
      <c r="P1022"/>
    </row>
    <row r="1023" spans="3:16" s="12" customFormat="1" ht="15.75" customHeight="1">
      <c r="C1023"/>
      <c r="D1023"/>
      <c r="E1023" s="7"/>
      <c r="F1023"/>
      <c r="G1023"/>
      <c r="H1023"/>
      <c r="I1023"/>
      <c r="J1023"/>
      <c r="K1023"/>
      <c r="L1023"/>
      <c r="M1023"/>
      <c r="N1023" s="14"/>
      <c r="O1023"/>
      <c r="P1023"/>
    </row>
    <row r="1024" spans="3:16" s="12" customFormat="1" ht="15.75" customHeight="1">
      <c r="C1024"/>
      <c r="D1024"/>
      <c r="E1024" s="7"/>
      <c r="F1024"/>
      <c r="G1024"/>
      <c r="H1024"/>
      <c r="I1024"/>
      <c r="J1024"/>
      <c r="K1024"/>
      <c r="L1024"/>
      <c r="M1024"/>
      <c r="N1024" s="14"/>
      <c r="O1024"/>
      <c r="P1024"/>
    </row>
    <row r="1025" spans="3:16" s="12" customFormat="1" ht="15.75" customHeight="1">
      <c r="C1025"/>
      <c r="D1025"/>
      <c r="E1025" s="7"/>
      <c r="F1025"/>
      <c r="G1025"/>
      <c r="H1025"/>
      <c r="I1025"/>
      <c r="J1025"/>
      <c r="K1025"/>
      <c r="L1025"/>
      <c r="M1025"/>
      <c r="N1025" s="14"/>
      <c r="O1025"/>
      <c r="P1025"/>
    </row>
    <row r="1026" spans="3:16" s="12" customFormat="1" ht="15.75" customHeight="1">
      <c r="C1026"/>
      <c r="D1026"/>
      <c r="E1026" s="7"/>
      <c r="F1026"/>
      <c r="G1026"/>
      <c r="H1026"/>
      <c r="I1026"/>
      <c r="J1026"/>
      <c r="K1026"/>
      <c r="L1026"/>
      <c r="M1026"/>
      <c r="N1026" s="14"/>
      <c r="O1026"/>
      <c r="P1026"/>
    </row>
    <row r="1027" spans="3:16" s="12" customFormat="1" ht="15.75" customHeight="1">
      <c r="C1027"/>
      <c r="D1027"/>
      <c r="E1027" s="7"/>
      <c r="F1027"/>
      <c r="G1027"/>
      <c r="H1027"/>
      <c r="I1027"/>
      <c r="J1027"/>
      <c r="K1027"/>
      <c r="L1027"/>
      <c r="M1027"/>
      <c r="N1027" s="14"/>
      <c r="O1027"/>
      <c r="P1027"/>
    </row>
    <row r="1028" spans="3:16" s="12" customFormat="1" ht="15.75" customHeight="1">
      <c r="C1028"/>
      <c r="D1028"/>
      <c r="E1028" s="7"/>
      <c r="F1028"/>
      <c r="G1028"/>
      <c r="H1028"/>
      <c r="I1028"/>
      <c r="J1028"/>
      <c r="K1028"/>
      <c r="L1028"/>
      <c r="M1028"/>
      <c r="N1028" s="14"/>
      <c r="O1028"/>
      <c r="P1028"/>
    </row>
    <row r="1029" spans="3:16" s="12" customFormat="1" ht="15.75" customHeight="1">
      <c r="C1029"/>
      <c r="D1029"/>
      <c r="E1029" s="7"/>
      <c r="F1029"/>
      <c r="G1029"/>
      <c r="H1029"/>
      <c r="I1029"/>
      <c r="J1029"/>
      <c r="K1029"/>
      <c r="L1029"/>
      <c r="M1029"/>
      <c r="N1029" s="14"/>
      <c r="O1029"/>
      <c r="P1029"/>
    </row>
    <row r="1030" spans="3:16" s="12" customFormat="1" ht="15.75" customHeight="1">
      <c r="C1030"/>
      <c r="D1030"/>
      <c r="E1030" s="7"/>
      <c r="F1030"/>
      <c r="G1030"/>
      <c r="H1030"/>
      <c r="I1030"/>
      <c r="J1030"/>
      <c r="K1030"/>
      <c r="L1030"/>
      <c r="M1030"/>
      <c r="N1030" s="14"/>
      <c r="O1030"/>
      <c r="P1030"/>
    </row>
    <row r="1031" spans="3:16" s="12" customFormat="1" ht="15.75" customHeight="1">
      <c r="C1031"/>
      <c r="D1031"/>
      <c r="E1031" s="7"/>
      <c r="F1031"/>
      <c r="G1031"/>
      <c r="H1031"/>
      <c r="I1031"/>
      <c r="J1031"/>
      <c r="K1031"/>
      <c r="L1031"/>
      <c r="M1031"/>
      <c r="N1031" s="14"/>
      <c r="O1031"/>
      <c r="P1031"/>
    </row>
    <row r="1032" spans="3:16" s="12" customFormat="1" ht="15.75" customHeight="1">
      <c r="C1032"/>
      <c r="D1032"/>
      <c r="E1032" s="7"/>
      <c r="F1032"/>
      <c r="G1032"/>
      <c r="H1032"/>
      <c r="I1032"/>
      <c r="J1032"/>
      <c r="K1032"/>
      <c r="L1032"/>
      <c r="M1032"/>
      <c r="N1032" s="14"/>
      <c r="O1032"/>
      <c r="P1032"/>
    </row>
    <row r="1033" spans="3:16" s="12" customFormat="1" ht="15.75" customHeight="1">
      <c r="C1033"/>
      <c r="D1033"/>
      <c r="E1033" s="7"/>
      <c r="F1033"/>
      <c r="G1033"/>
      <c r="H1033"/>
      <c r="I1033"/>
      <c r="J1033"/>
      <c r="K1033"/>
      <c r="L1033"/>
      <c r="M1033"/>
      <c r="N1033" s="14"/>
      <c r="O1033"/>
      <c r="P1033"/>
    </row>
    <row r="1034" spans="3:16" s="12" customFormat="1" ht="15.75" customHeight="1">
      <c r="C1034"/>
      <c r="D1034"/>
      <c r="E1034" s="7"/>
      <c r="F1034"/>
      <c r="G1034"/>
      <c r="H1034"/>
      <c r="I1034"/>
      <c r="J1034"/>
      <c r="K1034"/>
      <c r="L1034"/>
      <c r="M1034"/>
      <c r="N1034" s="14"/>
      <c r="O1034"/>
      <c r="P1034"/>
    </row>
    <row r="1035" spans="3:16" s="12" customFormat="1" ht="15.75" customHeight="1">
      <c r="C1035"/>
      <c r="D1035"/>
      <c r="E1035" s="7"/>
      <c r="F1035"/>
      <c r="G1035"/>
      <c r="H1035"/>
      <c r="I1035"/>
      <c r="J1035"/>
      <c r="K1035"/>
      <c r="L1035"/>
      <c r="M1035"/>
      <c r="N1035" s="14"/>
      <c r="O1035"/>
      <c r="P1035"/>
    </row>
    <row r="1036" spans="3:16" s="12" customFormat="1" ht="15.75" customHeight="1">
      <c r="C1036"/>
      <c r="D1036"/>
      <c r="E1036" s="7"/>
      <c r="F1036"/>
      <c r="G1036"/>
      <c r="H1036"/>
      <c r="I1036"/>
      <c r="J1036"/>
      <c r="K1036"/>
      <c r="L1036"/>
      <c r="M1036"/>
      <c r="N1036" s="14"/>
      <c r="O1036"/>
      <c r="P1036"/>
    </row>
    <row r="1037" spans="3:16" s="12" customFormat="1" ht="15.75" customHeight="1">
      <c r="C1037"/>
      <c r="D1037"/>
      <c r="E1037" s="7"/>
      <c r="F1037"/>
      <c r="G1037"/>
      <c r="H1037"/>
      <c r="I1037"/>
      <c r="J1037"/>
      <c r="K1037"/>
      <c r="L1037"/>
      <c r="M1037"/>
      <c r="N1037" s="14"/>
      <c r="O1037"/>
      <c r="P1037"/>
    </row>
    <row r="1038" spans="3:16" s="12" customFormat="1" ht="15.75" customHeight="1">
      <c r="C1038"/>
      <c r="D1038"/>
      <c r="E1038" s="7"/>
      <c r="F1038"/>
      <c r="G1038"/>
      <c r="H1038"/>
      <c r="I1038"/>
      <c r="J1038"/>
      <c r="K1038"/>
      <c r="L1038"/>
      <c r="M1038"/>
      <c r="N1038" s="14"/>
      <c r="O1038"/>
      <c r="P1038"/>
    </row>
    <row r="1039" spans="3:16" s="12" customFormat="1" ht="15.75" customHeight="1">
      <c r="C1039"/>
      <c r="D1039"/>
      <c r="E1039" s="7"/>
      <c r="F1039"/>
      <c r="G1039"/>
      <c r="H1039"/>
      <c r="I1039"/>
      <c r="J1039"/>
      <c r="K1039"/>
      <c r="L1039"/>
      <c r="M1039"/>
      <c r="N1039" s="14"/>
      <c r="O1039"/>
      <c r="P1039"/>
    </row>
    <row r="1040" spans="3:16" s="12" customFormat="1" ht="15.75" customHeight="1">
      <c r="C1040"/>
      <c r="D1040"/>
      <c r="E1040" s="7"/>
      <c r="F1040"/>
      <c r="G1040"/>
      <c r="H1040"/>
      <c r="I1040"/>
      <c r="J1040"/>
      <c r="K1040"/>
      <c r="L1040"/>
      <c r="M1040"/>
      <c r="N1040" s="14"/>
      <c r="O1040"/>
      <c r="P1040"/>
    </row>
    <row r="1041" spans="3:16" s="12" customFormat="1" ht="15.75" customHeight="1">
      <c r="C1041"/>
      <c r="D1041"/>
      <c r="E1041" s="7"/>
      <c r="F1041"/>
      <c r="G1041"/>
      <c r="H1041"/>
      <c r="I1041"/>
      <c r="J1041"/>
      <c r="K1041"/>
      <c r="L1041"/>
      <c r="M1041"/>
      <c r="N1041" s="14"/>
      <c r="O1041"/>
      <c r="P1041"/>
    </row>
    <row r="1042" spans="3:16" s="12" customFormat="1" ht="15.75" customHeight="1">
      <c r="C1042"/>
      <c r="D1042"/>
      <c r="E1042" s="7"/>
      <c r="F1042"/>
      <c r="G1042"/>
      <c r="H1042"/>
      <c r="I1042"/>
      <c r="J1042"/>
      <c r="K1042"/>
      <c r="L1042"/>
      <c r="M1042"/>
      <c r="N1042" s="14"/>
      <c r="O1042"/>
      <c r="P1042"/>
    </row>
    <row r="1043" spans="3:16" s="12" customFormat="1" ht="15.75" customHeight="1">
      <c r="C1043"/>
      <c r="D1043"/>
      <c r="E1043" s="7"/>
      <c r="F1043"/>
      <c r="G1043"/>
      <c r="H1043"/>
      <c r="I1043"/>
      <c r="J1043"/>
      <c r="K1043"/>
      <c r="L1043"/>
      <c r="M1043"/>
      <c r="N1043" s="14"/>
      <c r="O1043"/>
      <c r="P1043"/>
    </row>
    <row r="1044" spans="3:16" s="12" customFormat="1" ht="15.75" customHeight="1">
      <c r="C1044"/>
      <c r="D1044"/>
      <c r="E1044" s="7"/>
      <c r="F1044"/>
      <c r="G1044"/>
      <c r="H1044"/>
      <c r="I1044"/>
      <c r="J1044"/>
      <c r="K1044"/>
      <c r="L1044"/>
      <c r="M1044"/>
      <c r="N1044" s="14"/>
      <c r="O1044"/>
      <c r="P1044"/>
    </row>
    <row r="1045" spans="3:16" s="12" customFormat="1" ht="15.75" customHeight="1">
      <c r="C1045"/>
      <c r="D1045"/>
      <c r="E1045" s="7"/>
      <c r="F1045"/>
      <c r="G1045"/>
      <c r="H1045"/>
      <c r="I1045"/>
      <c r="J1045"/>
      <c r="K1045"/>
      <c r="L1045"/>
      <c r="M1045"/>
      <c r="N1045" s="14"/>
      <c r="O1045"/>
      <c r="P1045"/>
    </row>
    <row r="1046" spans="3:16" s="12" customFormat="1" ht="15.75" customHeight="1">
      <c r="C1046"/>
      <c r="D1046"/>
      <c r="E1046" s="7"/>
      <c r="F1046"/>
      <c r="G1046"/>
      <c r="H1046"/>
      <c r="I1046"/>
      <c r="J1046"/>
      <c r="K1046"/>
      <c r="L1046"/>
      <c r="M1046"/>
      <c r="N1046" s="14"/>
      <c r="O1046"/>
      <c r="P1046"/>
    </row>
    <row r="1047" spans="3:16" s="12" customFormat="1" ht="15.75" customHeight="1">
      <c r="C1047"/>
      <c r="D1047"/>
      <c r="E1047" s="7"/>
      <c r="F1047"/>
      <c r="G1047"/>
      <c r="H1047"/>
      <c r="I1047"/>
      <c r="J1047"/>
      <c r="K1047"/>
      <c r="L1047"/>
      <c r="M1047"/>
      <c r="N1047" s="14"/>
      <c r="O1047"/>
      <c r="P1047"/>
    </row>
    <row r="1048" spans="3:16" s="12" customFormat="1" ht="15.75" customHeight="1">
      <c r="C1048"/>
      <c r="D1048"/>
      <c r="E1048" s="7"/>
      <c r="F1048"/>
      <c r="G1048"/>
      <c r="H1048"/>
      <c r="I1048"/>
      <c r="J1048"/>
      <c r="K1048"/>
      <c r="L1048"/>
      <c r="M1048"/>
      <c r="N1048" s="14"/>
      <c r="O1048"/>
      <c r="P1048"/>
    </row>
    <row r="1049" spans="3:16" s="12" customFormat="1" ht="15.75" customHeight="1">
      <c r="C1049"/>
      <c r="D1049"/>
      <c r="E1049" s="7"/>
      <c r="F1049"/>
      <c r="G1049"/>
      <c r="H1049"/>
      <c r="I1049"/>
      <c r="J1049"/>
      <c r="K1049"/>
      <c r="L1049"/>
      <c r="M1049"/>
      <c r="N1049" s="14"/>
      <c r="O1049"/>
      <c r="P1049"/>
    </row>
    <row r="1050" spans="3:16" s="12" customFormat="1" ht="15.75" customHeight="1">
      <c r="C1050"/>
      <c r="D1050"/>
      <c r="E1050" s="7"/>
      <c r="F1050"/>
      <c r="G1050"/>
      <c r="H1050"/>
      <c r="I1050"/>
      <c r="J1050"/>
      <c r="K1050"/>
      <c r="L1050"/>
      <c r="M1050"/>
      <c r="N1050" s="14"/>
      <c r="O1050"/>
      <c r="P1050"/>
    </row>
    <row r="1051" spans="3:16" s="12" customFormat="1" ht="15.75" customHeight="1">
      <c r="C1051"/>
      <c r="D1051"/>
      <c r="E1051" s="7"/>
      <c r="F1051"/>
      <c r="G1051"/>
      <c r="H1051"/>
      <c r="I1051"/>
      <c r="J1051"/>
      <c r="K1051"/>
      <c r="L1051"/>
      <c r="M1051"/>
      <c r="N1051" s="14"/>
      <c r="O1051"/>
      <c r="P1051"/>
    </row>
    <row r="1052" spans="3:16" s="12" customFormat="1" ht="15.75" customHeight="1">
      <c r="C1052"/>
      <c r="D1052"/>
      <c r="E1052" s="7"/>
      <c r="F1052"/>
      <c r="G1052"/>
      <c r="H1052"/>
      <c r="I1052"/>
      <c r="J1052"/>
      <c r="K1052"/>
      <c r="L1052"/>
      <c r="M1052"/>
      <c r="N1052" s="14"/>
      <c r="O1052"/>
      <c r="P1052"/>
    </row>
    <row r="1053" spans="3:16" s="12" customFormat="1" ht="15.75" customHeight="1">
      <c r="C1053"/>
      <c r="D1053"/>
      <c r="E1053" s="7"/>
      <c r="F1053"/>
      <c r="G1053"/>
      <c r="H1053"/>
      <c r="I1053"/>
      <c r="J1053"/>
      <c r="K1053"/>
      <c r="L1053"/>
      <c r="M1053"/>
      <c r="N1053" s="14"/>
      <c r="O1053"/>
      <c r="P1053"/>
    </row>
    <row r="1054" spans="3:16" s="12" customFormat="1" ht="15.75" customHeight="1">
      <c r="C1054"/>
      <c r="D1054"/>
      <c r="E1054" s="7"/>
      <c r="F1054"/>
      <c r="G1054"/>
      <c r="H1054"/>
      <c r="I1054"/>
      <c r="J1054"/>
      <c r="K1054"/>
      <c r="L1054"/>
      <c r="M1054"/>
      <c r="N1054" s="14"/>
      <c r="O1054"/>
      <c r="P1054"/>
    </row>
    <row r="1055" spans="3:16" s="12" customFormat="1" ht="15.75" customHeight="1">
      <c r="C1055"/>
      <c r="D1055"/>
      <c r="E1055" s="7"/>
      <c r="F1055"/>
      <c r="G1055"/>
      <c r="H1055"/>
      <c r="I1055"/>
      <c r="J1055"/>
      <c r="K1055"/>
      <c r="L1055"/>
      <c r="M1055"/>
      <c r="N1055" s="14"/>
      <c r="O1055"/>
      <c r="P1055"/>
    </row>
    <row r="1056" spans="3:16" s="12" customFormat="1" ht="15.75" customHeight="1">
      <c r="C1056"/>
      <c r="D1056"/>
      <c r="E1056" s="7"/>
      <c r="F1056"/>
      <c r="G1056"/>
      <c r="H1056"/>
      <c r="I1056"/>
      <c r="J1056"/>
      <c r="K1056"/>
      <c r="L1056"/>
      <c r="M1056"/>
      <c r="N1056" s="14"/>
      <c r="O1056"/>
      <c r="P1056"/>
    </row>
  </sheetData>
  <protectedRanges>
    <protectedRange sqref="E5 E30 E55 E80" name="Rango1_13_1_1_1_1_1_1"/>
  </protectedRanges>
  <mergeCells count="16">
    <mergeCell ref="K105:L105"/>
    <mergeCell ref="K106:L106"/>
    <mergeCell ref="K107:L107"/>
    <mergeCell ref="B55:B79"/>
    <mergeCell ref="A80:A104"/>
    <mergeCell ref="B80:B104"/>
    <mergeCell ref="A1:O1"/>
    <mergeCell ref="A2:O2"/>
    <mergeCell ref="G3:H3"/>
    <mergeCell ref="I3:J3"/>
    <mergeCell ref="O4:O104"/>
    <mergeCell ref="A5:A29"/>
    <mergeCell ref="B5:B29"/>
    <mergeCell ref="A30:A54"/>
    <mergeCell ref="B30:B54"/>
    <mergeCell ref="A55:A79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R1040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9.42578125" customWidth="1"/>
    <col min="17" max="17" width="16.28515625" customWidth="1"/>
    <col min="18" max="18" width="14.28515625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192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8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289">
        <v>1</v>
      </c>
      <c r="P4" s="3"/>
    </row>
    <row r="5" spans="1:18" ht="75" customHeight="1">
      <c r="A5" s="286" t="s">
        <v>193</v>
      </c>
      <c r="B5" s="300"/>
      <c r="C5" s="192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1250000</v>
      </c>
      <c r="M5" s="155">
        <f>K5*L5</f>
        <v>1250000</v>
      </c>
      <c r="N5" s="172" t="s">
        <v>28</v>
      </c>
      <c r="O5" s="290"/>
      <c r="P5" s="19">
        <v>64800000</v>
      </c>
      <c r="Q5">
        <f>P5/4</f>
        <v>16200000</v>
      </c>
      <c r="R5" s="155">
        <f>Q5/21</f>
        <v>771428.57142857148</v>
      </c>
    </row>
    <row r="6" spans="1:18" ht="65.25" customHeight="1">
      <c r="A6" s="287"/>
      <c r="B6" s="301"/>
      <c r="C6" s="18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771420</v>
      </c>
      <c r="M6" s="142">
        <f>K6*L6</f>
        <v>771420</v>
      </c>
      <c r="N6" s="173" t="s">
        <v>31</v>
      </c>
      <c r="O6" s="290"/>
      <c r="P6" s="194">
        <v>15000000</v>
      </c>
      <c r="Q6" s="155">
        <f>P6/4</f>
        <v>3750000</v>
      </c>
      <c r="R6" s="155">
        <f>Q6/3</f>
        <v>1250000</v>
      </c>
    </row>
    <row r="7" spans="1:18" ht="65.25" customHeight="1">
      <c r="A7" s="287"/>
      <c r="B7" s="301"/>
      <c r="C7" s="18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771420</v>
      </c>
      <c r="M7" s="142">
        <f t="shared" ref="M7:M22" si="0">K7*L7</f>
        <v>771420</v>
      </c>
      <c r="N7" s="173" t="s">
        <v>31</v>
      </c>
      <c r="O7" s="290"/>
      <c r="P7" s="177">
        <f>SUM(M5:M27)</f>
        <v>19950000</v>
      </c>
      <c r="Q7" s="134">
        <f>P7*4</f>
        <v>79800000</v>
      </c>
      <c r="R7" s="155">
        <v>1600000</v>
      </c>
    </row>
    <row r="8" spans="1:18" ht="65.25" customHeight="1">
      <c r="A8" s="287"/>
      <c r="B8" s="301"/>
      <c r="C8" s="18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771420</v>
      </c>
      <c r="M8" s="142">
        <f t="shared" si="0"/>
        <v>771420</v>
      </c>
      <c r="N8" s="173" t="s">
        <v>31</v>
      </c>
      <c r="O8" s="290"/>
      <c r="P8" s="19"/>
      <c r="R8" s="155">
        <v>1800000</v>
      </c>
    </row>
    <row r="9" spans="1:18" ht="71.25" customHeight="1">
      <c r="A9" s="287"/>
      <c r="B9" s="301"/>
      <c r="C9" s="18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771420</v>
      </c>
      <c r="M9" s="142">
        <f t="shared" si="0"/>
        <v>771420</v>
      </c>
      <c r="N9" s="173" t="s">
        <v>39</v>
      </c>
      <c r="O9" s="290"/>
      <c r="P9" s="19"/>
    </row>
    <row r="10" spans="1:18" ht="52.5" customHeight="1">
      <c r="A10" s="287"/>
      <c r="B10" s="301"/>
      <c r="C10" s="190" t="s">
        <v>40</v>
      </c>
      <c r="D10" s="136"/>
      <c r="E10" s="144" t="s">
        <v>46</v>
      </c>
      <c r="F10" s="135" t="s">
        <v>47</v>
      </c>
      <c r="G10" s="138"/>
      <c r="H10" s="138" t="s">
        <v>25</v>
      </c>
      <c r="I10" s="139" t="s">
        <v>26</v>
      </c>
      <c r="J10" s="139" t="s">
        <v>48</v>
      </c>
      <c r="K10" s="141">
        <v>1</v>
      </c>
      <c r="L10" s="142">
        <v>771420</v>
      </c>
      <c r="M10" s="145">
        <f t="shared" si="0"/>
        <v>771420</v>
      </c>
      <c r="N10" s="170" t="s">
        <v>45</v>
      </c>
      <c r="O10" s="290"/>
      <c r="P10" s="19"/>
    </row>
    <row r="11" spans="1:18" ht="80.25" customHeight="1">
      <c r="A11" s="287"/>
      <c r="B11" s="301"/>
      <c r="C11" s="190" t="s">
        <v>40</v>
      </c>
      <c r="D11" s="136"/>
      <c r="E11" s="20" t="s">
        <v>130</v>
      </c>
      <c r="F11" s="135" t="s">
        <v>42</v>
      </c>
      <c r="G11" s="138" t="s">
        <v>24</v>
      </c>
      <c r="H11" s="138" t="s">
        <v>25</v>
      </c>
      <c r="I11" s="139" t="s">
        <v>26</v>
      </c>
      <c r="J11" s="139" t="s">
        <v>50</v>
      </c>
      <c r="K11" s="141">
        <v>1</v>
      </c>
      <c r="L11" s="142">
        <v>771420</v>
      </c>
      <c r="M11" s="145">
        <f t="shared" si="0"/>
        <v>771420</v>
      </c>
      <c r="N11" s="170" t="s">
        <v>45</v>
      </c>
      <c r="O11" s="290"/>
      <c r="P11" s="19"/>
    </row>
    <row r="12" spans="1:18" ht="62.25" customHeight="1">
      <c r="A12" s="287"/>
      <c r="B12" s="301"/>
      <c r="C12" s="190" t="s">
        <v>40</v>
      </c>
      <c r="D12" s="136"/>
      <c r="E12" s="144" t="s">
        <v>51</v>
      </c>
      <c r="F12" s="135" t="s">
        <v>42</v>
      </c>
      <c r="G12" s="138" t="s">
        <v>24</v>
      </c>
      <c r="H12" s="138" t="s">
        <v>25</v>
      </c>
      <c r="I12" s="139" t="s">
        <v>26</v>
      </c>
      <c r="J12" s="139" t="s">
        <v>50</v>
      </c>
      <c r="K12" s="141">
        <v>1</v>
      </c>
      <c r="L12" s="142">
        <v>771420</v>
      </c>
      <c r="M12" s="145">
        <f t="shared" si="0"/>
        <v>771420</v>
      </c>
      <c r="N12" s="170" t="s">
        <v>45</v>
      </c>
      <c r="O12" s="290"/>
      <c r="P12" s="19"/>
    </row>
    <row r="13" spans="1:18" ht="58.5" customHeight="1">
      <c r="A13" s="287"/>
      <c r="B13" s="301"/>
      <c r="C13" s="190" t="s">
        <v>52</v>
      </c>
      <c r="D13" s="141"/>
      <c r="E13" s="141" t="s">
        <v>53</v>
      </c>
      <c r="F13" s="135" t="s">
        <v>54</v>
      </c>
      <c r="G13" s="138" t="s">
        <v>24</v>
      </c>
      <c r="H13" s="138" t="s">
        <v>25</v>
      </c>
      <c r="I13" s="139" t="s">
        <v>26</v>
      </c>
      <c r="J13" s="141" t="s">
        <v>50</v>
      </c>
      <c r="K13" s="141">
        <v>1</v>
      </c>
      <c r="L13" s="142">
        <v>771420</v>
      </c>
      <c r="M13" s="145">
        <f t="shared" si="0"/>
        <v>771420</v>
      </c>
      <c r="N13" s="173" t="s">
        <v>55</v>
      </c>
      <c r="O13" s="290"/>
      <c r="P13" s="19"/>
    </row>
    <row r="14" spans="1:18" ht="90.75" customHeight="1">
      <c r="A14" s="287"/>
      <c r="B14" s="301"/>
      <c r="C14" s="190" t="s">
        <v>52</v>
      </c>
      <c r="D14" s="141"/>
      <c r="E14" s="141" t="s">
        <v>56</v>
      </c>
      <c r="F14" s="135" t="s">
        <v>42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41">
        <v>1</v>
      </c>
      <c r="L14" s="142">
        <v>771420</v>
      </c>
      <c r="M14" s="145">
        <f t="shared" si="0"/>
        <v>771420</v>
      </c>
      <c r="N14" s="173" t="s">
        <v>39</v>
      </c>
      <c r="O14" s="290"/>
      <c r="P14" s="19"/>
    </row>
    <row r="15" spans="1:18" ht="56.25" customHeight="1">
      <c r="A15" s="287"/>
      <c r="B15" s="301"/>
      <c r="C15" s="190" t="s">
        <v>52</v>
      </c>
      <c r="D15" s="141"/>
      <c r="E15" s="141" t="s">
        <v>57</v>
      </c>
      <c r="F15" s="135" t="s">
        <v>58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41">
        <v>1</v>
      </c>
      <c r="L15" s="155">
        <v>1250000</v>
      </c>
      <c r="M15" s="145">
        <f t="shared" si="0"/>
        <v>1250000</v>
      </c>
      <c r="N15" s="174" t="s">
        <v>28</v>
      </c>
      <c r="O15" s="290"/>
      <c r="P15" s="19"/>
    </row>
    <row r="16" spans="1:18" ht="61.5" customHeight="1">
      <c r="A16" s="287"/>
      <c r="B16" s="301"/>
      <c r="C16" s="190" t="s">
        <v>52</v>
      </c>
      <c r="D16" s="141"/>
      <c r="E16" s="141" t="s">
        <v>59</v>
      </c>
      <c r="F16" s="135" t="s">
        <v>42</v>
      </c>
      <c r="G16" s="138" t="s">
        <v>24</v>
      </c>
      <c r="H16" s="138" t="s">
        <v>25</v>
      </c>
      <c r="I16" s="139" t="s">
        <v>26</v>
      </c>
      <c r="J16" s="141" t="s">
        <v>50</v>
      </c>
      <c r="K16" s="141">
        <v>1</v>
      </c>
      <c r="L16" s="142">
        <v>771420</v>
      </c>
      <c r="M16" s="145">
        <f t="shared" si="0"/>
        <v>771420</v>
      </c>
      <c r="N16" s="173" t="s">
        <v>55</v>
      </c>
      <c r="O16" s="290"/>
      <c r="P16" s="19"/>
    </row>
    <row r="17" spans="1:16" ht="56.25" customHeight="1">
      <c r="A17" s="287"/>
      <c r="B17" s="301"/>
      <c r="C17" s="190" t="s">
        <v>60</v>
      </c>
      <c r="D17" s="141"/>
      <c r="E17" s="141" t="s">
        <v>113</v>
      </c>
      <c r="F17" s="135" t="s">
        <v>42</v>
      </c>
      <c r="G17" s="138" t="s">
        <v>62</v>
      </c>
      <c r="H17" s="138" t="s">
        <v>25</v>
      </c>
      <c r="I17" s="139" t="s">
        <v>26</v>
      </c>
      <c r="J17" s="140" t="s">
        <v>27</v>
      </c>
      <c r="K17" s="141">
        <v>1</v>
      </c>
      <c r="L17" s="142">
        <v>771420</v>
      </c>
      <c r="M17" s="145">
        <f t="shared" si="0"/>
        <v>771420</v>
      </c>
      <c r="N17" s="173" t="s">
        <v>31</v>
      </c>
      <c r="O17" s="290"/>
      <c r="P17" s="19"/>
    </row>
    <row r="18" spans="1:16" ht="56.25" customHeight="1">
      <c r="A18" s="287"/>
      <c r="B18" s="301"/>
      <c r="C18" s="190" t="s">
        <v>60</v>
      </c>
      <c r="D18" s="141"/>
      <c r="E18" s="141" t="s">
        <v>142</v>
      </c>
      <c r="F18" s="135" t="s">
        <v>42</v>
      </c>
      <c r="G18" s="138" t="s">
        <v>62</v>
      </c>
      <c r="H18" s="138" t="s">
        <v>25</v>
      </c>
      <c r="I18" s="139" t="s">
        <v>26</v>
      </c>
      <c r="J18" s="140" t="s">
        <v>27</v>
      </c>
      <c r="K18" s="141">
        <v>1</v>
      </c>
      <c r="L18" s="142">
        <v>771420</v>
      </c>
      <c r="M18" s="145">
        <f t="shared" si="0"/>
        <v>771420</v>
      </c>
      <c r="N18" s="173" t="s">
        <v>31</v>
      </c>
      <c r="O18" s="290"/>
      <c r="P18" s="19"/>
    </row>
    <row r="19" spans="1:16" ht="56.25" customHeight="1">
      <c r="A19" s="287"/>
      <c r="B19" s="301"/>
      <c r="C19" s="190" t="s">
        <v>60</v>
      </c>
      <c r="D19" s="141"/>
      <c r="E19" s="141" t="s">
        <v>61</v>
      </c>
      <c r="F19" s="135" t="s">
        <v>42</v>
      </c>
      <c r="G19" s="138" t="s">
        <v>62</v>
      </c>
      <c r="H19" s="138" t="s">
        <v>25</v>
      </c>
      <c r="I19" s="139" t="s">
        <v>26</v>
      </c>
      <c r="J19" s="140" t="s">
        <v>27</v>
      </c>
      <c r="K19" s="141">
        <v>1</v>
      </c>
      <c r="L19" s="142">
        <v>771420</v>
      </c>
      <c r="M19" s="145">
        <f t="shared" si="0"/>
        <v>771420</v>
      </c>
      <c r="N19" s="173" t="s">
        <v>31</v>
      </c>
      <c r="O19" s="290"/>
      <c r="P19" s="19"/>
    </row>
    <row r="20" spans="1:16" ht="56.25" customHeight="1">
      <c r="A20" s="287"/>
      <c r="B20" s="301"/>
      <c r="C20" s="190" t="s">
        <v>63</v>
      </c>
      <c r="D20" s="141" t="s">
        <v>64</v>
      </c>
      <c r="E20" s="135" t="s">
        <v>65</v>
      </c>
      <c r="F20" s="135" t="s">
        <v>42</v>
      </c>
      <c r="G20" s="138" t="s">
        <v>24</v>
      </c>
      <c r="H20" s="138" t="s">
        <v>25</v>
      </c>
      <c r="I20" s="139" t="s">
        <v>26</v>
      </c>
      <c r="J20" s="141" t="s">
        <v>50</v>
      </c>
      <c r="K20" s="141">
        <v>1</v>
      </c>
      <c r="L20" s="142">
        <v>771420</v>
      </c>
      <c r="M20" s="145">
        <f t="shared" si="0"/>
        <v>771420</v>
      </c>
      <c r="N20" s="173" t="s">
        <v>31</v>
      </c>
      <c r="O20" s="290"/>
      <c r="P20" s="19"/>
    </row>
    <row r="21" spans="1:16" ht="65.25" customHeight="1">
      <c r="A21" s="287"/>
      <c r="B21" s="301"/>
      <c r="C21" s="190" t="s">
        <v>63</v>
      </c>
      <c r="D21" s="141" t="s">
        <v>64</v>
      </c>
      <c r="E21" s="147" t="s">
        <v>89</v>
      </c>
      <c r="F21" s="135" t="s">
        <v>42</v>
      </c>
      <c r="G21" s="138" t="s">
        <v>24</v>
      </c>
      <c r="H21" s="138" t="s">
        <v>25</v>
      </c>
      <c r="I21" s="139" t="s">
        <v>26</v>
      </c>
      <c r="J21" s="141" t="s">
        <v>50</v>
      </c>
      <c r="K21" s="141">
        <v>1</v>
      </c>
      <c r="L21" s="142">
        <v>771420</v>
      </c>
      <c r="M21" s="145">
        <f t="shared" si="0"/>
        <v>771420</v>
      </c>
      <c r="N21" s="173" t="s">
        <v>31</v>
      </c>
      <c r="O21" s="290"/>
      <c r="P21" s="19"/>
    </row>
    <row r="22" spans="1:16" ht="56.25" customHeight="1">
      <c r="A22" s="287"/>
      <c r="B22" s="301"/>
      <c r="C22" s="190" t="s">
        <v>63</v>
      </c>
      <c r="D22" s="141" t="s">
        <v>64</v>
      </c>
      <c r="E22" s="147" t="s">
        <v>66</v>
      </c>
      <c r="F22" s="135" t="s">
        <v>42</v>
      </c>
      <c r="G22" s="138" t="s">
        <v>24</v>
      </c>
      <c r="H22" s="138" t="s">
        <v>25</v>
      </c>
      <c r="I22" s="139" t="s">
        <v>26</v>
      </c>
      <c r="J22" s="141" t="s">
        <v>50</v>
      </c>
      <c r="K22" s="141">
        <v>1</v>
      </c>
      <c r="L22" s="142">
        <v>771420</v>
      </c>
      <c r="M22" s="145">
        <f t="shared" si="0"/>
        <v>771420</v>
      </c>
      <c r="N22" s="173" t="s">
        <v>31</v>
      </c>
      <c r="O22" s="290"/>
      <c r="P22" s="19"/>
    </row>
    <row r="23" spans="1:16" ht="49.5" customHeight="1">
      <c r="A23" s="287"/>
      <c r="B23" s="301"/>
      <c r="C23" s="190" t="s">
        <v>63</v>
      </c>
      <c r="D23" s="144" t="s">
        <v>67</v>
      </c>
      <c r="E23" s="148" t="s">
        <v>68</v>
      </c>
      <c r="F23" s="148" t="s">
        <v>58</v>
      </c>
      <c r="G23" s="138" t="s">
        <v>24</v>
      </c>
      <c r="H23" s="138" t="s">
        <v>25</v>
      </c>
      <c r="I23" s="139" t="s">
        <v>26</v>
      </c>
      <c r="J23" s="144" t="s">
        <v>69</v>
      </c>
      <c r="K23" s="141">
        <v>1</v>
      </c>
      <c r="L23" s="155">
        <v>1250000</v>
      </c>
      <c r="M23" s="145">
        <f>L23*K23</f>
        <v>1250000</v>
      </c>
      <c r="N23" s="174" t="s">
        <v>28</v>
      </c>
      <c r="O23" s="290"/>
      <c r="P23" s="19"/>
    </row>
    <row r="24" spans="1:16" ht="71.25" customHeight="1">
      <c r="A24" s="287"/>
      <c r="B24" s="301"/>
      <c r="C24" s="190" t="s">
        <v>63</v>
      </c>
      <c r="D24" s="144" t="s">
        <v>70</v>
      </c>
      <c r="E24" s="148" t="s">
        <v>71</v>
      </c>
      <c r="F24" s="135" t="s">
        <v>42</v>
      </c>
      <c r="G24" s="138" t="s">
        <v>24</v>
      </c>
      <c r="H24" s="138" t="s">
        <v>25</v>
      </c>
      <c r="I24" s="139" t="s">
        <v>26</v>
      </c>
      <c r="J24" s="141" t="s">
        <v>50</v>
      </c>
      <c r="K24" s="141">
        <v>1</v>
      </c>
      <c r="L24" s="142">
        <v>771600</v>
      </c>
      <c r="M24" s="145">
        <f>L24*K24</f>
        <v>771600</v>
      </c>
      <c r="N24" s="173" t="s">
        <v>31</v>
      </c>
      <c r="O24" s="290"/>
      <c r="P24" s="19"/>
    </row>
    <row r="25" spans="1:16" ht="106.5" customHeight="1">
      <c r="A25" s="287"/>
      <c r="B25" s="301"/>
      <c r="C25" s="190" t="s">
        <v>72</v>
      </c>
      <c r="D25" s="144" t="s">
        <v>73</v>
      </c>
      <c r="E25" s="148" t="s">
        <v>74</v>
      </c>
      <c r="F25" s="135" t="s">
        <v>42</v>
      </c>
      <c r="G25" s="138" t="s">
        <v>24</v>
      </c>
      <c r="H25" s="146" t="s">
        <v>75</v>
      </c>
      <c r="I25" s="139" t="s">
        <v>76</v>
      </c>
      <c r="J25" s="144" t="s">
        <v>77</v>
      </c>
      <c r="K25" s="141">
        <v>2</v>
      </c>
      <c r="L25" s="142">
        <v>771420</v>
      </c>
      <c r="M25" s="145">
        <f>K25*L25</f>
        <v>1542840</v>
      </c>
      <c r="N25" s="173" t="s">
        <v>39</v>
      </c>
      <c r="O25" s="290"/>
      <c r="P25" s="19"/>
    </row>
    <row r="26" spans="1:16" ht="33.75" customHeight="1">
      <c r="A26" s="287"/>
      <c r="B26" s="301"/>
      <c r="C26" s="191" t="s">
        <v>72</v>
      </c>
      <c r="D26" s="205" t="s">
        <v>73</v>
      </c>
      <c r="E26" s="206" t="s">
        <v>78</v>
      </c>
      <c r="F26" s="207" t="s">
        <v>42</v>
      </c>
      <c r="G26" s="208" t="s">
        <v>24</v>
      </c>
      <c r="H26" s="256" t="s">
        <v>43</v>
      </c>
      <c r="I26" s="209" t="s">
        <v>26</v>
      </c>
      <c r="J26" s="223" t="s">
        <v>79</v>
      </c>
      <c r="K26" s="223">
        <v>1</v>
      </c>
      <c r="L26" s="201">
        <v>771420</v>
      </c>
      <c r="M26" s="224">
        <f t="shared" ref="M26:M27" si="1">K26*L26</f>
        <v>771420</v>
      </c>
      <c r="N26" s="210" t="s">
        <v>55</v>
      </c>
      <c r="O26" s="290"/>
      <c r="P26" s="19"/>
    </row>
    <row r="27" spans="1:16" ht="43.5" customHeight="1">
      <c r="A27" s="288"/>
      <c r="B27" s="301"/>
      <c r="C27" s="169" t="s">
        <v>72</v>
      </c>
      <c r="D27" s="160" t="s">
        <v>73</v>
      </c>
      <c r="E27" s="161" t="s">
        <v>80</v>
      </c>
      <c r="F27" s="162" t="s">
        <v>42</v>
      </c>
      <c r="G27" s="163" t="s">
        <v>24</v>
      </c>
      <c r="H27" s="163" t="s">
        <v>25</v>
      </c>
      <c r="I27" s="164" t="s">
        <v>26</v>
      </c>
      <c r="J27" s="160" t="s">
        <v>69</v>
      </c>
      <c r="K27" s="165">
        <v>1</v>
      </c>
      <c r="L27" s="203">
        <v>771420</v>
      </c>
      <c r="M27" s="166">
        <f t="shared" si="1"/>
        <v>771420</v>
      </c>
      <c r="N27" s="202" t="s">
        <v>31</v>
      </c>
      <c r="O27" s="290"/>
      <c r="P27" s="19"/>
    </row>
    <row r="28" spans="1:16" ht="46.5" customHeight="1">
      <c r="A28" s="400" t="s">
        <v>194</v>
      </c>
      <c r="B28" s="295"/>
      <c r="C28" s="192" t="s">
        <v>20</v>
      </c>
      <c r="D28" s="171" t="s">
        <v>21</v>
      </c>
      <c r="E28" s="150" t="s">
        <v>22</v>
      </c>
      <c r="F28" s="150" t="s">
        <v>23</v>
      </c>
      <c r="G28" s="151" t="s">
        <v>24</v>
      </c>
      <c r="H28" s="151" t="s">
        <v>25</v>
      </c>
      <c r="I28" s="152" t="s">
        <v>26</v>
      </c>
      <c r="J28" s="153" t="s">
        <v>27</v>
      </c>
      <c r="K28" s="154">
        <v>1</v>
      </c>
      <c r="L28" s="155">
        <v>1250000</v>
      </c>
      <c r="M28" s="155">
        <f>K28*L28</f>
        <v>1250000</v>
      </c>
      <c r="N28" s="172" t="s">
        <v>28</v>
      </c>
      <c r="O28" s="290"/>
      <c r="P28" s="19"/>
    </row>
    <row r="29" spans="1:16" ht="46.5" customHeight="1">
      <c r="A29" s="401"/>
      <c r="B29" s="296"/>
      <c r="C29" s="189" t="s">
        <v>20</v>
      </c>
      <c r="D29" s="144" t="s">
        <v>21</v>
      </c>
      <c r="E29" s="137" t="s">
        <v>29</v>
      </c>
      <c r="F29" s="137" t="s">
        <v>30</v>
      </c>
      <c r="G29" s="138" t="s">
        <v>24</v>
      </c>
      <c r="H29" s="138" t="s">
        <v>25</v>
      </c>
      <c r="I29" s="139" t="s">
        <v>26</v>
      </c>
      <c r="J29" s="140" t="s">
        <v>27</v>
      </c>
      <c r="K29" s="141">
        <v>1</v>
      </c>
      <c r="L29" s="142">
        <v>771420</v>
      </c>
      <c r="M29" s="142">
        <f>K29*L29</f>
        <v>771420</v>
      </c>
      <c r="N29" s="173" t="s">
        <v>31</v>
      </c>
      <c r="O29" s="290"/>
      <c r="P29" s="19"/>
    </row>
    <row r="30" spans="1:16" ht="46.5" customHeight="1">
      <c r="A30" s="401"/>
      <c r="B30" s="296"/>
      <c r="C30" s="189" t="s">
        <v>20</v>
      </c>
      <c r="D30" s="144" t="s">
        <v>32</v>
      </c>
      <c r="E30" s="137" t="s">
        <v>33</v>
      </c>
      <c r="F30" s="137" t="s">
        <v>30</v>
      </c>
      <c r="G30" s="138" t="s">
        <v>24</v>
      </c>
      <c r="H30" s="138" t="s">
        <v>25</v>
      </c>
      <c r="I30" s="139" t="s">
        <v>26</v>
      </c>
      <c r="J30" s="140" t="s">
        <v>34</v>
      </c>
      <c r="K30" s="141">
        <v>1</v>
      </c>
      <c r="L30" s="142">
        <v>771420</v>
      </c>
      <c r="M30" s="142">
        <f t="shared" ref="M30:M45" si="2">K30*L30</f>
        <v>771420</v>
      </c>
      <c r="N30" s="173" t="s">
        <v>31</v>
      </c>
      <c r="O30" s="290"/>
      <c r="P30" s="19"/>
    </row>
    <row r="31" spans="1:16" ht="46.5" customHeight="1">
      <c r="A31" s="401"/>
      <c r="B31" s="296"/>
      <c r="C31" s="189" t="s">
        <v>20</v>
      </c>
      <c r="D31" s="144" t="s">
        <v>32</v>
      </c>
      <c r="E31" s="137" t="s">
        <v>35</v>
      </c>
      <c r="F31" s="137" t="s">
        <v>30</v>
      </c>
      <c r="G31" s="138" t="s">
        <v>24</v>
      </c>
      <c r="H31" s="138" t="s">
        <v>25</v>
      </c>
      <c r="I31" s="139" t="s">
        <v>26</v>
      </c>
      <c r="J31" s="140" t="s">
        <v>34</v>
      </c>
      <c r="K31" s="141">
        <v>1</v>
      </c>
      <c r="L31" s="142">
        <v>771420</v>
      </c>
      <c r="M31" s="142">
        <f t="shared" si="2"/>
        <v>771420</v>
      </c>
      <c r="N31" s="173" t="s">
        <v>31</v>
      </c>
      <c r="O31" s="290"/>
      <c r="P31" s="19"/>
    </row>
    <row r="32" spans="1:16" ht="46.5" customHeight="1">
      <c r="A32" s="401"/>
      <c r="B32" s="296"/>
      <c r="C32" s="189" t="s">
        <v>20</v>
      </c>
      <c r="D32" s="144" t="s">
        <v>32</v>
      </c>
      <c r="E32" s="143" t="s">
        <v>36</v>
      </c>
      <c r="F32" s="137" t="s">
        <v>37</v>
      </c>
      <c r="G32" s="138" t="s">
        <v>38</v>
      </c>
      <c r="H32" s="138" t="s">
        <v>25</v>
      </c>
      <c r="I32" s="139" t="s">
        <v>26</v>
      </c>
      <c r="J32" s="140" t="s">
        <v>27</v>
      </c>
      <c r="K32" s="141">
        <v>1</v>
      </c>
      <c r="L32" s="142">
        <v>771420</v>
      </c>
      <c r="M32" s="142">
        <f t="shared" si="2"/>
        <v>771420</v>
      </c>
      <c r="N32" s="173" t="s">
        <v>39</v>
      </c>
      <c r="O32" s="290"/>
      <c r="P32" s="19"/>
    </row>
    <row r="33" spans="1:16" ht="46.5" customHeight="1">
      <c r="A33" s="401"/>
      <c r="B33" s="296"/>
      <c r="C33" s="190" t="s">
        <v>40</v>
      </c>
      <c r="D33" s="136"/>
      <c r="E33" s="144" t="s">
        <v>46</v>
      </c>
      <c r="F33" s="135" t="s">
        <v>47</v>
      </c>
      <c r="G33" s="138"/>
      <c r="H33" s="138" t="s">
        <v>25</v>
      </c>
      <c r="I33" s="139" t="s">
        <v>26</v>
      </c>
      <c r="J33" s="139" t="s">
        <v>48</v>
      </c>
      <c r="K33" s="141">
        <v>1</v>
      </c>
      <c r="L33" s="142">
        <v>771420</v>
      </c>
      <c r="M33" s="145">
        <f t="shared" si="2"/>
        <v>771420</v>
      </c>
      <c r="N33" s="170" t="s">
        <v>45</v>
      </c>
      <c r="O33" s="290"/>
      <c r="P33" s="19"/>
    </row>
    <row r="34" spans="1:16" ht="46.5" customHeight="1">
      <c r="A34" s="401"/>
      <c r="B34" s="296"/>
      <c r="C34" s="190" t="s">
        <v>40</v>
      </c>
      <c r="D34" s="136"/>
      <c r="E34" s="20" t="s">
        <v>130</v>
      </c>
      <c r="F34" s="135" t="s">
        <v>42</v>
      </c>
      <c r="G34" s="138" t="s">
        <v>24</v>
      </c>
      <c r="H34" s="138" t="s">
        <v>25</v>
      </c>
      <c r="I34" s="139" t="s">
        <v>26</v>
      </c>
      <c r="J34" s="139" t="s">
        <v>50</v>
      </c>
      <c r="K34" s="141">
        <v>1</v>
      </c>
      <c r="L34" s="142">
        <v>771420</v>
      </c>
      <c r="M34" s="145">
        <f t="shared" si="2"/>
        <v>771420</v>
      </c>
      <c r="N34" s="170" t="s">
        <v>45</v>
      </c>
      <c r="O34" s="290"/>
      <c r="P34" s="19"/>
    </row>
    <row r="35" spans="1:16" ht="60.75" customHeight="1">
      <c r="A35" s="401"/>
      <c r="B35" s="296"/>
      <c r="C35" s="190" t="s">
        <v>40</v>
      </c>
      <c r="D35" s="136"/>
      <c r="E35" s="144" t="s">
        <v>51</v>
      </c>
      <c r="F35" s="135" t="s">
        <v>42</v>
      </c>
      <c r="G35" s="138" t="s">
        <v>24</v>
      </c>
      <c r="H35" s="138" t="s">
        <v>25</v>
      </c>
      <c r="I35" s="139" t="s">
        <v>26</v>
      </c>
      <c r="J35" s="139" t="s">
        <v>50</v>
      </c>
      <c r="K35" s="141">
        <v>1</v>
      </c>
      <c r="L35" s="142">
        <v>771420</v>
      </c>
      <c r="M35" s="145">
        <f t="shared" si="2"/>
        <v>771420</v>
      </c>
      <c r="N35" s="170" t="s">
        <v>45</v>
      </c>
      <c r="O35" s="290"/>
      <c r="P35" s="19"/>
    </row>
    <row r="36" spans="1:16" ht="60" customHeight="1">
      <c r="A36" s="401"/>
      <c r="B36" s="296"/>
      <c r="C36" s="190" t="s">
        <v>52</v>
      </c>
      <c r="D36" s="141"/>
      <c r="E36" s="141" t="s">
        <v>53</v>
      </c>
      <c r="F36" s="135" t="s">
        <v>54</v>
      </c>
      <c r="G36" s="138" t="s">
        <v>24</v>
      </c>
      <c r="H36" s="138" t="s">
        <v>25</v>
      </c>
      <c r="I36" s="139" t="s">
        <v>26</v>
      </c>
      <c r="J36" s="141" t="s">
        <v>50</v>
      </c>
      <c r="K36" s="141">
        <v>1</v>
      </c>
      <c r="L36" s="142">
        <v>771420</v>
      </c>
      <c r="M36" s="145">
        <f t="shared" si="2"/>
        <v>771420</v>
      </c>
      <c r="N36" s="173" t="s">
        <v>55</v>
      </c>
      <c r="O36" s="290"/>
      <c r="P36" s="19"/>
    </row>
    <row r="37" spans="1:16" ht="33.75" customHeight="1">
      <c r="A37" s="401"/>
      <c r="B37" s="296"/>
      <c r="C37" s="190" t="s">
        <v>52</v>
      </c>
      <c r="D37" s="141"/>
      <c r="E37" s="141" t="s">
        <v>56</v>
      </c>
      <c r="F37" s="135" t="s">
        <v>42</v>
      </c>
      <c r="G37" s="138" t="s">
        <v>24</v>
      </c>
      <c r="H37" s="138" t="s">
        <v>25</v>
      </c>
      <c r="I37" s="139" t="s">
        <v>26</v>
      </c>
      <c r="J37" s="141" t="s">
        <v>50</v>
      </c>
      <c r="K37" s="141">
        <v>1</v>
      </c>
      <c r="L37" s="142">
        <v>771420</v>
      </c>
      <c r="M37" s="145">
        <f t="shared" si="2"/>
        <v>771420</v>
      </c>
      <c r="N37" s="173" t="s">
        <v>39</v>
      </c>
      <c r="O37" s="290"/>
      <c r="P37" s="19"/>
    </row>
    <row r="38" spans="1:16" ht="46.5" customHeight="1">
      <c r="A38" s="401"/>
      <c r="B38" s="296"/>
      <c r="C38" s="190" t="s">
        <v>52</v>
      </c>
      <c r="D38" s="141"/>
      <c r="E38" s="141" t="s">
        <v>57</v>
      </c>
      <c r="F38" s="135" t="s">
        <v>58</v>
      </c>
      <c r="G38" s="138" t="s">
        <v>24</v>
      </c>
      <c r="H38" s="138" t="s">
        <v>25</v>
      </c>
      <c r="I38" s="139" t="s">
        <v>26</v>
      </c>
      <c r="J38" s="141" t="s">
        <v>50</v>
      </c>
      <c r="K38" s="141">
        <v>1</v>
      </c>
      <c r="L38" s="155">
        <v>1250000</v>
      </c>
      <c r="M38" s="145">
        <f t="shared" si="2"/>
        <v>1250000</v>
      </c>
      <c r="N38" s="174" t="s">
        <v>28</v>
      </c>
      <c r="O38" s="290"/>
      <c r="P38" s="19"/>
    </row>
    <row r="39" spans="1:16" ht="37.5" customHeight="1">
      <c r="A39" s="401"/>
      <c r="B39" s="296"/>
      <c r="C39" s="190" t="s">
        <v>52</v>
      </c>
      <c r="D39" s="141"/>
      <c r="E39" s="141" t="s">
        <v>59</v>
      </c>
      <c r="F39" s="135" t="s">
        <v>42</v>
      </c>
      <c r="G39" s="138" t="s">
        <v>24</v>
      </c>
      <c r="H39" s="138" t="s">
        <v>25</v>
      </c>
      <c r="I39" s="139" t="s">
        <v>26</v>
      </c>
      <c r="J39" s="141" t="s">
        <v>50</v>
      </c>
      <c r="K39" s="141">
        <v>1</v>
      </c>
      <c r="L39" s="142">
        <v>771420</v>
      </c>
      <c r="M39" s="145">
        <f t="shared" si="2"/>
        <v>771420</v>
      </c>
      <c r="N39" s="173" t="s">
        <v>55</v>
      </c>
      <c r="O39" s="290"/>
      <c r="P39" s="19"/>
    </row>
    <row r="40" spans="1:16" ht="37.5" customHeight="1">
      <c r="A40" s="401"/>
      <c r="B40" s="296"/>
      <c r="C40" s="190" t="s">
        <v>60</v>
      </c>
      <c r="D40" s="141"/>
      <c r="E40" s="141" t="s">
        <v>113</v>
      </c>
      <c r="F40" s="135" t="s">
        <v>42</v>
      </c>
      <c r="G40" s="138" t="s">
        <v>62</v>
      </c>
      <c r="H40" s="138" t="s">
        <v>25</v>
      </c>
      <c r="I40" s="139" t="s">
        <v>26</v>
      </c>
      <c r="J40" s="140" t="s">
        <v>27</v>
      </c>
      <c r="K40" s="141">
        <v>1</v>
      </c>
      <c r="L40" s="142">
        <v>771420</v>
      </c>
      <c r="M40" s="145">
        <f t="shared" si="2"/>
        <v>771420</v>
      </c>
      <c r="N40" s="173" t="s">
        <v>31</v>
      </c>
      <c r="O40" s="290"/>
      <c r="P40" s="19"/>
    </row>
    <row r="41" spans="1:16" ht="37.5" customHeight="1">
      <c r="A41" s="401"/>
      <c r="B41" s="296"/>
      <c r="C41" s="190" t="s">
        <v>60</v>
      </c>
      <c r="D41" s="141"/>
      <c r="E41" s="141" t="s">
        <v>142</v>
      </c>
      <c r="F41" s="135" t="s">
        <v>42</v>
      </c>
      <c r="G41" s="138" t="s">
        <v>62</v>
      </c>
      <c r="H41" s="138" t="s">
        <v>25</v>
      </c>
      <c r="I41" s="139" t="s">
        <v>26</v>
      </c>
      <c r="J41" s="140" t="s">
        <v>27</v>
      </c>
      <c r="K41" s="141">
        <v>1</v>
      </c>
      <c r="L41" s="142">
        <v>771420</v>
      </c>
      <c r="M41" s="145">
        <f t="shared" si="2"/>
        <v>771420</v>
      </c>
      <c r="N41" s="173" t="s">
        <v>31</v>
      </c>
      <c r="O41" s="290"/>
      <c r="P41" s="19"/>
    </row>
    <row r="42" spans="1:16" ht="37.5" customHeight="1">
      <c r="A42" s="401"/>
      <c r="B42" s="296"/>
      <c r="C42" s="190" t="s">
        <v>60</v>
      </c>
      <c r="D42" s="141"/>
      <c r="E42" s="141" t="s">
        <v>61</v>
      </c>
      <c r="F42" s="135" t="s">
        <v>42</v>
      </c>
      <c r="G42" s="138" t="s">
        <v>62</v>
      </c>
      <c r="H42" s="138" t="s">
        <v>25</v>
      </c>
      <c r="I42" s="139" t="s">
        <v>26</v>
      </c>
      <c r="J42" s="140" t="s">
        <v>27</v>
      </c>
      <c r="K42" s="141">
        <v>1</v>
      </c>
      <c r="L42" s="142">
        <v>771420</v>
      </c>
      <c r="M42" s="145">
        <f t="shared" si="2"/>
        <v>771420</v>
      </c>
      <c r="N42" s="173" t="s">
        <v>31</v>
      </c>
      <c r="O42" s="290"/>
      <c r="P42" s="19"/>
    </row>
    <row r="43" spans="1:16" ht="37.5" customHeight="1">
      <c r="A43" s="401"/>
      <c r="B43" s="296"/>
      <c r="C43" s="190" t="s">
        <v>63</v>
      </c>
      <c r="D43" s="141" t="s">
        <v>64</v>
      </c>
      <c r="E43" s="135" t="s">
        <v>65</v>
      </c>
      <c r="F43" s="135" t="s">
        <v>42</v>
      </c>
      <c r="G43" s="138" t="s">
        <v>24</v>
      </c>
      <c r="H43" s="138" t="s">
        <v>25</v>
      </c>
      <c r="I43" s="139" t="s">
        <v>26</v>
      </c>
      <c r="J43" s="141" t="s">
        <v>50</v>
      </c>
      <c r="K43" s="141">
        <v>1</v>
      </c>
      <c r="L43" s="142">
        <v>771420</v>
      </c>
      <c r="M43" s="145">
        <f t="shared" si="2"/>
        <v>771420</v>
      </c>
      <c r="N43" s="173" t="s">
        <v>31</v>
      </c>
      <c r="O43" s="290"/>
      <c r="P43" s="19"/>
    </row>
    <row r="44" spans="1:16" ht="37.5" customHeight="1">
      <c r="A44" s="401"/>
      <c r="B44" s="296"/>
      <c r="C44" s="190" t="s">
        <v>63</v>
      </c>
      <c r="D44" s="141" t="s">
        <v>64</v>
      </c>
      <c r="E44" s="147" t="s">
        <v>89</v>
      </c>
      <c r="F44" s="135" t="s">
        <v>42</v>
      </c>
      <c r="G44" s="138" t="s">
        <v>24</v>
      </c>
      <c r="H44" s="138" t="s">
        <v>25</v>
      </c>
      <c r="I44" s="139" t="s">
        <v>26</v>
      </c>
      <c r="J44" s="141" t="s">
        <v>50</v>
      </c>
      <c r="K44" s="141">
        <v>1</v>
      </c>
      <c r="L44" s="142">
        <v>771420</v>
      </c>
      <c r="M44" s="145">
        <f t="shared" si="2"/>
        <v>771420</v>
      </c>
      <c r="N44" s="173" t="s">
        <v>31</v>
      </c>
      <c r="O44" s="290"/>
      <c r="P44" s="19"/>
    </row>
    <row r="45" spans="1:16" ht="68.25" customHeight="1">
      <c r="A45" s="401"/>
      <c r="B45" s="296"/>
      <c r="C45" s="190" t="s">
        <v>63</v>
      </c>
      <c r="D45" s="141" t="s">
        <v>64</v>
      </c>
      <c r="E45" s="147" t="s">
        <v>66</v>
      </c>
      <c r="F45" s="135" t="s">
        <v>42</v>
      </c>
      <c r="G45" s="138" t="s">
        <v>24</v>
      </c>
      <c r="H45" s="138" t="s">
        <v>25</v>
      </c>
      <c r="I45" s="139" t="s">
        <v>26</v>
      </c>
      <c r="J45" s="141" t="s">
        <v>50</v>
      </c>
      <c r="K45" s="141">
        <v>1</v>
      </c>
      <c r="L45" s="142">
        <v>771420</v>
      </c>
      <c r="M45" s="145">
        <f t="shared" si="2"/>
        <v>771420</v>
      </c>
      <c r="N45" s="173" t="s">
        <v>31</v>
      </c>
      <c r="O45" s="290"/>
      <c r="P45" s="19"/>
    </row>
    <row r="46" spans="1:16" ht="68.25" customHeight="1">
      <c r="A46" s="401"/>
      <c r="B46" s="296"/>
      <c r="C46" s="190" t="s">
        <v>63</v>
      </c>
      <c r="D46" s="144" t="s">
        <v>67</v>
      </c>
      <c r="E46" s="148" t="s">
        <v>68</v>
      </c>
      <c r="F46" s="148" t="s">
        <v>58</v>
      </c>
      <c r="G46" s="138" t="s">
        <v>24</v>
      </c>
      <c r="H46" s="138" t="s">
        <v>25</v>
      </c>
      <c r="I46" s="139" t="s">
        <v>26</v>
      </c>
      <c r="J46" s="144" t="s">
        <v>69</v>
      </c>
      <c r="K46" s="141">
        <v>1</v>
      </c>
      <c r="L46" s="155">
        <v>1250000</v>
      </c>
      <c r="M46" s="145">
        <f>L46*K46</f>
        <v>1250000</v>
      </c>
      <c r="N46" s="174" t="s">
        <v>28</v>
      </c>
      <c r="O46" s="290"/>
      <c r="P46" s="19"/>
    </row>
    <row r="47" spans="1:16" ht="68.25" customHeight="1">
      <c r="A47" s="401"/>
      <c r="B47" s="296"/>
      <c r="C47" s="190" t="s">
        <v>63</v>
      </c>
      <c r="D47" s="144" t="s">
        <v>70</v>
      </c>
      <c r="E47" s="148" t="s">
        <v>71</v>
      </c>
      <c r="F47" s="135" t="s">
        <v>42</v>
      </c>
      <c r="G47" s="138" t="s">
        <v>24</v>
      </c>
      <c r="H47" s="138" t="s">
        <v>25</v>
      </c>
      <c r="I47" s="139" t="s">
        <v>26</v>
      </c>
      <c r="J47" s="141" t="s">
        <v>50</v>
      </c>
      <c r="K47" s="141">
        <v>1</v>
      </c>
      <c r="L47" s="142">
        <v>771600</v>
      </c>
      <c r="M47" s="145">
        <f>L47*K47</f>
        <v>771600</v>
      </c>
      <c r="N47" s="173" t="s">
        <v>31</v>
      </c>
      <c r="O47" s="290"/>
      <c r="P47" s="19"/>
    </row>
    <row r="48" spans="1:16" ht="68.25" customHeight="1">
      <c r="A48" s="401"/>
      <c r="B48" s="296"/>
      <c r="C48" s="190" t="s">
        <v>72</v>
      </c>
      <c r="D48" s="144" t="s">
        <v>73</v>
      </c>
      <c r="E48" s="148" t="s">
        <v>74</v>
      </c>
      <c r="F48" s="135" t="s">
        <v>42</v>
      </c>
      <c r="G48" s="138" t="s">
        <v>24</v>
      </c>
      <c r="H48" s="146" t="s">
        <v>75</v>
      </c>
      <c r="I48" s="139" t="s">
        <v>76</v>
      </c>
      <c r="J48" s="144" t="s">
        <v>77</v>
      </c>
      <c r="K48" s="141">
        <v>2</v>
      </c>
      <c r="L48" s="142">
        <v>771420</v>
      </c>
      <c r="M48" s="145">
        <f>K48*L48</f>
        <v>1542840</v>
      </c>
      <c r="N48" s="173" t="s">
        <v>39</v>
      </c>
      <c r="O48" s="290"/>
      <c r="P48" s="19"/>
    </row>
    <row r="49" spans="1:16" ht="68.25" customHeight="1">
      <c r="A49" s="401"/>
      <c r="B49" s="296"/>
      <c r="C49" s="191" t="s">
        <v>72</v>
      </c>
      <c r="D49" s="205" t="s">
        <v>73</v>
      </c>
      <c r="E49" s="206" t="s">
        <v>78</v>
      </c>
      <c r="F49" s="207" t="s">
        <v>42</v>
      </c>
      <c r="G49" s="208" t="s">
        <v>24</v>
      </c>
      <c r="H49" s="256" t="s">
        <v>43</v>
      </c>
      <c r="I49" s="209" t="s">
        <v>26</v>
      </c>
      <c r="J49" s="223" t="s">
        <v>79</v>
      </c>
      <c r="K49" s="223">
        <v>1</v>
      </c>
      <c r="L49" s="201">
        <v>771420</v>
      </c>
      <c r="M49" s="224">
        <f t="shared" ref="M49:M50" si="3">K49*L49</f>
        <v>771420</v>
      </c>
      <c r="N49" s="210" t="s">
        <v>55</v>
      </c>
      <c r="O49" s="290"/>
      <c r="P49" s="19"/>
    </row>
    <row r="50" spans="1:16" ht="46.5" customHeight="1">
      <c r="A50" s="402"/>
      <c r="B50" s="299"/>
      <c r="C50" s="169" t="s">
        <v>72</v>
      </c>
      <c r="D50" s="160" t="s">
        <v>73</v>
      </c>
      <c r="E50" s="161" t="s">
        <v>80</v>
      </c>
      <c r="F50" s="162" t="s">
        <v>42</v>
      </c>
      <c r="G50" s="163" t="s">
        <v>24</v>
      </c>
      <c r="H50" s="163" t="s">
        <v>25</v>
      </c>
      <c r="I50" s="164" t="s">
        <v>26</v>
      </c>
      <c r="J50" s="160" t="s">
        <v>69</v>
      </c>
      <c r="K50" s="165">
        <v>1</v>
      </c>
      <c r="L50" s="203">
        <v>771420</v>
      </c>
      <c r="M50" s="166">
        <f t="shared" si="3"/>
        <v>771420</v>
      </c>
      <c r="N50" s="202" t="s">
        <v>31</v>
      </c>
      <c r="O50" s="290"/>
      <c r="P50" s="19"/>
    </row>
    <row r="51" spans="1:16" ht="46.5" customHeight="1">
      <c r="A51" s="286" t="s">
        <v>195</v>
      </c>
      <c r="B51" s="301"/>
      <c r="C51" s="192" t="s">
        <v>20</v>
      </c>
      <c r="D51" s="171" t="s">
        <v>21</v>
      </c>
      <c r="E51" s="150" t="s">
        <v>22</v>
      </c>
      <c r="F51" s="150" t="s">
        <v>23</v>
      </c>
      <c r="G51" s="151" t="s">
        <v>24</v>
      </c>
      <c r="H51" s="151" t="s">
        <v>25</v>
      </c>
      <c r="I51" s="152" t="s">
        <v>26</v>
      </c>
      <c r="J51" s="153" t="s">
        <v>27</v>
      </c>
      <c r="K51" s="154">
        <v>1</v>
      </c>
      <c r="L51" s="155">
        <v>1250000</v>
      </c>
      <c r="M51" s="155">
        <f>K51*L51</f>
        <v>1250000</v>
      </c>
      <c r="N51" s="172" t="s">
        <v>28</v>
      </c>
      <c r="O51" s="290"/>
      <c r="P51" s="19"/>
    </row>
    <row r="52" spans="1:16" ht="46.5" customHeight="1">
      <c r="A52" s="287"/>
      <c r="B52" s="301"/>
      <c r="C52" s="189" t="s">
        <v>20</v>
      </c>
      <c r="D52" s="144" t="s">
        <v>21</v>
      </c>
      <c r="E52" s="137" t="s">
        <v>29</v>
      </c>
      <c r="F52" s="137" t="s">
        <v>30</v>
      </c>
      <c r="G52" s="138" t="s">
        <v>24</v>
      </c>
      <c r="H52" s="138" t="s">
        <v>25</v>
      </c>
      <c r="I52" s="139" t="s">
        <v>26</v>
      </c>
      <c r="J52" s="140" t="s">
        <v>27</v>
      </c>
      <c r="K52" s="141">
        <v>1</v>
      </c>
      <c r="L52" s="142">
        <v>771420</v>
      </c>
      <c r="M52" s="142">
        <f>K52*L52</f>
        <v>771420</v>
      </c>
      <c r="N52" s="173" t="s">
        <v>31</v>
      </c>
      <c r="O52" s="290"/>
      <c r="P52" s="19"/>
    </row>
    <row r="53" spans="1:16" ht="46.5" customHeight="1">
      <c r="A53" s="287"/>
      <c r="B53" s="301"/>
      <c r="C53" s="189" t="s">
        <v>20</v>
      </c>
      <c r="D53" s="144" t="s">
        <v>32</v>
      </c>
      <c r="E53" s="137" t="s">
        <v>33</v>
      </c>
      <c r="F53" s="137" t="s">
        <v>30</v>
      </c>
      <c r="G53" s="138" t="s">
        <v>24</v>
      </c>
      <c r="H53" s="138" t="s">
        <v>25</v>
      </c>
      <c r="I53" s="139" t="s">
        <v>26</v>
      </c>
      <c r="J53" s="140" t="s">
        <v>34</v>
      </c>
      <c r="K53" s="141">
        <v>1</v>
      </c>
      <c r="L53" s="142">
        <v>771420</v>
      </c>
      <c r="M53" s="142">
        <f t="shared" ref="M53:M68" si="4">K53*L53</f>
        <v>771420</v>
      </c>
      <c r="N53" s="173" t="s">
        <v>31</v>
      </c>
      <c r="O53" s="290"/>
      <c r="P53" s="19"/>
    </row>
    <row r="54" spans="1:16" ht="68.25" customHeight="1">
      <c r="A54" s="287"/>
      <c r="B54" s="301"/>
      <c r="C54" s="189" t="s">
        <v>20</v>
      </c>
      <c r="D54" s="144" t="s">
        <v>32</v>
      </c>
      <c r="E54" s="137" t="s">
        <v>35</v>
      </c>
      <c r="F54" s="137" t="s">
        <v>30</v>
      </c>
      <c r="G54" s="138" t="s">
        <v>24</v>
      </c>
      <c r="H54" s="138" t="s">
        <v>25</v>
      </c>
      <c r="I54" s="139" t="s">
        <v>26</v>
      </c>
      <c r="J54" s="140" t="s">
        <v>34</v>
      </c>
      <c r="K54" s="141">
        <v>1</v>
      </c>
      <c r="L54" s="142">
        <v>771420</v>
      </c>
      <c r="M54" s="142">
        <f t="shared" si="4"/>
        <v>771420</v>
      </c>
      <c r="N54" s="173" t="s">
        <v>31</v>
      </c>
      <c r="O54" s="290"/>
      <c r="P54" s="19"/>
    </row>
    <row r="55" spans="1:16" ht="68.25" customHeight="1">
      <c r="A55" s="287"/>
      <c r="B55" s="301"/>
      <c r="C55" s="189" t="s">
        <v>20</v>
      </c>
      <c r="D55" s="144" t="s">
        <v>32</v>
      </c>
      <c r="E55" s="143" t="s">
        <v>36</v>
      </c>
      <c r="F55" s="137" t="s">
        <v>37</v>
      </c>
      <c r="G55" s="138" t="s">
        <v>38</v>
      </c>
      <c r="H55" s="138" t="s">
        <v>25</v>
      </c>
      <c r="I55" s="139" t="s">
        <v>26</v>
      </c>
      <c r="J55" s="140" t="s">
        <v>27</v>
      </c>
      <c r="K55" s="141">
        <v>1</v>
      </c>
      <c r="L55" s="142">
        <v>771420</v>
      </c>
      <c r="M55" s="142">
        <f t="shared" si="4"/>
        <v>771420</v>
      </c>
      <c r="N55" s="173" t="s">
        <v>39</v>
      </c>
      <c r="O55" s="290"/>
      <c r="P55" s="19"/>
    </row>
    <row r="56" spans="1:16" ht="68.25" customHeight="1">
      <c r="A56" s="287"/>
      <c r="B56" s="301"/>
      <c r="C56" s="190" t="s">
        <v>40</v>
      </c>
      <c r="D56" s="136"/>
      <c r="E56" s="144" t="s">
        <v>46</v>
      </c>
      <c r="F56" s="135" t="s">
        <v>47</v>
      </c>
      <c r="G56" s="138"/>
      <c r="H56" s="138" t="s">
        <v>25</v>
      </c>
      <c r="I56" s="139" t="s">
        <v>26</v>
      </c>
      <c r="J56" s="139" t="s">
        <v>48</v>
      </c>
      <c r="K56" s="141">
        <v>1</v>
      </c>
      <c r="L56" s="142">
        <v>771420</v>
      </c>
      <c r="M56" s="145">
        <f t="shared" si="4"/>
        <v>771420</v>
      </c>
      <c r="N56" s="170" t="s">
        <v>45</v>
      </c>
      <c r="O56" s="290"/>
      <c r="P56" s="19"/>
    </row>
    <row r="57" spans="1:16" ht="68.25" customHeight="1">
      <c r="A57" s="287"/>
      <c r="B57" s="301"/>
      <c r="C57" s="190" t="s">
        <v>40</v>
      </c>
      <c r="D57" s="136"/>
      <c r="E57" s="20" t="s">
        <v>130</v>
      </c>
      <c r="F57" s="135" t="s">
        <v>42</v>
      </c>
      <c r="G57" s="138" t="s">
        <v>24</v>
      </c>
      <c r="H57" s="138" t="s">
        <v>25</v>
      </c>
      <c r="I57" s="139" t="s">
        <v>26</v>
      </c>
      <c r="J57" s="139" t="s">
        <v>50</v>
      </c>
      <c r="K57" s="141">
        <v>1</v>
      </c>
      <c r="L57" s="142">
        <v>771420</v>
      </c>
      <c r="M57" s="145">
        <f t="shared" si="4"/>
        <v>771420</v>
      </c>
      <c r="N57" s="170" t="s">
        <v>45</v>
      </c>
      <c r="O57" s="290"/>
      <c r="P57" s="19"/>
    </row>
    <row r="58" spans="1:16" ht="68.25" customHeight="1">
      <c r="A58" s="287"/>
      <c r="B58" s="301"/>
      <c r="C58" s="190" t="s">
        <v>40</v>
      </c>
      <c r="D58" s="136"/>
      <c r="E58" s="144" t="s">
        <v>51</v>
      </c>
      <c r="F58" s="135" t="s">
        <v>42</v>
      </c>
      <c r="G58" s="138" t="s">
        <v>24</v>
      </c>
      <c r="H58" s="138" t="s">
        <v>25</v>
      </c>
      <c r="I58" s="139" t="s">
        <v>26</v>
      </c>
      <c r="J58" s="139" t="s">
        <v>50</v>
      </c>
      <c r="K58" s="141">
        <v>1</v>
      </c>
      <c r="L58" s="142">
        <v>771420</v>
      </c>
      <c r="M58" s="145">
        <f t="shared" si="4"/>
        <v>771420</v>
      </c>
      <c r="N58" s="170" t="s">
        <v>45</v>
      </c>
      <c r="O58" s="290"/>
      <c r="P58" s="19"/>
    </row>
    <row r="59" spans="1:16" ht="69.75" customHeight="1">
      <c r="A59" s="287"/>
      <c r="B59" s="301"/>
      <c r="C59" s="190" t="s">
        <v>52</v>
      </c>
      <c r="D59" s="141"/>
      <c r="E59" s="141" t="s">
        <v>53</v>
      </c>
      <c r="F59" s="135" t="s">
        <v>54</v>
      </c>
      <c r="G59" s="138" t="s">
        <v>24</v>
      </c>
      <c r="H59" s="138" t="s">
        <v>25</v>
      </c>
      <c r="I59" s="139" t="s">
        <v>26</v>
      </c>
      <c r="J59" s="141" t="s">
        <v>50</v>
      </c>
      <c r="K59" s="141">
        <v>1</v>
      </c>
      <c r="L59" s="142">
        <v>771420</v>
      </c>
      <c r="M59" s="145">
        <f t="shared" si="4"/>
        <v>771420</v>
      </c>
      <c r="N59" s="173" t="s">
        <v>55</v>
      </c>
      <c r="O59" s="290"/>
      <c r="P59" s="19"/>
    </row>
    <row r="60" spans="1:16" ht="30" customHeight="1">
      <c r="A60" s="287"/>
      <c r="B60" s="301"/>
      <c r="C60" s="190" t="s">
        <v>52</v>
      </c>
      <c r="D60" s="141"/>
      <c r="E60" s="141" t="s">
        <v>56</v>
      </c>
      <c r="F60" s="135" t="s">
        <v>42</v>
      </c>
      <c r="G60" s="138" t="s">
        <v>24</v>
      </c>
      <c r="H60" s="138" t="s">
        <v>25</v>
      </c>
      <c r="I60" s="139" t="s">
        <v>26</v>
      </c>
      <c r="J60" s="141" t="s">
        <v>50</v>
      </c>
      <c r="K60" s="141">
        <v>1</v>
      </c>
      <c r="L60" s="142">
        <v>771420</v>
      </c>
      <c r="M60" s="145">
        <f t="shared" si="4"/>
        <v>771420</v>
      </c>
      <c r="N60" s="173" t="s">
        <v>39</v>
      </c>
      <c r="O60" s="290"/>
      <c r="P60" s="19"/>
    </row>
    <row r="61" spans="1:16" ht="67.5" customHeight="1">
      <c r="A61" s="287"/>
      <c r="B61" s="301"/>
      <c r="C61" s="190" t="s">
        <v>52</v>
      </c>
      <c r="D61" s="141"/>
      <c r="E61" s="141" t="s">
        <v>57</v>
      </c>
      <c r="F61" s="135" t="s">
        <v>58</v>
      </c>
      <c r="G61" s="138" t="s">
        <v>24</v>
      </c>
      <c r="H61" s="138" t="s">
        <v>25</v>
      </c>
      <c r="I61" s="139" t="s">
        <v>26</v>
      </c>
      <c r="J61" s="141" t="s">
        <v>50</v>
      </c>
      <c r="K61" s="141">
        <v>1</v>
      </c>
      <c r="L61" s="155">
        <v>1250000</v>
      </c>
      <c r="M61" s="145">
        <f t="shared" si="4"/>
        <v>1250000</v>
      </c>
      <c r="N61" s="174" t="s">
        <v>28</v>
      </c>
      <c r="O61" s="290"/>
      <c r="P61" s="19"/>
    </row>
    <row r="62" spans="1:16" ht="73.5" customHeight="1">
      <c r="A62" s="287"/>
      <c r="B62" s="301"/>
      <c r="C62" s="190" t="s">
        <v>52</v>
      </c>
      <c r="D62" s="141"/>
      <c r="E62" s="141" t="s">
        <v>59</v>
      </c>
      <c r="F62" s="135" t="s">
        <v>42</v>
      </c>
      <c r="G62" s="138" t="s">
        <v>24</v>
      </c>
      <c r="H62" s="138" t="s">
        <v>25</v>
      </c>
      <c r="I62" s="139" t="s">
        <v>26</v>
      </c>
      <c r="J62" s="141" t="s">
        <v>50</v>
      </c>
      <c r="K62" s="141">
        <v>1</v>
      </c>
      <c r="L62" s="142">
        <v>771420</v>
      </c>
      <c r="M62" s="145">
        <f t="shared" si="4"/>
        <v>771420</v>
      </c>
      <c r="N62" s="173" t="s">
        <v>55</v>
      </c>
      <c r="O62" s="290"/>
      <c r="P62" s="19"/>
    </row>
    <row r="63" spans="1:16" ht="55.5" customHeight="1">
      <c r="A63" s="287"/>
      <c r="B63" s="301"/>
      <c r="C63" s="190" t="s">
        <v>60</v>
      </c>
      <c r="D63" s="141"/>
      <c r="E63" s="141" t="s">
        <v>113</v>
      </c>
      <c r="F63" s="135" t="s">
        <v>42</v>
      </c>
      <c r="G63" s="138" t="s">
        <v>62</v>
      </c>
      <c r="H63" s="138" t="s">
        <v>25</v>
      </c>
      <c r="I63" s="139" t="s">
        <v>26</v>
      </c>
      <c r="J63" s="140" t="s">
        <v>27</v>
      </c>
      <c r="K63" s="141">
        <v>1</v>
      </c>
      <c r="L63" s="142">
        <v>771420</v>
      </c>
      <c r="M63" s="145">
        <f t="shared" si="4"/>
        <v>771420</v>
      </c>
      <c r="N63" s="173" t="s">
        <v>31</v>
      </c>
      <c r="O63" s="290"/>
      <c r="P63" s="19"/>
    </row>
    <row r="64" spans="1:16" ht="55.5" customHeight="1">
      <c r="A64" s="287"/>
      <c r="B64" s="301"/>
      <c r="C64" s="190" t="s">
        <v>60</v>
      </c>
      <c r="D64" s="141"/>
      <c r="E64" s="141" t="s">
        <v>142</v>
      </c>
      <c r="F64" s="135" t="s">
        <v>42</v>
      </c>
      <c r="G64" s="138" t="s">
        <v>62</v>
      </c>
      <c r="H64" s="138" t="s">
        <v>25</v>
      </c>
      <c r="I64" s="139" t="s">
        <v>26</v>
      </c>
      <c r="J64" s="140" t="s">
        <v>27</v>
      </c>
      <c r="K64" s="141">
        <v>1</v>
      </c>
      <c r="L64" s="142">
        <v>771420</v>
      </c>
      <c r="M64" s="145">
        <f t="shared" si="4"/>
        <v>771420</v>
      </c>
      <c r="N64" s="173" t="s">
        <v>31</v>
      </c>
      <c r="O64" s="290"/>
      <c r="P64" s="19"/>
    </row>
    <row r="65" spans="1:16" ht="55.5" customHeight="1">
      <c r="A65" s="287"/>
      <c r="B65" s="301"/>
      <c r="C65" s="190" t="s">
        <v>60</v>
      </c>
      <c r="D65" s="141"/>
      <c r="E65" s="141" t="s">
        <v>61</v>
      </c>
      <c r="F65" s="135" t="s">
        <v>42</v>
      </c>
      <c r="G65" s="138" t="s">
        <v>62</v>
      </c>
      <c r="H65" s="138" t="s">
        <v>25</v>
      </c>
      <c r="I65" s="139" t="s">
        <v>26</v>
      </c>
      <c r="J65" s="140" t="s">
        <v>27</v>
      </c>
      <c r="K65" s="141">
        <v>1</v>
      </c>
      <c r="L65" s="142">
        <v>771420</v>
      </c>
      <c r="M65" s="145">
        <f t="shared" si="4"/>
        <v>771420</v>
      </c>
      <c r="N65" s="173" t="s">
        <v>31</v>
      </c>
      <c r="O65" s="290"/>
      <c r="P65" s="19"/>
    </row>
    <row r="66" spans="1:16" ht="55.5" customHeight="1">
      <c r="A66" s="287"/>
      <c r="B66" s="301"/>
      <c r="C66" s="190" t="s">
        <v>63</v>
      </c>
      <c r="D66" s="141" t="s">
        <v>64</v>
      </c>
      <c r="E66" s="135" t="s">
        <v>65</v>
      </c>
      <c r="F66" s="135" t="s">
        <v>42</v>
      </c>
      <c r="G66" s="138" t="s">
        <v>24</v>
      </c>
      <c r="H66" s="138" t="s">
        <v>25</v>
      </c>
      <c r="I66" s="139" t="s">
        <v>26</v>
      </c>
      <c r="J66" s="141" t="s">
        <v>50</v>
      </c>
      <c r="K66" s="141">
        <v>1</v>
      </c>
      <c r="L66" s="142">
        <v>771420</v>
      </c>
      <c r="M66" s="145">
        <f t="shared" si="4"/>
        <v>771420</v>
      </c>
      <c r="N66" s="173" t="s">
        <v>31</v>
      </c>
      <c r="O66" s="290"/>
      <c r="P66" s="19"/>
    </row>
    <row r="67" spans="1:16" ht="94.5" customHeight="1">
      <c r="A67" s="287"/>
      <c r="B67" s="301"/>
      <c r="C67" s="190" t="s">
        <v>63</v>
      </c>
      <c r="D67" s="141" t="s">
        <v>64</v>
      </c>
      <c r="E67" s="147" t="s">
        <v>89</v>
      </c>
      <c r="F67" s="135" t="s">
        <v>42</v>
      </c>
      <c r="G67" s="138" t="s">
        <v>24</v>
      </c>
      <c r="H67" s="138" t="s">
        <v>25</v>
      </c>
      <c r="I67" s="139" t="s">
        <v>26</v>
      </c>
      <c r="J67" s="141" t="s">
        <v>50</v>
      </c>
      <c r="K67" s="141">
        <v>1</v>
      </c>
      <c r="L67" s="142">
        <v>771420</v>
      </c>
      <c r="M67" s="145">
        <f t="shared" si="4"/>
        <v>771420</v>
      </c>
      <c r="N67" s="173" t="s">
        <v>31</v>
      </c>
      <c r="O67" s="290"/>
      <c r="P67" s="19"/>
    </row>
    <row r="68" spans="1:16" ht="94.5" customHeight="1">
      <c r="A68" s="287"/>
      <c r="B68" s="301"/>
      <c r="C68" s="190" t="s">
        <v>63</v>
      </c>
      <c r="D68" s="141" t="s">
        <v>64</v>
      </c>
      <c r="E68" s="147" t="s">
        <v>66</v>
      </c>
      <c r="F68" s="135" t="s">
        <v>42</v>
      </c>
      <c r="G68" s="138" t="s">
        <v>24</v>
      </c>
      <c r="H68" s="138" t="s">
        <v>25</v>
      </c>
      <c r="I68" s="139" t="s">
        <v>26</v>
      </c>
      <c r="J68" s="141" t="s">
        <v>50</v>
      </c>
      <c r="K68" s="141">
        <v>1</v>
      </c>
      <c r="L68" s="142">
        <v>771420</v>
      </c>
      <c r="M68" s="145">
        <f t="shared" si="4"/>
        <v>771420</v>
      </c>
      <c r="N68" s="173" t="s">
        <v>31</v>
      </c>
      <c r="O68" s="290"/>
      <c r="P68" s="19"/>
    </row>
    <row r="69" spans="1:16" ht="46.5" customHeight="1">
      <c r="A69" s="287"/>
      <c r="B69" s="301"/>
      <c r="C69" s="190" t="s">
        <v>63</v>
      </c>
      <c r="D69" s="144" t="s">
        <v>67</v>
      </c>
      <c r="E69" s="148" t="s">
        <v>68</v>
      </c>
      <c r="F69" s="148" t="s">
        <v>58</v>
      </c>
      <c r="G69" s="138" t="s">
        <v>24</v>
      </c>
      <c r="H69" s="138" t="s">
        <v>25</v>
      </c>
      <c r="I69" s="139" t="s">
        <v>26</v>
      </c>
      <c r="J69" s="144" t="s">
        <v>69</v>
      </c>
      <c r="K69" s="141">
        <v>1</v>
      </c>
      <c r="L69" s="155">
        <v>1250000</v>
      </c>
      <c r="M69" s="145">
        <f>L69*K69</f>
        <v>1250000</v>
      </c>
      <c r="N69" s="174" t="s">
        <v>28</v>
      </c>
      <c r="O69" s="290"/>
      <c r="P69" s="19"/>
    </row>
    <row r="70" spans="1:16" ht="46.5" customHeight="1">
      <c r="A70" s="287"/>
      <c r="B70" s="301"/>
      <c r="C70" s="190" t="s">
        <v>63</v>
      </c>
      <c r="D70" s="144" t="s">
        <v>70</v>
      </c>
      <c r="E70" s="148" t="s">
        <v>71</v>
      </c>
      <c r="F70" s="135" t="s">
        <v>42</v>
      </c>
      <c r="G70" s="138" t="s">
        <v>24</v>
      </c>
      <c r="H70" s="138" t="s">
        <v>25</v>
      </c>
      <c r="I70" s="139" t="s">
        <v>26</v>
      </c>
      <c r="J70" s="141" t="s">
        <v>50</v>
      </c>
      <c r="K70" s="141">
        <v>1</v>
      </c>
      <c r="L70" s="142">
        <v>771600</v>
      </c>
      <c r="M70" s="145">
        <f>L70*K70</f>
        <v>771600</v>
      </c>
      <c r="N70" s="173" t="s">
        <v>31</v>
      </c>
      <c r="O70" s="290"/>
      <c r="P70" s="19"/>
    </row>
    <row r="71" spans="1:16" ht="46.5" customHeight="1">
      <c r="A71" s="287"/>
      <c r="B71" s="301"/>
      <c r="C71" s="190" t="s">
        <v>72</v>
      </c>
      <c r="D71" s="144" t="s">
        <v>73</v>
      </c>
      <c r="E71" s="148" t="s">
        <v>74</v>
      </c>
      <c r="F71" s="135" t="s">
        <v>42</v>
      </c>
      <c r="G71" s="138" t="s">
        <v>24</v>
      </c>
      <c r="H71" s="146" t="s">
        <v>75</v>
      </c>
      <c r="I71" s="139" t="s">
        <v>76</v>
      </c>
      <c r="J71" s="144" t="s">
        <v>77</v>
      </c>
      <c r="K71" s="141">
        <v>2</v>
      </c>
      <c r="L71" s="142">
        <v>771420</v>
      </c>
      <c r="M71" s="145">
        <f>K71*L71</f>
        <v>1542840</v>
      </c>
      <c r="N71" s="173" t="s">
        <v>39</v>
      </c>
      <c r="O71" s="290"/>
      <c r="P71" s="19"/>
    </row>
    <row r="72" spans="1:16" ht="46.5" customHeight="1">
      <c r="A72" s="287"/>
      <c r="B72" s="301"/>
      <c r="C72" s="191" t="s">
        <v>72</v>
      </c>
      <c r="D72" s="205" t="s">
        <v>73</v>
      </c>
      <c r="E72" s="206" t="s">
        <v>78</v>
      </c>
      <c r="F72" s="207" t="s">
        <v>42</v>
      </c>
      <c r="G72" s="208" t="s">
        <v>24</v>
      </c>
      <c r="H72" s="256" t="s">
        <v>43</v>
      </c>
      <c r="I72" s="209" t="s">
        <v>26</v>
      </c>
      <c r="J72" s="223" t="s">
        <v>79</v>
      </c>
      <c r="K72" s="223">
        <v>1</v>
      </c>
      <c r="L72" s="201">
        <v>771420</v>
      </c>
      <c r="M72" s="224">
        <f t="shared" ref="M72:M73" si="5">K72*L72</f>
        <v>771420</v>
      </c>
      <c r="N72" s="210" t="s">
        <v>55</v>
      </c>
      <c r="O72" s="290"/>
      <c r="P72" s="19"/>
    </row>
    <row r="73" spans="1:16" ht="94.5" customHeight="1">
      <c r="A73" s="288"/>
      <c r="B73" s="316"/>
      <c r="C73" s="169" t="s">
        <v>72</v>
      </c>
      <c r="D73" s="160" t="s">
        <v>73</v>
      </c>
      <c r="E73" s="161" t="s">
        <v>80</v>
      </c>
      <c r="F73" s="162" t="s">
        <v>42</v>
      </c>
      <c r="G73" s="163" t="s">
        <v>24</v>
      </c>
      <c r="H73" s="163" t="s">
        <v>25</v>
      </c>
      <c r="I73" s="164" t="s">
        <v>26</v>
      </c>
      <c r="J73" s="160" t="s">
        <v>69</v>
      </c>
      <c r="K73" s="165">
        <v>1</v>
      </c>
      <c r="L73" s="203">
        <v>771420</v>
      </c>
      <c r="M73" s="166">
        <f t="shared" si="5"/>
        <v>771420</v>
      </c>
      <c r="N73" s="202" t="s">
        <v>31</v>
      </c>
      <c r="O73" s="290"/>
      <c r="P73" s="19"/>
    </row>
    <row r="74" spans="1:16" ht="94.5" customHeight="1">
      <c r="A74" s="287" t="s">
        <v>196</v>
      </c>
      <c r="B74" s="301"/>
      <c r="C74" s="192" t="s">
        <v>20</v>
      </c>
      <c r="D74" s="171" t="s">
        <v>21</v>
      </c>
      <c r="E74" s="150" t="s">
        <v>22</v>
      </c>
      <c r="F74" s="150" t="s">
        <v>23</v>
      </c>
      <c r="G74" s="151" t="s">
        <v>24</v>
      </c>
      <c r="H74" s="151" t="s">
        <v>25</v>
      </c>
      <c r="I74" s="152" t="s">
        <v>26</v>
      </c>
      <c r="J74" s="153" t="s">
        <v>27</v>
      </c>
      <c r="K74" s="154">
        <v>1</v>
      </c>
      <c r="L74" s="155">
        <v>1250000</v>
      </c>
      <c r="M74" s="155">
        <f>K74*L74</f>
        <v>1250000</v>
      </c>
      <c r="N74" s="172" t="s">
        <v>28</v>
      </c>
      <c r="O74" s="290"/>
      <c r="P74" s="19"/>
    </row>
    <row r="75" spans="1:16" ht="94.5" customHeight="1">
      <c r="A75" s="287"/>
      <c r="B75" s="301"/>
      <c r="C75" s="189" t="s">
        <v>20</v>
      </c>
      <c r="D75" s="144" t="s">
        <v>21</v>
      </c>
      <c r="E75" s="137" t="s">
        <v>29</v>
      </c>
      <c r="F75" s="137" t="s">
        <v>30</v>
      </c>
      <c r="G75" s="138" t="s">
        <v>24</v>
      </c>
      <c r="H75" s="138" t="s">
        <v>25</v>
      </c>
      <c r="I75" s="139" t="s">
        <v>26</v>
      </c>
      <c r="J75" s="140" t="s">
        <v>27</v>
      </c>
      <c r="K75" s="141">
        <v>1</v>
      </c>
      <c r="L75" s="142">
        <v>771420</v>
      </c>
      <c r="M75" s="142">
        <f>K75*L75</f>
        <v>771420</v>
      </c>
      <c r="N75" s="173" t="s">
        <v>31</v>
      </c>
      <c r="O75" s="290"/>
      <c r="P75" s="19"/>
    </row>
    <row r="76" spans="1:16" ht="94.5" customHeight="1">
      <c r="A76" s="287"/>
      <c r="B76" s="301"/>
      <c r="C76" s="189" t="s">
        <v>20</v>
      </c>
      <c r="D76" s="144" t="s">
        <v>32</v>
      </c>
      <c r="E76" s="137" t="s">
        <v>33</v>
      </c>
      <c r="F76" s="137" t="s">
        <v>30</v>
      </c>
      <c r="G76" s="138" t="s">
        <v>24</v>
      </c>
      <c r="H76" s="138" t="s">
        <v>25</v>
      </c>
      <c r="I76" s="139" t="s">
        <v>26</v>
      </c>
      <c r="J76" s="140" t="s">
        <v>34</v>
      </c>
      <c r="K76" s="141">
        <v>1</v>
      </c>
      <c r="L76" s="142">
        <v>771420</v>
      </c>
      <c r="M76" s="142">
        <f t="shared" ref="M76:M91" si="6">K76*L76</f>
        <v>771420</v>
      </c>
      <c r="N76" s="173" t="s">
        <v>31</v>
      </c>
      <c r="O76" s="290"/>
      <c r="P76" s="19"/>
    </row>
    <row r="77" spans="1:16" ht="94.5" customHeight="1">
      <c r="A77" s="287"/>
      <c r="B77" s="301"/>
      <c r="C77" s="189" t="s">
        <v>20</v>
      </c>
      <c r="D77" s="144" t="s">
        <v>32</v>
      </c>
      <c r="E77" s="137" t="s">
        <v>35</v>
      </c>
      <c r="F77" s="137" t="s">
        <v>30</v>
      </c>
      <c r="G77" s="138" t="s">
        <v>24</v>
      </c>
      <c r="H77" s="138" t="s">
        <v>25</v>
      </c>
      <c r="I77" s="139" t="s">
        <v>26</v>
      </c>
      <c r="J77" s="140" t="s">
        <v>34</v>
      </c>
      <c r="K77" s="141">
        <v>1</v>
      </c>
      <c r="L77" s="142">
        <v>771420</v>
      </c>
      <c r="M77" s="142">
        <f t="shared" si="6"/>
        <v>771420</v>
      </c>
      <c r="N77" s="173" t="s">
        <v>31</v>
      </c>
      <c r="O77" s="290"/>
      <c r="P77" s="19"/>
    </row>
    <row r="78" spans="1:16" ht="94.5" customHeight="1">
      <c r="A78" s="287"/>
      <c r="B78" s="301"/>
      <c r="C78" s="189" t="s">
        <v>20</v>
      </c>
      <c r="D78" s="144" t="s">
        <v>32</v>
      </c>
      <c r="E78" s="143" t="s">
        <v>36</v>
      </c>
      <c r="F78" s="137" t="s">
        <v>37</v>
      </c>
      <c r="G78" s="138" t="s">
        <v>38</v>
      </c>
      <c r="H78" s="138" t="s">
        <v>25</v>
      </c>
      <c r="I78" s="139" t="s">
        <v>26</v>
      </c>
      <c r="J78" s="140" t="s">
        <v>27</v>
      </c>
      <c r="K78" s="141">
        <v>1</v>
      </c>
      <c r="L78" s="142">
        <v>771420</v>
      </c>
      <c r="M78" s="142">
        <f t="shared" si="6"/>
        <v>771420</v>
      </c>
      <c r="N78" s="173" t="s">
        <v>39</v>
      </c>
      <c r="O78" s="290"/>
      <c r="P78" s="19"/>
    </row>
    <row r="79" spans="1:16" ht="94.5" customHeight="1">
      <c r="A79" s="287"/>
      <c r="B79" s="301"/>
      <c r="C79" s="190" t="s">
        <v>40</v>
      </c>
      <c r="D79" s="136"/>
      <c r="E79" s="144" t="s">
        <v>46</v>
      </c>
      <c r="F79" s="135" t="s">
        <v>47</v>
      </c>
      <c r="G79" s="138"/>
      <c r="H79" s="138" t="s">
        <v>25</v>
      </c>
      <c r="I79" s="139" t="s">
        <v>26</v>
      </c>
      <c r="J79" s="139" t="s">
        <v>48</v>
      </c>
      <c r="K79" s="141">
        <v>1</v>
      </c>
      <c r="L79" s="142">
        <v>771420</v>
      </c>
      <c r="M79" s="145">
        <f t="shared" si="6"/>
        <v>771420</v>
      </c>
      <c r="N79" s="170" t="s">
        <v>45</v>
      </c>
      <c r="O79" s="290"/>
      <c r="P79" s="19"/>
    </row>
    <row r="80" spans="1:16" ht="42" customHeight="1">
      <c r="A80" s="287"/>
      <c r="B80" s="301"/>
      <c r="C80" s="190" t="s">
        <v>40</v>
      </c>
      <c r="D80" s="136"/>
      <c r="E80" s="20" t="s">
        <v>130</v>
      </c>
      <c r="F80" s="135" t="s">
        <v>42</v>
      </c>
      <c r="G80" s="138" t="s">
        <v>24</v>
      </c>
      <c r="H80" s="138" t="s">
        <v>25</v>
      </c>
      <c r="I80" s="139" t="s">
        <v>26</v>
      </c>
      <c r="J80" s="139" t="s">
        <v>50</v>
      </c>
      <c r="K80" s="141">
        <v>1</v>
      </c>
      <c r="L80" s="142">
        <v>771420</v>
      </c>
      <c r="M80" s="145">
        <f t="shared" si="6"/>
        <v>771420</v>
      </c>
      <c r="N80" s="170" t="s">
        <v>45</v>
      </c>
      <c r="O80" s="290"/>
      <c r="P80" s="19"/>
    </row>
    <row r="81" spans="1:16" ht="46.5" customHeight="1">
      <c r="A81" s="287"/>
      <c r="B81" s="301"/>
      <c r="C81" s="190" t="s">
        <v>40</v>
      </c>
      <c r="D81" s="136"/>
      <c r="E81" s="144" t="s">
        <v>51</v>
      </c>
      <c r="F81" s="135" t="s">
        <v>42</v>
      </c>
      <c r="G81" s="138" t="s">
        <v>24</v>
      </c>
      <c r="H81" s="138" t="s">
        <v>25</v>
      </c>
      <c r="I81" s="139" t="s">
        <v>26</v>
      </c>
      <c r="J81" s="139" t="s">
        <v>50</v>
      </c>
      <c r="K81" s="141">
        <v>1</v>
      </c>
      <c r="L81" s="142">
        <v>771420</v>
      </c>
      <c r="M81" s="145">
        <f t="shared" si="6"/>
        <v>771420</v>
      </c>
      <c r="N81" s="170" t="s">
        <v>45</v>
      </c>
      <c r="O81" s="290"/>
      <c r="P81" s="19"/>
    </row>
    <row r="82" spans="1:16" ht="65.25" customHeight="1">
      <c r="A82" s="287"/>
      <c r="B82" s="301"/>
      <c r="C82" s="190" t="s">
        <v>52</v>
      </c>
      <c r="D82" s="141"/>
      <c r="E82" s="141" t="s">
        <v>53</v>
      </c>
      <c r="F82" s="135" t="s">
        <v>54</v>
      </c>
      <c r="G82" s="138" t="s">
        <v>24</v>
      </c>
      <c r="H82" s="138" t="s">
        <v>25</v>
      </c>
      <c r="I82" s="139" t="s">
        <v>26</v>
      </c>
      <c r="J82" s="141" t="s">
        <v>50</v>
      </c>
      <c r="K82" s="141">
        <v>1</v>
      </c>
      <c r="L82" s="142">
        <v>771420</v>
      </c>
      <c r="M82" s="145">
        <f t="shared" si="6"/>
        <v>771420</v>
      </c>
      <c r="N82" s="173" t="s">
        <v>55</v>
      </c>
      <c r="O82" s="290"/>
      <c r="P82" s="19"/>
    </row>
    <row r="83" spans="1:16" ht="72.75" customHeight="1">
      <c r="A83" s="287"/>
      <c r="B83" s="301"/>
      <c r="C83" s="190" t="s">
        <v>52</v>
      </c>
      <c r="D83" s="141"/>
      <c r="E83" s="141" t="s">
        <v>56</v>
      </c>
      <c r="F83" s="135" t="s">
        <v>42</v>
      </c>
      <c r="G83" s="138" t="s">
        <v>24</v>
      </c>
      <c r="H83" s="138" t="s">
        <v>25</v>
      </c>
      <c r="I83" s="139" t="s">
        <v>26</v>
      </c>
      <c r="J83" s="141" t="s">
        <v>50</v>
      </c>
      <c r="K83" s="141">
        <v>1</v>
      </c>
      <c r="L83" s="142">
        <v>771420</v>
      </c>
      <c r="M83" s="145">
        <f t="shared" si="6"/>
        <v>771420</v>
      </c>
      <c r="N83" s="173" t="s">
        <v>39</v>
      </c>
      <c r="O83" s="290"/>
      <c r="P83" s="19"/>
    </row>
    <row r="84" spans="1:16" ht="70.5" customHeight="1">
      <c r="A84" s="287"/>
      <c r="B84" s="301"/>
      <c r="C84" s="190" t="s">
        <v>52</v>
      </c>
      <c r="D84" s="141"/>
      <c r="E84" s="141" t="s">
        <v>57</v>
      </c>
      <c r="F84" s="135" t="s">
        <v>58</v>
      </c>
      <c r="G84" s="138" t="s">
        <v>24</v>
      </c>
      <c r="H84" s="138" t="s">
        <v>25</v>
      </c>
      <c r="I84" s="139" t="s">
        <v>26</v>
      </c>
      <c r="J84" s="141" t="s">
        <v>50</v>
      </c>
      <c r="K84" s="141">
        <v>1</v>
      </c>
      <c r="L84" s="155">
        <v>1250000</v>
      </c>
      <c r="M84" s="145">
        <f t="shared" si="6"/>
        <v>1250000</v>
      </c>
      <c r="N84" s="174" t="s">
        <v>28</v>
      </c>
      <c r="O84" s="290"/>
      <c r="P84" s="19"/>
    </row>
    <row r="85" spans="1:16" ht="46.5" customHeight="1">
      <c r="A85" s="287"/>
      <c r="B85" s="301"/>
      <c r="C85" s="190" t="s">
        <v>52</v>
      </c>
      <c r="D85" s="141"/>
      <c r="E85" s="141" t="s">
        <v>59</v>
      </c>
      <c r="F85" s="135" t="s">
        <v>42</v>
      </c>
      <c r="G85" s="138" t="s">
        <v>24</v>
      </c>
      <c r="H85" s="138" t="s">
        <v>25</v>
      </c>
      <c r="I85" s="139" t="s">
        <v>26</v>
      </c>
      <c r="J85" s="141" t="s">
        <v>50</v>
      </c>
      <c r="K85" s="141">
        <v>1</v>
      </c>
      <c r="L85" s="142">
        <v>771420</v>
      </c>
      <c r="M85" s="145">
        <f t="shared" si="6"/>
        <v>771420</v>
      </c>
      <c r="N85" s="173" t="s">
        <v>55</v>
      </c>
      <c r="O85" s="290"/>
      <c r="P85" s="19"/>
    </row>
    <row r="86" spans="1:16" ht="60" customHeight="1">
      <c r="A86" s="287"/>
      <c r="B86" s="301"/>
      <c r="C86" s="190" t="s">
        <v>60</v>
      </c>
      <c r="D86" s="141"/>
      <c r="E86" s="141" t="s">
        <v>113</v>
      </c>
      <c r="F86" s="135" t="s">
        <v>42</v>
      </c>
      <c r="G86" s="138" t="s">
        <v>62</v>
      </c>
      <c r="H86" s="138" t="s">
        <v>25</v>
      </c>
      <c r="I86" s="139" t="s">
        <v>26</v>
      </c>
      <c r="J86" s="140" t="s">
        <v>27</v>
      </c>
      <c r="K86" s="141">
        <v>1</v>
      </c>
      <c r="L86" s="142">
        <v>771420</v>
      </c>
      <c r="M86" s="145">
        <f t="shared" si="6"/>
        <v>771420</v>
      </c>
      <c r="N86" s="173" t="s">
        <v>31</v>
      </c>
      <c r="O86" s="290"/>
      <c r="P86" s="19"/>
    </row>
    <row r="87" spans="1:16" ht="43.5" customHeight="1">
      <c r="A87" s="287"/>
      <c r="B87" s="301"/>
      <c r="C87" s="190" t="s">
        <v>60</v>
      </c>
      <c r="D87" s="141"/>
      <c r="E87" s="141" t="s">
        <v>142</v>
      </c>
      <c r="F87" s="135" t="s">
        <v>42</v>
      </c>
      <c r="G87" s="138" t="s">
        <v>62</v>
      </c>
      <c r="H87" s="138" t="s">
        <v>25</v>
      </c>
      <c r="I87" s="139" t="s">
        <v>26</v>
      </c>
      <c r="J87" s="140" t="s">
        <v>27</v>
      </c>
      <c r="K87" s="141">
        <v>1</v>
      </c>
      <c r="L87" s="142">
        <v>771420</v>
      </c>
      <c r="M87" s="145">
        <f t="shared" si="6"/>
        <v>771420</v>
      </c>
      <c r="N87" s="173" t="s">
        <v>31</v>
      </c>
      <c r="O87" s="290"/>
      <c r="P87" s="19"/>
    </row>
    <row r="88" spans="1:16" ht="41.25" customHeight="1">
      <c r="A88" s="287"/>
      <c r="B88" s="301"/>
      <c r="C88" s="190" t="s">
        <v>60</v>
      </c>
      <c r="D88" s="141"/>
      <c r="E88" s="141" t="s">
        <v>61</v>
      </c>
      <c r="F88" s="135" t="s">
        <v>42</v>
      </c>
      <c r="G88" s="138" t="s">
        <v>62</v>
      </c>
      <c r="H88" s="138" t="s">
        <v>25</v>
      </c>
      <c r="I88" s="139" t="s">
        <v>26</v>
      </c>
      <c r="J88" s="140" t="s">
        <v>27</v>
      </c>
      <c r="K88" s="141">
        <v>1</v>
      </c>
      <c r="L88" s="142">
        <v>771420</v>
      </c>
      <c r="M88" s="145">
        <f t="shared" si="6"/>
        <v>771420</v>
      </c>
      <c r="N88" s="173" t="s">
        <v>31</v>
      </c>
      <c r="O88" s="290"/>
      <c r="P88" s="19"/>
    </row>
    <row r="89" spans="1:16" s="14" customFormat="1" ht="15.75" customHeight="1">
      <c r="A89" s="287"/>
      <c r="B89" s="301"/>
      <c r="C89" s="190" t="s">
        <v>63</v>
      </c>
      <c r="D89" s="141" t="s">
        <v>64</v>
      </c>
      <c r="E89" s="135" t="s">
        <v>65</v>
      </c>
      <c r="F89" s="135" t="s">
        <v>42</v>
      </c>
      <c r="G89" s="138" t="s">
        <v>24</v>
      </c>
      <c r="H89" s="138" t="s">
        <v>25</v>
      </c>
      <c r="I89" s="139" t="s">
        <v>26</v>
      </c>
      <c r="J89" s="141" t="s">
        <v>50</v>
      </c>
      <c r="K89" s="141">
        <v>1</v>
      </c>
      <c r="L89" s="142">
        <v>771420</v>
      </c>
      <c r="M89" s="145">
        <f t="shared" si="6"/>
        <v>771420</v>
      </c>
      <c r="N89" s="173" t="s">
        <v>31</v>
      </c>
      <c r="O89" s="290"/>
      <c r="P89" s="19"/>
    </row>
    <row r="90" spans="1:16" s="14" customFormat="1" ht="32.25" customHeight="1">
      <c r="A90" s="287"/>
      <c r="B90" s="301"/>
      <c r="C90" s="190" t="s">
        <v>63</v>
      </c>
      <c r="D90" s="141" t="s">
        <v>64</v>
      </c>
      <c r="E90" s="147" t="s">
        <v>89</v>
      </c>
      <c r="F90" s="135" t="s">
        <v>42</v>
      </c>
      <c r="G90" s="138" t="s">
        <v>24</v>
      </c>
      <c r="H90" s="138" t="s">
        <v>25</v>
      </c>
      <c r="I90" s="139" t="s">
        <v>26</v>
      </c>
      <c r="J90" s="141" t="s">
        <v>50</v>
      </c>
      <c r="K90" s="141">
        <v>1</v>
      </c>
      <c r="L90" s="142">
        <v>771420</v>
      </c>
      <c r="M90" s="145">
        <f t="shared" si="6"/>
        <v>771420</v>
      </c>
      <c r="N90" s="173" t="s">
        <v>31</v>
      </c>
      <c r="O90" s="290"/>
      <c r="P90" s="19"/>
    </row>
    <row r="91" spans="1:16" s="14" customFormat="1" ht="15.75" customHeight="1">
      <c r="A91" s="287"/>
      <c r="B91" s="301"/>
      <c r="C91" s="190" t="s">
        <v>63</v>
      </c>
      <c r="D91" s="141" t="s">
        <v>64</v>
      </c>
      <c r="E91" s="147" t="s">
        <v>66</v>
      </c>
      <c r="F91" s="135" t="s">
        <v>42</v>
      </c>
      <c r="G91" s="138" t="s">
        <v>24</v>
      </c>
      <c r="H91" s="138" t="s">
        <v>25</v>
      </c>
      <c r="I91" s="139" t="s">
        <v>26</v>
      </c>
      <c r="J91" s="141" t="s">
        <v>50</v>
      </c>
      <c r="K91" s="141">
        <v>1</v>
      </c>
      <c r="L91" s="142">
        <v>771420</v>
      </c>
      <c r="M91" s="145">
        <f t="shared" si="6"/>
        <v>771420</v>
      </c>
      <c r="N91" s="173" t="s">
        <v>31</v>
      </c>
      <c r="O91" s="290"/>
      <c r="P91" s="19"/>
    </row>
    <row r="92" spans="1:16" s="14" customFormat="1" ht="15.75" customHeight="1">
      <c r="A92" s="287"/>
      <c r="B92" s="301"/>
      <c r="C92" s="190" t="s">
        <v>63</v>
      </c>
      <c r="D92" s="144" t="s">
        <v>67</v>
      </c>
      <c r="E92" s="148" t="s">
        <v>68</v>
      </c>
      <c r="F92" s="148" t="s">
        <v>58</v>
      </c>
      <c r="G92" s="138" t="s">
        <v>24</v>
      </c>
      <c r="H92" s="138" t="s">
        <v>25</v>
      </c>
      <c r="I92" s="139" t="s">
        <v>26</v>
      </c>
      <c r="J92" s="144" t="s">
        <v>69</v>
      </c>
      <c r="K92" s="141">
        <v>1</v>
      </c>
      <c r="L92" s="155">
        <v>1250000</v>
      </c>
      <c r="M92" s="145">
        <f>L92*K92</f>
        <v>1250000</v>
      </c>
      <c r="N92" s="174" t="s">
        <v>28</v>
      </c>
      <c r="O92" s="290"/>
      <c r="P92" s="19"/>
    </row>
    <row r="93" spans="1:16" s="14" customFormat="1" ht="15.75" customHeight="1">
      <c r="A93" s="287"/>
      <c r="B93" s="301"/>
      <c r="C93" s="190" t="s">
        <v>63</v>
      </c>
      <c r="D93" s="144" t="s">
        <v>70</v>
      </c>
      <c r="E93" s="148" t="s">
        <v>71</v>
      </c>
      <c r="F93" s="135" t="s">
        <v>42</v>
      </c>
      <c r="G93" s="138" t="s">
        <v>24</v>
      </c>
      <c r="H93" s="138" t="s">
        <v>25</v>
      </c>
      <c r="I93" s="139" t="s">
        <v>26</v>
      </c>
      <c r="J93" s="141" t="s">
        <v>50</v>
      </c>
      <c r="K93" s="141">
        <v>1</v>
      </c>
      <c r="L93" s="142">
        <v>771600</v>
      </c>
      <c r="M93" s="145">
        <f>L93*K93</f>
        <v>771600</v>
      </c>
      <c r="N93" s="173" t="s">
        <v>31</v>
      </c>
      <c r="O93" s="290"/>
      <c r="P93" s="19"/>
    </row>
    <row r="94" spans="1:16" s="14" customFormat="1" ht="15.75" customHeight="1">
      <c r="A94" s="287"/>
      <c r="B94" s="301"/>
      <c r="C94" s="190" t="s">
        <v>72</v>
      </c>
      <c r="D94" s="144" t="s">
        <v>73</v>
      </c>
      <c r="E94" s="148" t="s">
        <v>74</v>
      </c>
      <c r="F94" s="135" t="s">
        <v>42</v>
      </c>
      <c r="G94" s="138" t="s">
        <v>24</v>
      </c>
      <c r="H94" s="146" t="s">
        <v>75</v>
      </c>
      <c r="I94" s="139" t="s">
        <v>76</v>
      </c>
      <c r="J94" s="144" t="s">
        <v>77</v>
      </c>
      <c r="K94" s="141">
        <v>2</v>
      </c>
      <c r="L94" s="142">
        <v>771420</v>
      </c>
      <c r="M94" s="145">
        <f>K94*L94</f>
        <v>1542840</v>
      </c>
      <c r="N94" s="173" t="s">
        <v>39</v>
      </c>
      <c r="O94" s="290"/>
      <c r="P94" s="19"/>
    </row>
    <row r="95" spans="1:16" s="14" customFormat="1" ht="15.75" customHeight="1">
      <c r="A95" s="287"/>
      <c r="B95" s="301"/>
      <c r="C95" s="191" t="s">
        <v>72</v>
      </c>
      <c r="D95" s="205" t="s">
        <v>73</v>
      </c>
      <c r="E95" s="206" t="s">
        <v>78</v>
      </c>
      <c r="F95" s="207" t="s">
        <v>42</v>
      </c>
      <c r="G95" s="208" t="s">
        <v>24</v>
      </c>
      <c r="H95" s="256" t="s">
        <v>43</v>
      </c>
      <c r="I95" s="209" t="s">
        <v>26</v>
      </c>
      <c r="J95" s="223" t="s">
        <v>79</v>
      </c>
      <c r="K95" s="223">
        <v>1</v>
      </c>
      <c r="L95" s="201">
        <v>771420</v>
      </c>
      <c r="M95" s="224">
        <f t="shared" ref="M95:M96" si="7">K95*L95</f>
        <v>771420</v>
      </c>
      <c r="N95" s="210" t="s">
        <v>55</v>
      </c>
      <c r="O95" s="290"/>
      <c r="P95" s="19"/>
    </row>
    <row r="96" spans="1:16" s="14" customFormat="1" ht="15.75" customHeight="1">
      <c r="A96" s="288"/>
      <c r="B96" s="316"/>
      <c r="C96" s="169" t="s">
        <v>72</v>
      </c>
      <c r="D96" s="160" t="s">
        <v>73</v>
      </c>
      <c r="E96" s="161" t="s">
        <v>80</v>
      </c>
      <c r="F96" s="162" t="s">
        <v>42</v>
      </c>
      <c r="G96" s="163" t="s">
        <v>24</v>
      </c>
      <c r="H96" s="163" t="s">
        <v>25</v>
      </c>
      <c r="I96" s="164" t="s">
        <v>26</v>
      </c>
      <c r="J96" s="160" t="s">
        <v>69</v>
      </c>
      <c r="K96" s="165">
        <v>1</v>
      </c>
      <c r="L96" s="203">
        <v>771420</v>
      </c>
      <c r="M96" s="166">
        <f t="shared" si="7"/>
        <v>771420</v>
      </c>
      <c r="N96" s="202" t="s">
        <v>31</v>
      </c>
      <c r="O96" s="291"/>
      <c r="P96" s="19"/>
    </row>
    <row r="97" spans="1:16" s="14" customFormat="1" ht="15.75" customHeight="1">
      <c r="A97" s="18"/>
      <c r="B97" s="18"/>
      <c r="C97"/>
      <c r="D97"/>
      <c r="E97" s="7"/>
      <c r="F97"/>
      <c r="G97"/>
      <c r="H97"/>
      <c r="I97"/>
      <c r="J97"/>
      <c r="K97" s="302" t="s">
        <v>84</v>
      </c>
      <c r="L97" s="302"/>
      <c r="M97" s="131">
        <f>SUM(M5:M96)</f>
        <v>79800000</v>
      </c>
      <c r="O97" s="19"/>
      <c r="P97"/>
    </row>
    <row r="98" spans="1:16" s="14" customFormat="1" ht="15.75" customHeight="1">
      <c r="A98" s="12"/>
      <c r="B98" s="12"/>
      <c r="C98"/>
      <c r="D98"/>
      <c r="E98" s="7"/>
      <c r="F98"/>
      <c r="G98"/>
      <c r="H98"/>
      <c r="I98"/>
      <c r="J98"/>
      <c r="K98" s="293" t="s">
        <v>85</v>
      </c>
      <c r="L98" s="294"/>
      <c r="M98" s="10">
        <v>2878620</v>
      </c>
      <c r="N98" s="23">
        <f>M98*100%/M99</f>
        <v>3.4816981705790444E-2</v>
      </c>
      <c r="O98"/>
      <c r="P98"/>
    </row>
    <row r="99" spans="1:16" s="14" customFormat="1" ht="15.75" customHeight="1">
      <c r="A99" s="12"/>
      <c r="B99" s="12"/>
      <c r="C99"/>
      <c r="D99"/>
      <c r="E99" s="7"/>
      <c r="F99"/>
      <c r="G99"/>
      <c r="H99"/>
      <c r="I99"/>
      <c r="J99"/>
      <c r="K99" s="282" t="s">
        <v>86</v>
      </c>
      <c r="L99" s="282"/>
      <c r="M99" s="17">
        <f>M97+M98</f>
        <v>82678620</v>
      </c>
      <c r="O99"/>
      <c r="P99"/>
    </row>
    <row r="100" spans="1:16" s="14" customFormat="1" ht="15.75" customHeight="1">
      <c r="A100" s="12"/>
      <c r="B100" s="12"/>
      <c r="C100"/>
      <c r="D100"/>
      <c r="E100" s="7"/>
      <c r="F100"/>
      <c r="G100"/>
      <c r="H100"/>
      <c r="I100"/>
      <c r="J100"/>
      <c r="K100"/>
      <c r="L100"/>
      <c r="M100"/>
      <c r="O100"/>
      <c r="P100"/>
    </row>
    <row r="101" spans="1:16" s="14" customFormat="1" ht="15.75" customHeight="1">
      <c r="A101" s="12"/>
      <c r="B101" s="12"/>
      <c r="C101"/>
      <c r="D101"/>
      <c r="E101" s="7"/>
      <c r="F101"/>
      <c r="G101"/>
      <c r="H101"/>
      <c r="I101"/>
      <c r="J101"/>
      <c r="K101"/>
      <c r="L101"/>
      <c r="M101"/>
      <c r="O101"/>
      <c r="P101"/>
    </row>
    <row r="102" spans="1:16" s="14" customFormat="1" ht="15.75" customHeight="1">
      <c r="A102" s="12"/>
      <c r="B102" s="12"/>
      <c r="C102"/>
      <c r="D102"/>
      <c r="E102" s="7"/>
      <c r="F102"/>
      <c r="G102"/>
      <c r="H102"/>
      <c r="I102"/>
      <c r="J102"/>
      <c r="K102"/>
      <c r="L102"/>
      <c r="M102"/>
      <c r="O102"/>
      <c r="P102"/>
    </row>
    <row r="103" spans="1:16" s="14" customFormat="1" ht="15.75" customHeight="1">
      <c r="A103" s="12"/>
      <c r="B103" s="12"/>
      <c r="C103"/>
      <c r="D103"/>
      <c r="E103" s="7"/>
      <c r="F103"/>
      <c r="G103"/>
      <c r="H103"/>
      <c r="I103"/>
      <c r="J103"/>
      <c r="K103"/>
      <c r="L103"/>
      <c r="M103"/>
      <c r="O103"/>
      <c r="P103"/>
    </row>
    <row r="104" spans="1:16" s="14" customFormat="1" ht="15.75" customHeight="1">
      <c r="A104" s="12"/>
      <c r="B104" s="12"/>
      <c r="C104"/>
      <c r="D104"/>
      <c r="E104" s="7"/>
      <c r="F104"/>
      <c r="G104"/>
      <c r="H104"/>
      <c r="I104"/>
      <c r="J104"/>
      <c r="K104"/>
      <c r="L104"/>
      <c r="M104"/>
      <c r="O104"/>
      <c r="P104"/>
    </row>
    <row r="105" spans="1:16" ht="15.75" customHeight="1"/>
    <row r="106" spans="1:16" ht="15.75" customHeight="1"/>
    <row r="107" spans="1:16" ht="15.75" customHeight="1"/>
    <row r="108" spans="1:16" ht="15.75" customHeight="1"/>
    <row r="109" spans="1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1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1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1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  <row r="1017" spans="3:16" s="12" customFormat="1" ht="15.75" customHeight="1">
      <c r="C1017"/>
      <c r="D1017"/>
      <c r="E1017" s="7"/>
      <c r="F1017"/>
      <c r="G1017"/>
      <c r="H1017"/>
      <c r="I1017"/>
      <c r="J1017"/>
      <c r="K1017"/>
      <c r="L1017"/>
      <c r="M1017"/>
      <c r="N1017" s="14"/>
      <c r="O1017"/>
      <c r="P1017"/>
    </row>
    <row r="1018" spans="3:16" s="12" customFormat="1" ht="15.75" customHeight="1">
      <c r="C1018"/>
      <c r="D1018"/>
      <c r="E1018" s="7"/>
      <c r="F1018"/>
      <c r="G1018"/>
      <c r="H1018"/>
      <c r="I1018"/>
      <c r="J1018"/>
      <c r="K1018"/>
      <c r="L1018"/>
      <c r="M1018"/>
      <c r="N1018" s="14"/>
      <c r="O1018"/>
      <c r="P1018"/>
    </row>
    <row r="1019" spans="3:16" s="12" customFormat="1" ht="15.75" customHeight="1">
      <c r="C1019"/>
      <c r="D1019"/>
      <c r="E1019" s="7"/>
      <c r="F1019"/>
      <c r="G1019"/>
      <c r="H1019"/>
      <c r="I1019"/>
      <c r="J1019"/>
      <c r="K1019"/>
      <c r="L1019"/>
      <c r="M1019"/>
      <c r="N1019" s="14"/>
      <c r="O1019"/>
      <c r="P1019"/>
    </row>
    <row r="1020" spans="3:16" s="12" customFormat="1" ht="15.75" customHeight="1">
      <c r="C1020"/>
      <c r="D1020"/>
      <c r="E1020" s="7"/>
      <c r="F1020"/>
      <c r="G1020"/>
      <c r="H1020"/>
      <c r="I1020"/>
      <c r="J1020"/>
      <c r="K1020"/>
      <c r="L1020"/>
      <c r="M1020"/>
      <c r="N1020" s="14"/>
      <c r="O1020"/>
      <c r="P1020"/>
    </row>
    <row r="1021" spans="3:16" s="12" customFormat="1" ht="15.75" customHeight="1">
      <c r="C1021"/>
      <c r="D1021"/>
      <c r="E1021" s="7"/>
      <c r="F1021"/>
      <c r="G1021"/>
      <c r="H1021"/>
      <c r="I1021"/>
      <c r="J1021"/>
      <c r="K1021"/>
      <c r="L1021"/>
      <c r="M1021"/>
      <c r="N1021" s="14"/>
      <c r="O1021"/>
      <c r="P1021"/>
    </row>
    <row r="1022" spans="3:16" s="12" customFormat="1" ht="15.75" customHeight="1">
      <c r="C1022"/>
      <c r="D1022"/>
      <c r="E1022" s="7"/>
      <c r="F1022"/>
      <c r="G1022"/>
      <c r="H1022"/>
      <c r="I1022"/>
      <c r="J1022"/>
      <c r="K1022"/>
      <c r="L1022"/>
      <c r="M1022"/>
      <c r="N1022" s="14"/>
      <c r="O1022"/>
      <c r="P1022"/>
    </row>
    <row r="1023" spans="3:16" s="12" customFormat="1" ht="15.75" customHeight="1">
      <c r="C1023"/>
      <c r="D1023"/>
      <c r="E1023" s="7"/>
      <c r="F1023"/>
      <c r="G1023"/>
      <c r="H1023"/>
      <c r="I1023"/>
      <c r="J1023"/>
      <c r="K1023"/>
      <c r="L1023"/>
      <c r="M1023"/>
      <c r="N1023" s="14"/>
      <c r="O1023"/>
      <c r="P1023"/>
    </row>
    <row r="1024" spans="3:16" s="12" customFormat="1" ht="15.75" customHeight="1">
      <c r="C1024"/>
      <c r="D1024"/>
      <c r="E1024" s="7"/>
      <c r="F1024"/>
      <c r="G1024"/>
      <c r="H1024"/>
      <c r="I1024"/>
      <c r="J1024"/>
      <c r="K1024"/>
      <c r="L1024"/>
      <c r="M1024"/>
      <c r="N1024" s="14"/>
      <c r="O1024"/>
      <c r="P1024"/>
    </row>
    <row r="1025" spans="3:16" s="12" customFormat="1" ht="15.75" customHeight="1">
      <c r="C1025"/>
      <c r="D1025"/>
      <c r="E1025" s="7"/>
      <c r="F1025"/>
      <c r="G1025"/>
      <c r="H1025"/>
      <c r="I1025"/>
      <c r="J1025"/>
      <c r="K1025"/>
      <c r="L1025"/>
      <c r="M1025"/>
      <c r="N1025" s="14"/>
      <c r="O1025"/>
      <c r="P1025"/>
    </row>
    <row r="1026" spans="3:16" s="12" customFormat="1" ht="15.75" customHeight="1">
      <c r="C1026"/>
      <c r="D1026"/>
      <c r="E1026" s="7"/>
      <c r="F1026"/>
      <c r="G1026"/>
      <c r="H1026"/>
      <c r="I1026"/>
      <c r="J1026"/>
      <c r="K1026"/>
      <c r="L1026"/>
      <c r="M1026"/>
      <c r="N1026" s="14"/>
      <c r="O1026"/>
      <c r="P1026"/>
    </row>
    <row r="1027" spans="3:16" s="12" customFormat="1" ht="15.75" customHeight="1">
      <c r="C1027"/>
      <c r="D1027"/>
      <c r="E1027" s="7"/>
      <c r="F1027"/>
      <c r="G1027"/>
      <c r="H1027"/>
      <c r="I1027"/>
      <c r="J1027"/>
      <c r="K1027"/>
      <c r="L1027"/>
      <c r="M1027"/>
      <c r="N1027" s="14"/>
      <c r="O1027"/>
      <c r="P1027"/>
    </row>
    <row r="1028" spans="3:16" s="12" customFormat="1" ht="15.75" customHeight="1">
      <c r="C1028"/>
      <c r="D1028"/>
      <c r="E1028" s="7"/>
      <c r="F1028"/>
      <c r="G1028"/>
      <c r="H1028"/>
      <c r="I1028"/>
      <c r="J1028"/>
      <c r="K1028"/>
      <c r="L1028"/>
      <c r="M1028"/>
      <c r="N1028" s="14"/>
      <c r="O1028"/>
      <c r="P1028"/>
    </row>
    <row r="1029" spans="3:16" s="12" customFormat="1" ht="15.75" customHeight="1">
      <c r="C1029"/>
      <c r="D1029"/>
      <c r="E1029" s="7"/>
      <c r="F1029"/>
      <c r="G1029"/>
      <c r="H1029"/>
      <c r="I1029"/>
      <c r="J1029"/>
      <c r="K1029"/>
      <c r="L1029"/>
      <c r="M1029"/>
      <c r="N1029" s="14"/>
      <c r="O1029"/>
      <c r="P1029"/>
    </row>
    <row r="1030" spans="3:16" s="12" customFormat="1" ht="15.75" customHeight="1">
      <c r="C1030"/>
      <c r="D1030"/>
      <c r="E1030" s="7"/>
      <c r="F1030"/>
      <c r="G1030"/>
      <c r="H1030"/>
      <c r="I1030"/>
      <c r="J1030"/>
      <c r="K1030"/>
      <c r="L1030"/>
      <c r="M1030"/>
      <c r="N1030" s="14"/>
      <c r="O1030"/>
      <c r="P1030"/>
    </row>
    <row r="1031" spans="3:16" s="12" customFormat="1" ht="15.75" customHeight="1">
      <c r="C1031"/>
      <c r="D1031"/>
      <c r="E1031" s="7"/>
      <c r="F1031"/>
      <c r="G1031"/>
      <c r="H1031"/>
      <c r="I1031"/>
      <c r="J1031"/>
      <c r="K1031"/>
      <c r="L1031"/>
      <c r="M1031"/>
      <c r="N1031" s="14"/>
      <c r="O1031"/>
      <c r="P1031"/>
    </row>
    <row r="1032" spans="3:16" s="12" customFormat="1" ht="15.75" customHeight="1">
      <c r="C1032"/>
      <c r="D1032"/>
      <c r="E1032" s="7"/>
      <c r="F1032"/>
      <c r="G1032"/>
      <c r="H1032"/>
      <c r="I1032"/>
      <c r="J1032"/>
      <c r="K1032"/>
      <c r="L1032"/>
      <c r="M1032"/>
      <c r="N1032" s="14"/>
      <c r="O1032"/>
      <c r="P1032"/>
    </row>
    <row r="1033" spans="3:16" s="12" customFormat="1" ht="15.75" customHeight="1">
      <c r="C1033"/>
      <c r="D1033"/>
      <c r="E1033" s="7"/>
      <c r="F1033"/>
      <c r="G1033"/>
      <c r="H1033"/>
      <c r="I1033"/>
      <c r="J1033"/>
      <c r="K1033"/>
      <c r="L1033"/>
      <c r="M1033"/>
      <c r="N1033" s="14"/>
      <c r="O1033"/>
      <c r="P1033"/>
    </row>
    <row r="1034" spans="3:16" s="12" customFormat="1" ht="15.75" customHeight="1">
      <c r="C1034"/>
      <c r="D1034"/>
      <c r="E1034" s="7"/>
      <c r="F1034"/>
      <c r="G1034"/>
      <c r="H1034"/>
      <c r="I1034"/>
      <c r="J1034"/>
      <c r="K1034"/>
      <c r="L1034"/>
      <c r="M1034"/>
      <c r="N1034" s="14"/>
      <c r="O1034"/>
      <c r="P1034"/>
    </row>
    <row r="1035" spans="3:16" s="12" customFormat="1" ht="15.75" customHeight="1">
      <c r="C1035"/>
      <c r="D1035"/>
      <c r="E1035" s="7"/>
      <c r="F1035"/>
      <c r="G1035"/>
      <c r="H1035"/>
      <c r="I1035"/>
      <c r="J1035"/>
      <c r="K1035"/>
      <c r="L1035"/>
      <c r="M1035"/>
      <c r="N1035" s="14"/>
      <c r="O1035"/>
      <c r="P1035"/>
    </row>
    <row r="1036" spans="3:16" s="12" customFormat="1" ht="15.75" customHeight="1">
      <c r="C1036"/>
      <c r="D1036"/>
      <c r="E1036" s="7"/>
      <c r="F1036"/>
      <c r="G1036"/>
      <c r="H1036"/>
      <c r="I1036"/>
      <c r="J1036"/>
      <c r="K1036"/>
      <c r="L1036"/>
      <c r="M1036"/>
      <c r="N1036" s="14"/>
      <c r="O1036"/>
      <c r="P1036"/>
    </row>
    <row r="1037" spans="3:16" s="12" customFormat="1" ht="15.75" customHeight="1">
      <c r="C1037"/>
      <c r="D1037"/>
      <c r="E1037" s="7"/>
      <c r="F1037"/>
      <c r="G1037"/>
      <c r="H1037"/>
      <c r="I1037"/>
      <c r="J1037"/>
      <c r="K1037"/>
      <c r="L1037"/>
      <c r="M1037"/>
      <c r="N1037" s="14"/>
      <c r="O1037"/>
      <c r="P1037"/>
    </row>
    <row r="1038" spans="3:16" s="12" customFormat="1" ht="15.75" customHeight="1">
      <c r="C1038"/>
      <c r="D1038"/>
      <c r="E1038" s="7"/>
      <c r="F1038"/>
      <c r="G1038"/>
      <c r="H1038"/>
      <c r="I1038"/>
      <c r="J1038"/>
      <c r="K1038"/>
      <c r="L1038"/>
      <c r="M1038"/>
      <c r="N1038" s="14"/>
      <c r="O1038"/>
      <c r="P1038"/>
    </row>
    <row r="1039" spans="3:16" s="12" customFormat="1" ht="15.75" customHeight="1">
      <c r="C1039"/>
      <c r="D1039"/>
      <c r="E1039" s="7"/>
      <c r="F1039"/>
      <c r="G1039"/>
      <c r="H1039"/>
      <c r="I1039"/>
      <c r="J1039"/>
      <c r="K1039"/>
      <c r="L1039"/>
      <c r="M1039"/>
      <c r="N1039" s="14"/>
      <c r="O1039"/>
      <c r="P1039"/>
    </row>
    <row r="1040" spans="3:16" s="12" customFormat="1" ht="15.75" customHeight="1">
      <c r="C1040"/>
      <c r="D1040"/>
      <c r="E1040" s="7"/>
      <c r="F1040"/>
      <c r="G1040"/>
      <c r="H1040"/>
      <c r="I1040"/>
      <c r="J1040"/>
      <c r="K1040"/>
      <c r="L1040"/>
      <c r="M1040"/>
      <c r="N1040" s="14"/>
      <c r="O1040"/>
      <c r="P1040"/>
    </row>
  </sheetData>
  <protectedRanges>
    <protectedRange sqref="E5 E28 E51 E74" name="Rango1_13_1_1_1_1_1_1_1"/>
  </protectedRanges>
  <mergeCells count="16">
    <mergeCell ref="K98:L98"/>
    <mergeCell ref="K99:L99"/>
    <mergeCell ref="O4:O96"/>
    <mergeCell ref="B28:B50"/>
    <mergeCell ref="B5:B27"/>
    <mergeCell ref="B74:B96"/>
    <mergeCell ref="A1:O1"/>
    <mergeCell ref="A2:O2"/>
    <mergeCell ref="G3:H3"/>
    <mergeCell ref="I3:J3"/>
    <mergeCell ref="K97:L97"/>
    <mergeCell ref="A74:A96"/>
    <mergeCell ref="B51:B73"/>
    <mergeCell ref="A51:A73"/>
    <mergeCell ref="A28:A50"/>
    <mergeCell ref="A5:A27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1049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20" customWidth="1"/>
    <col min="17" max="17" width="17.85546875" customWidth="1"/>
    <col min="18" max="18" width="17.140625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197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8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357">
        <v>1</v>
      </c>
      <c r="P4" s="3"/>
    </row>
    <row r="5" spans="1:18" ht="78" customHeight="1">
      <c r="A5" s="286" t="s">
        <v>198</v>
      </c>
      <c r="B5" s="300">
        <v>380</v>
      </c>
      <c r="C5" s="192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1600000</v>
      </c>
      <c r="M5" s="155">
        <f>K5*L5</f>
        <v>1600000</v>
      </c>
      <c r="N5" s="172" t="s">
        <v>28</v>
      </c>
      <c r="O5" s="358"/>
      <c r="P5">
        <v>64800000</v>
      </c>
      <c r="Q5">
        <f>P5/4</f>
        <v>16200000</v>
      </c>
      <c r="R5" s="155">
        <f>Q5/24</f>
        <v>675000</v>
      </c>
    </row>
    <row r="6" spans="1:18" ht="65.25" customHeight="1">
      <c r="A6" s="287"/>
      <c r="B6" s="301"/>
      <c r="C6" s="189" t="s">
        <v>20</v>
      </c>
      <c r="D6" s="171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675000</v>
      </c>
      <c r="M6" s="142">
        <f>K6*L6</f>
        <v>675000</v>
      </c>
      <c r="N6" s="173" t="s">
        <v>31</v>
      </c>
      <c r="O6" s="358"/>
      <c r="P6" s="194">
        <v>20000000</v>
      </c>
      <c r="Q6" s="155">
        <f>P6/4</f>
        <v>5000000</v>
      </c>
      <c r="R6" s="155">
        <v>1600000</v>
      </c>
    </row>
    <row r="7" spans="1:18" ht="65.25" customHeight="1">
      <c r="A7" s="287"/>
      <c r="B7" s="301"/>
      <c r="C7" s="18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675000</v>
      </c>
      <c r="M7" s="142">
        <f t="shared" ref="M7:M24" si="0">K7*L7</f>
        <v>675000</v>
      </c>
      <c r="N7" s="173" t="s">
        <v>31</v>
      </c>
      <c r="O7" s="358"/>
      <c r="P7" s="177">
        <f>SUM(M5:M30)</f>
        <v>21200000</v>
      </c>
      <c r="Q7" s="134">
        <f>P7*4</f>
        <v>84800000</v>
      </c>
      <c r="R7" s="155">
        <v>1600000</v>
      </c>
    </row>
    <row r="8" spans="1:18" ht="65.25" customHeight="1">
      <c r="A8" s="287"/>
      <c r="B8" s="301"/>
      <c r="C8" s="18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675000</v>
      </c>
      <c r="M8" s="142">
        <f t="shared" si="0"/>
        <v>675000</v>
      </c>
      <c r="N8" s="173" t="s">
        <v>31</v>
      </c>
      <c r="O8" s="358"/>
      <c r="P8" s="19"/>
      <c r="R8" s="155">
        <v>1800000</v>
      </c>
    </row>
    <row r="9" spans="1:18" ht="136.5" customHeight="1">
      <c r="A9" s="287"/>
      <c r="B9" s="301"/>
      <c r="C9" s="18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675000</v>
      </c>
      <c r="M9" s="142">
        <f t="shared" si="0"/>
        <v>675000</v>
      </c>
      <c r="N9" s="173" t="s">
        <v>39</v>
      </c>
      <c r="O9" s="358"/>
    </row>
    <row r="10" spans="1:18" ht="52.5" customHeight="1">
      <c r="A10" s="287"/>
      <c r="B10" s="301"/>
      <c r="C10" s="190" t="s">
        <v>169</v>
      </c>
      <c r="D10" s="144" t="s">
        <v>170</v>
      </c>
      <c r="E10" s="143" t="s">
        <v>171</v>
      </c>
      <c r="F10" s="137" t="s">
        <v>172</v>
      </c>
      <c r="G10" s="138" t="s">
        <v>38</v>
      </c>
      <c r="H10" s="138" t="s">
        <v>173</v>
      </c>
      <c r="I10" s="139" t="s">
        <v>76</v>
      </c>
      <c r="J10" s="139" t="s">
        <v>174</v>
      </c>
      <c r="K10" s="141">
        <v>1</v>
      </c>
      <c r="L10" s="142">
        <v>675000</v>
      </c>
      <c r="M10" s="145">
        <f t="shared" si="0"/>
        <v>675000</v>
      </c>
      <c r="N10" s="158" t="s">
        <v>45</v>
      </c>
      <c r="O10" s="358"/>
    </row>
    <row r="11" spans="1:18" ht="60" customHeight="1">
      <c r="A11" s="287"/>
      <c r="B11" s="301"/>
      <c r="C11" s="190" t="s">
        <v>169</v>
      </c>
      <c r="D11" s="144" t="s">
        <v>170</v>
      </c>
      <c r="E11" s="144" t="s">
        <v>175</v>
      </c>
      <c r="F11" s="137" t="s">
        <v>176</v>
      </c>
      <c r="G11" s="138" t="s">
        <v>38</v>
      </c>
      <c r="H11" s="138" t="s">
        <v>25</v>
      </c>
      <c r="I11" s="139" t="s">
        <v>26</v>
      </c>
      <c r="J11" s="139" t="s">
        <v>177</v>
      </c>
      <c r="K11" s="141">
        <v>1</v>
      </c>
      <c r="L11" s="142">
        <v>675000</v>
      </c>
      <c r="M11" s="145">
        <f t="shared" si="0"/>
        <v>675000</v>
      </c>
      <c r="N11" s="158" t="s">
        <v>45</v>
      </c>
      <c r="O11" s="358"/>
    </row>
    <row r="12" spans="1:18" ht="71.25" customHeight="1">
      <c r="A12" s="287"/>
      <c r="B12" s="301"/>
      <c r="C12" s="190" t="s">
        <v>40</v>
      </c>
      <c r="D12" s="136"/>
      <c r="E12" s="144" t="s">
        <v>41</v>
      </c>
      <c r="F12" s="135" t="s">
        <v>42</v>
      </c>
      <c r="G12" s="138" t="s">
        <v>24</v>
      </c>
      <c r="H12" s="138" t="s">
        <v>43</v>
      </c>
      <c r="I12" s="139" t="s">
        <v>26</v>
      </c>
      <c r="J12" s="141" t="s">
        <v>44</v>
      </c>
      <c r="K12" s="141">
        <v>1</v>
      </c>
      <c r="L12" s="142">
        <v>675000</v>
      </c>
      <c r="M12" s="145">
        <f t="shared" si="0"/>
        <v>675000</v>
      </c>
      <c r="N12" s="170" t="s">
        <v>45</v>
      </c>
      <c r="O12" s="358"/>
    </row>
    <row r="13" spans="1:18" ht="80.25" customHeight="1">
      <c r="A13" s="287"/>
      <c r="B13" s="301"/>
      <c r="C13" s="190" t="s">
        <v>40</v>
      </c>
      <c r="D13" s="136"/>
      <c r="E13" s="144" t="s">
        <v>46</v>
      </c>
      <c r="F13" s="135" t="s">
        <v>47</v>
      </c>
      <c r="G13" s="138"/>
      <c r="H13" s="138" t="s">
        <v>25</v>
      </c>
      <c r="I13" s="139" t="s">
        <v>26</v>
      </c>
      <c r="J13" s="139" t="s">
        <v>48</v>
      </c>
      <c r="K13" s="141">
        <v>1</v>
      </c>
      <c r="L13" s="142">
        <v>675000</v>
      </c>
      <c r="M13" s="145">
        <f t="shared" si="0"/>
        <v>675000</v>
      </c>
      <c r="N13" s="170" t="s">
        <v>45</v>
      </c>
      <c r="O13" s="358"/>
    </row>
    <row r="14" spans="1:18" ht="82.5" customHeight="1">
      <c r="A14" s="287"/>
      <c r="B14" s="301"/>
      <c r="C14" s="190" t="s">
        <v>40</v>
      </c>
      <c r="D14" s="136"/>
      <c r="E14" s="144" t="s">
        <v>51</v>
      </c>
      <c r="F14" s="135" t="s">
        <v>42</v>
      </c>
      <c r="G14" s="138" t="s">
        <v>24</v>
      </c>
      <c r="H14" s="138" t="s">
        <v>25</v>
      </c>
      <c r="I14" s="139" t="s">
        <v>26</v>
      </c>
      <c r="J14" s="139" t="s">
        <v>50</v>
      </c>
      <c r="K14" s="141">
        <v>1</v>
      </c>
      <c r="L14" s="142">
        <v>675000</v>
      </c>
      <c r="M14" s="145">
        <f t="shared" si="0"/>
        <v>675000</v>
      </c>
      <c r="N14" s="170" t="s">
        <v>45</v>
      </c>
      <c r="O14" s="358"/>
    </row>
    <row r="15" spans="1:18" ht="58.5" customHeight="1">
      <c r="A15" s="287"/>
      <c r="B15" s="301"/>
      <c r="C15" s="190" t="s">
        <v>52</v>
      </c>
      <c r="D15" s="141"/>
      <c r="E15" s="141" t="s">
        <v>53</v>
      </c>
      <c r="F15" s="135" t="s">
        <v>54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41">
        <v>1</v>
      </c>
      <c r="L15" s="142">
        <v>675000</v>
      </c>
      <c r="M15" s="145">
        <f t="shared" si="0"/>
        <v>675000</v>
      </c>
      <c r="N15" s="173" t="s">
        <v>55</v>
      </c>
      <c r="O15" s="358"/>
    </row>
    <row r="16" spans="1:18" ht="75" customHeight="1">
      <c r="A16" s="287"/>
      <c r="B16" s="301"/>
      <c r="C16" s="190" t="s">
        <v>52</v>
      </c>
      <c r="D16" s="141"/>
      <c r="E16" s="141" t="s">
        <v>56</v>
      </c>
      <c r="F16" s="135" t="s">
        <v>42</v>
      </c>
      <c r="G16" s="138" t="s">
        <v>24</v>
      </c>
      <c r="H16" s="138" t="s">
        <v>25</v>
      </c>
      <c r="I16" s="139" t="s">
        <v>26</v>
      </c>
      <c r="J16" s="141" t="s">
        <v>50</v>
      </c>
      <c r="K16" s="141">
        <v>1</v>
      </c>
      <c r="L16" s="142">
        <v>675000</v>
      </c>
      <c r="M16" s="145">
        <f t="shared" si="0"/>
        <v>675000</v>
      </c>
      <c r="N16" s="173" t="s">
        <v>39</v>
      </c>
      <c r="O16" s="358"/>
    </row>
    <row r="17" spans="1:16" ht="56.25" customHeight="1">
      <c r="A17" s="287"/>
      <c r="B17" s="301"/>
      <c r="C17" s="190" t="s">
        <v>52</v>
      </c>
      <c r="D17" s="141"/>
      <c r="E17" s="141" t="s">
        <v>57</v>
      </c>
      <c r="F17" s="135" t="s">
        <v>58</v>
      </c>
      <c r="G17" s="138" t="s">
        <v>24</v>
      </c>
      <c r="H17" s="138" t="s">
        <v>25</v>
      </c>
      <c r="I17" s="139" t="s">
        <v>26</v>
      </c>
      <c r="J17" s="141" t="s">
        <v>50</v>
      </c>
      <c r="K17" s="141">
        <v>1</v>
      </c>
      <c r="L17" s="145">
        <v>1600000</v>
      </c>
      <c r="M17" s="145">
        <f t="shared" si="0"/>
        <v>1600000</v>
      </c>
      <c r="N17" s="174" t="s">
        <v>28</v>
      </c>
      <c r="O17" s="358"/>
    </row>
    <row r="18" spans="1:16" ht="45.75" customHeight="1">
      <c r="A18" s="287"/>
      <c r="B18" s="301"/>
      <c r="C18" s="190" t="s">
        <v>52</v>
      </c>
      <c r="D18" s="141"/>
      <c r="E18" s="141" t="s">
        <v>59</v>
      </c>
      <c r="F18" s="135" t="s">
        <v>42</v>
      </c>
      <c r="G18" s="138" t="s">
        <v>24</v>
      </c>
      <c r="H18" s="138" t="s">
        <v>25</v>
      </c>
      <c r="I18" s="139" t="s">
        <v>26</v>
      </c>
      <c r="J18" s="141" t="s">
        <v>50</v>
      </c>
      <c r="K18" s="141">
        <v>1</v>
      </c>
      <c r="L18" s="142">
        <v>675000</v>
      </c>
      <c r="M18" s="145">
        <f t="shared" si="0"/>
        <v>675000</v>
      </c>
      <c r="N18" s="173" t="s">
        <v>55</v>
      </c>
      <c r="O18" s="358"/>
    </row>
    <row r="19" spans="1:16" ht="56.25" customHeight="1">
      <c r="A19" s="287"/>
      <c r="B19" s="301"/>
      <c r="C19" s="190" t="s">
        <v>60</v>
      </c>
      <c r="D19" s="141"/>
      <c r="E19" s="141" t="s">
        <v>113</v>
      </c>
      <c r="F19" s="135" t="s">
        <v>42</v>
      </c>
      <c r="G19" s="138" t="s">
        <v>62</v>
      </c>
      <c r="H19" s="138" t="s">
        <v>25</v>
      </c>
      <c r="I19" s="139" t="s">
        <v>26</v>
      </c>
      <c r="J19" s="140" t="s">
        <v>27</v>
      </c>
      <c r="K19" s="141">
        <v>1</v>
      </c>
      <c r="L19" s="142">
        <v>675000</v>
      </c>
      <c r="M19" s="145">
        <f t="shared" si="0"/>
        <v>675000</v>
      </c>
      <c r="N19" s="173" t="s">
        <v>31</v>
      </c>
      <c r="O19" s="358"/>
      <c r="P19" s="19"/>
    </row>
    <row r="20" spans="1:16" ht="56.25" customHeight="1">
      <c r="A20" s="287"/>
      <c r="B20" s="301"/>
      <c r="C20" s="190" t="s">
        <v>60</v>
      </c>
      <c r="D20" s="141"/>
      <c r="E20" s="141" t="s">
        <v>142</v>
      </c>
      <c r="F20" s="135" t="s">
        <v>42</v>
      </c>
      <c r="G20" s="138" t="s">
        <v>62</v>
      </c>
      <c r="H20" s="138" t="s">
        <v>25</v>
      </c>
      <c r="I20" s="139" t="s">
        <v>26</v>
      </c>
      <c r="J20" s="140" t="s">
        <v>27</v>
      </c>
      <c r="K20" s="141">
        <v>1</v>
      </c>
      <c r="L20" s="142">
        <v>675000</v>
      </c>
      <c r="M20" s="145">
        <f t="shared" si="0"/>
        <v>675000</v>
      </c>
      <c r="N20" s="173" t="s">
        <v>31</v>
      </c>
      <c r="O20" s="358"/>
      <c r="P20" s="19"/>
    </row>
    <row r="21" spans="1:16" ht="56.25" customHeight="1">
      <c r="A21" s="287"/>
      <c r="B21" s="301"/>
      <c r="C21" s="190" t="s">
        <v>60</v>
      </c>
      <c r="D21" s="141"/>
      <c r="E21" s="141" t="s">
        <v>61</v>
      </c>
      <c r="F21" s="135" t="s">
        <v>42</v>
      </c>
      <c r="G21" s="138" t="s">
        <v>62</v>
      </c>
      <c r="H21" s="138" t="s">
        <v>25</v>
      </c>
      <c r="I21" s="139" t="s">
        <v>26</v>
      </c>
      <c r="J21" s="140" t="s">
        <v>27</v>
      </c>
      <c r="K21" s="141">
        <v>1</v>
      </c>
      <c r="L21" s="142">
        <v>675000</v>
      </c>
      <c r="M21" s="145">
        <f t="shared" si="0"/>
        <v>675000</v>
      </c>
      <c r="N21" s="173" t="s">
        <v>31</v>
      </c>
      <c r="O21" s="358"/>
    </row>
    <row r="22" spans="1:16" ht="56.25" customHeight="1">
      <c r="A22" s="287"/>
      <c r="B22" s="301"/>
      <c r="C22" s="190" t="s">
        <v>63</v>
      </c>
      <c r="D22" s="141" t="s">
        <v>64</v>
      </c>
      <c r="E22" s="135" t="s">
        <v>65</v>
      </c>
      <c r="F22" s="135" t="s">
        <v>42</v>
      </c>
      <c r="G22" s="138" t="s">
        <v>24</v>
      </c>
      <c r="H22" s="138" t="s">
        <v>25</v>
      </c>
      <c r="I22" s="139" t="s">
        <v>26</v>
      </c>
      <c r="J22" s="141" t="s">
        <v>50</v>
      </c>
      <c r="K22" s="141">
        <v>1</v>
      </c>
      <c r="L22" s="142">
        <v>675000</v>
      </c>
      <c r="M22" s="145">
        <f t="shared" si="0"/>
        <v>675000</v>
      </c>
      <c r="N22" s="173" t="s">
        <v>31</v>
      </c>
      <c r="O22" s="358"/>
    </row>
    <row r="23" spans="1:16" ht="56.25" customHeight="1">
      <c r="A23" s="287"/>
      <c r="B23" s="301"/>
      <c r="C23" s="190" t="s">
        <v>63</v>
      </c>
      <c r="D23" s="141" t="s">
        <v>64</v>
      </c>
      <c r="E23" s="147" t="s">
        <v>89</v>
      </c>
      <c r="F23" s="135" t="s">
        <v>42</v>
      </c>
      <c r="G23" s="138" t="s">
        <v>24</v>
      </c>
      <c r="H23" s="138" t="s">
        <v>25</v>
      </c>
      <c r="I23" s="139" t="s">
        <v>26</v>
      </c>
      <c r="J23" s="141" t="s">
        <v>50</v>
      </c>
      <c r="K23" s="141">
        <v>1</v>
      </c>
      <c r="L23" s="142">
        <v>675000</v>
      </c>
      <c r="M23" s="145">
        <f t="shared" si="0"/>
        <v>675000</v>
      </c>
      <c r="N23" s="173" t="s">
        <v>31</v>
      </c>
      <c r="O23" s="358"/>
    </row>
    <row r="24" spans="1:16" ht="56.25" customHeight="1">
      <c r="A24" s="287"/>
      <c r="B24" s="301"/>
      <c r="C24" s="190" t="s">
        <v>63</v>
      </c>
      <c r="D24" s="141" t="s">
        <v>64</v>
      </c>
      <c r="E24" s="147" t="s">
        <v>66</v>
      </c>
      <c r="F24" s="135" t="s">
        <v>42</v>
      </c>
      <c r="G24" s="138" t="s">
        <v>24</v>
      </c>
      <c r="H24" s="138" t="s">
        <v>25</v>
      </c>
      <c r="I24" s="139" t="s">
        <v>26</v>
      </c>
      <c r="J24" s="141" t="s">
        <v>50</v>
      </c>
      <c r="K24" s="141">
        <v>1</v>
      </c>
      <c r="L24" s="142">
        <v>675000</v>
      </c>
      <c r="M24" s="145">
        <f t="shared" si="0"/>
        <v>675000</v>
      </c>
      <c r="N24" s="173" t="s">
        <v>31</v>
      </c>
      <c r="O24" s="358"/>
    </row>
    <row r="25" spans="1:16" ht="36" customHeight="1">
      <c r="A25" s="287"/>
      <c r="B25" s="301"/>
      <c r="C25" s="190" t="s">
        <v>63</v>
      </c>
      <c r="D25" s="144" t="s">
        <v>67</v>
      </c>
      <c r="E25" s="148" t="s">
        <v>68</v>
      </c>
      <c r="F25" s="148" t="s">
        <v>58</v>
      </c>
      <c r="G25" s="138" t="s">
        <v>24</v>
      </c>
      <c r="H25" s="138" t="s">
        <v>25</v>
      </c>
      <c r="I25" s="139" t="s">
        <v>26</v>
      </c>
      <c r="J25" s="144" t="s">
        <v>69</v>
      </c>
      <c r="K25" s="141">
        <v>1</v>
      </c>
      <c r="L25" s="145">
        <v>1800000</v>
      </c>
      <c r="M25" s="145">
        <f>L25*K25</f>
        <v>1800000</v>
      </c>
      <c r="N25" s="174" t="s">
        <v>28</v>
      </c>
      <c r="O25" s="358"/>
    </row>
    <row r="26" spans="1:16" ht="56.25" customHeight="1">
      <c r="A26" s="287"/>
      <c r="B26" s="301"/>
      <c r="C26" s="190" t="s">
        <v>63</v>
      </c>
      <c r="D26" s="144" t="s">
        <v>70</v>
      </c>
      <c r="E26" s="148" t="s">
        <v>71</v>
      </c>
      <c r="F26" s="135" t="s">
        <v>42</v>
      </c>
      <c r="G26" s="138" t="s">
        <v>24</v>
      </c>
      <c r="H26" s="138" t="s">
        <v>25</v>
      </c>
      <c r="I26" s="139" t="s">
        <v>26</v>
      </c>
      <c r="J26" s="141" t="s">
        <v>50</v>
      </c>
      <c r="K26" s="141">
        <v>1</v>
      </c>
      <c r="L26" s="142">
        <v>675000</v>
      </c>
      <c r="M26" s="145">
        <f>L26*K26</f>
        <v>675000</v>
      </c>
      <c r="N26" s="173" t="s">
        <v>31</v>
      </c>
      <c r="O26" s="358"/>
    </row>
    <row r="27" spans="1:16" ht="56.25" customHeight="1">
      <c r="A27" s="287"/>
      <c r="B27" s="301"/>
      <c r="C27" s="190" t="s">
        <v>72</v>
      </c>
      <c r="D27" s="144" t="s">
        <v>73</v>
      </c>
      <c r="E27" s="148" t="s">
        <v>74</v>
      </c>
      <c r="F27" s="135" t="s">
        <v>42</v>
      </c>
      <c r="G27" s="138" t="s">
        <v>24</v>
      </c>
      <c r="H27" s="146" t="s">
        <v>75</v>
      </c>
      <c r="I27" s="139" t="s">
        <v>76</v>
      </c>
      <c r="J27" s="144" t="s">
        <v>77</v>
      </c>
      <c r="K27" s="141">
        <v>2</v>
      </c>
      <c r="L27" s="142">
        <v>675000</v>
      </c>
      <c r="M27" s="145">
        <f>K27*L27</f>
        <v>1350000</v>
      </c>
      <c r="N27" s="173" t="s">
        <v>39</v>
      </c>
      <c r="O27" s="358"/>
    </row>
    <row r="28" spans="1:16" ht="80.25" customHeight="1">
      <c r="A28" s="287"/>
      <c r="B28" s="301"/>
      <c r="C28" s="190" t="s">
        <v>72</v>
      </c>
      <c r="D28" s="144" t="s">
        <v>73</v>
      </c>
      <c r="E28" s="148" t="s">
        <v>78</v>
      </c>
      <c r="F28" s="135" t="s">
        <v>42</v>
      </c>
      <c r="G28" s="138" t="s">
        <v>24</v>
      </c>
      <c r="H28" s="146" t="s">
        <v>43</v>
      </c>
      <c r="I28" s="139" t="s">
        <v>26</v>
      </c>
      <c r="J28" s="141" t="s">
        <v>79</v>
      </c>
      <c r="K28" s="141">
        <v>1</v>
      </c>
      <c r="L28" s="142">
        <v>675000</v>
      </c>
      <c r="M28" s="145">
        <f t="shared" ref="M28:M30" si="1">K28*L28</f>
        <v>675000</v>
      </c>
      <c r="N28" s="173" t="s">
        <v>55</v>
      </c>
      <c r="O28" s="358"/>
    </row>
    <row r="29" spans="1:16" ht="71.25" customHeight="1">
      <c r="A29" s="287"/>
      <c r="B29" s="301"/>
      <c r="C29" s="190" t="s">
        <v>72</v>
      </c>
      <c r="D29" s="144" t="s">
        <v>73</v>
      </c>
      <c r="E29" s="148" t="s">
        <v>80</v>
      </c>
      <c r="F29" s="135" t="s">
        <v>42</v>
      </c>
      <c r="G29" s="138" t="s">
        <v>24</v>
      </c>
      <c r="H29" s="138" t="s">
        <v>25</v>
      </c>
      <c r="I29" s="139" t="s">
        <v>26</v>
      </c>
      <c r="J29" s="144" t="s">
        <v>69</v>
      </c>
      <c r="K29" s="141">
        <v>1</v>
      </c>
      <c r="L29" s="142">
        <v>675000</v>
      </c>
      <c r="M29" s="145">
        <f t="shared" si="1"/>
        <v>675000</v>
      </c>
      <c r="N29" s="173" t="s">
        <v>31</v>
      </c>
      <c r="O29" s="358"/>
    </row>
    <row r="30" spans="1:16" ht="106.5" customHeight="1">
      <c r="A30" s="287"/>
      <c r="B30" s="301"/>
      <c r="C30" s="169" t="s">
        <v>72</v>
      </c>
      <c r="D30" s="160" t="s">
        <v>90</v>
      </c>
      <c r="E30" s="161" t="s">
        <v>178</v>
      </c>
      <c r="F30" s="162" t="s">
        <v>42</v>
      </c>
      <c r="G30" s="163" t="s">
        <v>24</v>
      </c>
      <c r="H30" s="163" t="s">
        <v>25</v>
      </c>
      <c r="I30" s="164" t="s">
        <v>26</v>
      </c>
      <c r="J30" s="160" t="s">
        <v>69</v>
      </c>
      <c r="K30" s="165">
        <v>1</v>
      </c>
      <c r="L30" s="142">
        <v>675000</v>
      </c>
      <c r="M30" s="166">
        <f t="shared" si="1"/>
        <v>675000</v>
      </c>
      <c r="N30" s="175" t="s">
        <v>45</v>
      </c>
      <c r="O30" s="358"/>
    </row>
    <row r="31" spans="1:16" ht="33.75" customHeight="1">
      <c r="A31" s="297" t="s">
        <v>199</v>
      </c>
      <c r="B31" s="295">
        <v>340</v>
      </c>
      <c r="C31" s="192" t="s">
        <v>20</v>
      </c>
      <c r="D31" s="171" t="s">
        <v>21</v>
      </c>
      <c r="E31" s="150" t="s">
        <v>22</v>
      </c>
      <c r="F31" s="150" t="s">
        <v>23</v>
      </c>
      <c r="G31" s="151" t="s">
        <v>24</v>
      </c>
      <c r="H31" s="151" t="s">
        <v>25</v>
      </c>
      <c r="I31" s="152" t="s">
        <v>26</v>
      </c>
      <c r="J31" s="153" t="s">
        <v>27</v>
      </c>
      <c r="K31" s="154">
        <v>1</v>
      </c>
      <c r="L31" s="155">
        <v>1600000</v>
      </c>
      <c r="M31" s="155">
        <f>K31*L31</f>
        <v>1600000</v>
      </c>
      <c r="N31" s="172" t="s">
        <v>28</v>
      </c>
      <c r="O31" s="358"/>
    </row>
    <row r="32" spans="1:16" ht="43.5" customHeight="1">
      <c r="A32" s="298"/>
      <c r="B32" s="296"/>
      <c r="C32" s="189" t="s">
        <v>20</v>
      </c>
      <c r="D32" s="171" t="s">
        <v>21</v>
      </c>
      <c r="E32" s="137" t="s">
        <v>29</v>
      </c>
      <c r="F32" s="137" t="s">
        <v>30</v>
      </c>
      <c r="G32" s="138" t="s">
        <v>24</v>
      </c>
      <c r="H32" s="138" t="s">
        <v>25</v>
      </c>
      <c r="I32" s="139" t="s">
        <v>26</v>
      </c>
      <c r="J32" s="140" t="s">
        <v>27</v>
      </c>
      <c r="K32" s="141">
        <v>1</v>
      </c>
      <c r="L32" s="142">
        <v>675000</v>
      </c>
      <c r="M32" s="142">
        <f>K32*L32</f>
        <v>675000</v>
      </c>
      <c r="N32" s="173" t="s">
        <v>31</v>
      </c>
      <c r="O32" s="358"/>
    </row>
    <row r="33" spans="1:15" ht="65.25" customHeight="1">
      <c r="A33" s="298"/>
      <c r="B33" s="296"/>
      <c r="C33" s="189" t="s">
        <v>20</v>
      </c>
      <c r="D33" s="144" t="s">
        <v>32</v>
      </c>
      <c r="E33" s="137" t="s">
        <v>33</v>
      </c>
      <c r="F33" s="137" t="s">
        <v>30</v>
      </c>
      <c r="G33" s="138" t="s">
        <v>24</v>
      </c>
      <c r="H33" s="138" t="s">
        <v>25</v>
      </c>
      <c r="I33" s="139" t="s">
        <v>26</v>
      </c>
      <c r="J33" s="140" t="s">
        <v>34</v>
      </c>
      <c r="K33" s="141">
        <v>1</v>
      </c>
      <c r="L33" s="142">
        <v>675000</v>
      </c>
      <c r="M33" s="142">
        <f t="shared" ref="M33:M50" si="2">K33*L33</f>
        <v>675000</v>
      </c>
      <c r="N33" s="173" t="s">
        <v>31</v>
      </c>
      <c r="O33" s="358"/>
    </row>
    <row r="34" spans="1:15" ht="46.5" customHeight="1">
      <c r="A34" s="298"/>
      <c r="B34" s="296"/>
      <c r="C34" s="189" t="s">
        <v>20</v>
      </c>
      <c r="D34" s="144" t="s">
        <v>32</v>
      </c>
      <c r="E34" s="137" t="s">
        <v>35</v>
      </c>
      <c r="F34" s="137" t="s">
        <v>30</v>
      </c>
      <c r="G34" s="138" t="s">
        <v>24</v>
      </c>
      <c r="H34" s="138" t="s">
        <v>25</v>
      </c>
      <c r="I34" s="139" t="s">
        <v>26</v>
      </c>
      <c r="J34" s="140" t="s">
        <v>34</v>
      </c>
      <c r="K34" s="141">
        <v>1</v>
      </c>
      <c r="L34" s="142">
        <v>675000</v>
      </c>
      <c r="M34" s="142">
        <f t="shared" si="2"/>
        <v>675000</v>
      </c>
      <c r="N34" s="173" t="s">
        <v>31</v>
      </c>
      <c r="O34" s="358"/>
    </row>
    <row r="35" spans="1:15" ht="46.5" customHeight="1">
      <c r="A35" s="298"/>
      <c r="B35" s="296"/>
      <c r="C35" s="189" t="s">
        <v>20</v>
      </c>
      <c r="D35" s="144" t="s">
        <v>32</v>
      </c>
      <c r="E35" s="143" t="s">
        <v>36</v>
      </c>
      <c r="F35" s="137" t="s">
        <v>37</v>
      </c>
      <c r="G35" s="138" t="s">
        <v>38</v>
      </c>
      <c r="H35" s="138" t="s">
        <v>25</v>
      </c>
      <c r="I35" s="139" t="s">
        <v>26</v>
      </c>
      <c r="J35" s="140" t="s">
        <v>27</v>
      </c>
      <c r="K35" s="141">
        <v>1</v>
      </c>
      <c r="L35" s="142">
        <v>675000</v>
      </c>
      <c r="M35" s="142">
        <f t="shared" si="2"/>
        <v>675000</v>
      </c>
      <c r="N35" s="173" t="s">
        <v>39</v>
      </c>
      <c r="O35" s="358"/>
    </row>
    <row r="36" spans="1:15" ht="46.5" customHeight="1">
      <c r="A36" s="298"/>
      <c r="B36" s="296"/>
      <c r="C36" s="190" t="s">
        <v>169</v>
      </c>
      <c r="D36" s="144" t="s">
        <v>170</v>
      </c>
      <c r="E36" s="143" t="s">
        <v>171</v>
      </c>
      <c r="F36" s="137" t="s">
        <v>172</v>
      </c>
      <c r="G36" s="138" t="s">
        <v>38</v>
      </c>
      <c r="H36" s="138" t="s">
        <v>173</v>
      </c>
      <c r="I36" s="139" t="s">
        <v>76</v>
      </c>
      <c r="J36" s="139" t="s">
        <v>174</v>
      </c>
      <c r="K36" s="141">
        <v>1</v>
      </c>
      <c r="L36" s="142">
        <v>675000</v>
      </c>
      <c r="M36" s="145">
        <f t="shared" si="2"/>
        <v>675000</v>
      </c>
      <c r="N36" s="158" t="s">
        <v>45</v>
      </c>
      <c r="O36" s="358"/>
    </row>
    <row r="37" spans="1:15" ht="36" customHeight="1">
      <c r="A37" s="298"/>
      <c r="B37" s="296"/>
      <c r="C37" s="190" t="s">
        <v>169</v>
      </c>
      <c r="D37" s="144" t="s">
        <v>170</v>
      </c>
      <c r="E37" s="144" t="s">
        <v>175</v>
      </c>
      <c r="F37" s="137" t="s">
        <v>176</v>
      </c>
      <c r="G37" s="138" t="s">
        <v>38</v>
      </c>
      <c r="H37" s="138" t="s">
        <v>25</v>
      </c>
      <c r="I37" s="139" t="s">
        <v>26</v>
      </c>
      <c r="J37" s="139" t="s">
        <v>177</v>
      </c>
      <c r="K37" s="141">
        <v>1</v>
      </c>
      <c r="L37" s="142">
        <v>675000</v>
      </c>
      <c r="M37" s="145">
        <f t="shared" si="2"/>
        <v>675000</v>
      </c>
      <c r="N37" s="158" t="s">
        <v>45</v>
      </c>
      <c r="O37" s="358"/>
    </row>
    <row r="38" spans="1:15" ht="60" customHeight="1">
      <c r="A38" s="298"/>
      <c r="B38" s="296"/>
      <c r="C38" s="190" t="s">
        <v>40</v>
      </c>
      <c r="D38" s="136"/>
      <c r="E38" s="144" t="s">
        <v>41</v>
      </c>
      <c r="F38" s="135" t="s">
        <v>42</v>
      </c>
      <c r="G38" s="138" t="s">
        <v>24</v>
      </c>
      <c r="H38" s="138" t="s">
        <v>43</v>
      </c>
      <c r="I38" s="139" t="s">
        <v>26</v>
      </c>
      <c r="J38" s="141" t="s">
        <v>44</v>
      </c>
      <c r="K38" s="141">
        <v>1</v>
      </c>
      <c r="L38" s="142">
        <v>675000</v>
      </c>
      <c r="M38" s="145">
        <f t="shared" si="2"/>
        <v>675000</v>
      </c>
      <c r="N38" s="170" t="s">
        <v>45</v>
      </c>
      <c r="O38" s="358"/>
    </row>
    <row r="39" spans="1:15" ht="33.75" customHeight="1">
      <c r="A39" s="298"/>
      <c r="B39" s="296"/>
      <c r="C39" s="190" t="s">
        <v>40</v>
      </c>
      <c r="D39" s="136"/>
      <c r="E39" s="144" t="s">
        <v>46</v>
      </c>
      <c r="F39" s="135" t="s">
        <v>47</v>
      </c>
      <c r="G39" s="138"/>
      <c r="H39" s="138" t="s">
        <v>25</v>
      </c>
      <c r="I39" s="139" t="s">
        <v>26</v>
      </c>
      <c r="J39" s="139" t="s">
        <v>48</v>
      </c>
      <c r="K39" s="141">
        <v>1</v>
      </c>
      <c r="L39" s="142">
        <v>675000</v>
      </c>
      <c r="M39" s="145">
        <f t="shared" si="2"/>
        <v>675000</v>
      </c>
      <c r="N39" s="170" t="s">
        <v>45</v>
      </c>
      <c r="O39" s="358"/>
    </row>
    <row r="40" spans="1:15" ht="46.5" customHeight="1">
      <c r="A40" s="298"/>
      <c r="B40" s="296"/>
      <c r="C40" s="190" t="s">
        <v>40</v>
      </c>
      <c r="D40" s="136"/>
      <c r="E40" s="144" t="s">
        <v>51</v>
      </c>
      <c r="F40" s="135" t="s">
        <v>42</v>
      </c>
      <c r="G40" s="138" t="s">
        <v>24</v>
      </c>
      <c r="H40" s="138" t="s">
        <v>25</v>
      </c>
      <c r="I40" s="139" t="s">
        <v>26</v>
      </c>
      <c r="J40" s="139" t="s">
        <v>50</v>
      </c>
      <c r="K40" s="141">
        <v>1</v>
      </c>
      <c r="L40" s="142">
        <v>675000</v>
      </c>
      <c r="M40" s="145">
        <f t="shared" si="2"/>
        <v>675000</v>
      </c>
      <c r="N40" s="170" t="s">
        <v>45</v>
      </c>
      <c r="O40" s="358"/>
    </row>
    <row r="41" spans="1:15" ht="37.5" customHeight="1">
      <c r="A41" s="298"/>
      <c r="B41" s="296"/>
      <c r="C41" s="190" t="s">
        <v>52</v>
      </c>
      <c r="D41" s="141"/>
      <c r="E41" s="141" t="s">
        <v>53</v>
      </c>
      <c r="F41" s="135" t="s">
        <v>54</v>
      </c>
      <c r="G41" s="138" t="s">
        <v>24</v>
      </c>
      <c r="H41" s="138" t="s">
        <v>25</v>
      </c>
      <c r="I41" s="139" t="s">
        <v>26</v>
      </c>
      <c r="J41" s="141" t="s">
        <v>50</v>
      </c>
      <c r="K41" s="141">
        <v>1</v>
      </c>
      <c r="L41" s="142">
        <v>675000</v>
      </c>
      <c r="M41" s="145">
        <f t="shared" si="2"/>
        <v>675000</v>
      </c>
      <c r="N41" s="173" t="s">
        <v>55</v>
      </c>
      <c r="O41" s="358"/>
    </row>
    <row r="42" spans="1:15" ht="37.5" customHeight="1">
      <c r="A42" s="298"/>
      <c r="B42" s="296"/>
      <c r="C42" s="190" t="s">
        <v>52</v>
      </c>
      <c r="D42" s="141"/>
      <c r="E42" s="141" t="s">
        <v>56</v>
      </c>
      <c r="F42" s="135" t="s">
        <v>42</v>
      </c>
      <c r="G42" s="138" t="s">
        <v>24</v>
      </c>
      <c r="H42" s="138" t="s">
        <v>25</v>
      </c>
      <c r="I42" s="139" t="s">
        <v>26</v>
      </c>
      <c r="J42" s="141" t="s">
        <v>50</v>
      </c>
      <c r="K42" s="141">
        <v>1</v>
      </c>
      <c r="L42" s="142">
        <v>675000</v>
      </c>
      <c r="M42" s="145">
        <f t="shared" si="2"/>
        <v>675000</v>
      </c>
      <c r="N42" s="173" t="s">
        <v>39</v>
      </c>
      <c r="O42" s="358"/>
    </row>
    <row r="43" spans="1:15" ht="37.5" customHeight="1">
      <c r="A43" s="298"/>
      <c r="B43" s="296"/>
      <c r="C43" s="190" t="s">
        <v>52</v>
      </c>
      <c r="D43" s="141"/>
      <c r="E43" s="141" t="s">
        <v>57</v>
      </c>
      <c r="F43" s="135" t="s">
        <v>58</v>
      </c>
      <c r="G43" s="138" t="s">
        <v>24</v>
      </c>
      <c r="H43" s="138" t="s">
        <v>25</v>
      </c>
      <c r="I43" s="139" t="s">
        <v>26</v>
      </c>
      <c r="J43" s="141" t="s">
        <v>50</v>
      </c>
      <c r="K43" s="141">
        <v>1</v>
      </c>
      <c r="L43" s="145">
        <v>1600000</v>
      </c>
      <c r="M43" s="145">
        <f t="shared" si="2"/>
        <v>1600000</v>
      </c>
      <c r="N43" s="174" t="s">
        <v>28</v>
      </c>
      <c r="O43" s="358"/>
    </row>
    <row r="44" spans="1:15" ht="37.5" customHeight="1">
      <c r="A44" s="298"/>
      <c r="B44" s="296"/>
      <c r="C44" s="190" t="s">
        <v>52</v>
      </c>
      <c r="D44" s="141"/>
      <c r="E44" s="141" t="s">
        <v>59</v>
      </c>
      <c r="F44" s="135" t="s">
        <v>42</v>
      </c>
      <c r="G44" s="138" t="s">
        <v>24</v>
      </c>
      <c r="H44" s="138" t="s">
        <v>25</v>
      </c>
      <c r="I44" s="139" t="s">
        <v>26</v>
      </c>
      <c r="J44" s="141" t="s">
        <v>50</v>
      </c>
      <c r="K44" s="141">
        <v>1</v>
      </c>
      <c r="L44" s="142">
        <v>675000</v>
      </c>
      <c r="M44" s="145">
        <f t="shared" si="2"/>
        <v>675000</v>
      </c>
      <c r="N44" s="173" t="s">
        <v>55</v>
      </c>
      <c r="O44" s="358"/>
    </row>
    <row r="45" spans="1:15" ht="37.5" customHeight="1">
      <c r="A45" s="298"/>
      <c r="B45" s="296"/>
      <c r="C45" s="190" t="s">
        <v>60</v>
      </c>
      <c r="D45" s="141"/>
      <c r="E45" s="141" t="s">
        <v>113</v>
      </c>
      <c r="F45" s="135" t="s">
        <v>42</v>
      </c>
      <c r="G45" s="138" t="s">
        <v>62</v>
      </c>
      <c r="H45" s="138" t="s">
        <v>25</v>
      </c>
      <c r="I45" s="139" t="s">
        <v>26</v>
      </c>
      <c r="J45" s="140" t="s">
        <v>27</v>
      </c>
      <c r="K45" s="141">
        <v>1</v>
      </c>
      <c r="L45" s="142">
        <v>675000</v>
      </c>
      <c r="M45" s="145">
        <f t="shared" si="2"/>
        <v>675000</v>
      </c>
      <c r="N45" s="173" t="s">
        <v>31</v>
      </c>
      <c r="O45" s="358"/>
    </row>
    <row r="46" spans="1:15" ht="37.5" customHeight="1">
      <c r="A46" s="298"/>
      <c r="B46" s="296"/>
      <c r="C46" s="190" t="s">
        <v>60</v>
      </c>
      <c r="D46" s="141"/>
      <c r="E46" s="141" t="s">
        <v>142</v>
      </c>
      <c r="F46" s="135" t="s">
        <v>42</v>
      </c>
      <c r="G46" s="138" t="s">
        <v>62</v>
      </c>
      <c r="H46" s="138" t="s">
        <v>25</v>
      </c>
      <c r="I46" s="139" t="s">
        <v>26</v>
      </c>
      <c r="J46" s="140" t="s">
        <v>27</v>
      </c>
      <c r="K46" s="141">
        <v>1</v>
      </c>
      <c r="L46" s="142">
        <v>675000</v>
      </c>
      <c r="M46" s="145">
        <f t="shared" si="2"/>
        <v>675000</v>
      </c>
      <c r="N46" s="173" t="s">
        <v>31</v>
      </c>
      <c r="O46" s="358"/>
    </row>
    <row r="47" spans="1:15" ht="37.5" customHeight="1">
      <c r="A47" s="298"/>
      <c r="B47" s="296"/>
      <c r="C47" s="190" t="s">
        <v>60</v>
      </c>
      <c r="D47" s="141"/>
      <c r="E47" s="141" t="s">
        <v>61</v>
      </c>
      <c r="F47" s="135" t="s">
        <v>42</v>
      </c>
      <c r="G47" s="138" t="s">
        <v>62</v>
      </c>
      <c r="H47" s="138" t="s">
        <v>25</v>
      </c>
      <c r="I47" s="139" t="s">
        <v>26</v>
      </c>
      <c r="J47" s="140" t="s">
        <v>27</v>
      </c>
      <c r="K47" s="141">
        <v>1</v>
      </c>
      <c r="L47" s="142">
        <v>675000</v>
      </c>
      <c r="M47" s="145">
        <f t="shared" si="2"/>
        <v>675000</v>
      </c>
      <c r="N47" s="173" t="s">
        <v>31</v>
      </c>
      <c r="O47" s="358"/>
    </row>
    <row r="48" spans="1:15" ht="37.5" customHeight="1">
      <c r="A48" s="298"/>
      <c r="B48" s="296"/>
      <c r="C48" s="190" t="s">
        <v>63</v>
      </c>
      <c r="D48" s="141" t="s">
        <v>64</v>
      </c>
      <c r="E48" s="135" t="s">
        <v>65</v>
      </c>
      <c r="F48" s="135" t="s">
        <v>42</v>
      </c>
      <c r="G48" s="138" t="s">
        <v>24</v>
      </c>
      <c r="H48" s="138" t="s">
        <v>25</v>
      </c>
      <c r="I48" s="139" t="s">
        <v>26</v>
      </c>
      <c r="J48" s="141" t="s">
        <v>50</v>
      </c>
      <c r="K48" s="141">
        <v>1</v>
      </c>
      <c r="L48" s="142">
        <v>675000</v>
      </c>
      <c r="M48" s="145">
        <f t="shared" si="2"/>
        <v>675000</v>
      </c>
      <c r="N48" s="173" t="s">
        <v>31</v>
      </c>
      <c r="O48" s="358"/>
    </row>
    <row r="49" spans="1:15" ht="37.5" customHeight="1">
      <c r="A49" s="298"/>
      <c r="B49" s="296"/>
      <c r="C49" s="190" t="s">
        <v>63</v>
      </c>
      <c r="D49" s="141" t="s">
        <v>64</v>
      </c>
      <c r="E49" s="147" t="s">
        <v>89</v>
      </c>
      <c r="F49" s="135" t="s">
        <v>42</v>
      </c>
      <c r="G49" s="138" t="s">
        <v>24</v>
      </c>
      <c r="H49" s="138" t="s">
        <v>25</v>
      </c>
      <c r="I49" s="139" t="s">
        <v>26</v>
      </c>
      <c r="J49" s="141" t="s">
        <v>50</v>
      </c>
      <c r="K49" s="141">
        <v>1</v>
      </c>
      <c r="L49" s="142">
        <v>675000</v>
      </c>
      <c r="M49" s="145">
        <f t="shared" si="2"/>
        <v>675000</v>
      </c>
      <c r="N49" s="173" t="s">
        <v>31</v>
      </c>
      <c r="O49" s="358"/>
    </row>
    <row r="50" spans="1:15" ht="69.75" customHeight="1">
      <c r="A50" s="298"/>
      <c r="B50" s="296"/>
      <c r="C50" s="190" t="s">
        <v>63</v>
      </c>
      <c r="D50" s="141" t="s">
        <v>64</v>
      </c>
      <c r="E50" s="147" t="s">
        <v>66</v>
      </c>
      <c r="F50" s="135" t="s">
        <v>42</v>
      </c>
      <c r="G50" s="138" t="s">
        <v>24</v>
      </c>
      <c r="H50" s="138" t="s">
        <v>25</v>
      </c>
      <c r="I50" s="139" t="s">
        <v>26</v>
      </c>
      <c r="J50" s="141" t="s">
        <v>50</v>
      </c>
      <c r="K50" s="141">
        <v>1</v>
      </c>
      <c r="L50" s="142">
        <v>675000</v>
      </c>
      <c r="M50" s="145">
        <f t="shared" si="2"/>
        <v>675000</v>
      </c>
      <c r="N50" s="173" t="s">
        <v>31</v>
      </c>
      <c r="O50" s="358"/>
    </row>
    <row r="51" spans="1:15" ht="60" customHeight="1">
      <c r="A51" s="298"/>
      <c r="B51" s="296"/>
      <c r="C51" s="190" t="s">
        <v>63</v>
      </c>
      <c r="D51" s="144" t="s">
        <v>67</v>
      </c>
      <c r="E51" s="148" t="s">
        <v>68</v>
      </c>
      <c r="F51" s="148" t="s">
        <v>58</v>
      </c>
      <c r="G51" s="138" t="s">
        <v>24</v>
      </c>
      <c r="H51" s="138" t="s">
        <v>25</v>
      </c>
      <c r="I51" s="139" t="s">
        <v>26</v>
      </c>
      <c r="J51" s="144" t="s">
        <v>69</v>
      </c>
      <c r="K51" s="141">
        <v>1</v>
      </c>
      <c r="L51" s="145">
        <v>1800000</v>
      </c>
      <c r="M51" s="145">
        <f>L51*K51</f>
        <v>1800000</v>
      </c>
      <c r="N51" s="174" t="s">
        <v>28</v>
      </c>
      <c r="O51" s="358"/>
    </row>
    <row r="52" spans="1:15" ht="68.25" customHeight="1">
      <c r="A52" s="298"/>
      <c r="B52" s="296"/>
      <c r="C52" s="190" t="s">
        <v>63</v>
      </c>
      <c r="D52" s="144" t="s">
        <v>70</v>
      </c>
      <c r="E52" s="148" t="s">
        <v>71</v>
      </c>
      <c r="F52" s="135" t="s">
        <v>42</v>
      </c>
      <c r="G52" s="138" t="s">
        <v>24</v>
      </c>
      <c r="H52" s="138" t="s">
        <v>25</v>
      </c>
      <c r="I52" s="139" t="s">
        <v>26</v>
      </c>
      <c r="J52" s="141" t="s">
        <v>50</v>
      </c>
      <c r="K52" s="141">
        <v>1</v>
      </c>
      <c r="L52" s="142">
        <v>675000</v>
      </c>
      <c r="M52" s="145">
        <f>L52*K52</f>
        <v>675000</v>
      </c>
      <c r="N52" s="173" t="s">
        <v>31</v>
      </c>
      <c r="O52" s="358"/>
    </row>
    <row r="53" spans="1:15" ht="68.25" customHeight="1">
      <c r="A53" s="298"/>
      <c r="B53" s="296"/>
      <c r="C53" s="190" t="s">
        <v>72</v>
      </c>
      <c r="D53" s="144" t="s">
        <v>73</v>
      </c>
      <c r="E53" s="148" t="s">
        <v>74</v>
      </c>
      <c r="F53" s="135" t="s">
        <v>42</v>
      </c>
      <c r="G53" s="138" t="s">
        <v>24</v>
      </c>
      <c r="H53" s="146" t="s">
        <v>75</v>
      </c>
      <c r="I53" s="139" t="s">
        <v>76</v>
      </c>
      <c r="J53" s="144" t="s">
        <v>77</v>
      </c>
      <c r="K53" s="141">
        <v>2</v>
      </c>
      <c r="L53" s="142">
        <v>675000</v>
      </c>
      <c r="M53" s="145">
        <f>K53*L53</f>
        <v>1350000</v>
      </c>
      <c r="N53" s="173" t="s">
        <v>39</v>
      </c>
      <c r="O53" s="358"/>
    </row>
    <row r="54" spans="1:15" ht="68.25" customHeight="1">
      <c r="A54" s="298"/>
      <c r="B54" s="296"/>
      <c r="C54" s="190" t="s">
        <v>72</v>
      </c>
      <c r="D54" s="144" t="s">
        <v>73</v>
      </c>
      <c r="E54" s="148" t="s">
        <v>78</v>
      </c>
      <c r="F54" s="135" t="s">
        <v>42</v>
      </c>
      <c r="G54" s="138" t="s">
        <v>24</v>
      </c>
      <c r="H54" s="146" t="s">
        <v>43</v>
      </c>
      <c r="I54" s="139" t="s">
        <v>26</v>
      </c>
      <c r="J54" s="141" t="s">
        <v>79</v>
      </c>
      <c r="K54" s="141">
        <v>1</v>
      </c>
      <c r="L54" s="142">
        <v>675000</v>
      </c>
      <c r="M54" s="145">
        <f t="shared" ref="M54:M56" si="3">K54*L54</f>
        <v>675000</v>
      </c>
      <c r="N54" s="173" t="s">
        <v>55</v>
      </c>
      <c r="O54" s="358"/>
    </row>
    <row r="55" spans="1:15" ht="68.25" customHeight="1">
      <c r="A55" s="298"/>
      <c r="B55" s="296"/>
      <c r="C55" s="190" t="s">
        <v>72</v>
      </c>
      <c r="D55" s="144" t="s">
        <v>73</v>
      </c>
      <c r="E55" s="148" t="s">
        <v>80</v>
      </c>
      <c r="F55" s="135" t="s">
        <v>42</v>
      </c>
      <c r="G55" s="138" t="s">
        <v>24</v>
      </c>
      <c r="H55" s="138" t="s">
        <v>25</v>
      </c>
      <c r="I55" s="139" t="s">
        <v>26</v>
      </c>
      <c r="J55" s="144" t="s">
        <v>69</v>
      </c>
      <c r="K55" s="141">
        <v>1</v>
      </c>
      <c r="L55" s="142">
        <v>675000</v>
      </c>
      <c r="M55" s="145">
        <f t="shared" si="3"/>
        <v>675000</v>
      </c>
      <c r="N55" s="173" t="s">
        <v>31</v>
      </c>
      <c r="O55" s="358"/>
    </row>
    <row r="56" spans="1:15" ht="68.25" customHeight="1">
      <c r="A56" s="311"/>
      <c r="B56" s="299"/>
      <c r="C56" s="169" t="s">
        <v>72</v>
      </c>
      <c r="D56" s="160" t="s">
        <v>90</v>
      </c>
      <c r="E56" s="161" t="s">
        <v>178</v>
      </c>
      <c r="F56" s="162" t="s">
        <v>42</v>
      </c>
      <c r="G56" s="163" t="s">
        <v>24</v>
      </c>
      <c r="H56" s="163" t="s">
        <v>25</v>
      </c>
      <c r="I56" s="164" t="s">
        <v>26</v>
      </c>
      <c r="J56" s="160" t="s">
        <v>69</v>
      </c>
      <c r="K56" s="165">
        <v>1</v>
      </c>
      <c r="L56" s="142">
        <v>675000</v>
      </c>
      <c r="M56" s="166">
        <f t="shared" si="3"/>
        <v>675000</v>
      </c>
      <c r="N56" s="175" t="s">
        <v>45</v>
      </c>
      <c r="O56" s="358"/>
    </row>
    <row r="57" spans="1:15" ht="68.25" customHeight="1">
      <c r="A57" s="298" t="s">
        <v>200</v>
      </c>
      <c r="B57" s="296">
        <v>350</v>
      </c>
      <c r="C57" s="192" t="s">
        <v>20</v>
      </c>
      <c r="D57" s="171" t="s">
        <v>21</v>
      </c>
      <c r="E57" s="150" t="s">
        <v>22</v>
      </c>
      <c r="F57" s="150" t="s">
        <v>23</v>
      </c>
      <c r="G57" s="151" t="s">
        <v>24</v>
      </c>
      <c r="H57" s="151" t="s">
        <v>25</v>
      </c>
      <c r="I57" s="152" t="s">
        <v>26</v>
      </c>
      <c r="J57" s="153" t="s">
        <v>27</v>
      </c>
      <c r="K57" s="154">
        <v>1</v>
      </c>
      <c r="L57" s="155">
        <v>1600000</v>
      </c>
      <c r="M57" s="155">
        <f>K57*L57</f>
        <v>1600000</v>
      </c>
      <c r="N57" s="172" t="s">
        <v>28</v>
      </c>
      <c r="O57" s="358"/>
    </row>
    <row r="58" spans="1:15" ht="68.25" customHeight="1">
      <c r="A58" s="298"/>
      <c r="B58" s="296"/>
      <c r="C58" s="189" t="s">
        <v>20</v>
      </c>
      <c r="D58" s="171" t="s">
        <v>21</v>
      </c>
      <c r="E58" s="137" t="s">
        <v>29</v>
      </c>
      <c r="F58" s="137" t="s">
        <v>30</v>
      </c>
      <c r="G58" s="138" t="s">
        <v>24</v>
      </c>
      <c r="H58" s="138" t="s">
        <v>25</v>
      </c>
      <c r="I58" s="139" t="s">
        <v>26</v>
      </c>
      <c r="J58" s="140" t="s">
        <v>27</v>
      </c>
      <c r="K58" s="141">
        <v>1</v>
      </c>
      <c r="L58" s="142">
        <v>675000</v>
      </c>
      <c r="M58" s="142">
        <f>K58*L58</f>
        <v>675000</v>
      </c>
      <c r="N58" s="173" t="s">
        <v>31</v>
      </c>
      <c r="O58" s="358"/>
    </row>
    <row r="59" spans="1:15" ht="68.25" customHeight="1">
      <c r="A59" s="298"/>
      <c r="B59" s="296"/>
      <c r="C59" s="189" t="s">
        <v>20</v>
      </c>
      <c r="D59" s="144" t="s">
        <v>32</v>
      </c>
      <c r="E59" s="137" t="s">
        <v>33</v>
      </c>
      <c r="F59" s="137" t="s">
        <v>30</v>
      </c>
      <c r="G59" s="138" t="s">
        <v>24</v>
      </c>
      <c r="H59" s="138" t="s">
        <v>25</v>
      </c>
      <c r="I59" s="139" t="s">
        <v>26</v>
      </c>
      <c r="J59" s="140" t="s">
        <v>34</v>
      </c>
      <c r="K59" s="141">
        <v>1</v>
      </c>
      <c r="L59" s="142">
        <v>675000</v>
      </c>
      <c r="M59" s="142">
        <f t="shared" ref="M59:M76" si="4">K59*L59</f>
        <v>675000</v>
      </c>
      <c r="N59" s="173" t="s">
        <v>31</v>
      </c>
      <c r="O59" s="358"/>
    </row>
    <row r="60" spans="1:15" ht="68.25" customHeight="1">
      <c r="A60" s="298"/>
      <c r="B60" s="296"/>
      <c r="C60" s="189" t="s">
        <v>20</v>
      </c>
      <c r="D60" s="144" t="s">
        <v>32</v>
      </c>
      <c r="E60" s="137" t="s">
        <v>35</v>
      </c>
      <c r="F60" s="137" t="s">
        <v>30</v>
      </c>
      <c r="G60" s="138" t="s">
        <v>24</v>
      </c>
      <c r="H60" s="138" t="s">
        <v>25</v>
      </c>
      <c r="I60" s="139" t="s">
        <v>26</v>
      </c>
      <c r="J60" s="140" t="s">
        <v>34</v>
      </c>
      <c r="K60" s="141">
        <v>1</v>
      </c>
      <c r="L60" s="142">
        <v>675000</v>
      </c>
      <c r="M60" s="142">
        <f t="shared" si="4"/>
        <v>675000</v>
      </c>
      <c r="N60" s="173" t="s">
        <v>31</v>
      </c>
      <c r="O60" s="358"/>
    </row>
    <row r="61" spans="1:15" ht="68.25" customHeight="1">
      <c r="A61" s="298"/>
      <c r="B61" s="296"/>
      <c r="C61" s="189" t="s">
        <v>20</v>
      </c>
      <c r="D61" s="144" t="s">
        <v>32</v>
      </c>
      <c r="E61" s="143" t="s">
        <v>36</v>
      </c>
      <c r="F61" s="137" t="s">
        <v>37</v>
      </c>
      <c r="G61" s="138" t="s">
        <v>38</v>
      </c>
      <c r="H61" s="138" t="s">
        <v>25</v>
      </c>
      <c r="I61" s="139" t="s">
        <v>26</v>
      </c>
      <c r="J61" s="140" t="s">
        <v>27</v>
      </c>
      <c r="K61" s="141">
        <v>1</v>
      </c>
      <c r="L61" s="142">
        <v>675000</v>
      </c>
      <c r="M61" s="142">
        <f t="shared" si="4"/>
        <v>675000</v>
      </c>
      <c r="N61" s="173" t="s">
        <v>39</v>
      </c>
      <c r="O61" s="358"/>
    </row>
    <row r="62" spans="1:15" ht="69.75" customHeight="1">
      <c r="A62" s="298"/>
      <c r="B62" s="296"/>
      <c r="C62" s="190" t="s">
        <v>169</v>
      </c>
      <c r="D62" s="144" t="s">
        <v>170</v>
      </c>
      <c r="E62" s="143" t="s">
        <v>171</v>
      </c>
      <c r="F62" s="137" t="s">
        <v>172</v>
      </c>
      <c r="G62" s="138" t="s">
        <v>38</v>
      </c>
      <c r="H62" s="138" t="s">
        <v>173</v>
      </c>
      <c r="I62" s="139" t="s">
        <v>76</v>
      </c>
      <c r="J62" s="139" t="s">
        <v>174</v>
      </c>
      <c r="K62" s="141">
        <v>1</v>
      </c>
      <c r="L62" s="142">
        <v>675000</v>
      </c>
      <c r="M62" s="145">
        <f t="shared" si="4"/>
        <v>675000</v>
      </c>
      <c r="N62" s="158" t="s">
        <v>45</v>
      </c>
      <c r="O62" s="358"/>
    </row>
    <row r="63" spans="1:15" ht="30" customHeight="1">
      <c r="A63" s="298"/>
      <c r="B63" s="296"/>
      <c r="C63" s="190" t="s">
        <v>169</v>
      </c>
      <c r="D63" s="144" t="s">
        <v>170</v>
      </c>
      <c r="E63" s="144" t="s">
        <v>175</v>
      </c>
      <c r="F63" s="137" t="s">
        <v>176</v>
      </c>
      <c r="G63" s="138" t="s">
        <v>38</v>
      </c>
      <c r="H63" s="138" t="s">
        <v>25</v>
      </c>
      <c r="I63" s="139" t="s">
        <v>26</v>
      </c>
      <c r="J63" s="139" t="s">
        <v>177</v>
      </c>
      <c r="K63" s="141">
        <v>1</v>
      </c>
      <c r="L63" s="142">
        <v>675000</v>
      </c>
      <c r="M63" s="145">
        <f t="shared" si="4"/>
        <v>675000</v>
      </c>
      <c r="N63" s="158" t="s">
        <v>45</v>
      </c>
      <c r="O63" s="358"/>
    </row>
    <row r="64" spans="1:15" ht="67.5" customHeight="1">
      <c r="A64" s="298"/>
      <c r="B64" s="296"/>
      <c r="C64" s="190" t="s">
        <v>40</v>
      </c>
      <c r="D64" s="136"/>
      <c r="E64" s="144" t="s">
        <v>41</v>
      </c>
      <c r="F64" s="135" t="s">
        <v>42</v>
      </c>
      <c r="G64" s="138" t="s">
        <v>24</v>
      </c>
      <c r="H64" s="138" t="s">
        <v>43</v>
      </c>
      <c r="I64" s="139" t="s">
        <v>26</v>
      </c>
      <c r="J64" s="141" t="s">
        <v>44</v>
      </c>
      <c r="K64" s="141">
        <v>1</v>
      </c>
      <c r="L64" s="142">
        <v>675000</v>
      </c>
      <c r="M64" s="145">
        <f t="shared" si="4"/>
        <v>675000</v>
      </c>
      <c r="N64" s="170" t="s">
        <v>45</v>
      </c>
      <c r="O64" s="358"/>
    </row>
    <row r="65" spans="1:15" ht="73.5" customHeight="1">
      <c r="A65" s="298"/>
      <c r="B65" s="296"/>
      <c r="C65" s="190" t="s">
        <v>40</v>
      </c>
      <c r="D65" s="136"/>
      <c r="E65" s="144" t="s">
        <v>46</v>
      </c>
      <c r="F65" s="135" t="s">
        <v>47</v>
      </c>
      <c r="G65" s="138"/>
      <c r="H65" s="138" t="s">
        <v>25</v>
      </c>
      <c r="I65" s="139" t="s">
        <v>26</v>
      </c>
      <c r="J65" s="139" t="s">
        <v>48</v>
      </c>
      <c r="K65" s="141">
        <v>1</v>
      </c>
      <c r="L65" s="142">
        <v>675000</v>
      </c>
      <c r="M65" s="145">
        <f t="shared" si="4"/>
        <v>675000</v>
      </c>
      <c r="N65" s="170" t="s">
        <v>45</v>
      </c>
      <c r="O65" s="358"/>
    </row>
    <row r="66" spans="1:15" ht="55.5" customHeight="1">
      <c r="A66" s="298"/>
      <c r="B66" s="296"/>
      <c r="C66" s="190" t="s">
        <v>40</v>
      </c>
      <c r="D66" s="136"/>
      <c r="E66" s="144" t="s">
        <v>51</v>
      </c>
      <c r="F66" s="135" t="s">
        <v>42</v>
      </c>
      <c r="G66" s="138" t="s">
        <v>24</v>
      </c>
      <c r="H66" s="138" t="s">
        <v>25</v>
      </c>
      <c r="I66" s="139" t="s">
        <v>26</v>
      </c>
      <c r="J66" s="139" t="s">
        <v>50</v>
      </c>
      <c r="K66" s="141">
        <v>1</v>
      </c>
      <c r="L66" s="142">
        <v>675000</v>
      </c>
      <c r="M66" s="145">
        <f t="shared" si="4"/>
        <v>675000</v>
      </c>
      <c r="N66" s="170" t="s">
        <v>45</v>
      </c>
      <c r="O66" s="358"/>
    </row>
    <row r="67" spans="1:15" ht="55.5" customHeight="1">
      <c r="A67" s="298"/>
      <c r="B67" s="296"/>
      <c r="C67" s="190" t="s">
        <v>52</v>
      </c>
      <c r="D67" s="141"/>
      <c r="E67" s="141" t="s">
        <v>53</v>
      </c>
      <c r="F67" s="135" t="s">
        <v>54</v>
      </c>
      <c r="G67" s="138" t="s">
        <v>24</v>
      </c>
      <c r="H67" s="138" t="s">
        <v>25</v>
      </c>
      <c r="I67" s="139" t="s">
        <v>26</v>
      </c>
      <c r="J67" s="141" t="s">
        <v>50</v>
      </c>
      <c r="K67" s="141">
        <v>1</v>
      </c>
      <c r="L67" s="142">
        <v>675000</v>
      </c>
      <c r="M67" s="145">
        <f t="shared" si="4"/>
        <v>675000</v>
      </c>
      <c r="N67" s="173" t="s">
        <v>55</v>
      </c>
      <c r="O67" s="358"/>
    </row>
    <row r="68" spans="1:15" ht="55.5" customHeight="1">
      <c r="A68" s="298"/>
      <c r="B68" s="296"/>
      <c r="C68" s="190" t="s">
        <v>52</v>
      </c>
      <c r="D68" s="141"/>
      <c r="E68" s="141" t="s">
        <v>56</v>
      </c>
      <c r="F68" s="135" t="s">
        <v>42</v>
      </c>
      <c r="G68" s="138" t="s">
        <v>24</v>
      </c>
      <c r="H68" s="138" t="s">
        <v>25</v>
      </c>
      <c r="I68" s="139" t="s">
        <v>26</v>
      </c>
      <c r="J68" s="141" t="s">
        <v>50</v>
      </c>
      <c r="K68" s="141">
        <v>1</v>
      </c>
      <c r="L68" s="142">
        <v>675000</v>
      </c>
      <c r="M68" s="145">
        <f t="shared" si="4"/>
        <v>675000</v>
      </c>
      <c r="N68" s="173" t="s">
        <v>39</v>
      </c>
      <c r="O68" s="358"/>
    </row>
    <row r="69" spans="1:15" ht="55.5" customHeight="1">
      <c r="A69" s="298"/>
      <c r="B69" s="296"/>
      <c r="C69" s="190" t="s">
        <v>52</v>
      </c>
      <c r="D69" s="141"/>
      <c r="E69" s="141" t="s">
        <v>57</v>
      </c>
      <c r="F69" s="135" t="s">
        <v>58</v>
      </c>
      <c r="G69" s="138" t="s">
        <v>24</v>
      </c>
      <c r="H69" s="138" t="s">
        <v>25</v>
      </c>
      <c r="I69" s="139" t="s">
        <v>26</v>
      </c>
      <c r="J69" s="141" t="s">
        <v>50</v>
      </c>
      <c r="K69" s="141">
        <v>1</v>
      </c>
      <c r="L69" s="145">
        <v>1600000</v>
      </c>
      <c r="M69" s="145">
        <f t="shared" si="4"/>
        <v>1600000</v>
      </c>
      <c r="N69" s="174" t="s">
        <v>28</v>
      </c>
      <c r="O69" s="358"/>
    </row>
    <row r="70" spans="1:15" ht="57.75" customHeight="1">
      <c r="A70" s="298"/>
      <c r="B70" s="296"/>
      <c r="C70" s="190" t="s">
        <v>52</v>
      </c>
      <c r="D70" s="141"/>
      <c r="E70" s="141" t="s">
        <v>59</v>
      </c>
      <c r="F70" s="135" t="s">
        <v>42</v>
      </c>
      <c r="G70" s="138" t="s">
        <v>24</v>
      </c>
      <c r="H70" s="138" t="s">
        <v>25</v>
      </c>
      <c r="I70" s="139" t="s">
        <v>26</v>
      </c>
      <c r="J70" s="141" t="s">
        <v>50</v>
      </c>
      <c r="K70" s="141">
        <v>1</v>
      </c>
      <c r="L70" s="142">
        <v>675000</v>
      </c>
      <c r="M70" s="145">
        <f t="shared" si="4"/>
        <v>675000</v>
      </c>
      <c r="N70" s="173" t="s">
        <v>55</v>
      </c>
      <c r="O70" s="358"/>
    </row>
    <row r="71" spans="1:15" ht="67.5" customHeight="1">
      <c r="A71" s="298"/>
      <c r="B71" s="296"/>
      <c r="C71" s="190" t="s">
        <v>60</v>
      </c>
      <c r="D71" s="141"/>
      <c r="E71" s="141" t="s">
        <v>113</v>
      </c>
      <c r="F71" s="135" t="s">
        <v>42</v>
      </c>
      <c r="G71" s="138" t="s">
        <v>62</v>
      </c>
      <c r="H71" s="138" t="s">
        <v>25</v>
      </c>
      <c r="I71" s="139" t="s">
        <v>26</v>
      </c>
      <c r="J71" s="140" t="s">
        <v>27</v>
      </c>
      <c r="K71" s="141">
        <v>1</v>
      </c>
      <c r="L71" s="142">
        <v>675000</v>
      </c>
      <c r="M71" s="145">
        <f t="shared" si="4"/>
        <v>675000</v>
      </c>
      <c r="N71" s="173" t="s">
        <v>31</v>
      </c>
      <c r="O71" s="358"/>
    </row>
    <row r="72" spans="1:15" ht="42.75" customHeight="1">
      <c r="A72" s="298"/>
      <c r="B72" s="296"/>
      <c r="C72" s="190" t="s">
        <v>60</v>
      </c>
      <c r="D72" s="141"/>
      <c r="E72" s="141" t="s">
        <v>142</v>
      </c>
      <c r="F72" s="135" t="s">
        <v>42</v>
      </c>
      <c r="G72" s="138" t="s">
        <v>62</v>
      </c>
      <c r="H72" s="138" t="s">
        <v>25</v>
      </c>
      <c r="I72" s="139" t="s">
        <v>26</v>
      </c>
      <c r="J72" s="140" t="s">
        <v>27</v>
      </c>
      <c r="K72" s="141">
        <v>1</v>
      </c>
      <c r="L72" s="142">
        <v>675000</v>
      </c>
      <c r="M72" s="145">
        <f t="shared" si="4"/>
        <v>675000</v>
      </c>
      <c r="N72" s="173" t="s">
        <v>31</v>
      </c>
      <c r="O72" s="358"/>
    </row>
    <row r="73" spans="1:15" ht="61.5" customHeight="1">
      <c r="A73" s="298"/>
      <c r="B73" s="296"/>
      <c r="C73" s="190" t="s">
        <v>60</v>
      </c>
      <c r="D73" s="141"/>
      <c r="E73" s="141" t="s">
        <v>61</v>
      </c>
      <c r="F73" s="135" t="s">
        <v>42</v>
      </c>
      <c r="G73" s="138" t="s">
        <v>62</v>
      </c>
      <c r="H73" s="138" t="s">
        <v>25</v>
      </c>
      <c r="I73" s="139" t="s">
        <v>26</v>
      </c>
      <c r="J73" s="140" t="s">
        <v>27</v>
      </c>
      <c r="K73" s="141">
        <v>1</v>
      </c>
      <c r="L73" s="142">
        <v>675000</v>
      </c>
      <c r="M73" s="145">
        <f t="shared" si="4"/>
        <v>675000</v>
      </c>
      <c r="N73" s="173" t="s">
        <v>31</v>
      </c>
      <c r="O73" s="358"/>
    </row>
    <row r="74" spans="1:15" ht="76.5" customHeight="1">
      <c r="A74" s="298"/>
      <c r="B74" s="296"/>
      <c r="C74" s="190" t="s">
        <v>63</v>
      </c>
      <c r="D74" s="141" t="s">
        <v>64</v>
      </c>
      <c r="E74" s="135" t="s">
        <v>65</v>
      </c>
      <c r="F74" s="135" t="s">
        <v>42</v>
      </c>
      <c r="G74" s="138" t="s">
        <v>24</v>
      </c>
      <c r="H74" s="138" t="s">
        <v>25</v>
      </c>
      <c r="I74" s="139" t="s">
        <v>26</v>
      </c>
      <c r="J74" s="141" t="s">
        <v>50</v>
      </c>
      <c r="K74" s="141">
        <v>1</v>
      </c>
      <c r="L74" s="142">
        <v>675000</v>
      </c>
      <c r="M74" s="145">
        <f t="shared" si="4"/>
        <v>675000</v>
      </c>
      <c r="N74" s="173" t="s">
        <v>31</v>
      </c>
      <c r="O74" s="358"/>
    </row>
    <row r="75" spans="1:15" ht="94.5" customHeight="1">
      <c r="A75" s="298"/>
      <c r="B75" s="296"/>
      <c r="C75" s="190" t="s">
        <v>63</v>
      </c>
      <c r="D75" s="141" t="s">
        <v>64</v>
      </c>
      <c r="E75" s="147" t="s">
        <v>89</v>
      </c>
      <c r="F75" s="135" t="s">
        <v>42</v>
      </c>
      <c r="G75" s="138" t="s">
        <v>24</v>
      </c>
      <c r="H75" s="138" t="s">
        <v>25</v>
      </c>
      <c r="I75" s="139" t="s">
        <v>26</v>
      </c>
      <c r="J75" s="141" t="s">
        <v>50</v>
      </c>
      <c r="K75" s="141">
        <v>1</v>
      </c>
      <c r="L75" s="142">
        <v>675000</v>
      </c>
      <c r="M75" s="145">
        <f t="shared" si="4"/>
        <v>675000</v>
      </c>
      <c r="N75" s="173" t="s">
        <v>31</v>
      </c>
      <c r="O75" s="358"/>
    </row>
    <row r="76" spans="1:15" ht="94.5" customHeight="1">
      <c r="A76" s="298"/>
      <c r="B76" s="296"/>
      <c r="C76" s="190" t="s">
        <v>63</v>
      </c>
      <c r="D76" s="141" t="s">
        <v>64</v>
      </c>
      <c r="E76" s="147" t="s">
        <v>66</v>
      </c>
      <c r="F76" s="135" t="s">
        <v>42</v>
      </c>
      <c r="G76" s="138" t="s">
        <v>24</v>
      </c>
      <c r="H76" s="138" t="s">
        <v>25</v>
      </c>
      <c r="I76" s="139" t="s">
        <v>26</v>
      </c>
      <c r="J76" s="141" t="s">
        <v>50</v>
      </c>
      <c r="K76" s="141">
        <v>1</v>
      </c>
      <c r="L76" s="142">
        <v>675000</v>
      </c>
      <c r="M76" s="145">
        <f t="shared" si="4"/>
        <v>675000</v>
      </c>
      <c r="N76" s="173" t="s">
        <v>31</v>
      </c>
      <c r="O76" s="358"/>
    </row>
    <row r="77" spans="1:15" ht="94.5" customHeight="1">
      <c r="A77" s="298"/>
      <c r="B77" s="296"/>
      <c r="C77" s="190" t="s">
        <v>63</v>
      </c>
      <c r="D77" s="144" t="s">
        <v>67</v>
      </c>
      <c r="E77" s="148" t="s">
        <v>68</v>
      </c>
      <c r="F77" s="148" t="s">
        <v>58</v>
      </c>
      <c r="G77" s="138" t="s">
        <v>24</v>
      </c>
      <c r="H77" s="138" t="s">
        <v>25</v>
      </c>
      <c r="I77" s="139" t="s">
        <v>26</v>
      </c>
      <c r="J77" s="144" t="s">
        <v>69</v>
      </c>
      <c r="K77" s="141">
        <v>1</v>
      </c>
      <c r="L77" s="145">
        <v>1800000</v>
      </c>
      <c r="M77" s="145">
        <f>L77*K77</f>
        <v>1800000</v>
      </c>
      <c r="N77" s="174" t="s">
        <v>28</v>
      </c>
      <c r="O77" s="358"/>
    </row>
    <row r="78" spans="1:15" ht="94.5" customHeight="1">
      <c r="A78" s="298"/>
      <c r="B78" s="296"/>
      <c r="C78" s="190" t="s">
        <v>63</v>
      </c>
      <c r="D78" s="144" t="s">
        <v>70</v>
      </c>
      <c r="E78" s="148" t="s">
        <v>71</v>
      </c>
      <c r="F78" s="135" t="s">
        <v>42</v>
      </c>
      <c r="G78" s="138" t="s">
        <v>24</v>
      </c>
      <c r="H78" s="138" t="s">
        <v>25</v>
      </c>
      <c r="I78" s="139" t="s">
        <v>26</v>
      </c>
      <c r="J78" s="141" t="s">
        <v>50</v>
      </c>
      <c r="K78" s="141">
        <v>1</v>
      </c>
      <c r="L78" s="142">
        <v>675000</v>
      </c>
      <c r="M78" s="145">
        <f>L78*K78</f>
        <v>675000</v>
      </c>
      <c r="N78" s="173" t="s">
        <v>31</v>
      </c>
      <c r="O78" s="358"/>
    </row>
    <row r="79" spans="1:15" ht="94.5" customHeight="1">
      <c r="A79" s="298"/>
      <c r="B79" s="296"/>
      <c r="C79" s="190" t="s">
        <v>72</v>
      </c>
      <c r="D79" s="144" t="s">
        <v>73</v>
      </c>
      <c r="E79" s="148" t="s">
        <v>74</v>
      </c>
      <c r="F79" s="135" t="s">
        <v>42</v>
      </c>
      <c r="G79" s="138" t="s">
        <v>24</v>
      </c>
      <c r="H79" s="146" t="s">
        <v>75</v>
      </c>
      <c r="I79" s="139" t="s">
        <v>76</v>
      </c>
      <c r="J79" s="144" t="s">
        <v>77</v>
      </c>
      <c r="K79" s="141">
        <v>2</v>
      </c>
      <c r="L79" s="142">
        <v>675000</v>
      </c>
      <c r="M79" s="145">
        <f>K79*L79</f>
        <v>1350000</v>
      </c>
      <c r="N79" s="173" t="s">
        <v>39</v>
      </c>
      <c r="O79" s="358"/>
    </row>
    <row r="80" spans="1:15" ht="94.5" customHeight="1">
      <c r="A80" s="298"/>
      <c r="B80" s="296"/>
      <c r="C80" s="190" t="s">
        <v>72</v>
      </c>
      <c r="D80" s="144" t="s">
        <v>73</v>
      </c>
      <c r="E80" s="148" t="s">
        <v>78</v>
      </c>
      <c r="F80" s="135" t="s">
        <v>42</v>
      </c>
      <c r="G80" s="138" t="s">
        <v>24</v>
      </c>
      <c r="H80" s="146" t="s">
        <v>43</v>
      </c>
      <c r="I80" s="139" t="s">
        <v>26</v>
      </c>
      <c r="J80" s="141" t="s">
        <v>79</v>
      </c>
      <c r="K80" s="141">
        <v>1</v>
      </c>
      <c r="L80" s="142">
        <v>675000</v>
      </c>
      <c r="M80" s="145">
        <f t="shared" ref="M80:M82" si="5">K80*L80</f>
        <v>675000</v>
      </c>
      <c r="N80" s="173" t="s">
        <v>55</v>
      </c>
      <c r="O80" s="358"/>
    </row>
    <row r="81" spans="1:15" ht="94.5" customHeight="1">
      <c r="A81" s="298"/>
      <c r="B81" s="296"/>
      <c r="C81" s="190" t="s">
        <v>72</v>
      </c>
      <c r="D81" s="144" t="s">
        <v>73</v>
      </c>
      <c r="E81" s="148" t="s">
        <v>80</v>
      </c>
      <c r="F81" s="135" t="s">
        <v>42</v>
      </c>
      <c r="G81" s="138" t="s">
        <v>24</v>
      </c>
      <c r="H81" s="138" t="s">
        <v>25</v>
      </c>
      <c r="I81" s="139" t="s">
        <v>26</v>
      </c>
      <c r="J81" s="144" t="s">
        <v>69</v>
      </c>
      <c r="K81" s="141">
        <v>1</v>
      </c>
      <c r="L81" s="142">
        <v>675000</v>
      </c>
      <c r="M81" s="145">
        <f t="shared" si="5"/>
        <v>675000</v>
      </c>
      <c r="N81" s="173" t="s">
        <v>31</v>
      </c>
      <c r="O81" s="358"/>
    </row>
    <row r="82" spans="1:15" ht="94.5" customHeight="1">
      <c r="A82" s="311"/>
      <c r="B82" s="299"/>
      <c r="C82" s="169" t="s">
        <v>72</v>
      </c>
      <c r="D82" s="160" t="s">
        <v>90</v>
      </c>
      <c r="E82" s="161" t="s">
        <v>178</v>
      </c>
      <c r="F82" s="162" t="s">
        <v>42</v>
      </c>
      <c r="G82" s="163" t="s">
        <v>24</v>
      </c>
      <c r="H82" s="163" t="s">
        <v>25</v>
      </c>
      <c r="I82" s="164" t="s">
        <v>26</v>
      </c>
      <c r="J82" s="160" t="s">
        <v>69</v>
      </c>
      <c r="K82" s="165">
        <v>1</v>
      </c>
      <c r="L82" s="142">
        <v>675000</v>
      </c>
      <c r="M82" s="166">
        <f t="shared" si="5"/>
        <v>675000</v>
      </c>
      <c r="N82" s="175" t="s">
        <v>45</v>
      </c>
      <c r="O82" s="358"/>
    </row>
    <row r="83" spans="1:15" ht="94.5" customHeight="1">
      <c r="A83" s="287" t="s">
        <v>201</v>
      </c>
      <c r="B83" s="301">
        <v>313</v>
      </c>
      <c r="C83" s="192" t="s">
        <v>20</v>
      </c>
      <c r="D83" s="171" t="s">
        <v>21</v>
      </c>
      <c r="E83" s="150" t="s">
        <v>22</v>
      </c>
      <c r="F83" s="150" t="s">
        <v>23</v>
      </c>
      <c r="G83" s="151" t="s">
        <v>24</v>
      </c>
      <c r="H83" s="151" t="s">
        <v>25</v>
      </c>
      <c r="I83" s="152" t="s">
        <v>26</v>
      </c>
      <c r="J83" s="153" t="s">
        <v>27</v>
      </c>
      <c r="K83" s="154">
        <v>1</v>
      </c>
      <c r="L83" s="155">
        <v>1600000</v>
      </c>
      <c r="M83" s="155">
        <f>K83*L83</f>
        <v>1600000</v>
      </c>
      <c r="N83" s="172" t="s">
        <v>28</v>
      </c>
      <c r="O83" s="358"/>
    </row>
    <row r="84" spans="1:15" ht="42" customHeight="1">
      <c r="A84" s="287"/>
      <c r="B84" s="301"/>
      <c r="C84" s="189" t="s">
        <v>20</v>
      </c>
      <c r="D84" s="171" t="s">
        <v>21</v>
      </c>
      <c r="E84" s="137" t="s">
        <v>29</v>
      </c>
      <c r="F84" s="137" t="s">
        <v>30</v>
      </c>
      <c r="G84" s="138" t="s">
        <v>24</v>
      </c>
      <c r="H84" s="138" t="s">
        <v>25</v>
      </c>
      <c r="I84" s="139" t="s">
        <v>26</v>
      </c>
      <c r="J84" s="140" t="s">
        <v>27</v>
      </c>
      <c r="K84" s="141">
        <v>1</v>
      </c>
      <c r="L84" s="142">
        <v>675000</v>
      </c>
      <c r="M84" s="142">
        <f>K84*L84</f>
        <v>675000</v>
      </c>
      <c r="N84" s="173" t="s">
        <v>31</v>
      </c>
      <c r="O84" s="358"/>
    </row>
    <row r="85" spans="1:15" ht="46.5" customHeight="1">
      <c r="A85" s="287"/>
      <c r="B85" s="301"/>
      <c r="C85" s="189" t="s">
        <v>20</v>
      </c>
      <c r="D85" s="144" t="s">
        <v>32</v>
      </c>
      <c r="E85" s="137" t="s">
        <v>33</v>
      </c>
      <c r="F85" s="137" t="s">
        <v>30</v>
      </c>
      <c r="G85" s="138" t="s">
        <v>24</v>
      </c>
      <c r="H85" s="138" t="s">
        <v>25</v>
      </c>
      <c r="I85" s="139" t="s">
        <v>26</v>
      </c>
      <c r="J85" s="140" t="s">
        <v>34</v>
      </c>
      <c r="K85" s="141">
        <v>1</v>
      </c>
      <c r="L85" s="142">
        <v>675000</v>
      </c>
      <c r="M85" s="142">
        <f t="shared" ref="M85:M102" si="6">K85*L85</f>
        <v>675000</v>
      </c>
      <c r="N85" s="173" t="s">
        <v>31</v>
      </c>
      <c r="O85" s="358"/>
    </row>
    <row r="86" spans="1:15" ht="65.25" customHeight="1">
      <c r="A86" s="287"/>
      <c r="B86" s="301"/>
      <c r="C86" s="189" t="s">
        <v>20</v>
      </c>
      <c r="D86" s="144" t="s">
        <v>32</v>
      </c>
      <c r="E86" s="137" t="s">
        <v>35</v>
      </c>
      <c r="F86" s="137" t="s">
        <v>30</v>
      </c>
      <c r="G86" s="138" t="s">
        <v>24</v>
      </c>
      <c r="H86" s="138" t="s">
        <v>25</v>
      </c>
      <c r="I86" s="139" t="s">
        <v>26</v>
      </c>
      <c r="J86" s="140" t="s">
        <v>34</v>
      </c>
      <c r="K86" s="141">
        <v>1</v>
      </c>
      <c r="L86" s="142">
        <v>675000</v>
      </c>
      <c r="M86" s="142">
        <f t="shared" si="6"/>
        <v>675000</v>
      </c>
      <c r="N86" s="173" t="s">
        <v>31</v>
      </c>
      <c r="O86" s="358"/>
    </row>
    <row r="87" spans="1:15" ht="72.75" customHeight="1">
      <c r="A87" s="287"/>
      <c r="B87" s="301"/>
      <c r="C87" s="189" t="s">
        <v>20</v>
      </c>
      <c r="D87" s="144" t="s">
        <v>32</v>
      </c>
      <c r="E87" s="143" t="s">
        <v>36</v>
      </c>
      <c r="F87" s="137" t="s">
        <v>37</v>
      </c>
      <c r="G87" s="138" t="s">
        <v>38</v>
      </c>
      <c r="H87" s="138" t="s">
        <v>25</v>
      </c>
      <c r="I87" s="139" t="s">
        <v>26</v>
      </c>
      <c r="J87" s="140" t="s">
        <v>27</v>
      </c>
      <c r="K87" s="141">
        <v>1</v>
      </c>
      <c r="L87" s="142">
        <v>675000</v>
      </c>
      <c r="M87" s="142">
        <f t="shared" si="6"/>
        <v>675000</v>
      </c>
      <c r="N87" s="173" t="s">
        <v>39</v>
      </c>
      <c r="O87" s="358"/>
    </row>
    <row r="88" spans="1:15" ht="46.5" customHeight="1">
      <c r="A88" s="287"/>
      <c r="B88" s="301"/>
      <c r="C88" s="190" t="s">
        <v>169</v>
      </c>
      <c r="D88" s="144" t="s">
        <v>170</v>
      </c>
      <c r="E88" s="143" t="s">
        <v>171</v>
      </c>
      <c r="F88" s="137" t="s">
        <v>172</v>
      </c>
      <c r="G88" s="138" t="s">
        <v>38</v>
      </c>
      <c r="H88" s="138" t="s">
        <v>173</v>
      </c>
      <c r="I88" s="139" t="s">
        <v>76</v>
      </c>
      <c r="J88" s="139" t="s">
        <v>174</v>
      </c>
      <c r="K88" s="141">
        <v>1</v>
      </c>
      <c r="L88" s="142">
        <v>675000</v>
      </c>
      <c r="M88" s="145">
        <f t="shared" si="6"/>
        <v>675000</v>
      </c>
      <c r="N88" s="158" t="s">
        <v>45</v>
      </c>
      <c r="O88" s="358"/>
    </row>
    <row r="89" spans="1:15" ht="60" customHeight="1">
      <c r="A89" s="287"/>
      <c r="B89" s="301"/>
      <c r="C89" s="190" t="s">
        <v>169</v>
      </c>
      <c r="D89" s="144" t="s">
        <v>170</v>
      </c>
      <c r="E89" s="144" t="s">
        <v>175</v>
      </c>
      <c r="F89" s="137" t="s">
        <v>176</v>
      </c>
      <c r="G89" s="138" t="s">
        <v>38</v>
      </c>
      <c r="H89" s="138" t="s">
        <v>25</v>
      </c>
      <c r="I89" s="139" t="s">
        <v>26</v>
      </c>
      <c r="J89" s="139" t="s">
        <v>177</v>
      </c>
      <c r="K89" s="141">
        <v>1</v>
      </c>
      <c r="L89" s="142">
        <v>675000</v>
      </c>
      <c r="M89" s="145">
        <f t="shared" si="6"/>
        <v>675000</v>
      </c>
      <c r="N89" s="158" t="s">
        <v>45</v>
      </c>
      <c r="O89" s="358"/>
    </row>
    <row r="90" spans="1:15" ht="43.5" customHeight="1">
      <c r="A90" s="287"/>
      <c r="B90" s="301"/>
      <c r="C90" s="190" t="s">
        <v>40</v>
      </c>
      <c r="D90" s="136"/>
      <c r="E90" s="144" t="s">
        <v>41</v>
      </c>
      <c r="F90" s="135" t="s">
        <v>42</v>
      </c>
      <c r="G90" s="138" t="s">
        <v>24</v>
      </c>
      <c r="H90" s="138" t="s">
        <v>43</v>
      </c>
      <c r="I90" s="139" t="s">
        <v>26</v>
      </c>
      <c r="J90" s="141" t="s">
        <v>44</v>
      </c>
      <c r="K90" s="141">
        <v>1</v>
      </c>
      <c r="L90" s="142">
        <v>675000</v>
      </c>
      <c r="M90" s="145">
        <f t="shared" si="6"/>
        <v>675000</v>
      </c>
      <c r="N90" s="170" t="s">
        <v>45</v>
      </c>
      <c r="O90" s="358"/>
    </row>
    <row r="91" spans="1:15" ht="41.25" customHeight="1">
      <c r="A91" s="287"/>
      <c r="B91" s="301"/>
      <c r="C91" s="190" t="s">
        <v>40</v>
      </c>
      <c r="D91" s="136"/>
      <c r="E91" s="144" t="s">
        <v>46</v>
      </c>
      <c r="F91" s="135" t="s">
        <v>47</v>
      </c>
      <c r="G91" s="138"/>
      <c r="H91" s="138" t="s">
        <v>25</v>
      </c>
      <c r="I91" s="139" t="s">
        <v>26</v>
      </c>
      <c r="J91" s="139" t="s">
        <v>48</v>
      </c>
      <c r="K91" s="141">
        <v>1</v>
      </c>
      <c r="L91" s="142">
        <v>675000</v>
      </c>
      <c r="M91" s="145">
        <f t="shared" si="6"/>
        <v>675000</v>
      </c>
      <c r="N91" s="170" t="s">
        <v>45</v>
      </c>
      <c r="O91" s="358"/>
    </row>
    <row r="92" spans="1:15" ht="41.25" customHeight="1">
      <c r="A92" s="287"/>
      <c r="B92" s="301"/>
      <c r="C92" s="190" t="s">
        <v>40</v>
      </c>
      <c r="D92" s="136"/>
      <c r="E92" s="144" t="s">
        <v>51</v>
      </c>
      <c r="F92" s="135" t="s">
        <v>42</v>
      </c>
      <c r="G92" s="138" t="s">
        <v>24</v>
      </c>
      <c r="H92" s="138" t="s">
        <v>25</v>
      </c>
      <c r="I92" s="139" t="s">
        <v>26</v>
      </c>
      <c r="J92" s="139" t="s">
        <v>50</v>
      </c>
      <c r="K92" s="141">
        <v>1</v>
      </c>
      <c r="L92" s="142">
        <v>675000</v>
      </c>
      <c r="M92" s="145">
        <f t="shared" si="6"/>
        <v>675000</v>
      </c>
      <c r="N92" s="170" t="s">
        <v>45</v>
      </c>
      <c r="O92" s="358"/>
    </row>
    <row r="93" spans="1:15" ht="41.25" customHeight="1">
      <c r="A93" s="287"/>
      <c r="B93" s="301"/>
      <c r="C93" s="190" t="s">
        <v>52</v>
      </c>
      <c r="D93" s="141"/>
      <c r="E93" s="141" t="s">
        <v>53</v>
      </c>
      <c r="F93" s="135" t="s">
        <v>54</v>
      </c>
      <c r="G93" s="138" t="s">
        <v>24</v>
      </c>
      <c r="H93" s="138" t="s">
        <v>25</v>
      </c>
      <c r="I93" s="139" t="s">
        <v>26</v>
      </c>
      <c r="J93" s="141" t="s">
        <v>50</v>
      </c>
      <c r="K93" s="141">
        <v>1</v>
      </c>
      <c r="L93" s="142">
        <v>675000</v>
      </c>
      <c r="M93" s="145">
        <f t="shared" si="6"/>
        <v>675000</v>
      </c>
      <c r="N93" s="173" t="s">
        <v>55</v>
      </c>
      <c r="O93" s="358"/>
    </row>
    <row r="94" spans="1:15" ht="41.25" customHeight="1">
      <c r="A94" s="287"/>
      <c r="B94" s="301"/>
      <c r="C94" s="190" t="s">
        <v>52</v>
      </c>
      <c r="D94" s="141"/>
      <c r="E94" s="141" t="s">
        <v>56</v>
      </c>
      <c r="F94" s="135" t="s">
        <v>42</v>
      </c>
      <c r="G94" s="138" t="s">
        <v>24</v>
      </c>
      <c r="H94" s="138" t="s">
        <v>25</v>
      </c>
      <c r="I94" s="139" t="s">
        <v>26</v>
      </c>
      <c r="J94" s="141" t="s">
        <v>50</v>
      </c>
      <c r="K94" s="141">
        <v>1</v>
      </c>
      <c r="L94" s="142">
        <v>675000</v>
      </c>
      <c r="M94" s="145">
        <f t="shared" si="6"/>
        <v>675000</v>
      </c>
      <c r="N94" s="173" t="s">
        <v>39</v>
      </c>
      <c r="O94" s="358"/>
    </row>
    <row r="95" spans="1:15" ht="73.5" customHeight="1">
      <c r="A95" s="287"/>
      <c r="B95" s="301"/>
      <c r="C95" s="190" t="s">
        <v>52</v>
      </c>
      <c r="D95" s="141"/>
      <c r="E95" s="141" t="s">
        <v>57</v>
      </c>
      <c r="F95" s="135" t="s">
        <v>58</v>
      </c>
      <c r="G95" s="138" t="s">
        <v>24</v>
      </c>
      <c r="H95" s="138" t="s">
        <v>25</v>
      </c>
      <c r="I95" s="139" t="s">
        <v>26</v>
      </c>
      <c r="J95" s="141" t="s">
        <v>50</v>
      </c>
      <c r="K95" s="141">
        <v>1</v>
      </c>
      <c r="L95" s="145">
        <v>1600000</v>
      </c>
      <c r="M95" s="145">
        <f t="shared" si="6"/>
        <v>1600000</v>
      </c>
      <c r="N95" s="174" t="s">
        <v>28</v>
      </c>
      <c r="O95" s="358"/>
    </row>
    <row r="96" spans="1:15" ht="82.5" customHeight="1">
      <c r="A96" s="287"/>
      <c r="B96" s="301"/>
      <c r="C96" s="190" t="s">
        <v>52</v>
      </c>
      <c r="D96" s="141"/>
      <c r="E96" s="141" t="s">
        <v>59</v>
      </c>
      <c r="F96" s="135" t="s">
        <v>42</v>
      </c>
      <c r="G96" s="138" t="s">
        <v>24</v>
      </c>
      <c r="H96" s="138" t="s">
        <v>25</v>
      </c>
      <c r="I96" s="139" t="s">
        <v>26</v>
      </c>
      <c r="J96" s="141" t="s">
        <v>50</v>
      </c>
      <c r="K96" s="141">
        <v>1</v>
      </c>
      <c r="L96" s="142">
        <v>675000</v>
      </c>
      <c r="M96" s="145">
        <f t="shared" si="6"/>
        <v>675000</v>
      </c>
      <c r="N96" s="173" t="s">
        <v>55</v>
      </c>
      <c r="O96" s="358"/>
    </row>
    <row r="97" spans="1:16" ht="63" customHeight="1">
      <c r="A97" s="287"/>
      <c r="B97" s="301"/>
      <c r="C97" s="190" t="s">
        <v>60</v>
      </c>
      <c r="D97" s="141"/>
      <c r="E97" s="141" t="s">
        <v>113</v>
      </c>
      <c r="F97" s="135" t="s">
        <v>42</v>
      </c>
      <c r="G97" s="138" t="s">
        <v>62</v>
      </c>
      <c r="H97" s="138" t="s">
        <v>25</v>
      </c>
      <c r="I97" s="139" t="s">
        <v>26</v>
      </c>
      <c r="J97" s="140" t="s">
        <v>27</v>
      </c>
      <c r="K97" s="141">
        <v>1</v>
      </c>
      <c r="L97" s="142">
        <v>675000</v>
      </c>
      <c r="M97" s="145">
        <f t="shared" si="6"/>
        <v>675000</v>
      </c>
      <c r="N97" s="173" t="s">
        <v>31</v>
      </c>
      <c r="O97" s="358"/>
    </row>
    <row r="98" spans="1:16" s="14" customFormat="1" ht="15.75" customHeight="1">
      <c r="A98" s="287"/>
      <c r="B98" s="301"/>
      <c r="C98" s="190" t="s">
        <v>60</v>
      </c>
      <c r="D98" s="141"/>
      <c r="E98" s="141" t="s">
        <v>142</v>
      </c>
      <c r="F98" s="135" t="s">
        <v>42</v>
      </c>
      <c r="G98" s="138" t="s">
        <v>62</v>
      </c>
      <c r="H98" s="138" t="s">
        <v>25</v>
      </c>
      <c r="I98" s="139" t="s">
        <v>26</v>
      </c>
      <c r="J98" s="140" t="s">
        <v>27</v>
      </c>
      <c r="K98" s="141">
        <v>1</v>
      </c>
      <c r="L98" s="142">
        <v>675000</v>
      </c>
      <c r="M98" s="145">
        <f t="shared" si="6"/>
        <v>675000</v>
      </c>
      <c r="N98" s="173" t="s">
        <v>31</v>
      </c>
      <c r="O98" s="358"/>
      <c r="P98"/>
    </row>
    <row r="99" spans="1:16" s="14" customFormat="1" ht="36" customHeight="1">
      <c r="A99" s="287"/>
      <c r="B99" s="301"/>
      <c r="C99" s="190" t="s">
        <v>60</v>
      </c>
      <c r="D99" s="141"/>
      <c r="E99" s="141" t="s">
        <v>61</v>
      </c>
      <c r="F99" s="135" t="s">
        <v>42</v>
      </c>
      <c r="G99" s="138" t="s">
        <v>62</v>
      </c>
      <c r="H99" s="138" t="s">
        <v>25</v>
      </c>
      <c r="I99" s="139" t="s">
        <v>26</v>
      </c>
      <c r="J99" s="140" t="s">
        <v>27</v>
      </c>
      <c r="K99" s="141">
        <v>1</v>
      </c>
      <c r="L99" s="142">
        <v>675000</v>
      </c>
      <c r="M99" s="145">
        <f t="shared" si="6"/>
        <v>675000</v>
      </c>
      <c r="N99" s="173" t="s">
        <v>31</v>
      </c>
      <c r="O99" s="358"/>
      <c r="P99"/>
    </row>
    <row r="100" spans="1:16" s="14" customFormat="1" ht="15.75" customHeight="1">
      <c r="A100" s="287"/>
      <c r="B100" s="301"/>
      <c r="C100" s="190" t="s">
        <v>63</v>
      </c>
      <c r="D100" s="141" t="s">
        <v>64</v>
      </c>
      <c r="E100" s="135" t="s">
        <v>65</v>
      </c>
      <c r="F100" s="135" t="s">
        <v>42</v>
      </c>
      <c r="G100" s="138" t="s">
        <v>24</v>
      </c>
      <c r="H100" s="138" t="s">
        <v>25</v>
      </c>
      <c r="I100" s="139" t="s">
        <v>26</v>
      </c>
      <c r="J100" s="141" t="s">
        <v>50</v>
      </c>
      <c r="K100" s="141">
        <v>1</v>
      </c>
      <c r="L100" s="142">
        <v>675000</v>
      </c>
      <c r="M100" s="145">
        <f t="shared" si="6"/>
        <v>675000</v>
      </c>
      <c r="N100" s="173" t="s">
        <v>31</v>
      </c>
      <c r="O100" s="358"/>
      <c r="P100"/>
    </row>
    <row r="101" spans="1:16" s="14" customFormat="1" ht="15.75" customHeight="1">
      <c r="A101" s="287"/>
      <c r="B101" s="301"/>
      <c r="C101" s="190" t="s">
        <v>63</v>
      </c>
      <c r="D101" s="141" t="s">
        <v>64</v>
      </c>
      <c r="E101" s="147" t="s">
        <v>89</v>
      </c>
      <c r="F101" s="135" t="s">
        <v>42</v>
      </c>
      <c r="G101" s="138" t="s">
        <v>24</v>
      </c>
      <c r="H101" s="138" t="s">
        <v>25</v>
      </c>
      <c r="I101" s="139" t="s">
        <v>26</v>
      </c>
      <c r="J101" s="141" t="s">
        <v>50</v>
      </c>
      <c r="K101" s="141">
        <v>1</v>
      </c>
      <c r="L101" s="142">
        <v>675000</v>
      </c>
      <c r="M101" s="145">
        <f t="shared" si="6"/>
        <v>675000</v>
      </c>
      <c r="N101" s="173" t="s">
        <v>31</v>
      </c>
      <c r="O101" s="358"/>
      <c r="P101"/>
    </row>
    <row r="102" spans="1:16" s="14" customFormat="1" ht="15.75" customHeight="1">
      <c r="A102" s="287"/>
      <c r="B102" s="301"/>
      <c r="C102" s="190" t="s">
        <v>63</v>
      </c>
      <c r="D102" s="141" t="s">
        <v>64</v>
      </c>
      <c r="E102" s="147" t="s">
        <v>66</v>
      </c>
      <c r="F102" s="135" t="s">
        <v>42</v>
      </c>
      <c r="G102" s="138" t="s">
        <v>24</v>
      </c>
      <c r="H102" s="138" t="s">
        <v>25</v>
      </c>
      <c r="I102" s="139" t="s">
        <v>26</v>
      </c>
      <c r="J102" s="141" t="s">
        <v>50</v>
      </c>
      <c r="K102" s="141">
        <v>1</v>
      </c>
      <c r="L102" s="142">
        <v>675000</v>
      </c>
      <c r="M102" s="145">
        <f t="shared" si="6"/>
        <v>675000</v>
      </c>
      <c r="N102" s="173" t="s">
        <v>31</v>
      </c>
      <c r="O102" s="358"/>
      <c r="P102"/>
    </row>
    <row r="103" spans="1:16" s="14" customFormat="1" ht="15.75" customHeight="1">
      <c r="A103" s="287"/>
      <c r="B103" s="301"/>
      <c r="C103" s="190" t="s">
        <v>63</v>
      </c>
      <c r="D103" s="144" t="s">
        <v>67</v>
      </c>
      <c r="E103" s="148" t="s">
        <v>68</v>
      </c>
      <c r="F103" s="148" t="s">
        <v>58</v>
      </c>
      <c r="G103" s="138" t="s">
        <v>24</v>
      </c>
      <c r="H103" s="138" t="s">
        <v>25</v>
      </c>
      <c r="I103" s="139" t="s">
        <v>26</v>
      </c>
      <c r="J103" s="144" t="s">
        <v>69</v>
      </c>
      <c r="K103" s="141">
        <v>1</v>
      </c>
      <c r="L103" s="145">
        <v>1800000</v>
      </c>
      <c r="M103" s="145">
        <f>L103*K103</f>
        <v>1800000</v>
      </c>
      <c r="N103" s="174" t="s">
        <v>28</v>
      </c>
      <c r="O103" s="358"/>
      <c r="P103"/>
    </row>
    <row r="104" spans="1:16" s="14" customFormat="1" ht="15.75" customHeight="1">
      <c r="A104" s="287"/>
      <c r="B104" s="301"/>
      <c r="C104" s="190" t="s">
        <v>63</v>
      </c>
      <c r="D104" s="144" t="s">
        <v>70</v>
      </c>
      <c r="E104" s="148" t="s">
        <v>71</v>
      </c>
      <c r="F104" s="135" t="s">
        <v>42</v>
      </c>
      <c r="G104" s="138" t="s">
        <v>24</v>
      </c>
      <c r="H104" s="138" t="s">
        <v>25</v>
      </c>
      <c r="I104" s="139" t="s">
        <v>26</v>
      </c>
      <c r="J104" s="141" t="s">
        <v>50</v>
      </c>
      <c r="K104" s="141">
        <v>1</v>
      </c>
      <c r="L104" s="142">
        <v>675000</v>
      </c>
      <c r="M104" s="145">
        <f>L104*K104</f>
        <v>675000</v>
      </c>
      <c r="N104" s="173" t="s">
        <v>31</v>
      </c>
      <c r="O104" s="358"/>
      <c r="P104"/>
    </row>
    <row r="105" spans="1:16" s="14" customFormat="1" ht="15.75" customHeight="1">
      <c r="A105" s="287"/>
      <c r="B105" s="301"/>
      <c r="C105" s="190" t="s">
        <v>72</v>
      </c>
      <c r="D105" s="144" t="s">
        <v>73</v>
      </c>
      <c r="E105" s="148" t="s">
        <v>74</v>
      </c>
      <c r="F105" s="135" t="s">
        <v>42</v>
      </c>
      <c r="G105" s="138" t="s">
        <v>24</v>
      </c>
      <c r="H105" s="146" t="s">
        <v>75</v>
      </c>
      <c r="I105" s="139" t="s">
        <v>76</v>
      </c>
      <c r="J105" s="144" t="s">
        <v>77</v>
      </c>
      <c r="K105" s="141">
        <v>2</v>
      </c>
      <c r="L105" s="142">
        <v>675000</v>
      </c>
      <c r="M105" s="145">
        <f>K105*L105</f>
        <v>1350000</v>
      </c>
      <c r="N105" s="173" t="s">
        <v>39</v>
      </c>
      <c r="O105" s="358"/>
      <c r="P105"/>
    </row>
    <row r="106" spans="1:16" s="14" customFormat="1" ht="15.75" customHeight="1">
      <c r="A106" s="287"/>
      <c r="B106" s="301"/>
      <c r="C106" s="190" t="s">
        <v>72</v>
      </c>
      <c r="D106" s="144" t="s">
        <v>73</v>
      </c>
      <c r="E106" s="148" t="s">
        <v>78</v>
      </c>
      <c r="F106" s="135" t="s">
        <v>42</v>
      </c>
      <c r="G106" s="138" t="s">
        <v>24</v>
      </c>
      <c r="H106" s="146" t="s">
        <v>43</v>
      </c>
      <c r="I106" s="139" t="s">
        <v>26</v>
      </c>
      <c r="J106" s="141" t="s">
        <v>79</v>
      </c>
      <c r="K106" s="141">
        <v>1</v>
      </c>
      <c r="L106" s="142">
        <v>675000</v>
      </c>
      <c r="M106" s="145">
        <f t="shared" ref="M106:M108" si="7">K106*L106</f>
        <v>675000</v>
      </c>
      <c r="N106" s="173" t="s">
        <v>55</v>
      </c>
      <c r="O106" s="358"/>
      <c r="P106"/>
    </row>
    <row r="107" spans="1:16" s="14" customFormat="1" ht="15.75" customHeight="1">
      <c r="A107" s="287"/>
      <c r="B107" s="301"/>
      <c r="C107" s="190" t="s">
        <v>72</v>
      </c>
      <c r="D107" s="144" t="s">
        <v>73</v>
      </c>
      <c r="E107" s="148" t="s">
        <v>80</v>
      </c>
      <c r="F107" s="135" t="s">
        <v>42</v>
      </c>
      <c r="G107" s="138" t="s">
        <v>24</v>
      </c>
      <c r="H107" s="138" t="s">
        <v>25</v>
      </c>
      <c r="I107" s="139" t="s">
        <v>26</v>
      </c>
      <c r="J107" s="144" t="s">
        <v>69</v>
      </c>
      <c r="K107" s="141">
        <v>1</v>
      </c>
      <c r="L107" s="142">
        <v>675000</v>
      </c>
      <c r="M107" s="145">
        <f t="shared" si="7"/>
        <v>675000</v>
      </c>
      <c r="N107" s="173" t="s">
        <v>31</v>
      </c>
      <c r="O107" s="358"/>
      <c r="P107"/>
    </row>
    <row r="108" spans="1:16" s="14" customFormat="1" ht="15.75" customHeight="1">
      <c r="A108" s="288"/>
      <c r="B108" s="316"/>
      <c r="C108" s="169" t="s">
        <v>72</v>
      </c>
      <c r="D108" s="160" t="s">
        <v>90</v>
      </c>
      <c r="E108" s="161" t="s">
        <v>178</v>
      </c>
      <c r="F108" s="162" t="s">
        <v>42</v>
      </c>
      <c r="G108" s="163" t="s">
        <v>24</v>
      </c>
      <c r="H108" s="163" t="s">
        <v>25</v>
      </c>
      <c r="I108" s="164" t="s">
        <v>26</v>
      </c>
      <c r="J108" s="160" t="s">
        <v>69</v>
      </c>
      <c r="K108" s="165">
        <v>1</v>
      </c>
      <c r="L108" s="142">
        <v>675000</v>
      </c>
      <c r="M108" s="166">
        <f t="shared" si="7"/>
        <v>675000</v>
      </c>
      <c r="N108" s="175" t="s">
        <v>45</v>
      </c>
      <c r="O108" s="358"/>
      <c r="P108"/>
    </row>
    <row r="109" spans="1:16" s="14" customFormat="1" ht="15.75" customHeight="1">
      <c r="A109" s="18"/>
      <c r="B109" s="18"/>
      <c r="C109"/>
      <c r="D109"/>
      <c r="E109" s="7"/>
      <c r="F109"/>
      <c r="G109"/>
      <c r="H109"/>
      <c r="I109"/>
      <c r="J109"/>
      <c r="K109" s="302" t="s">
        <v>84</v>
      </c>
      <c r="L109" s="302"/>
      <c r="M109" s="131">
        <f>SUM(M5:M108)</f>
        <v>84800000</v>
      </c>
      <c r="O109"/>
      <c r="P109"/>
    </row>
    <row r="110" spans="1:16" s="14" customFormat="1" ht="15.75" customHeight="1">
      <c r="A110" s="12"/>
      <c r="B110" s="12"/>
      <c r="C110"/>
      <c r="D110"/>
      <c r="E110" s="7"/>
      <c r="F110"/>
      <c r="G110"/>
      <c r="H110"/>
      <c r="I110"/>
      <c r="J110"/>
      <c r="K110" s="293" t="s">
        <v>85</v>
      </c>
      <c r="L110" s="294"/>
      <c r="M110" s="10">
        <v>2878620</v>
      </c>
      <c r="N110" s="23">
        <f>M110*100%/M111</f>
        <v>3.2831493013918328E-2</v>
      </c>
      <c r="O110"/>
      <c r="P110"/>
    </row>
    <row r="111" spans="1:16" s="14" customFormat="1" ht="15.75" customHeight="1">
      <c r="A111" s="12"/>
      <c r="B111" s="12"/>
      <c r="C111"/>
      <c r="D111"/>
      <c r="E111" s="7"/>
      <c r="F111"/>
      <c r="G111"/>
      <c r="H111"/>
      <c r="I111"/>
      <c r="J111"/>
      <c r="K111" s="282" t="s">
        <v>86</v>
      </c>
      <c r="L111" s="282"/>
      <c r="M111" s="17">
        <f>M109+M110</f>
        <v>87678620</v>
      </c>
      <c r="O111"/>
      <c r="P111"/>
    </row>
    <row r="112" spans="1:16" s="14" customFormat="1" ht="15.75" customHeight="1">
      <c r="A112" s="12"/>
      <c r="B112" s="12"/>
      <c r="C112"/>
      <c r="D112"/>
      <c r="E112" s="7"/>
      <c r="F112"/>
      <c r="G112"/>
      <c r="H112"/>
      <c r="I112"/>
      <c r="J112"/>
      <c r="K112"/>
      <c r="L112"/>
      <c r="M112"/>
      <c r="O112"/>
      <c r="P112"/>
    </row>
    <row r="113" spans="1:16" s="14" customFormat="1" ht="15.75" customHeight="1">
      <c r="A113" s="12"/>
      <c r="B113" s="12"/>
      <c r="C113"/>
      <c r="D113"/>
      <c r="E113" s="7"/>
      <c r="F113"/>
      <c r="G113"/>
      <c r="H113"/>
      <c r="I113"/>
      <c r="J113"/>
      <c r="K113"/>
      <c r="L113"/>
      <c r="M113"/>
      <c r="O113"/>
      <c r="P113"/>
    </row>
    <row r="114" spans="1:16" ht="15.75" customHeight="1"/>
    <row r="115" spans="1:16" ht="15.75" customHeight="1"/>
    <row r="116" spans="1:16" ht="15.75" customHeight="1"/>
    <row r="117" spans="1:16" ht="15.75" customHeight="1"/>
    <row r="118" spans="1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1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1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1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1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1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1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1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1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1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1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  <row r="1017" spans="3:16" s="12" customFormat="1" ht="15.75" customHeight="1">
      <c r="C1017"/>
      <c r="D1017"/>
      <c r="E1017" s="7"/>
      <c r="F1017"/>
      <c r="G1017"/>
      <c r="H1017"/>
      <c r="I1017"/>
      <c r="J1017"/>
      <c r="K1017"/>
      <c r="L1017"/>
      <c r="M1017"/>
      <c r="N1017" s="14"/>
      <c r="O1017"/>
      <c r="P1017"/>
    </row>
    <row r="1018" spans="3:16" s="12" customFormat="1" ht="15.75" customHeight="1">
      <c r="C1018"/>
      <c r="D1018"/>
      <c r="E1018" s="7"/>
      <c r="F1018"/>
      <c r="G1018"/>
      <c r="H1018"/>
      <c r="I1018"/>
      <c r="J1018"/>
      <c r="K1018"/>
      <c r="L1018"/>
      <c r="M1018"/>
      <c r="N1018" s="14"/>
      <c r="O1018"/>
      <c r="P1018"/>
    </row>
    <row r="1019" spans="3:16" s="12" customFormat="1" ht="15.75" customHeight="1">
      <c r="C1019"/>
      <c r="D1019"/>
      <c r="E1019" s="7"/>
      <c r="F1019"/>
      <c r="G1019"/>
      <c r="H1019"/>
      <c r="I1019"/>
      <c r="J1019"/>
      <c r="K1019"/>
      <c r="L1019"/>
      <c r="M1019"/>
      <c r="N1019" s="14"/>
      <c r="O1019"/>
      <c r="P1019"/>
    </row>
    <row r="1020" spans="3:16" s="12" customFormat="1" ht="15.75" customHeight="1">
      <c r="C1020"/>
      <c r="D1020"/>
      <c r="E1020" s="7"/>
      <c r="F1020"/>
      <c r="G1020"/>
      <c r="H1020"/>
      <c r="I1020"/>
      <c r="J1020"/>
      <c r="K1020"/>
      <c r="L1020"/>
      <c r="M1020"/>
      <c r="N1020" s="14"/>
      <c r="O1020"/>
      <c r="P1020"/>
    </row>
    <row r="1021" spans="3:16" s="12" customFormat="1" ht="15.75" customHeight="1">
      <c r="C1021"/>
      <c r="D1021"/>
      <c r="E1021" s="7"/>
      <c r="F1021"/>
      <c r="G1021"/>
      <c r="H1021"/>
      <c r="I1021"/>
      <c r="J1021"/>
      <c r="K1021"/>
      <c r="L1021"/>
      <c r="M1021"/>
      <c r="N1021" s="14"/>
      <c r="O1021"/>
      <c r="P1021"/>
    </row>
    <row r="1022" spans="3:16" s="12" customFormat="1" ht="15.75" customHeight="1">
      <c r="C1022"/>
      <c r="D1022"/>
      <c r="E1022" s="7"/>
      <c r="F1022"/>
      <c r="G1022"/>
      <c r="H1022"/>
      <c r="I1022"/>
      <c r="J1022"/>
      <c r="K1022"/>
      <c r="L1022"/>
      <c r="M1022"/>
      <c r="N1022" s="14"/>
      <c r="O1022"/>
      <c r="P1022"/>
    </row>
    <row r="1023" spans="3:16" s="12" customFormat="1" ht="15.75" customHeight="1">
      <c r="C1023"/>
      <c r="D1023"/>
      <c r="E1023" s="7"/>
      <c r="F1023"/>
      <c r="G1023"/>
      <c r="H1023"/>
      <c r="I1023"/>
      <c r="J1023"/>
      <c r="K1023"/>
      <c r="L1023"/>
      <c r="M1023"/>
      <c r="N1023" s="14"/>
      <c r="O1023"/>
      <c r="P1023"/>
    </row>
    <row r="1024" spans="3:16" s="12" customFormat="1" ht="15.75" customHeight="1">
      <c r="C1024"/>
      <c r="D1024"/>
      <c r="E1024" s="7"/>
      <c r="F1024"/>
      <c r="G1024"/>
      <c r="H1024"/>
      <c r="I1024"/>
      <c r="J1024"/>
      <c r="K1024"/>
      <c r="L1024"/>
      <c r="M1024"/>
      <c r="N1024" s="14"/>
      <c r="O1024"/>
      <c r="P1024"/>
    </row>
    <row r="1025" spans="3:16" s="12" customFormat="1" ht="15.75" customHeight="1">
      <c r="C1025"/>
      <c r="D1025"/>
      <c r="E1025" s="7"/>
      <c r="F1025"/>
      <c r="G1025"/>
      <c r="H1025"/>
      <c r="I1025"/>
      <c r="J1025"/>
      <c r="K1025"/>
      <c r="L1025"/>
      <c r="M1025"/>
      <c r="N1025" s="14"/>
      <c r="O1025"/>
      <c r="P1025"/>
    </row>
    <row r="1026" spans="3:16" s="12" customFormat="1" ht="15.75" customHeight="1">
      <c r="C1026"/>
      <c r="D1026"/>
      <c r="E1026" s="7"/>
      <c r="F1026"/>
      <c r="G1026"/>
      <c r="H1026"/>
      <c r="I1026"/>
      <c r="J1026"/>
      <c r="K1026"/>
      <c r="L1026"/>
      <c r="M1026"/>
      <c r="N1026" s="14"/>
      <c r="O1026"/>
      <c r="P1026"/>
    </row>
    <row r="1027" spans="3:16" s="12" customFormat="1" ht="15.75" customHeight="1">
      <c r="C1027"/>
      <c r="D1027"/>
      <c r="E1027" s="7"/>
      <c r="F1027"/>
      <c r="G1027"/>
      <c r="H1027"/>
      <c r="I1027"/>
      <c r="J1027"/>
      <c r="K1027"/>
      <c r="L1027"/>
      <c r="M1027"/>
      <c r="N1027" s="14"/>
      <c r="O1027"/>
      <c r="P1027"/>
    </row>
    <row r="1028" spans="3:16" s="12" customFormat="1" ht="15.75" customHeight="1">
      <c r="C1028"/>
      <c r="D1028"/>
      <c r="E1028" s="7"/>
      <c r="F1028"/>
      <c r="G1028"/>
      <c r="H1028"/>
      <c r="I1028"/>
      <c r="J1028"/>
      <c r="K1028"/>
      <c r="L1028"/>
      <c r="M1028"/>
      <c r="N1028" s="14"/>
      <c r="O1028"/>
      <c r="P1028"/>
    </row>
    <row r="1029" spans="3:16" s="12" customFormat="1" ht="15.75" customHeight="1">
      <c r="C1029"/>
      <c r="D1029"/>
      <c r="E1029" s="7"/>
      <c r="F1029"/>
      <c r="G1029"/>
      <c r="H1029"/>
      <c r="I1029"/>
      <c r="J1029"/>
      <c r="K1029"/>
      <c r="L1029"/>
      <c r="M1029"/>
      <c r="N1029" s="14"/>
      <c r="O1029"/>
      <c r="P1029"/>
    </row>
    <row r="1030" spans="3:16" s="12" customFormat="1" ht="15.75" customHeight="1">
      <c r="C1030"/>
      <c r="D1030"/>
      <c r="E1030" s="7"/>
      <c r="F1030"/>
      <c r="G1030"/>
      <c r="H1030"/>
      <c r="I1030"/>
      <c r="J1030"/>
      <c r="K1030"/>
      <c r="L1030"/>
      <c r="M1030"/>
      <c r="N1030" s="14"/>
      <c r="O1030"/>
      <c r="P1030"/>
    </row>
    <row r="1031" spans="3:16" s="12" customFormat="1" ht="15.75" customHeight="1">
      <c r="C1031"/>
      <c r="D1031"/>
      <c r="E1031" s="7"/>
      <c r="F1031"/>
      <c r="G1031"/>
      <c r="H1031"/>
      <c r="I1031"/>
      <c r="J1031"/>
      <c r="K1031"/>
      <c r="L1031"/>
      <c r="M1031"/>
      <c r="N1031" s="14"/>
      <c r="O1031"/>
      <c r="P1031"/>
    </row>
    <row r="1032" spans="3:16" s="12" customFormat="1" ht="15.75" customHeight="1">
      <c r="C1032"/>
      <c r="D1032"/>
      <c r="E1032" s="7"/>
      <c r="F1032"/>
      <c r="G1032"/>
      <c r="H1032"/>
      <c r="I1032"/>
      <c r="J1032"/>
      <c r="K1032"/>
      <c r="L1032"/>
      <c r="M1032"/>
      <c r="N1032" s="14"/>
      <c r="O1032"/>
      <c r="P1032"/>
    </row>
    <row r="1033" spans="3:16" s="12" customFormat="1" ht="15.75" customHeight="1">
      <c r="C1033"/>
      <c r="D1033"/>
      <c r="E1033" s="7"/>
      <c r="F1033"/>
      <c r="G1033"/>
      <c r="H1033"/>
      <c r="I1033"/>
      <c r="J1033"/>
      <c r="K1033"/>
      <c r="L1033"/>
      <c r="M1033"/>
      <c r="N1033" s="14"/>
      <c r="O1033"/>
      <c r="P1033"/>
    </row>
    <row r="1034" spans="3:16" s="12" customFormat="1" ht="15.75" customHeight="1">
      <c r="C1034"/>
      <c r="D1034"/>
      <c r="E1034" s="7"/>
      <c r="F1034"/>
      <c r="G1034"/>
      <c r="H1034"/>
      <c r="I1034"/>
      <c r="J1034"/>
      <c r="K1034"/>
      <c r="L1034"/>
      <c r="M1034"/>
      <c r="N1034" s="14"/>
      <c r="O1034"/>
      <c r="P1034"/>
    </row>
    <row r="1035" spans="3:16" s="12" customFormat="1" ht="15.75" customHeight="1">
      <c r="C1035"/>
      <c r="D1035"/>
      <c r="E1035" s="7"/>
      <c r="F1035"/>
      <c r="G1035"/>
      <c r="H1035"/>
      <c r="I1035"/>
      <c r="J1035"/>
      <c r="K1035"/>
      <c r="L1035"/>
      <c r="M1035"/>
      <c r="N1035" s="14"/>
      <c r="O1035"/>
      <c r="P1035"/>
    </row>
    <row r="1036" spans="3:16" s="12" customFormat="1" ht="15.75" customHeight="1">
      <c r="C1036"/>
      <c r="D1036"/>
      <c r="E1036" s="7"/>
      <c r="F1036"/>
      <c r="G1036"/>
      <c r="H1036"/>
      <c r="I1036"/>
      <c r="J1036"/>
      <c r="K1036"/>
      <c r="L1036"/>
      <c r="M1036"/>
      <c r="N1036" s="14"/>
      <c r="O1036"/>
      <c r="P1036"/>
    </row>
    <row r="1037" spans="3:16" s="12" customFormat="1" ht="15.75" customHeight="1">
      <c r="C1037"/>
      <c r="D1037"/>
      <c r="E1037" s="7"/>
      <c r="F1037"/>
      <c r="G1037"/>
      <c r="H1037"/>
      <c r="I1037"/>
      <c r="J1037"/>
      <c r="K1037"/>
      <c r="L1037"/>
      <c r="M1037"/>
      <c r="N1037" s="14"/>
      <c r="O1037"/>
      <c r="P1037"/>
    </row>
    <row r="1038" spans="3:16" s="12" customFormat="1" ht="15.75" customHeight="1">
      <c r="C1038"/>
      <c r="D1038"/>
      <c r="E1038" s="7"/>
      <c r="F1038"/>
      <c r="G1038"/>
      <c r="H1038"/>
      <c r="I1038"/>
      <c r="J1038"/>
      <c r="K1038"/>
      <c r="L1038"/>
      <c r="M1038"/>
      <c r="N1038" s="14"/>
      <c r="O1038"/>
      <c r="P1038"/>
    </row>
    <row r="1039" spans="3:16" s="12" customFormat="1" ht="15.75" customHeight="1">
      <c r="C1039"/>
      <c r="D1039"/>
      <c r="E1039" s="7"/>
      <c r="F1039"/>
      <c r="G1039"/>
      <c r="H1039"/>
      <c r="I1039"/>
      <c r="J1039"/>
      <c r="K1039"/>
      <c r="L1039"/>
      <c r="M1039"/>
      <c r="N1039" s="14"/>
      <c r="O1039"/>
      <c r="P1039"/>
    </row>
    <row r="1040" spans="3:16" s="12" customFormat="1" ht="15.75" customHeight="1">
      <c r="C1040"/>
      <c r="D1040"/>
      <c r="E1040" s="7"/>
      <c r="F1040"/>
      <c r="G1040"/>
      <c r="H1040"/>
      <c r="I1040"/>
      <c r="J1040"/>
      <c r="K1040"/>
      <c r="L1040"/>
      <c r="M1040"/>
      <c r="N1040" s="14"/>
      <c r="O1040"/>
      <c r="P1040"/>
    </row>
    <row r="1041" spans="3:16" s="12" customFormat="1" ht="15.75" customHeight="1">
      <c r="C1041"/>
      <c r="D1041"/>
      <c r="E1041" s="7"/>
      <c r="F1041"/>
      <c r="G1041"/>
      <c r="H1041"/>
      <c r="I1041"/>
      <c r="J1041"/>
      <c r="K1041"/>
      <c r="L1041"/>
      <c r="M1041"/>
      <c r="N1041" s="14"/>
      <c r="O1041"/>
      <c r="P1041"/>
    </row>
    <row r="1042" spans="3:16" s="12" customFormat="1" ht="15.75" customHeight="1">
      <c r="C1042"/>
      <c r="D1042"/>
      <c r="E1042" s="7"/>
      <c r="F1042"/>
      <c r="G1042"/>
      <c r="H1042"/>
      <c r="I1042"/>
      <c r="J1042"/>
      <c r="K1042"/>
      <c r="L1042"/>
      <c r="M1042"/>
      <c r="N1042" s="14"/>
      <c r="O1042"/>
      <c r="P1042"/>
    </row>
    <row r="1043" spans="3:16" s="12" customFormat="1" ht="15.75" customHeight="1">
      <c r="C1043"/>
      <c r="D1043"/>
      <c r="E1043" s="7"/>
      <c r="F1043"/>
      <c r="G1043"/>
      <c r="H1043"/>
      <c r="I1043"/>
      <c r="J1043"/>
      <c r="K1043"/>
      <c r="L1043"/>
      <c r="M1043"/>
      <c r="N1043" s="14"/>
      <c r="O1043"/>
      <c r="P1043"/>
    </row>
    <row r="1044" spans="3:16" s="12" customFormat="1" ht="15.75" customHeight="1">
      <c r="C1044"/>
      <c r="D1044"/>
      <c r="E1044" s="7"/>
      <c r="F1044"/>
      <c r="G1044"/>
      <c r="H1044"/>
      <c r="I1044"/>
      <c r="J1044"/>
      <c r="K1044"/>
      <c r="L1044"/>
      <c r="M1044"/>
      <c r="N1044" s="14"/>
      <c r="O1044"/>
      <c r="P1044"/>
    </row>
    <row r="1045" spans="3:16" s="12" customFormat="1" ht="15.75" customHeight="1">
      <c r="C1045"/>
      <c r="D1045"/>
      <c r="E1045" s="7"/>
      <c r="F1045"/>
      <c r="G1045"/>
      <c r="H1045"/>
      <c r="I1045"/>
      <c r="J1045"/>
      <c r="K1045"/>
      <c r="L1045"/>
      <c r="M1045"/>
      <c r="N1045" s="14"/>
      <c r="O1045"/>
      <c r="P1045"/>
    </row>
    <row r="1046" spans="3:16" s="12" customFormat="1" ht="15.75" customHeight="1">
      <c r="C1046"/>
      <c r="D1046"/>
      <c r="E1046" s="7"/>
      <c r="F1046"/>
      <c r="G1046"/>
      <c r="H1046"/>
      <c r="I1046"/>
      <c r="J1046"/>
      <c r="K1046"/>
      <c r="L1046"/>
      <c r="M1046"/>
      <c r="N1046" s="14"/>
      <c r="O1046"/>
      <c r="P1046"/>
    </row>
    <row r="1047" spans="3:16" s="12" customFormat="1" ht="15.75" customHeight="1">
      <c r="C1047"/>
      <c r="D1047"/>
      <c r="E1047" s="7"/>
      <c r="F1047"/>
      <c r="G1047"/>
      <c r="H1047"/>
      <c r="I1047"/>
      <c r="J1047"/>
      <c r="K1047"/>
      <c r="L1047"/>
      <c r="M1047"/>
      <c r="N1047" s="14"/>
      <c r="O1047"/>
      <c r="P1047"/>
    </row>
    <row r="1048" spans="3:16" s="12" customFormat="1" ht="15.75" customHeight="1">
      <c r="C1048"/>
      <c r="D1048"/>
      <c r="E1048" s="7"/>
      <c r="F1048"/>
      <c r="G1048"/>
      <c r="H1048"/>
      <c r="I1048"/>
      <c r="J1048"/>
      <c r="K1048"/>
      <c r="L1048"/>
      <c r="M1048"/>
      <c r="N1048" s="14"/>
      <c r="O1048"/>
      <c r="P1048"/>
    </row>
    <row r="1049" spans="3:16" s="12" customFormat="1" ht="15.75" customHeight="1">
      <c r="C1049"/>
      <c r="D1049"/>
      <c r="E1049" s="7"/>
      <c r="F1049"/>
      <c r="G1049"/>
      <c r="H1049"/>
      <c r="I1049"/>
      <c r="J1049"/>
      <c r="K1049"/>
      <c r="L1049"/>
      <c r="M1049"/>
      <c r="N1049" s="14"/>
      <c r="O1049"/>
      <c r="P1049"/>
    </row>
  </sheetData>
  <protectedRanges>
    <protectedRange sqref="E5 E31 E57 E83" name="Rango1_13_1_1_1_1_1_1"/>
  </protectedRanges>
  <mergeCells count="16">
    <mergeCell ref="K109:L109"/>
    <mergeCell ref="K110:L110"/>
    <mergeCell ref="K111:L111"/>
    <mergeCell ref="B5:B30"/>
    <mergeCell ref="B83:B108"/>
    <mergeCell ref="A1:O1"/>
    <mergeCell ref="A2:O2"/>
    <mergeCell ref="G3:H3"/>
    <mergeCell ref="I3:J3"/>
    <mergeCell ref="A5:A30"/>
    <mergeCell ref="O4:O108"/>
    <mergeCell ref="A83:A108"/>
    <mergeCell ref="B57:B82"/>
    <mergeCell ref="A57:A82"/>
    <mergeCell ref="B31:B56"/>
    <mergeCell ref="A31:A56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R1026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5.28515625" customWidth="1"/>
    <col min="17" max="17" width="15.7109375" customWidth="1"/>
    <col min="18" max="18" width="17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202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8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289">
        <v>1</v>
      </c>
      <c r="P4" s="3"/>
    </row>
    <row r="5" spans="1:18" ht="65.25" customHeight="1">
      <c r="A5" s="297" t="s">
        <v>203</v>
      </c>
      <c r="B5" s="295">
        <v>201</v>
      </c>
      <c r="C5" s="192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1250000</v>
      </c>
      <c r="M5" s="155">
        <f>K5*L5</f>
        <v>1250000</v>
      </c>
      <c r="N5" s="172" t="s">
        <v>28</v>
      </c>
      <c r="O5" s="290"/>
      <c r="P5" s="19">
        <v>64800000</v>
      </c>
      <c r="Q5">
        <f>P5/4</f>
        <v>16200000</v>
      </c>
      <c r="R5" s="155">
        <f>Q5/22</f>
        <v>736363.63636363635</v>
      </c>
    </row>
    <row r="6" spans="1:18" ht="65.25" customHeight="1">
      <c r="A6" s="298"/>
      <c r="B6" s="296"/>
      <c r="C6" s="18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736360</v>
      </c>
      <c r="M6" s="142">
        <f>K6*L6</f>
        <v>736360</v>
      </c>
      <c r="N6" s="173" t="s">
        <v>31</v>
      </c>
      <c r="O6" s="290"/>
      <c r="P6" s="194">
        <v>15000000</v>
      </c>
      <c r="Q6" s="155">
        <f>P6/4</f>
        <v>3750000</v>
      </c>
      <c r="R6" s="155">
        <f>Q6/3</f>
        <v>1250000</v>
      </c>
    </row>
    <row r="7" spans="1:18" ht="65.25" customHeight="1">
      <c r="A7" s="298"/>
      <c r="B7" s="296"/>
      <c r="C7" s="18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736360</v>
      </c>
      <c r="M7" s="142">
        <f t="shared" ref="M7:M21" si="0">K7*L7</f>
        <v>736360</v>
      </c>
      <c r="N7" s="173" t="s">
        <v>31</v>
      </c>
      <c r="O7" s="290"/>
      <c r="P7" s="177">
        <f>SUM(M5:M28)</f>
        <v>19950000</v>
      </c>
      <c r="Q7" s="134">
        <f>P7*4</f>
        <v>79800000</v>
      </c>
      <c r="R7" s="155"/>
    </row>
    <row r="8" spans="1:18" ht="68.25" customHeight="1">
      <c r="A8" s="298"/>
      <c r="B8" s="296"/>
      <c r="C8" s="18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736360</v>
      </c>
      <c r="M8" s="142">
        <f t="shared" si="0"/>
        <v>736360</v>
      </c>
      <c r="N8" s="173" t="s">
        <v>31</v>
      </c>
      <c r="O8" s="290"/>
      <c r="P8" s="19"/>
      <c r="Q8">
        <v>320</v>
      </c>
      <c r="R8" s="155">
        <f>Q8/4</f>
        <v>80</v>
      </c>
    </row>
    <row r="9" spans="1:18" ht="47.25" customHeight="1">
      <c r="A9" s="298"/>
      <c r="B9" s="296"/>
      <c r="C9" s="18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736360</v>
      </c>
      <c r="M9" s="142">
        <f t="shared" si="0"/>
        <v>736360</v>
      </c>
      <c r="N9" s="173" t="s">
        <v>39</v>
      </c>
      <c r="O9" s="290"/>
      <c r="P9" s="19"/>
    </row>
    <row r="10" spans="1:18" ht="50.25" customHeight="1">
      <c r="A10" s="298"/>
      <c r="B10" s="296"/>
      <c r="C10" s="190" t="s">
        <v>169</v>
      </c>
      <c r="D10" s="144" t="s">
        <v>170</v>
      </c>
      <c r="E10" s="143" t="s">
        <v>204</v>
      </c>
      <c r="F10" s="137" t="s">
        <v>205</v>
      </c>
      <c r="G10" s="138" t="s">
        <v>38</v>
      </c>
      <c r="H10" s="138" t="s">
        <v>25</v>
      </c>
      <c r="I10" s="139" t="s">
        <v>26</v>
      </c>
      <c r="J10" s="140" t="s">
        <v>27</v>
      </c>
      <c r="K10" s="141">
        <v>1</v>
      </c>
      <c r="L10" s="142">
        <v>736360</v>
      </c>
      <c r="M10" s="145">
        <f t="shared" si="0"/>
        <v>736360</v>
      </c>
      <c r="N10" s="170" t="s">
        <v>45</v>
      </c>
      <c r="O10" s="290"/>
      <c r="P10" s="19"/>
    </row>
    <row r="11" spans="1:18" ht="52.5" customHeight="1">
      <c r="A11" s="298"/>
      <c r="B11" s="296"/>
      <c r="C11" s="190" t="s">
        <v>40</v>
      </c>
      <c r="D11" s="136"/>
      <c r="E11" s="144" t="s">
        <v>46</v>
      </c>
      <c r="F11" s="135" t="s">
        <v>47</v>
      </c>
      <c r="G11" s="138"/>
      <c r="H11" s="138" t="s">
        <v>25</v>
      </c>
      <c r="I11" s="139" t="s">
        <v>26</v>
      </c>
      <c r="J11" s="139" t="s">
        <v>48</v>
      </c>
      <c r="K11" s="141">
        <v>1</v>
      </c>
      <c r="L11" s="142">
        <v>736360</v>
      </c>
      <c r="M11" s="145">
        <f t="shared" si="0"/>
        <v>736360</v>
      </c>
      <c r="N11" s="170" t="s">
        <v>45</v>
      </c>
      <c r="O11" s="290"/>
      <c r="P11" s="19"/>
    </row>
    <row r="12" spans="1:18" ht="57.75" customHeight="1">
      <c r="A12" s="298"/>
      <c r="B12" s="296"/>
      <c r="C12" s="190" t="s">
        <v>40</v>
      </c>
      <c r="D12" s="136"/>
      <c r="E12" s="144" t="s">
        <v>51</v>
      </c>
      <c r="F12" s="135" t="s">
        <v>42</v>
      </c>
      <c r="G12" s="138" t="s">
        <v>24</v>
      </c>
      <c r="H12" s="138" t="s">
        <v>25</v>
      </c>
      <c r="I12" s="139" t="s">
        <v>26</v>
      </c>
      <c r="J12" s="139" t="s">
        <v>50</v>
      </c>
      <c r="K12" s="141">
        <v>1</v>
      </c>
      <c r="L12" s="142">
        <v>736360</v>
      </c>
      <c r="M12" s="145">
        <f t="shared" si="0"/>
        <v>736360</v>
      </c>
      <c r="N12" s="170" t="s">
        <v>45</v>
      </c>
      <c r="O12" s="290"/>
      <c r="P12" s="19"/>
    </row>
    <row r="13" spans="1:18" ht="88.5" customHeight="1">
      <c r="A13" s="298"/>
      <c r="B13" s="296"/>
      <c r="C13" s="190" t="s">
        <v>52</v>
      </c>
      <c r="D13" s="141"/>
      <c r="E13" s="141" t="s">
        <v>53</v>
      </c>
      <c r="F13" s="135" t="s">
        <v>54</v>
      </c>
      <c r="G13" s="138" t="s">
        <v>24</v>
      </c>
      <c r="H13" s="138" t="s">
        <v>25</v>
      </c>
      <c r="I13" s="139" t="s">
        <v>26</v>
      </c>
      <c r="J13" s="141" t="s">
        <v>50</v>
      </c>
      <c r="K13" s="141">
        <v>1</v>
      </c>
      <c r="L13" s="142">
        <v>736360</v>
      </c>
      <c r="M13" s="145">
        <f t="shared" si="0"/>
        <v>736360</v>
      </c>
      <c r="N13" s="173" t="s">
        <v>55</v>
      </c>
      <c r="O13" s="290"/>
      <c r="P13" s="19"/>
    </row>
    <row r="14" spans="1:18" ht="58.5" customHeight="1">
      <c r="A14" s="298"/>
      <c r="B14" s="296"/>
      <c r="C14" s="190" t="s">
        <v>52</v>
      </c>
      <c r="D14" s="141"/>
      <c r="E14" s="141" t="s">
        <v>56</v>
      </c>
      <c r="F14" s="135" t="s">
        <v>42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41">
        <v>1</v>
      </c>
      <c r="L14" s="142">
        <v>736360</v>
      </c>
      <c r="M14" s="145">
        <f t="shared" si="0"/>
        <v>736360</v>
      </c>
      <c r="N14" s="173" t="s">
        <v>39</v>
      </c>
      <c r="O14" s="290"/>
      <c r="P14" s="19"/>
    </row>
    <row r="15" spans="1:18" ht="65.25" customHeight="1">
      <c r="A15" s="298"/>
      <c r="B15" s="296"/>
      <c r="C15" s="190" t="s">
        <v>52</v>
      </c>
      <c r="D15" s="141"/>
      <c r="E15" s="141" t="s">
        <v>57</v>
      </c>
      <c r="F15" s="135" t="s">
        <v>58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41">
        <v>1</v>
      </c>
      <c r="L15" s="145">
        <v>1250000</v>
      </c>
      <c r="M15" s="145">
        <f t="shared" si="0"/>
        <v>1250000</v>
      </c>
      <c r="N15" s="174" t="s">
        <v>28</v>
      </c>
      <c r="O15" s="290"/>
      <c r="P15" s="19"/>
    </row>
    <row r="16" spans="1:18" ht="33.75" customHeight="1">
      <c r="A16" s="298"/>
      <c r="B16" s="296"/>
      <c r="C16" s="190" t="s">
        <v>52</v>
      </c>
      <c r="D16" s="141"/>
      <c r="E16" s="141" t="s">
        <v>59</v>
      </c>
      <c r="F16" s="135" t="s">
        <v>42</v>
      </c>
      <c r="G16" s="138" t="s">
        <v>24</v>
      </c>
      <c r="H16" s="138" t="s">
        <v>25</v>
      </c>
      <c r="I16" s="139" t="s">
        <v>26</v>
      </c>
      <c r="J16" s="141" t="s">
        <v>50</v>
      </c>
      <c r="K16" s="141">
        <v>1</v>
      </c>
      <c r="L16" s="142">
        <v>736360</v>
      </c>
      <c r="M16" s="145">
        <f t="shared" si="0"/>
        <v>736360</v>
      </c>
      <c r="N16" s="173" t="s">
        <v>55</v>
      </c>
      <c r="O16" s="290"/>
      <c r="P16" s="19"/>
    </row>
    <row r="17" spans="1:16" ht="67.5" customHeight="1">
      <c r="A17" s="298"/>
      <c r="B17" s="296"/>
      <c r="C17" s="190" t="s">
        <v>60</v>
      </c>
      <c r="D17" s="141"/>
      <c r="E17" s="141" t="s">
        <v>113</v>
      </c>
      <c r="F17" s="135" t="s">
        <v>42</v>
      </c>
      <c r="G17" s="138" t="s">
        <v>62</v>
      </c>
      <c r="H17" s="138" t="s">
        <v>25</v>
      </c>
      <c r="I17" s="139" t="s">
        <v>26</v>
      </c>
      <c r="J17" s="140" t="s">
        <v>27</v>
      </c>
      <c r="K17" s="141">
        <v>1</v>
      </c>
      <c r="L17" s="142">
        <v>736360</v>
      </c>
      <c r="M17" s="145">
        <f t="shared" si="0"/>
        <v>736360</v>
      </c>
      <c r="N17" s="173" t="s">
        <v>31</v>
      </c>
      <c r="O17" s="290"/>
      <c r="P17" s="19"/>
    </row>
    <row r="18" spans="1:16" ht="51" customHeight="1">
      <c r="A18" s="298"/>
      <c r="B18" s="296"/>
      <c r="C18" s="190" t="s">
        <v>60</v>
      </c>
      <c r="D18" s="141"/>
      <c r="E18" s="141" t="s">
        <v>61</v>
      </c>
      <c r="F18" s="135" t="s">
        <v>42</v>
      </c>
      <c r="G18" s="138" t="s">
        <v>62</v>
      </c>
      <c r="H18" s="138" t="s">
        <v>25</v>
      </c>
      <c r="I18" s="139" t="s">
        <v>26</v>
      </c>
      <c r="J18" s="140" t="s">
        <v>27</v>
      </c>
      <c r="K18" s="141">
        <v>1</v>
      </c>
      <c r="L18" s="142">
        <v>736360</v>
      </c>
      <c r="M18" s="145">
        <f t="shared" si="0"/>
        <v>736360</v>
      </c>
      <c r="N18" s="173" t="s">
        <v>31</v>
      </c>
      <c r="O18" s="290"/>
      <c r="P18" s="19"/>
    </row>
    <row r="19" spans="1:16" ht="56.25" customHeight="1">
      <c r="A19" s="298"/>
      <c r="B19" s="296"/>
      <c r="C19" s="190" t="s">
        <v>63</v>
      </c>
      <c r="D19" s="141" t="s">
        <v>64</v>
      </c>
      <c r="E19" s="135" t="s">
        <v>65</v>
      </c>
      <c r="F19" s="135" t="s">
        <v>42</v>
      </c>
      <c r="G19" s="138" t="s">
        <v>24</v>
      </c>
      <c r="H19" s="138" t="s">
        <v>25</v>
      </c>
      <c r="I19" s="139" t="s">
        <v>26</v>
      </c>
      <c r="J19" s="141" t="s">
        <v>50</v>
      </c>
      <c r="K19" s="141">
        <v>1</v>
      </c>
      <c r="L19" s="142">
        <v>736360</v>
      </c>
      <c r="M19" s="145">
        <f t="shared" si="0"/>
        <v>736360</v>
      </c>
      <c r="N19" s="173" t="s">
        <v>31</v>
      </c>
      <c r="O19" s="290"/>
      <c r="P19" s="19"/>
    </row>
    <row r="20" spans="1:16" ht="56.25" customHeight="1">
      <c r="A20" s="298"/>
      <c r="B20" s="296"/>
      <c r="C20" s="190" t="s">
        <v>63</v>
      </c>
      <c r="D20" s="141" t="s">
        <v>64</v>
      </c>
      <c r="E20" s="147" t="s">
        <v>89</v>
      </c>
      <c r="F20" s="135" t="s">
        <v>42</v>
      </c>
      <c r="G20" s="138" t="s">
        <v>24</v>
      </c>
      <c r="H20" s="138" t="s">
        <v>25</v>
      </c>
      <c r="I20" s="139" t="s">
        <v>26</v>
      </c>
      <c r="J20" s="141" t="s">
        <v>50</v>
      </c>
      <c r="K20" s="141">
        <v>1</v>
      </c>
      <c r="L20" s="142">
        <v>736360</v>
      </c>
      <c r="M20" s="145">
        <f t="shared" si="0"/>
        <v>736360</v>
      </c>
      <c r="N20" s="173" t="s">
        <v>31</v>
      </c>
      <c r="O20" s="290"/>
      <c r="P20" s="19"/>
    </row>
    <row r="21" spans="1:16" ht="56.25" customHeight="1">
      <c r="A21" s="298"/>
      <c r="B21" s="296"/>
      <c r="C21" s="190" t="s">
        <v>63</v>
      </c>
      <c r="D21" s="141" t="s">
        <v>64</v>
      </c>
      <c r="E21" s="147" t="s">
        <v>66</v>
      </c>
      <c r="F21" s="135" t="s">
        <v>42</v>
      </c>
      <c r="G21" s="138" t="s">
        <v>24</v>
      </c>
      <c r="H21" s="138" t="s">
        <v>25</v>
      </c>
      <c r="I21" s="139" t="s">
        <v>26</v>
      </c>
      <c r="J21" s="141" t="s">
        <v>50</v>
      </c>
      <c r="K21" s="141">
        <v>1</v>
      </c>
      <c r="L21" s="142">
        <v>736360</v>
      </c>
      <c r="M21" s="145">
        <f t="shared" si="0"/>
        <v>736360</v>
      </c>
      <c r="N21" s="173" t="s">
        <v>31</v>
      </c>
      <c r="O21" s="290"/>
      <c r="P21" s="19"/>
    </row>
    <row r="22" spans="1:16" ht="45.75" customHeight="1">
      <c r="A22" s="298"/>
      <c r="B22" s="296"/>
      <c r="C22" s="190" t="s">
        <v>63</v>
      </c>
      <c r="D22" s="144" t="s">
        <v>67</v>
      </c>
      <c r="E22" s="148" t="s">
        <v>68</v>
      </c>
      <c r="F22" s="148" t="s">
        <v>58</v>
      </c>
      <c r="G22" s="138" t="s">
        <v>24</v>
      </c>
      <c r="H22" s="138" t="s">
        <v>25</v>
      </c>
      <c r="I22" s="139" t="s">
        <v>26</v>
      </c>
      <c r="J22" s="144" t="s">
        <v>69</v>
      </c>
      <c r="K22" s="141">
        <v>1</v>
      </c>
      <c r="L22" s="145">
        <v>1250000</v>
      </c>
      <c r="M22" s="145">
        <f>L22*K22</f>
        <v>1250000</v>
      </c>
      <c r="N22" s="174" t="s">
        <v>28</v>
      </c>
      <c r="O22" s="290"/>
      <c r="P22" s="19"/>
    </row>
    <row r="23" spans="1:16" ht="71.25" customHeight="1">
      <c r="A23" s="298"/>
      <c r="B23" s="296"/>
      <c r="C23" s="190" t="s">
        <v>63</v>
      </c>
      <c r="D23" s="144" t="s">
        <v>70</v>
      </c>
      <c r="E23" s="148" t="s">
        <v>71</v>
      </c>
      <c r="F23" s="135" t="s">
        <v>42</v>
      </c>
      <c r="G23" s="138" t="s">
        <v>24</v>
      </c>
      <c r="H23" s="138" t="s">
        <v>25</v>
      </c>
      <c r="I23" s="139" t="s">
        <v>26</v>
      </c>
      <c r="J23" s="141" t="s">
        <v>50</v>
      </c>
      <c r="K23" s="141">
        <v>1</v>
      </c>
      <c r="L23" s="142">
        <v>736440</v>
      </c>
      <c r="M23" s="145">
        <f>L23*K23</f>
        <v>736440</v>
      </c>
      <c r="N23" s="173" t="s">
        <v>31</v>
      </c>
      <c r="O23" s="290"/>
      <c r="P23" s="19"/>
    </row>
    <row r="24" spans="1:16" ht="106.5" customHeight="1">
      <c r="A24" s="298"/>
      <c r="B24" s="296"/>
      <c r="C24" s="190" t="s">
        <v>72</v>
      </c>
      <c r="D24" s="144" t="s">
        <v>73</v>
      </c>
      <c r="E24" s="148" t="s">
        <v>74</v>
      </c>
      <c r="F24" s="135" t="s">
        <v>42</v>
      </c>
      <c r="G24" s="138" t="s">
        <v>24</v>
      </c>
      <c r="H24" s="146" t="s">
        <v>75</v>
      </c>
      <c r="I24" s="139" t="s">
        <v>76</v>
      </c>
      <c r="J24" s="144" t="s">
        <v>77</v>
      </c>
      <c r="K24" s="141">
        <v>2</v>
      </c>
      <c r="L24" s="142">
        <v>736360</v>
      </c>
      <c r="M24" s="145">
        <f>K24*L24</f>
        <v>1472720</v>
      </c>
      <c r="N24" s="173" t="s">
        <v>39</v>
      </c>
      <c r="O24" s="290"/>
      <c r="P24" s="19"/>
    </row>
    <row r="25" spans="1:16" ht="33.75" customHeight="1">
      <c r="A25" s="298"/>
      <c r="B25" s="296"/>
      <c r="C25" s="190" t="s">
        <v>72</v>
      </c>
      <c r="D25" s="144" t="s">
        <v>73</v>
      </c>
      <c r="E25" s="148" t="s">
        <v>78</v>
      </c>
      <c r="F25" s="135" t="s">
        <v>42</v>
      </c>
      <c r="G25" s="138" t="s">
        <v>24</v>
      </c>
      <c r="H25" s="146" t="s">
        <v>43</v>
      </c>
      <c r="I25" s="139" t="s">
        <v>26</v>
      </c>
      <c r="J25" s="141" t="s">
        <v>79</v>
      </c>
      <c r="K25" s="141">
        <v>1</v>
      </c>
      <c r="L25" s="142">
        <v>736360</v>
      </c>
      <c r="M25" s="145">
        <f t="shared" ref="M25:M28" si="1">K25*L25</f>
        <v>736360</v>
      </c>
      <c r="N25" s="173" t="s">
        <v>55</v>
      </c>
      <c r="O25" s="290"/>
      <c r="P25" s="19"/>
    </row>
    <row r="26" spans="1:16" ht="43.5" customHeight="1">
      <c r="A26" s="298"/>
      <c r="B26" s="296"/>
      <c r="C26" s="191" t="s">
        <v>72</v>
      </c>
      <c r="D26" s="205" t="s">
        <v>73</v>
      </c>
      <c r="E26" s="206" t="s">
        <v>80</v>
      </c>
      <c r="F26" s="207" t="s">
        <v>42</v>
      </c>
      <c r="G26" s="208" t="s">
        <v>24</v>
      </c>
      <c r="H26" s="208" t="s">
        <v>25</v>
      </c>
      <c r="I26" s="209" t="s">
        <v>26</v>
      </c>
      <c r="J26" s="205" t="s">
        <v>69</v>
      </c>
      <c r="K26" s="223">
        <v>1</v>
      </c>
      <c r="L26" s="142">
        <v>736360</v>
      </c>
      <c r="M26" s="224">
        <f t="shared" si="1"/>
        <v>736360</v>
      </c>
      <c r="N26" s="210" t="s">
        <v>31</v>
      </c>
      <c r="O26" s="290"/>
      <c r="P26" s="19"/>
    </row>
    <row r="27" spans="1:16" ht="94.5" customHeight="1">
      <c r="A27" s="298"/>
      <c r="B27" s="296"/>
      <c r="C27" s="190" t="s">
        <v>72</v>
      </c>
      <c r="D27" s="144" t="s">
        <v>90</v>
      </c>
      <c r="E27" s="148" t="s">
        <v>178</v>
      </c>
      <c r="F27" s="135" t="s">
        <v>42</v>
      </c>
      <c r="G27" s="138" t="s">
        <v>24</v>
      </c>
      <c r="H27" s="138" t="s">
        <v>25</v>
      </c>
      <c r="I27" s="139" t="s">
        <v>26</v>
      </c>
      <c r="J27" s="144" t="s">
        <v>69</v>
      </c>
      <c r="K27" s="141">
        <v>1</v>
      </c>
      <c r="L27" s="142">
        <v>736360</v>
      </c>
      <c r="M27" s="145">
        <f t="shared" si="1"/>
        <v>736360</v>
      </c>
      <c r="N27" s="170" t="s">
        <v>45</v>
      </c>
      <c r="O27" s="290"/>
      <c r="P27" s="19"/>
    </row>
    <row r="28" spans="1:16" ht="65.25" customHeight="1">
      <c r="A28" s="298"/>
      <c r="B28" s="296"/>
      <c r="C28" s="258" t="s">
        <v>72</v>
      </c>
      <c r="D28" s="259" t="s">
        <v>123</v>
      </c>
      <c r="E28" s="259" t="s">
        <v>124</v>
      </c>
      <c r="F28" s="261" t="s">
        <v>42</v>
      </c>
      <c r="G28" s="262" t="s">
        <v>24</v>
      </c>
      <c r="H28" s="262" t="s">
        <v>25</v>
      </c>
      <c r="I28" s="263" t="s">
        <v>26</v>
      </c>
      <c r="J28" s="259" t="s">
        <v>69</v>
      </c>
      <c r="K28" s="264">
        <v>1</v>
      </c>
      <c r="L28" s="142">
        <v>736360</v>
      </c>
      <c r="M28" s="265">
        <f t="shared" si="1"/>
        <v>736360</v>
      </c>
      <c r="N28" s="271" t="s">
        <v>45</v>
      </c>
      <c r="O28" s="290"/>
      <c r="P28" s="19"/>
    </row>
    <row r="29" spans="1:16" ht="46.5" customHeight="1">
      <c r="A29" s="286" t="s">
        <v>206</v>
      </c>
      <c r="B29" s="300">
        <v>247</v>
      </c>
      <c r="C29" s="192" t="s">
        <v>20</v>
      </c>
      <c r="D29" s="171" t="s">
        <v>21</v>
      </c>
      <c r="E29" s="150" t="s">
        <v>22</v>
      </c>
      <c r="F29" s="150" t="s">
        <v>23</v>
      </c>
      <c r="G29" s="151" t="s">
        <v>24</v>
      </c>
      <c r="H29" s="151" t="s">
        <v>25</v>
      </c>
      <c r="I29" s="152" t="s">
        <v>26</v>
      </c>
      <c r="J29" s="153" t="s">
        <v>27</v>
      </c>
      <c r="K29" s="154">
        <v>1</v>
      </c>
      <c r="L29" s="155">
        <v>1250000</v>
      </c>
      <c r="M29" s="155">
        <f>K29*L29</f>
        <v>1250000</v>
      </c>
      <c r="N29" s="172" t="s">
        <v>28</v>
      </c>
      <c r="O29" s="290"/>
      <c r="P29" s="19"/>
    </row>
    <row r="30" spans="1:16" ht="46.5" customHeight="1">
      <c r="A30" s="287"/>
      <c r="B30" s="301"/>
      <c r="C30" s="189" t="s">
        <v>20</v>
      </c>
      <c r="D30" s="144" t="s">
        <v>21</v>
      </c>
      <c r="E30" s="137" t="s">
        <v>29</v>
      </c>
      <c r="F30" s="137" t="s">
        <v>30</v>
      </c>
      <c r="G30" s="138" t="s">
        <v>24</v>
      </c>
      <c r="H30" s="138" t="s">
        <v>25</v>
      </c>
      <c r="I30" s="139" t="s">
        <v>26</v>
      </c>
      <c r="J30" s="140" t="s">
        <v>27</v>
      </c>
      <c r="K30" s="141">
        <v>1</v>
      </c>
      <c r="L30" s="142">
        <v>736360</v>
      </c>
      <c r="M30" s="142">
        <f>K30*L30</f>
        <v>736360</v>
      </c>
      <c r="N30" s="173" t="s">
        <v>31</v>
      </c>
      <c r="O30" s="290"/>
      <c r="P30" s="19"/>
    </row>
    <row r="31" spans="1:16" ht="46.5" customHeight="1">
      <c r="A31" s="287"/>
      <c r="B31" s="301"/>
      <c r="C31" s="189" t="s">
        <v>20</v>
      </c>
      <c r="D31" s="144" t="s">
        <v>32</v>
      </c>
      <c r="E31" s="137" t="s">
        <v>33</v>
      </c>
      <c r="F31" s="137" t="s">
        <v>30</v>
      </c>
      <c r="G31" s="138" t="s">
        <v>24</v>
      </c>
      <c r="H31" s="138" t="s">
        <v>25</v>
      </c>
      <c r="I31" s="139" t="s">
        <v>26</v>
      </c>
      <c r="J31" s="140" t="s">
        <v>34</v>
      </c>
      <c r="K31" s="141">
        <v>1</v>
      </c>
      <c r="L31" s="142">
        <v>736360</v>
      </c>
      <c r="M31" s="142">
        <f t="shared" ref="M31:M45" si="2">K31*L31</f>
        <v>736360</v>
      </c>
      <c r="N31" s="173" t="s">
        <v>31</v>
      </c>
      <c r="O31" s="290"/>
      <c r="P31" s="19"/>
    </row>
    <row r="32" spans="1:16" ht="30.75" customHeight="1">
      <c r="A32" s="287"/>
      <c r="B32" s="301"/>
      <c r="C32" s="189" t="s">
        <v>20</v>
      </c>
      <c r="D32" s="144" t="s">
        <v>32</v>
      </c>
      <c r="E32" s="137" t="s">
        <v>35</v>
      </c>
      <c r="F32" s="137" t="s">
        <v>30</v>
      </c>
      <c r="G32" s="138" t="s">
        <v>24</v>
      </c>
      <c r="H32" s="138" t="s">
        <v>25</v>
      </c>
      <c r="I32" s="139" t="s">
        <v>26</v>
      </c>
      <c r="J32" s="140" t="s">
        <v>34</v>
      </c>
      <c r="K32" s="141">
        <v>1</v>
      </c>
      <c r="L32" s="142">
        <v>736360</v>
      </c>
      <c r="M32" s="142">
        <f t="shared" si="2"/>
        <v>736360</v>
      </c>
      <c r="N32" s="173" t="s">
        <v>31</v>
      </c>
      <c r="O32" s="290"/>
      <c r="P32" s="19"/>
    </row>
    <row r="33" spans="1:16" ht="60" customHeight="1">
      <c r="A33" s="287"/>
      <c r="B33" s="301"/>
      <c r="C33" s="189" t="s">
        <v>20</v>
      </c>
      <c r="D33" s="144" t="s">
        <v>32</v>
      </c>
      <c r="E33" s="143" t="s">
        <v>36</v>
      </c>
      <c r="F33" s="137" t="s">
        <v>37</v>
      </c>
      <c r="G33" s="138" t="s">
        <v>38</v>
      </c>
      <c r="H33" s="138" t="s">
        <v>25</v>
      </c>
      <c r="I33" s="139" t="s">
        <v>26</v>
      </c>
      <c r="J33" s="140" t="s">
        <v>27</v>
      </c>
      <c r="K33" s="141">
        <v>1</v>
      </c>
      <c r="L33" s="142">
        <v>736360</v>
      </c>
      <c r="M33" s="142">
        <f t="shared" si="2"/>
        <v>736360</v>
      </c>
      <c r="N33" s="173" t="s">
        <v>39</v>
      </c>
      <c r="O33" s="290"/>
      <c r="P33" s="19"/>
    </row>
    <row r="34" spans="1:16" ht="33.75" customHeight="1">
      <c r="A34" s="287"/>
      <c r="B34" s="301"/>
      <c r="C34" s="190" t="s">
        <v>169</v>
      </c>
      <c r="D34" s="144" t="s">
        <v>170</v>
      </c>
      <c r="E34" s="143" t="s">
        <v>204</v>
      </c>
      <c r="F34" s="137" t="s">
        <v>205</v>
      </c>
      <c r="G34" s="138" t="s">
        <v>38</v>
      </c>
      <c r="H34" s="138" t="s">
        <v>25</v>
      </c>
      <c r="I34" s="139" t="s">
        <v>26</v>
      </c>
      <c r="J34" s="140" t="s">
        <v>27</v>
      </c>
      <c r="K34" s="141">
        <v>1</v>
      </c>
      <c r="L34" s="142">
        <v>736360</v>
      </c>
      <c r="M34" s="145">
        <f t="shared" si="2"/>
        <v>736360</v>
      </c>
      <c r="N34" s="170" t="s">
        <v>45</v>
      </c>
      <c r="O34" s="290"/>
      <c r="P34" s="19"/>
    </row>
    <row r="35" spans="1:16" ht="46.5" customHeight="1">
      <c r="A35" s="287"/>
      <c r="B35" s="301"/>
      <c r="C35" s="190" t="s">
        <v>40</v>
      </c>
      <c r="D35" s="136"/>
      <c r="E35" s="144" t="s">
        <v>46</v>
      </c>
      <c r="F35" s="135" t="s">
        <v>47</v>
      </c>
      <c r="G35" s="138"/>
      <c r="H35" s="138" t="s">
        <v>25</v>
      </c>
      <c r="I35" s="139" t="s">
        <v>26</v>
      </c>
      <c r="J35" s="139" t="s">
        <v>48</v>
      </c>
      <c r="K35" s="141">
        <v>1</v>
      </c>
      <c r="L35" s="142">
        <v>736360</v>
      </c>
      <c r="M35" s="145">
        <f t="shared" si="2"/>
        <v>736360</v>
      </c>
      <c r="N35" s="170" t="s">
        <v>45</v>
      </c>
      <c r="O35" s="290"/>
      <c r="P35" s="19"/>
    </row>
    <row r="36" spans="1:16" ht="37.5" customHeight="1">
      <c r="A36" s="287"/>
      <c r="B36" s="301"/>
      <c r="C36" s="190" t="s">
        <v>40</v>
      </c>
      <c r="D36" s="136"/>
      <c r="E36" s="144" t="s">
        <v>51</v>
      </c>
      <c r="F36" s="135" t="s">
        <v>42</v>
      </c>
      <c r="G36" s="138" t="s">
        <v>24</v>
      </c>
      <c r="H36" s="138" t="s">
        <v>25</v>
      </c>
      <c r="I36" s="139" t="s">
        <v>26</v>
      </c>
      <c r="J36" s="139" t="s">
        <v>50</v>
      </c>
      <c r="K36" s="141">
        <v>1</v>
      </c>
      <c r="L36" s="142">
        <v>736360</v>
      </c>
      <c r="M36" s="145">
        <f t="shared" si="2"/>
        <v>736360</v>
      </c>
      <c r="N36" s="170" t="s">
        <v>45</v>
      </c>
      <c r="O36" s="290"/>
      <c r="P36" s="19"/>
    </row>
    <row r="37" spans="1:16" ht="37.5" customHeight="1">
      <c r="A37" s="287"/>
      <c r="B37" s="301"/>
      <c r="C37" s="190" t="s">
        <v>52</v>
      </c>
      <c r="D37" s="141"/>
      <c r="E37" s="141" t="s">
        <v>53</v>
      </c>
      <c r="F37" s="135" t="s">
        <v>54</v>
      </c>
      <c r="G37" s="138" t="s">
        <v>24</v>
      </c>
      <c r="H37" s="138" t="s">
        <v>25</v>
      </c>
      <c r="I37" s="139" t="s">
        <v>26</v>
      </c>
      <c r="J37" s="141" t="s">
        <v>50</v>
      </c>
      <c r="K37" s="141">
        <v>1</v>
      </c>
      <c r="L37" s="142">
        <v>736360</v>
      </c>
      <c r="M37" s="145">
        <f t="shared" si="2"/>
        <v>736360</v>
      </c>
      <c r="N37" s="173" t="s">
        <v>55</v>
      </c>
      <c r="O37" s="290"/>
      <c r="P37" s="19"/>
    </row>
    <row r="38" spans="1:16" ht="37.5" customHeight="1">
      <c r="A38" s="287"/>
      <c r="B38" s="301"/>
      <c r="C38" s="190" t="s">
        <v>52</v>
      </c>
      <c r="D38" s="141"/>
      <c r="E38" s="141" t="s">
        <v>56</v>
      </c>
      <c r="F38" s="135" t="s">
        <v>42</v>
      </c>
      <c r="G38" s="138" t="s">
        <v>24</v>
      </c>
      <c r="H38" s="138" t="s">
        <v>25</v>
      </c>
      <c r="I38" s="139" t="s">
        <v>26</v>
      </c>
      <c r="J38" s="141" t="s">
        <v>50</v>
      </c>
      <c r="K38" s="141">
        <v>1</v>
      </c>
      <c r="L38" s="142">
        <v>736360</v>
      </c>
      <c r="M38" s="145">
        <f t="shared" si="2"/>
        <v>736360</v>
      </c>
      <c r="N38" s="173" t="s">
        <v>39</v>
      </c>
      <c r="O38" s="290"/>
      <c r="P38" s="19"/>
    </row>
    <row r="39" spans="1:16" ht="37.5" customHeight="1">
      <c r="A39" s="287"/>
      <c r="B39" s="301"/>
      <c r="C39" s="190" t="s">
        <v>52</v>
      </c>
      <c r="D39" s="141"/>
      <c r="E39" s="141" t="s">
        <v>57</v>
      </c>
      <c r="F39" s="135" t="s">
        <v>58</v>
      </c>
      <c r="G39" s="138" t="s">
        <v>24</v>
      </c>
      <c r="H39" s="138" t="s">
        <v>25</v>
      </c>
      <c r="I39" s="139" t="s">
        <v>26</v>
      </c>
      <c r="J39" s="141" t="s">
        <v>50</v>
      </c>
      <c r="K39" s="141">
        <v>1</v>
      </c>
      <c r="L39" s="145">
        <v>1250000</v>
      </c>
      <c r="M39" s="145">
        <f t="shared" si="2"/>
        <v>1250000</v>
      </c>
      <c r="N39" s="174" t="s">
        <v>28</v>
      </c>
      <c r="O39" s="290"/>
      <c r="P39" s="19"/>
    </row>
    <row r="40" spans="1:16" ht="37.5" customHeight="1">
      <c r="A40" s="287"/>
      <c r="B40" s="301"/>
      <c r="C40" s="190" t="s">
        <v>52</v>
      </c>
      <c r="D40" s="141"/>
      <c r="E40" s="141" t="s">
        <v>59</v>
      </c>
      <c r="F40" s="135" t="s">
        <v>42</v>
      </c>
      <c r="G40" s="138" t="s">
        <v>24</v>
      </c>
      <c r="H40" s="138" t="s">
        <v>25</v>
      </c>
      <c r="I40" s="139" t="s">
        <v>26</v>
      </c>
      <c r="J40" s="141" t="s">
        <v>50</v>
      </c>
      <c r="K40" s="141">
        <v>1</v>
      </c>
      <c r="L40" s="142">
        <v>736360</v>
      </c>
      <c r="M40" s="145">
        <f t="shared" si="2"/>
        <v>736360</v>
      </c>
      <c r="N40" s="173" t="s">
        <v>55</v>
      </c>
      <c r="O40" s="290"/>
      <c r="P40" s="19"/>
    </row>
    <row r="41" spans="1:16" ht="68.25" customHeight="1">
      <c r="A41" s="287"/>
      <c r="B41" s="301"/>
      <c r="C41" s="190" t="s">
        <v>60</v>
      </c>
      <c r="D41" s="141"/>
      <c r="E41" s="141" t="s">
        <v>113</v>
      </c>
      <c r="F41" s="135" t="s">
        <v>42</v>
      </c>
      <c r="G41" s="138" t="s">
        <v>62</v>
      </c>
      <c r="H41" s="138" t="s">
        <v>25</v>
      </c>
      <c r="I41" s="139" t="s">
        <v>26</v>
      </c>
      <c r="J41" s="140" t="s">
        <v>27</v>
      </c>
      <c r="K41" s="141">
        <v>1</v>
      </c>
      <c r="L41" s="142">
        <v>736360</v>
      </c>
      <c r="M41" s="145">
        <f t="shared" si="2"/>
        <v>736360</v>
      </c>
      <c r="N41" s="173" t="s">
        <v>31</v>
      </c>
      <c r="O41" s="290"/>
      <c r="P41" s="19"/>
    </row>
    <row r="42" spans="1:16" ht="68.25" customHeight="1">
      <c r="A42" s="287"/>
      <c r="B42" s="301"/>
      <c r="C42" s="190" t="s">
        <v>60</v>
      </c>
      <c r="D42" s="141"/>
      <c r="E42" s="141" t="s">
        <v>61</v>
      </c>
      <c r="F42" s="135" t="s">
        <v>42</v>
      </c>
      <c r="G42" s="138" t="s">
        <v>62</v>
      </c>
      <c r="H42" s="138" t="s">
        <v>25</v>
      </c>
      <c r="I42" s="139" t="s">
        <v>26</v>
      </c>
      <c r="J42" s="140" t="s">
        <v>27</v>
      </c>
      <c r="K42" s="141">
        <v>1</v>
      </c>
      <c r="L42" s="142">
        <v>736360</v>
      </c>
      <c r="M42" s="145">
        <f t="shared" si="2"/>
        <v>736360</v>
      </c>
      <c r="N42" s="173" t="s">
        <v>31</v>
      </c>
      <c r="O42" s="290"/>
      <c r="P42" s="19"/>
    </row>
    <row r="43" spans="1:16" ht="68.25" customHeight="1">
      <c r="A43" s="287"/>
      <c r="B43" s="301"/>
      <c r="C43" s="190" t="s">
        <v>63</v>
      </c>
      <c r="D43" s="141" t="s">
        <v>64</v>
      </c>
      <c r="E43" s="135" t="s">
        <v>65</v>
      </c>
      <c r="F43" s="135" t="s">
        <v>42</v>
      </c>
      <c r="G43" s="138" t="s">
        <v>24</v>
      </c>
      <c r="H43" s="138" t="s">
        <v>25</v>
      </c>
      <c r="I43" s="139" t="s">
        <v>26</v>
      </c>
      <c r="J43" s="141" t="s">
        <v>50</v>
      </c>
      <c r="K43" s="141">
        <v>1</v>
      </c>
      <c r="L43" s="142">
        <v>736360</v>
      </c>
      <c r="M43" s="145">
        <f t="shared" si="2"/>
        <v>736360</v>
      </c>
      <c r="N43" s="173" t="s">
        <v>31</v>
      </c>
      <c r="O43" s="290"/>
      <c r="P43" s="19"/>
    </row>
    <row r="44" spans="1:16" ht="68.25" customHeight="1">
      <c r="A44" s="287"/>
      <c r="B44" s="301"/>
      <c r="C44" s="190" t="s">
        <v>63</v>
      </c>
      <c r="D44" s="141" t="s">
        <v>64</v>
      </c>
      <c r="E44" s="147" t="s">
        <v>89</v>
      </c>
      <c r="F44" s="135" t="s">
        <v>42</v>
      </c>
      <c r="G44" s="138" t="s">
        <v>24</v>
      </c>
      <c r="H44" s="138" t="s">
        <v>25</v>
      </c>
      <c r="I44" s="139" t="s">
        <v>26</v>
      </c>
      <c r="J44" s="141" t="s">
        <v>50</v>
      </c>
      <c r="K44" s="141">
        <v>1</v>
      </c>
      <c r="L44" s="142">
        <v>736360</v>
      </c>
      <c r="M44" s="145">
        <f t="shared" si="2"/>
        <v>736360</v>
      </c>
      <c r="N44" s="173" t="s">
        <v>31</v>
      </c>
      <c r="O44" s="290"/>
      <c r="P44" s="19"/>
    </row>
    <row r="45" spans="1:16" ht="68.25" customHeight="1">
      <c r="A45" s="287"/>
      <c r="B45" s="301"/>
      <c r="C45" s="190" t="s">
        <v>63</v>
      </c>
      <c r="D45" s="141" t="s">
        <v>64</v>
      </c>
      <c r="E45" s="147" t="s">
        <v>66</v>
      </c>
      <c r="F45" s="135" t="s">
        <v>42</v>
      </c>
      <c r="G45" s="138" t="s">
        <v>24</v>
      </c>
      <c r="H45" s="138" t="s">
        <v>25</v>
      </c>
      <c r="I45" s="139" t="s">
        <v>26</v>
      </c>
      <c r="J45" s="141" t="s">
        <v>50</v>
      </c>
      <c r="K45" s="141">
        <v>1</v>
      </c>
      <c r="L45" s="142">
        <v>736360</v>
      </c>
      <c r="M45" s="145">
        <f t="shared" si="2"/>
        <v>736360</v>
      </c>
      <c r="N45" s="173" t="s">
        <v>31</v>
      </c>
      <c r="O45" s="290"/>
      <c r="P45" s="19"/>
    </row>
    <row r="46" spans="1:16" ht="68.25" customHeight="1">
      <c r="A46" s="287"/>
      <c r="B46" s="301"/>
      <c r="C46" s="190" t="s">
        <v>63</v>
      </c>
      <c r="D46" s="144" t="s">
        <v>67</v>
      </c>
      <c r="E46" s="148" t="s">
        <v>68</v>
      </c>
      <c r="F46" s="148" t="s">
        <v>58</v>
      </c>
      <c r="G46" s="138" t="s">
        <v>24</v>
      </c>
      <c r="H46" s="138" t="s">
        <v>25</v>
      </c>
      <c r="I46" s="139" t="s">
        <v>26</v>
      </c>
      <c r="J46" s="144" t="s">
        <v>69</v>
      </c>
      <c r="K46" s="141">
        <v>1</v>
      </c>
      <c r="L46" s="145">
        <v>1250000</v>
      </c>
      <c r="M46" s="145">
        <f>L46*K46</f>
        <v>1250000</v>
      </c>
      <c r="N46" s="174" t="s">
        <v>28</v>
      </c>
      <c r="O46" s="290"/>
      <c r="P46" s="19"/>
    </row>
    <row r="47" spans="1:16" ht="68.25" customHeight="1">
      <c r="A47" s="287"/>
      <c r="B47" s="301"/>
      <c r="C47" s="190" t="s">
        <v>63</v>
      </c>
      <c r="D47" s="144" t="s">
        <v>70</v>
      </c>
      <c r="E47" s="148" t="s">
        <v>71</v>
      </c>
      <c r="F47" s="135" t="s">
        <v>42</v>
      </c>
      <c r="G47" s="138" t="s">
        <v>24</v>
      </c>
      <c r="H47" s="138" t="s">
        <v>25</v>
      </c>
      <c r="I47" s="139" t="s">
        <v>26</v>
      </c>
      <c r="J47" s="141" t="s">
        <v>50</v>
      </c>
      <c r="K47" s="141">
        <v>1</v>
      </c>
      <c r="L47" s="142">
        <v>736440</v>
      </c>
      <c r="M47" s="145">
        <f>L47*K47</f>
        <v>736440</v>
      </c>
      <c r="N47" s="173" t="s">
        <v>31</v>
      </c>
      <c r="O47" s="290"/>
      <c r="P47" s="19"/>
    </row>
    <row r="48" spans="1:16" ht="68.25" customHeight="1">
      <c r="A48" s="287"/>
      <c r="B48" s="301"/>
      <c r="C48" s="190" t="s">
        <v>72</v>
      </c>
      <c r="D48" s="144" t="s">
        <v>73</v>
      </c>
      <c r="E48" s="148" t="s">
        <v>74</v>
      </c>
      <c r="F48" s="135" t="s">
        <v>42</v>
      </c>
      <c r="G48" s="138" t="s">
        <v>24</v>
      </c>
      <c r="H48" s="146" t="s">
        <v>75</v>
      </c>
      <c r="I48" s="139" t="s">
        <v>76</v>
      </c>
      <c r="J48" s="144" t="s">
        <v>77</v>
      </c>
      <c r="K48" s="141">
        <v>2</v>
      </c>
      <c r="L48" s="142">
        <v>736360</v>
      </c>
      <c r="M48" s="145">
        <f>K48*L48</f>
        <v>1472720</v>
      </c>
      <c r="N48" s="173" t="s">
        <v>39</v>
      </c>
      <c r="O48" s="290"/>
      <c r="P48" s="19"/>
    </row>
    <row r="49" spans="1:16" ht="68.25" customHeight="1">
      <c r="A49" s="287"/>
      <c r="B49" s="301"/>
      <c r="C49" s="190" t="s">
        <v>72</v>
      </c>
      <c r="D49" s="144" t="s">
        <v>73</v>
      </c>
      <c r="E49" s="148" t="s">
        <v>78</v>
      </c>
      <c r="F49" s="135" t="s">
        <v>42</v>
      </c>
      <c r="G49" s="138" t="s">
        <v>24</v>
      </c>
      <c r="H49" s="146" t="s">
        <v>43</v>
      </c>
      <c r="I49" s="139" t="s">
        <v>26</v>
      </c>
      <c r="J49" s="141" t="s">
        <v>79</v>
      </c>
      <c r="K49" s="141">
        <v>1</v>
      </c>
      <c r="L49" s="142">
        <v>736360</v>
      </c>
      <c r="M49" s="145">
        <f t="shared" ref="M49:M52" si="3">K49*L49</f>
        <v>736360</v>
      </c>
      <c r="N49" s="173" t="s">
        <v>55</v>
      </c>
      <c r="O49" s="290"/>
      <c r="P49" s="19"/>
    </row>
    <row r="50" spans="1:16" ht="68.25" customHeight="1">
      <c r="A50" s="287"/>
      <c r="B50" s="301"/>
      <c r="C50" s="191" t="s">
        <v>72</v>
      </c>
      <c r="D50" s="205" t="s">
        <v>73</v>
      </c>
      <c r="E50" s="206" t="s">
        <v>80</v>
      </c>
      <c r="F50" s="207" t="s">
        <v>42</v>
      </c>
      <c r="G50" s="208" t="s">
        <v>24</v>
      </c>
      <c r="H50" s="208" t="s">
        <v>25</v>
      </c>
      <c r="I50" s="209" t="s">
        <v>26</v>
      </c>
      <c r="J50" s="205" t="s">
        <v>69</v>
      </c>
      <c r="K50" s="223">
        <v>1</v>
      </c>
      <c r="L50" s="142">
        <v>736360</v>
      </c>
      <c r="M50" s="224">
        <f t="shared" si="3"/>
        <v>736360</v>
      </c>
      <c r="N50" s="210" t="s">
        <v>31</v>
      </c>
      <c r="O50" s="290"/>
      <c r="P50" s="19"/>
    </row>
    <row r="51" spans="1:16" ht="69.75" customHeight="1">
      <c r="A51" s="287"/>
      <c r="B51" s="301"/>
      <c r="C51" s="190" t="s">
        <v>72</v>
      </c>
      <c r="D51" s="144" t="s">
        <v>90</v>
      </c>
      <c r="E51" s="148" t="s">
        <v>178</v>
      </c>
      <c r="F51" s="135" t="s">
        <v>42</v>
      </c>
      <c r="G51" s="138" t="s">
        <v>24</v>
      </c>
      <c r="H51" s="138" t="s">
        <v>25</v>
      </c>
      <c r="I51" s="139" t="s">
        <v>26</v>
      </c>
      <c r="J51" s="144" t="s">
        <v>69</v>
      </c>
      <c r="K51" s="141">
        <v>1</v>
      </c>
      <c r="L51" s="142">
        <v>736360</v>
      </c>
      <c r="M51" s="145">
        <f t="shared" si="3"/>
        <v>736360</v>
      </c>
      <c r="N51" s="170" t="s">
        <v>45</v>
      </c>
      <c r="O51" s="290"/>
      <c r="P51" s="19"/>
    </row>
    <row r="52" spans="1:16" ht="30" customHeight="1">
      <c r="A52" s="287"/>
      <c r="B52" s="301"/>
      <c r="C52" s="258" t="s">
        <v>72</v>
      </c>
      <c r="D52" s="259" t="s">
        <v>123</v>
      </c>
      <c r="E52" s="259" t="s">
        <v>124</v>
      </c>
      <c r="F52" s="261" t="s">
        <v>42</v>
      </c>
      <c r="G52" s="262" t="s">
        <v>24</v>
      </c>
      <c r="H52" s="262" t="s">
        <v>25</v>
      </c>
      <c r="I52" s="263" t="s">
        <v>26</v>
      </c>
      <c r="J52" s="259" t="s">
        <v>69</v>
      </c>
      <c r="K52" s="264">
        <v>1</v>
      </c>
      <c r="L52" s="142">
        <v>736360</v>
      </c>
      <c r="M52" s="265">
        <f t="shared" si="3"/>
        <v>736360</v>
      </c>
      <c r="N52" s="271" t="s">
        <v>45</v>
      </c>
      <c r="O52" s="290"/>
      <c r="P52" s="19"/>
    </row>
    <row r="53" spans="1:16" ht="67.5" customHeight="1">
      <c r="A53" s="286" t="s">
        <v>207</v>
      </c>
      <c r="B53" s="300">
        <v>210</v>
      </c>
      <c r="C53" s="192" t="s">
        <v>20</v>
      </c>
      <c r="D53" s="171" t="s">
        <v>21</v>
      </c>
      <c r="E53" s="150" t="s">
        <v>22</v>
      </c>
      <c r="F53" s="150" t="s">
        <v>23</v>
      </c>
      <c r="G53" s="151" t="s">
        <v>24</v>
      </c>
      <c r="H53" s="151" t="s">
        <v>25</v>
      </c>
      <c r="I53" s="152" t="s">
        <v>26</v>
      </c>
      <c r="J53" s="153" t="s">
        <v>27</v>
      </c>
      <c r="K53" s="154">
        <v>1</v>
      </c>
      <c r="L53" s="155">
        <v>1250000</v>
      </c>
      <c r="M53" s="155">
        <f>K53*L53</f>
        <v>1250000</v>
      </c>
      <c r="N53" s="172" t="s">
        <v>28</v>
      </c>
      <c r="O53" s="290"/>
      <c r="P53" s="19"/>
    </row>
    <row r="54" spans="1:16" ht="73.5" customHeight="1">
      <c r="A54" s="287"/>
      <c r="B54" s="301"/>
      <c r="C54" s="189" t="s">
        <v>20</v>
      </c>
      <c r="D54" s="144" t="s">
        <v>21</v>
      </c>
      <c r="E54" s="137" t="s">
        <v>29</v>
      </c>
      <c r="F54" s="137" t="s">
        <v>30</v>
      </c>
      <c r="G54" s="138" t="s">
        <v>24</v>
      </c>
      <c r="H54" s="138" t="s">
        <v>25</v>
      </c>
      <c r="I54" s="139" t="s">
        <v>26</v>
      </c>
      <c r="J54" s="140" t="s">
        <v>27</v>
      </c>
      <c r="K54" s="141">
        <v>1</v>
      </c>
      <c r="L54" s="142">
        <v>736360</v>
      </c>
      <c r="M54" s="142">
        <f>K54*L54</f>
        <v>736360</v>
      </c>
      <c r="N54" s="173" t="s">
        <v>31</v>
      </c>
      <c r="O54" s="290"/>
      <c r="P54" s="19"/>
    </row>
    <row r="55" spans="1:16" ht="73.5" customHeight="1">
      <c r="A55" s="287"/>
      <c r="B55" s="301"/>
      <c r="C55" s="189" t="s">
        <v>20</v>
      </c>
      <c r="D55" s="144" t="s">
        <v>32</v>
      </c>
      <c r="E55" s="137" t="s">
        <v>33</v>
      </c>
      <c r="F55" s="137" t="s">
        <v>30</v>
      </c>
      <c r="G55" s="138" t="s">
        <v>24</v>
      </c>
      <c r="H55" s="138" t="s">
        <v>25</v>
      </c>
      <c r="I55" s="139" t="s">
        <v>26</v>
      </c>
      <c r="J55" s="140" t="s">
        <v>34</v>
      </c>
      <c r="K55" s="141">
        <v>1</v>
      </c>
      <c r="L55" s="142">
        <v>736360</v>
      </c>
      <c r="M55" s="142">
        <f t="shared" ref="M55:M69" si="4">K55*L55</f>
        <v>736360</v>
      </c>
      <c r="N55" s="173" t="s">
        <v>31</v>
      </c>
      <c r="O55" s="290"/>
      <c r="P55" s="19"/>
    </row>
    <row r="56" spans="1:16" ht="73.5" customHeight="1">
      <c r="A56" s="287"/>
      <c r="B56" s="301"/>
      <c r="C56" s="189" t="s">
        <v>20</v>
      </c>
      <c r="D56" s="144" t="s">
        <v>32</v>
      </c>
      <c r="E56" s="137" t="s">
        <v>35</v>
      </c>
      <c r="F56" s="137" t="s">
        <v>30</v>
      </c>
      <c r="G56" s="138" t="s">
        <v>24</v>
      </c>
      <c r="H56" s="138" t="s">
        <v>25</v>
      </c>
      <c r="I56" s="139" t="s">
        <v>26</v>
      </c>
      <c r="J56" s="140" t="s">
        <v>34</v>
      </c>
      <c r="K56" s="141">
        <v>1</v>
      </c>
      <c r="L56" s="142">
        <v>736360</v>
      </c>
      <c r="M56" s="142">
        <f t="shared" si="4"/>
        <v>736360</v>
      </c>
      <c r="N56" s="173" t="s">
        <v>31</v>
      </c>
      <c r="O56" s="290"/>
      <c r="P56" s="19"/>
    </row>
    <row r="57" spans="1:16" ht="55.5" customHeight="1">
      <c r="A57" s="287"/>
      <c r="B57" s="301"/>
      <c r="C57" s="189" t="s">
        <v>20</v>
      </c>
      <c r="D57" s="144" t="s">
        <v>32</v>
      </c>
      <c r="E57" s="143" t="s">
        <v>36</v>
      </c>
      <c r="F57" s="137" t="s">
        <v>37</v>
      </c>
      <c r="G57" s="138" t="s">
        <v>38</v>
      </c>
      <c r="H57" s="138" t="s">
        <v>25</v>
      </c>
      <c r="I57" s="139" t="s">
        <v>26</v>
      </c>
      <c r="J57" s="140" t="s">
        <v>27</v>
      </c>
      <c r="K57" s="141">
        <v>1</v>
      </c>
      <c r="L57" s="142">
        <v>736360</v>
      </c>
      <c r="M57" s="142">
        <f t="shared" si="4"/>
        <v>736360</v>
      </c>
      <c r="N57" s="173" t="s">
        <v>39</v>
      </c>
      <c r="O57" s="290"/>
      <c r="P57" s="19"/>
    </row>
    <row r="58" spans="1:16" ht="94.5" customHeight="1">
      <c r="A58" s="287"/>
      <c r="B58" s="301"/>
      <c r="C58" s="190" t="s">
        <v>169</v>
      </c>
      <c r="D58" s="144" t="s">
        <v>170</v>
      </c>
      <c r="E58" s="143" t="s">
        <v>204</v>
      </c>
      <c r="F58" s="137" t="s">
        <v>205</v>
      </c>
      <c r="G58" s="138" t="s">
        <v>38</v>
      </c>
      <c r="H58" s="138" t="s">
        <v>25</v>
      </c>
      <c r="I58" s="139" t="s">
        <v>26</v>
      </c>
      <c r="J58" s="140" t="s">
        <v>27</v>
      </c>
      <c r="K58" s="141">
        <v>1</v>
      </c>
      <c r="L58" s="142">
        <v>736360</v>
      </c>
      <c r="M58" s="145">
        <f t="shared" si="4"/>
        <v>736360</v>
      </c>
      <c r="N58" s="170" t="s">
        <v>45</v>
      </c>
      <c r="O58" s="290"/>
      <c r="P58" s="19"/>
    </row>
    <row r="59" spans="1:16" ht="94.5" customHeight="1">
      <c r="A59" s="287"/>
      <c r="B59" s="301"/>
      <c r="C59" s="190" t="s">
        <v>40</v>
      </c>
      <c r="D59" s="136"/>
      <c r="E59" s="144" t="s">
        <v>46</v>
      </c>
      <c r="F59" s="135" t="s">
        <v>47</v>
      </c>
      <c r="G59" s="138"/>
      <c r="H59" s="138" t="s">
        <v>25</v>
      </c>
      <c r="I59" s="139" t="s">
        <v>26</v>
      </c>
      <c r="J59" s="139" t="s">
        <v>48</v>
      </c>
      <c r="K59" s="141">
        <v>1</v>
      </c>
      <c r="L59" s="142">
        <v>736360</v>
      </c>
      <c r="M59" s="145">
        <f t="shared" si="4"/>
        <v>736360</v>
      </c>
      <c r="N59" s="170" t="s">
        <v>45</v>
      </c>
      <c r="O59" s="290"/>
      <c r="P59" s="19"/>
    </row>
    <row r="60" spans="1:16" ht="94.5" customHeight="1">
      <c r="A60" s="287"/>
      <c r="B60" s="301"/>
      <c r="C60" s="190" t="s">
        <v>40</v>
      </c>
      <c r="D60" s="136"/>
      <c r="E60" s="144" t="s">
        <v>51</v>
      </c>
      <c r="F60" s="135" t="s">
        <v>42</v>
      </c>
      <c r="G60" s="138" t="s">
        <v>24</v>
      </c>
      <c r="H60" s="138" t="s">
        <v>25</v>
      </c>
      <c r="I60" s="139" t="s">
        <v>26</v>
      </c>
      <c r="J60" s="139" t="s">
        <v>50</v>
      </c>
      <c r="K60" s="141">
        <v>1</v>
      </c>
      <c r="L60" s="142">
        <v>736360</v>
      </c>
      <c r="M60" s="145">
        <f t="shared" si="4"/>
        <v>736360</v>
      </c>
      <c r="N60" s="170" t="s">
        <v>45</v>
      </c>
      <c r="O60" s="290"/>
      <c r="P60" s="19"/>
    </row>
    <row r="61" spans="1:16" ht="94.5" customHeight="1">
      <c r="A61" s="287"/>
      <c r="B61" s="301"/>
      <c r="C61" s="190" t="s">
        <v>52</v>
      </c>
      <c r="D61" s="141"/>
      <c r="E61" s="141" t="s">
        <v>53</v>
      </c>
      <c r="F61" s="135" t="s">
        <v>54</v>
      </c>
      <c r="G61" s="138" t="s">
        <v>24</v>
      </c>
      <c r="H61" s="138" t="s">
        <v>25</v>
      </c>
      <c r="I61" s="139" t="s">
        <v>26</v>
      </c>
      <c r="J61" s="141" t="s">
        <v>50</v>
      </c>
      <c r="K61" s="141">
        <v>1</v>
      </c>
      <c r="L61" s="142">
        <v>736360</v>
      </c>
      <c r="M61" s="145">
        <f t="shared" si="4"/>
        <v>736360</v>
      </c>
      <c r="N61" s="173" t="s">
        <v>55</v>
      </c>
      <c r="O61" s="290"/>
      <c r="P61" s="19"/>
    </row>
    <row r="62" spans="1:16" ht="94.5" customHeight="1">
      <c r="A62" s="287"/>
      <c r="B62" s="301"/>
      <c r="C62" s="190" t="s">
        <v>52</v>
      </c>
      <c r="D62" s="141"/>
      <c r="E62" s="141" t="s">
        <v>56</v>
      </c>
      <c r="F62" s="135" t="s">
        <v>42</v>
      </c>
      <c r="G62" s="138" t="s">
        <v>24</v>
      </c>
      <c r="H62" s="138" t="s">
        <v>25</v>
      </c>
      <c r="I62" s="139" t="s">
        <v>26</v>
      </c>
      <c r="J62" s="141" t="s">
        <v>50</v>
      </c>
      <c r="K62" s="141">
        <v>1</v>
      </c>
      <c r="L62" s="142">
        <v>736360</v>
      </c>
      <c r="M62" s="145">
        <f t="shared" si="4"/>
        <v>736360</v>
      </c>
      <c r="N62" s="173" t="s">
        <v>39</v>
      </c>
      <c r="O62" s="290"/>
      <c r="P62" s="19"/>
    </row>
    <row r="63" spans="1:16" ht="94.5" customHeight="1">
      <c r="A63" s="287"/>
      <c r="B63" s="301"/>
      <c r="C63" s="190" t="s">
        <v>52</v>
      </c>
      <c r="D63" s="141"/>
      <c r="E63" s="141" t="s">
        <v>57</v>
      </c>
      <c r="F63" s="135" t="s">
        <v>58</v>
      </c>
      <c r="G63" s="138" t="s">
        <v>24</v>
      </c>
      <c r="H63" s="138" t="s">
        <v>25</v>
      </c>
      <c r="I63" s="139" t="s">
        <v>26</v>
      </c>
      <c r="J63" s="141" t="s">
        <v>50</v>
      </c>
      <c r="K63" s="141">
        <v>1</v>
      </c>
      <c r="L63" s="145">
        <v>1250000</v>
      </c>
      <c r="M63" s="145">
        <f t="shared" si="4"/>
        <v>1250000</v>
      </c>
      <c r="N63" s="174" t="s">
        <v>28</v>
      </c>
      <c r="O63" s="290"/>
      <c r="P63" s="19"/>
    </row>
    <row r="64" spans="1:16" ht="94.5" customHeight="1">
      <c r="A64" s="287"/>
      <c r="B64" s="301"/>
      <c r="C64" s="190" t="s">
        <v>52</v>
      </c>
      <c r="D64" s="141"/>
      <c r="E64" s="141" t="s">
        <v>59</v>
      </c>
      <c r="F64" s="135" t="s">
        <v>42</v>
      </c>
      <c r="G64" s="138" t="s">
        <v>24</v>
      </c>
      <c r="H64" s="138" t="s">
        <v>25</v>
      </c>
      <c r="I64" s="139" t="s">
        <v>26</v>
      </c>
      <c r="J64" s="141" t="s">
        <v>50</v>
      </c>
      <c r="K64" s="141">
        <v>1</v>
      </c>
      <c r="L64" s="142">
        <v>736360</v>
      </c>
      <c r="M64" s="145">
        <f t="shared" si="4"/>
        <v>736360</v>
      </c>
      <c r="N64" s="173" t="s">
        <v>55</v>
      </c>
      <c r="O64" s="290"/>
      <c r="P64" s="19"/>
    </row>
    <row r="65" spans="1:16" ht="94.5" customHeight="1">
      <c r="A65" s="287"/>
      <c r="B65" s="301"/>
      <c r="C65" s="190" t="s">
        <v>60</v>
      </c>
      <c r="D65" s="141"/>
      <c r="E65" s="141" t="s">
        <v>113</v>
      </c>
      <c r="F65" s="135" t="s">
        <v>42</v>
      </c>
      <c r="G65" s="138" t="s">
        <v>62</v>
      </c>
      <c r="H65" s="138" t="s">
        <v>25</v>
      </c>
      <c r="I65" s="139" t="s">
        <v>26</v>
      </c>
      <c r="J65" s="140" t="s">
        <v>27</v>
      </c>
      <c r="K65" s="141">
        <v>1</v>
      </c>
      <c r="L65" s="142">
        <v>736360</v>
      </c>
      <c r="M65" s="145">
        <f t="shared" si="4"/>
        <v>736360</v>
      </c>
      <c r="N65" s="173" t="s">
        <v>31</v>
      </c>
      <c r="O65" s="290"/>
      <c r="P65" s="19"/>
    </row>
    <row r="66" spans="1:16" ht="94.5" customHeight="1">
      <c r="A66" s="287"/>
      <c r="B66" s="301"/>
      <c r="C66" s="190" t="s">
        <v>60</v>
      </c>
      <c r="D66" s="141"/>
      <c r="E66" s="141" t="s">
        <v>61</v>
      </c>
      <c r="F66" s="135" t="s">
        <v>42</v>
      </c>
      <c r="G66" s="138" t="s">
        <v>62</v>
      </c>
      <c r="H66" s="138" t="s">
        <v>25</v>
      </c>
      <c r="I66" s="139" t="s">
        <v>26</v>
      </c>
      <c r="J66" s="140" t="s">
        <v>27</v>
      </c>
      <c r="K66" s="141">
        <v>1</v>
      </c>
      <c r="L66" s="142">
        <v>736360</v>
      </c>
      <c r="M66" s="145">
        <f t="shared" si="4"/>
        <v>736360</v>
      </c>
      <c r="N66" s="173" t="s">
        <v>31</v>
      </c>
      <c r="O66" s="290"/>
      <c r="P66" s="19"/>
    </row>
    <row r="67" spans="1:16" ht="42" customHeight="1">
      <c r="A67" s="287"/>
      <c r="B67" s="301"/>
      <c r="C67" s="190" t="s">
        <v>63</v>
      </c>
      <c r="D67" s="141" t="s">
        <v>64</v>
      </c>
      <c r="E67" s="135" t="s">
        <v>65</v>
      </c>
      <c r="F67" s="135" t="s">
        <v>42</v>
      </c>
      <c r="G67" s="138" t="s">
        <v>24</v>
      </c>
      <c r="H67" s="138" t="s">
        <v>25</v>
      </c>
      <c r="I67" s="139" t="s">
        <v>26</v>
      </c>
      <c r="J67" s="141" t="s">
        <v>50</v>
      </c>
      <c r="K67" s="141">
        <v>1</v>
      </c>
      <c r="L67" s="142">
        <v>736360</v>
      </c>
      <c r="M67" s="145">
        <f t="shared" si="4"/>
        <v>736360</v>
      </c>
      <c r="N67" s="173" t="s">
        <v>31</v>
      </c>
      <c r="O67" s="290"/>
      <c r="P67" s="19"/>
    </row>
    <row r="68" spans="1:16" ht="46.5" customHeight="1">
      <c r="A68" s="287"/>
      <c r="B68" s="301"/>
      <c r="C68" s="190" t="s">
        <v>63</v>
      </c>
      <c r="D68" s="141" t="s">
        <v>64</v>
      </c>
      <c r="E68" s="147" t="s">
        <v>89</v>
      </c>
      <c r="F68" s="135" t="s">
        <v>42</v>
      </c>
      <c r="G68" s="138" t="s">
        <v>24</v>
      </c>
      <c r="H68" s="138" t="s">
        <v>25</v>
      </c>
      <c r="I68" s="139" t="s">
        <v>26</v>
      </c>
      <c r="J68" s="141" t="s">
        <v>50</v>
      </c>
      <c r="K68" s="141">
        <v>1</v>
      </c>
      <c r="L68" s="142">
        <v>736360</v>
      </c>
      <c r="M68" s="145">
        <f t="shared" si="4"/>
        <v>736360</v>
      </c>
      <c r="N68" s="173" t="s">
        <v>31</v>
      </c>
      <c r="O68" s="290"/>
      <c r="P68" s="19"/>
    </row>
    <row r="69" spans="1:16" ht="65.25" customHeight="1">
      <c r="A69" s="287"/>
      <c r="B69" s="301"/>
      <c r="C69" s="190" t="s">
        <v>63</v>
      </c>
      <c r="D69" s="141" t="s">
        <v>64</v>
      </c>
      <c r="E69" s="147" t="s">
        <v>66</v>
      </c>
      <c r="F69" s="135" t="s">
        <v>42</v>
      </c>
      <c r="G69" s="138" t="s">
        <v>24</v>
      </c>
      <c r="H69" s="138" t="s">
        <v>25</v>
      </c>
      <c r="I69" s="139" t="s">
        <v>26</v>
      </c>
      <c r="J69" s="141" t="s">
        <v>50</v>
      </c>
      <c r="K69" s="141">
        <v>1</v>
      </c>
      <c r="L69" s="142">
        <v>736360</v>
      </c>
      <c r="M69" s="145">
        <f t="shared" si="4"/>
        <v>736360</v>
      </c>
      <c r="N69" s="173" t="s">
        <v>31</v>
      </c>
      <c r="O69" s="290"/>
      <c r="P69" s="19"/>
    </row>
    <row r="70" spans="1:16" ht="72.75" customHeight="1">
      <c r="A70" s="287"/>
      <c r="B70" s="301"/>
      <c r="C70" s="190" t="s">
        <v>63</v>
      </c>
      <c r="D70" s="144" t="s">
        <v>67</v>
      </c>
      <c r="E70" s="148" t="s">
        <v>68</v>
      </c>
      <c r="F70" s="148" t="s">
        <v>58</v>
      </c>
      <c r="G70" s="138" t="s">
        <v>24</v>
      </c>
      <c r="H70" s="138" t="s">
        <v>25</v>
      </c>
      <c r="I70" s="139" t="s">
        <v>26</v>
      </c>
      <c r="J70" s="144" t="s">
        <v>69</v>
      </c>
      <c r="K70" s="141">
        <v>1</v>
      </c>
      <c r="L70" s="145">
        <v>1250000</v>
      </c>
      <c r="M70" s="145">
        <f>L70*K70</f>
        <v>1250000</v>
      </c>
      <c r="N70" s="174" t="s">
        <v>28</v>
      </c>
      <c r="O70" s="290"/>
      <c r="P70" s="19"/>
    </row>
    <row r="71" spans="1:16" ht="46.5" customHeight="1">
      <c r="A71" s="287"/>
      <c r="B71" s="301"/>
      <c r="C71" s="190" t="s">
        <v>63</v>
      </c>
      <c r="D71" s="144" t="s">
        <v>70</v>
      </c>
      <c r="E71" s="148" t="s">
        <v>71</v>
      </c>
      <c r="F71" s="135" t="s">
        <v>42</v>
      </c>
      <c r="G71" s="138" t="s">
        <v>24</v>
      </c>
      <c r="H71" s="138" t="s">
        <v>25</v>
      </c>
      <c r="I71" s="139" t="s">
        <v>26</v>
      </c>
      <c r="J71" s="141" t="s">
        <v>50</v>
      </c>
      <c r="K71" s="141">
        <v>1</v>
      </c>
      <c r="L71" s="142">
        <v>736440</v>
      </c>
      <c r="M71" s="145">
        <f>L71*K71</f>
        <v>736440</v>
      </c>
      <c r="N71" s="173" t="s">
        <v>31</v>
      </c>
      <c r="O71" s="290"/>
      <c r="P71" s="19"/>
    </row>
    <row r="72" spans="1:16" ht="46.5" customHeight="1">
      <c r="A72" s="287"/>
      <c r="B72" s="301"/>
      <c r="C72" s="190" t="s">
        <v>72</v>
      </c>
      <c r="D72" s="144" t="s">
        <v>73</v>
      </c>
      <c r="E72" s="148" t="s">
        <v>74</v>
      </c>
      <c r="F72" s="135" t="s">
        <v>42</v>
      </c>
      <c r="G72" s="138" t="s">
        <v>24</v>
      </c>
      <c r="H72" s="146" t="s">
        <v>75</v>
      </c>
      <c r="I72" s="139" t="s">
        <v>76</v>
      </c>
      <c r="J72" s="144" t="s">
        <v>77</v>
      </c>
      <c r="K72" s="141">
        <v>2</v>
      </c>
      <c r="L72" s="142">
        <v>736360</v>
      </c>
      <c r="M72" s="145">
        <f>K72*L72</f>
        <v>1472720</v>
      </c>
      <c r="N72" s="173" t="s">
        <v>39</v>
      </c>
      <c r="O72" s="290"/>
      <c r="P72" s="19"/>
    </row>
    <row r="73" spans="1:16" ht="46.5" customHeight="1">
      <c r="A73" s="287"/>
      <c r="B73" s="301"/>
      <c r="C73" s="190" t="s">
        <v>72</v>
      </c>
      <c r="D73" s="144" t="s">
        <v>73</v>
      </c>
      <c r="E73" s="148" t="s">
        <v>78</v>
      </c>
      <c r="F73" s="135" t="s">
        <v>42</v>
      </c>
      <c r="G73" s="138" t="s">
        <v>24</v>
      </c>
      <c r="H73" s="146" t="s">
        <v>43</v>
      </c>
      <c r="I73" s="139" t="s">
        <v>26</v>
      </c>
      <c r="J73" s="141" t="s">
        <v>79</v>
      </c>
      <c r="K73" s="141">
        <v>1</v>
      </c>
      <c r="L73" s="142">
        <v>736360</v>
      </c>
      <c r="M73" s="145">
        <f t="shared" ref="M73:M76" si="5">K73*L73</f>
        <v>736360</v>
      </c>
      <c r="N73" s="173" t="s">
        <v>55</v>
      </c>
      <c r="O73" s="290"/>
      <c r="P73" s="19"/>
    </row>
    <row r="74" spans="1:16" ht="60" customHeight="1">
      <c r="A74" s="287"/>
      <c r="B74" s="301"/>
      <c r="C74" s="191" t="s">
        <v>72</v>
      </c>
      <c r="D74" s="205" t="s">
        <v>73</v>
      </c>
      <c r="E74" s="206" t="s">
        <v>80</v>
      </c>
      <c r="F74" s="207" t="s">
        <v>42</v>
      </c>
      <c r="G74" s="208" t="s">
        <v>24</v>
      </c>
      <c r="H74" s="208" t="s">
        <v>25</v>
      </c>
      <c r="I74" s="209" t="s">
        <v>26</v>
      </c>
      <c r="J74" s="205" t="s">
        <v>69</v>
      </c>
      <c r="K74" s="223">
        <v>1</v>
      </c>
      <c r="L74" s="142">
        <v>736360</v>
      </c>
      <c r="M74" s="224">
        <f t="shared" si="5"/>
        <v>736360</v>
      </c>
      <c r="N74" s="210" t="s">
        <v>31</v>
      </c>
      <c r="O74" s="290"/>
      <c r="P74" s="19"/>
    </row>
    <row r="75" spans="1:16" s="14" customFormat="1" ht="15.75" customHeight="1">
      <c r="A75" s="287"/>
      <c r="B75" s="301"/>
      <c r="C75" s="190" t="s">
        <v>72</v>
      </c>
      <c r="D75" s="144" t="s">
        <v>90</v>
      </c>
      <c r="E75" s="148" t="s">
        <v>178</v>
      </c>
      <c r="F75" s="135" t="s">
        <v>42</v>
      </c>
      <c r="G75" s="138" t="s">
        <v>24</v>
      </c>
      <c r="H75" s="138" t="s">
        <v>25</v>
      </c>
      <c r="I75" s="139" t="s">
        <v>26</v>
      </c>
      <c r="J75" s="144" t="s">
        <v>69</v>
      </c>
      <c r="K75" s="141">
        <v>1</v>
      </c>
      <c r="L75" s="142">
        <v>736360</v>
      </c>
      <c r="M75" s="145">
        <f t="shared" si="5"/>
        <v>736360</v>
      </c>
      <c r="N75" s="170" t="s">
        <v>45</v>
      </c>
      <c r="O75" s="290"/>
      <c r="P75" s="19"/>
    </row>
    <row r="76" spans="1:16" s="14" customFormat="1" ht="42.75" customHeight="1">
      <c r="A76" s="287"/>
      <c r="B76" s="301"/>
      <c r="C76" s="258" t="s">
        <v>72</v>
      </c>
      <c r="D76" s="259" t="s">
        <v>123</v>
      </c>
      <c r="E76" s="259" t="s">
        <v>124</v>
      </c>
      <c r="F76" s="261" t="s">
        <v>42</v>
      </c>
      <c r="G76" s="262" t="s">
        <v>24</v>
      </c>
      <c r="H76" s="262" t="s">
        <v>25</v>
      </c>
      <c r="I76" s="263" t="s">
        <v>26</v>
      </c>
      <c r="J76" s="259" t="s">
        <v>69</v>
      </c>
      <c r="K76" s="264">
        <v>1</v>
      </c>
      <c r="L76" s="142">
        <v>736360</v>
      </c>
      <c r="M76" s="265">
        <f t="shared" si="5"/>
        <v>736360</v>
      </c>
      <c r="N76" s="271" t="s">
        <v>45</v>
      </c>
      <c r="O76" s="290"/>
      <c r="P76" s="19"/>
    </row>
    <row r="77" spans="1:16" s="14" customFormat="1" ht="15.75" customHeight="1">
      <c r="A77" s="286" t="s">
        <v>208</v>
      </c>
      <c r="B77" s="300">
        <v>261</v>
      </c>
      <c r="C77" s="192" t="s">
        <v>20</v>
      </c>
      <c r="D77" s="171" t="s">
        <v>21</v>
      </c>
      <c r="E77" s="150" t="s">
        <v>22</v>
      </c>
      <c r="F77" s="150" t="s">
        <v>23</v>
      </c>
      <c r="G77" s="151" t="s">
        <v>24</v>
      </c>
      <c r="H77" s="151" t="s">
        <v>25</v>
      </c>
      <c r="I77" s="152" t="s">
        <v>26</v>
      </c>
      <c r="J77" s="153" t="s">
        <v>27</v>
      </c>
      <c r="K77" s="154">
        <v>1</v>
      </c>
      <c r="L77" s="155">
        <v>1250000</v>
      </c>
      <c r="M77" s="155">
        <f>K77*L77</f>
        <v>1250000</v>
      </c>
      <c r="N77" s="172" t="s">
        <v>28</v>
      </c>
      <c r="O77" s="290"/>
      <c r="P77" s="19"/>
    </row>
    <row r="78" spans="1:16" s="14" customFormat="1" ht="15.75" customHeight="1">
      <c r="A78" s="287"/>
      <c r="B78" s="301"/>
      <c r="C78" s="189" t="s">
        <v>20</v>
      </c>
      <c r="D78" s="144" t="s">
        <v>21</v>
      </c>
      <c r="E78" s="137" t="s">
        <v>29</v>
      </c>
      <c r="F78" s="137" t="s">
        <v>30</v>
      </c>
      <c r="G78" s="138" t="s">
        <v>24</v>
      </c>
      <c r="H78" s="138" t="s">
        <v>25</v>
      </c>
      <c r="I78" s="139" t="s">
        <v>26</v>
      </c>
      <c r="J78" s="140" t="s">
        <v>27</v>
      </c>
      <c r="K78" s="141">
        <v>1</v>
      </c>
      <c r="L78" s="142">
        <v>736360</v>
      </c>
      <c r="M78" s="142">
        <f>K78*L78</f>
        <v>736360</v>
      </c>
      <c r="N78" s="173" t="s">
        <v>31</v>
      </c>
      <c r="O78" s="290"/>
      <c r="P78" s="19"/>
    </row>
    <row r="79" spans="1:16" s="14" customFormat="1" ht="15.75" customHeight="1">
      <c r="A79" s="287"/>
      <c r="B79" s="301"/>
      <c r="C79" s="189" t="s">
        <v>20</v>
      </c>
      <c r="D79" s="144" t="s">
        <v>32</v>
      </c>
      <c r="E79" s="137" t="s">
        <v>33</v>
      </c>
      <c r="F79" s="137" t="s">
        <v>30</v>
      </c>
      <c r="G79" s="138" t="s">
        <v>24</v>
      </c>
      <c r="H79" s="138" t="s">
        <v>25</v>
      </c>
      <c r="I79" s="139" t="s">
        <v>26</v>
      </c>
      <c r="J79" s="140" t="s">
        <v>34</v>
      </c>
      <c r="K79" s="141">
        <v>1</v>
      </c>
      <c r="L79" s="142">
        <v>736360</v>
      </c>
      <c r="M79" s="142">
        <f t="shared" ref="M79:M93" si="6">K79*L79</f>
        <v>736360</v>
      </c>
      <c r="N79" s="173" t="s">
        <v>31</v>
      </c>
      <c r="O79" s="290"/>
      <c r="P79" s="19"/>
    </row>
    <row r="80" spans="1:16" s="14" customFormat="1" ht="15.75" customHeight="1">
      <c r="A80" s="287"/>
      <c r="B80" s="301"/>
      <c r="C80" s="189" t="s">
        <v>20</v>
      </c>
      <c r="D80" s="144" t="s">
        <v>32</v>
      </c>
      <c r="E80" s="137" t="s">
        <v>35</v>
      </c>
      <c r="F80" s="137" t="s">
        <v>30</v>
      </c>
      <c r="G80" s="138" t="s">
        <v>24</v>
      </c>
      <c r="H80" s="138" t="s">
        <v>25</v>
      </c>
      <c r="I80" s="139" t="s">
        <v>26</v>
      </c>
      <c r="J80" s="140" t="s">
        <v>34</v>
      </c>
      <c r="K80" s="141">
        <v>1</v>
      </c>
      <c r="L80" s="142">
        <v>736360</v>
      </c>
      <c r="M80" s="142">
        <f t="shared" si="6"/>
        <v>736360</v>
      </c>
      <c r="N80" s="173" t="s">
        <v>31</v>
      </c>
      <c r="O80" s="290"/>
      <c r="P80" s="19"/>
    </row>
    <row r="81" spans="1:16" s="14" customFormat="1" ht="15.75" customHeight="1">
      <c r="A81" s="287"/>
      <c r="B81" s="301"/>
      <c r="C81" s="189" t="s">
        <v>20</v>
      </c>
      <c r="D81" s="144" t="s">
        <v>32</v>
      </c>
      <c r="E81" s="143" t="s">
        <v>36</v>
      </c>
      <c r="F81" s="137" t="s">
        <v>37</v>
      </c>
      <c r="G81" s="138" t="s">
        <v>38</v>
      </c>
      <c r="H81" s="138" t="s">
        <v>25</v>
      </c>
      <c r="I81" s="139" t="s">
        <v>26</v>
      </c>
      <c r="J81" s="140" t="s">
        <v>27</v>
      </c>
      <c r="K81" s="141">
        <v>1</v>
      </c>
      <c r="L81" s="142">
        <v>736360</v>
      </c>
      <c r="M81" s="142">
        <f t="shared" si="6"/>
        <v>736360</v>
      </c>
      <c r="N81" s="173" t="s">
        <v>39</v>
      </c>
      <c r="O81" s="290"/>
      <c r="P81" s="19"/>
    </row>
    <row r="82" spans="1:16" s="14" customFormat="1" ht="15.75" customHeight="1">
      <c r="A82" s="287"/>
      <c r="B82" s="301"/>
      <c r="C82" s="190" t="s">
        <v>169</v>
      </c>
      <c r="D82" s="144" t="s">
        <v>170</v>
      </c>
      <c r="E82" s="143" t="s">
        <v>204</v>
      </c>
      <c r="F82" s="137" t="s">
        <v>205</v>
      </c>
      <c r="G82" s="138" t="s">
        <v>38</v>
      </c>
      <c r="H82" s="138" t="s">
        <v>25</v>
      </c>
      <c r="I82" s="139" t="s">
        <v>26</v>
      </c>
      <c r="J82" s="140" t="s">
        <v>27</v>
      </c>
      <c r="K82" s="141">
        <v>1</v>
      </c>
      <c r="L82" s="142">
        <v>736360</v>
      </c>
      <c r="M82" s="145">
        <f t="shared" si="6"/>
        <v>736360</v>
      </c>
      <c r="N82" s="170" t="s">
        <v>45</v>
      </c>
      <c r="O82" s="290"/>
      <c r="P82" s="19"/>
    </row>
    <row r="83" spans="1:16" s="14" customFormat="1" ht="15.75" customHeight="1">
      <c r="A83" s="287"/>
      <c r="B83" s="301"/>
      <c r="C83" s="190" t="s">
        <v>40</v>
      </c>
      <c r="D83" s="136"/>
      <c r="E83" s="144" t="s">
        <v>46</v>
      </c>
      <c r="F83" s="135" t="s">
        <v>47</v>
      </c>
      <c r="G83" s="138"/>
      <c r="H83" s="138" t="s">
        <v>25</v>
      </c>
      <c r="I83" s="139" t="s">
        <v>26</v>
      </c>
      <c r="J83" s="139" t="s">
        <v>48</v>
      </c>
      <c r="K83" s="141">
        <v>1</v>
      </c>
      <c r="L83" s="142">
        <v>736360</v>
      </c>
      <c r="M83" s="145">
        <f t="shared" si="6"/>
        <v>736360</v>
      </c>
      <c r="N83" s="170" t="s">
        <v>45</v>
      </c>
      <c r="O83" s="290"/>
      <c r="P83" s="19"/>
    </row>
    <row r="84" spans="1:16" s="14" customFormat="1" ht="15.75" customHeight="1">
      <c r="A84" s="287"/>
      <c r="B84" s="301"/>
      <c r="C84" s="190" t="s">
        <v>40</v>
      </c>
      <c r="D84" s="136"/>
      <c r="E84" s="144" t="s">
        <v>51</v>
      </c>
      <c r="F84" s="135" t="s">
        <v>42</v>
      </c>
      <c r="G84" s="138" t="s">
        <v>24</v>
      </c>
      <c r="H84" s="138" t="s">
        <v>25</v>
      </c>
      <c r="I84" s="139" t="s">
        <v>26</v>
      </c>
      <c r="J84" s="139" t="s">
        <v>50</v>
      </c>
      <c r="K84" s="141">
        <v>1</v>
      </c>
      <c r="L84" s="142">
        <v>736360</v>
      </c>
      <c r="M84" s="145">
        <f t="shared" si="6"/>
        <v>736360</v>
      </c>
      <c r="N84" s="170" t="s">
        <v>45</v>
      </c>
      <c r="O84" s="290"/>
      <c r="P84" s="19"/>
    </row>
    <row r="85" spans="1:16" s="14" customFormat="1" ht="15.75" customHeight="1">
      <c r="A85" s="287"/>
      <c r="B85" s="301"/>
      <c r="C85" s="190" t="s">
        <v>52</v>
      </c>
      <c r="D85" s="141"/>
      <c r="E85" s="141" t="s">
        <v>53</v>
      </c>
      <c r="F85" s="135" t="s">
        <v>54</v>
      </c>
      <c r="G85" s="138" t="s">
        <v>24</v>
      </c>
      <c r="H85" s="138" t="s">
        <v>25</v>
      </c>
      <c r="I85" s="139" t="s">
        <v>26</v>
      </c>
      <c r="J85" s="141" t="s">
        <v>50</v>
      </c>
      <c r="K85" s="141">
        <v>1</v>
      </c>
      <c r="L85" s="142">
        <v>736360</v>
      </c>
      <c r="M85" s="145">
        <f t="shared" si="6"/>
        <v>736360</v>
      </c>
      <c r="N85" s="173" t="s">
        <v>55</v>
      </c>
      <c r="O85" s="290"/>
      <c r="P85" s="19"/>
    </row>
    <row r="86" spans="1:16" s="14" customFormat="1" ht="15.75" customHeight="1">
      <c r="A86" s="287"/>
      <c r="B86" s="301"/>
      <c r="C86" s="190" t="s">
        <v>52</v>
      </c>
      <c r="D86" s="141"/>
      <c r="E86" s="141" t="s">
        <v>56</v>
      </c>
      <c r="F86" s="135" t="s">
        <v>42</v>
      </c>
      <c r="G86" s="138" t="s">
        <v>24</v>
      </c>
      <c r="H86" s="138" t="s">
        <v>25</v>
      </c>
      <c r="I86" s="139" t="s">
        <v>26</v>
      </c>
      <c r="J86" s="141" t="s">
        <v>50</v>
      </c>
      <c r="K86" s="141">
        <v>1</v>
      </c>
      <c r="L86" s="142">
        <v>736360</v>
      </c>
      <c r="M86" s="145">
        <f t="shared" si="6"/>
        <v>736360</v>
      </c>
      <c r="N86" s="173" t="s">
        <v>39</v>
      </c>
      <c r="O86" s="290"/>
      <c r="P86" s="19"/>
    </row>
    <row r="87" spans="1:16" s="14" customFormat="1" ht="15.75" customHeight="1">
      <c r="A87" s="287"/>
      <c r="B87" s="301"/>
      <c r="C87" s="190" t="s">
        <v>52</v>
      </c>
      <c r="D87" s="141"/>
      <c r="E87" s="141" t="s">
        <v>57</v>
      </c>
      <c r="F87" s="135" t="s">
        <v>58</v>
      </c>
      <c r="G87" s="138" t="s">
        <v>24</v>
      </c>
      <c r="H87" s="138" t="s">
        <v>25</v>
      </c>
      <c r="I87" s="139" t="s">
        <v>26</v>
      </c>
      <c r="J87" s="141" t="s">
        <v>50</v>
      </c>
      <c r="K87" s="141">
        <v>1</v>
      </c>
      <c r="L87" s="145">
        <v>1250000</v>
      </c>
      <c r="M87" s="145">
        <f t="shared" si="6"/>
        <v>1250000</v>
      </c>
      <c r="N87" s="174" t="s">
        <v>28</v>
      </c>
      <c r="O87" s="290"/>
      <c r="P87" s="19"/>
    </row>
    <row r="88" spans="1:16" s="14" customFormat="1" ht="15.75" customHeight="1">
      <c r="A88" s="287"/>
      <c r="B88" s="301"/>
      <c r="C88" s="190" t="s">
        <v>52</v>
      </c>
      <c r="D88" s="141"/>
      <c r="E88" s="141" t="s">
        <v>59</v>
      </c>
      <c r="F88" s="135" t="s">
        <v>42</v>
      </c>
      <c r="G88" s="138" t="s">
        <v>24</v>
      </c>
      <c r="H88" s="138" t="s">
        <v>25</v>
      </c>
      <c r="I88" s="139" t="s">
        <v>26</v>
      </c>
      <c r="J88" s="141" t="s">
        <v>50</v>
      </c>
      <c r="K88" s="141">
        <v>1</v>
      </c>
      <c r="L88" s="142">
        <v>736360</v>
      </c>
      <c r="M88" s="145">
        <f t="shared" si="6"/>
        <v>736360</v>
      </c>
      <c r="N88" s="173" t="s">
        <v>55</v>
      </c>
      <c r="O88" s="290"/>
      <c r="P88" s="19"/>
    </row>
    <row r="89" spans="1:16" s="14" customFormat="1" ht="15.75" customHeight="1">
      <c r="A89" s="287"/>
      <c r="B89" s="301"/>
      <c r="C89" s="190" t="s">
        <v>60</v>
      </c>
      <c r="D89" s="141"/>
      <c r="E89" s="141" t="s">
        <v>113</v>
      </c>
      <c r="F89" s="135" t="s">
        <v>42</v>
      </c>
      <c r="G89" s="138" t="s">
        <v>62</v>
      </c>
      <c r="H89" s="138" t="s">
        <v>25</v>
      </c>
      <c r="I89" s="139" t="s">
        <v>26</v>
      </c>
      <c r="J89" s="140" t="s">
        <v>27</v>
      </c>
      <c r="K89" s="141">
        <v>1</v>
      </c>
      <c r="L89" s="142">
        <v>736360</v>
      </c>
      <c r="M89" s="145">
        <f t="shared" si="6"/>
        <v>736360</v>
      </c>
      <c r="N89" s="173" t="s">
        <v>31</v>
      </c>
      <c r="O89" s="290"/>
      <c r="P89" s="19"/>
    </row>
    <row r="90" spans="1:16" s="14" customFormat="1" ht="15.75" customHeight="1">
      <c r="A90" s="287"/>
      <c r="B90" s="301"/>
      <c r="C90" s="190" t="s">
        <v>60</v>
      </c>
      <c r="D90" s="141"/>
      <c r="E90" s="141" t="s">
        <v>61</v>
      </c>
      <c r="F90" s="135" t="s">
        <v>42</v>
      </c>
      <c r="G90" s="138" t="s">
        <v>62</v>
      </c>
      <c r="H90" s="138" t="s">
        <v>25</v>
      </c>
      <c r="I90" s="139" t="s">
        <v>26</v>
      </c>
      <c r="J90" s="140" t="s">
        <v>27</v>
      </c>
      <c r="K90" s="141">
        <v>1</v>
      </c>
      <c r="L90" s="142">
        <v>736360</v>
      </c>
      <c r="M90" s="145">
        <f t="shared" si="6"/>
        <v>736360</v>
      </c>
      <c r="N90" s="173" t="s">
        <v>31</v>
      </c>
      <c r="O90" s="290"/>
      <c r="P90" s="19"/>
    </row>
    <row r="91" spans="1:16" ht="15.75" customHeight="1">
      <c r="A91" s="287"/>
      <c r="B91" s="301"/>
      <c r="C91" s="190" t="s">
        <v>63</v>
      </c>
      <c r="D91" s="141" t="s">
        <v>64</v>
      </c>
      <c r="E91" s="135" t="s">
        <v>65</v>
      </c>
      <c r="F91" s="135" t="s">
        <v>42</v>
      </c>
      <c r="G91" s="138" t="s">
        <v>24</v>
      </c>
      <c r="H91" s="138" t="s">
        <v>25</v>
      </c>
      <c r="I91" s="139" t="s">
        <v>26</v>
      </c>
      <c r="J91" s="141" t="s">
        <v>50</v>
      </c>
      <c r="K91" s="141">
        <v>1</v>
      </c>
      <c r="L91" s="142">
        <v>736360</v>
      </c>
      <c r="M91" s="145">
        <f t="shared" si="6"/>
        <v>736360</v>
      </c>
      <c r="N91" s="173" t="s">
        <v>31</v>
      </c>
      <c r="O91" s="290"/>
      <c r="P91" s="19"/>
    </row>
    <row r="92" spans="1:16" ht="15.75" customHeight="1">
      <c r="A92" s="287"/>
      <c r="B92" s="301"/>
      <c r="C92" s="190" t="s">
        <v>63</v>
      </c>
      <c r="D92" s="141" t="s">
        <v>64</v>
      </c>
      <c r="E92" s="147" t="s">
        <v>89</v>
      </c>
      <c r="F92" s="135" t="s">
        <v>42</v>
      </c>
      <c r="G92" s="138" t="s">
        <v>24</v>
      </c>
      <c r="H92" s="138" t="s">
        <v>25</v>
      </c>
      <c r="I92" s="139" t="s">
        <v>26</v>
      </c>
      <c r="J92" s="141" t="s">
        <v>50</v>
      </c>
      <c r="K92" s="141">
        <v>1</v>
      </c>
      <c r="L92" s="142">
        <v>736360</v>
      </c>
      <c r="M92" s="145">
        <f t="shared" si="6"/>
        <v>736360</v>
      </c>
      <c r="N92" s="173" t="s">
        <v>31</v>
      </c>
      <c r="O92" s="290"/>
      <c r="P92" s="19"/>
    </row>
    <row r="93" spans="1:16" ht="15.75" customHeight="1">
      <c r="A93" s="287"/>
      <c r="B93" s="301"/>
      <c r="C93" s="190" t="s">
        <v>63</v>
      </c>
      <c r="D93" s="141" t="s">
        <v>64</v>
      </c>
      <c r="E93" s="147" t="s">
        <v>66</v>
      </c>
      <c r="F93" s="135" t="s">
        <v>42</v>
      </c>
      <c r="G93" s="138" t="s">
        <v>24</v>
      </c>
      <c r="H93" s="138" t="s">
        <v>25</v>
      </c>
      <c r="I93" s="139" t="s">
        <v>26</v>
      </c>
      <c r="J93" s="141" t="s">
        <v>50</v>
      </c>
      <c r="K93" s="141">
        <v>1</v>
      </c>
      <c r="L93" s="142">
        <v>736360</v>
      </c>
      <c r="M93" s="145">
        <f t="shared" si="6"/>
        <v>736360</v>
      </c>
      <c r="N93" s="173" t="s">
        <v>31</v>
      </c>
      <c r="O93" s="290"/>
      <c r="P93" s="19"/>
    </row>
    <row r="94" spans="1:16" ht="15.75" customHeight="1">
      <c r="A94" s="287"/>
      <c r="B94" s="301"/>
      <c r="C94" s="190" t="s">
        <v>63</v>
      </c>
      <c r="D94" s="144" t="s">
        <v>67</v>
      </c>
      <c r="E94" s="148" t="s">
        <v>68</v>
      </c>
      <c r="F94" s="148" t="s">
        <v>58</v>
      </c>
      <c r="G94" s="138" t="s">
        <v>24</v>
      </c>
      <c r="H94" s="138" t="s">
        <v>25</v>
      </c>
      <c r="I94" s="139" t="s">
        <v>26</v>
      </c>
      <c r="J94" s="144" t="s">
        <v>69</v>
      </c>
      <c r="K94" s="141">
        <v>1</v>
      </c>
      <c r="L94" s="145">
        <v>1250000</v>
      </c>
      <c r="M94" s="145">
        <f>L94*K94</f>
        <v>1250000</v>
      </c>
      <c r="N94" s="174" t="s">
        <v>28</v>
      </c>
      <c r="O94" s="290"/>
      <c r="P94" s="19"/>
    </row>
    <row r="95" spans="1:16" s="12" customFormat="1" ht="15.75" customHeight="1">
      <c r="A95" s="287"/>
      <c r="B95" s="301"/>
      <c r="C95" s="190" t="s">
        <v>63</v>
      </c>
      <c r="D95" s="144" t="s">
        <v>70</v>
      </c>
      <c r="E95" s="148" t="s">
        <v>71</v>
      </c>
      <c r="F95" s="135" t="s">
        <v>42</v>
      </c>
      <c r="G95" s="138" t="s">
        <v>24</v>
      </c>
      <c r="H95" s="138" t="s">
        <v>25</v>
      </c>
      <c r="I95" s="139" t="s">
        <v>26</v>
      </c>
      <c r="J95" s="141" t="s">
        <v>50</v>
      </c>
      <c r="K95" s="141">
        <v>1</v>
      </c>
      <c r="L95" s="142">
        <v>736440</v>
      </c>
      <c r="M95" s="145">
        <f>L95*K95</f>
        <v>736440</v>
      </c>
      <c r="N95" s="173" t="s">
        <v>31</v>
      </c>
      <c r="O95" s="290"/>
      <c r="P95" s="19"/>
    </row>
    <row r="96" spans="1:16" s="12" customFormat="1" ht="15.75" customHeight="1">
      <c r="A96" s="287"/>
      <c r="B96" s="301"/>
      <c r="C96" s="190" t="s">
        <v>72</v>
      </c>
      <c r="D96" s="144" t="s">
        <v>73</v>
      </c>
      <c r="E96" s="148" t="s">
        <v>74</v>
      </c>
      <c r="F96" s="135" t="s">
        <v>42</v>
      </c>
      <c r="G96" s="138" t="s">
        <v>24</v>
      </c>
      <c r="H96" s="146" t="s">
        <v>75</v>
      </c>
      <c r="I96" s="139" t="s">
        <v>76</v>
      </c>
      <c r="J96" s="144" t="s">
        <v>77</v>
      </c>
      <c r="K96" s="141">
        <v>2</v>
      </c>
      <c r="L96" s="142">
        <v>736360</v>
      </c>
      <c r="M96" s="145">
        <f>K96*L96</f>
        <v>1472720</v>
      </c>
      <c r="N96" s="173" t="s">
        <v>39</v>
      </c>
      <c r="O96" s="290"/>
      <c r="P96" s="19"/>
    </row>
    <row r="97" spans="1:16" s="12" customFormat="1" ht="15.75" customHeight="1">
      <c r="A97" s="287"/>
      <c r="B97" s="301"/>
      <c r="C97" s="190" t="s">
        <v>72</v>
      </c>
      <c r="D97" s="144" t="s">
        <v>73</v>
      </c>
      <c r="E97" s="148" t="s">
        <v>78</v>
      </c>
      <c r="F97" s="135" t="s">
        <v>42</v>
      </c>
      <c r="G97" s="138" t="s">
        <v>24</v>
      </c>
      <c r="H97" s="146" t="s">
        <v>43</v>
      </c>
      <c r="I97" s="139" t="s">
        <v>26</v>
      </c>
      <c r="J97" s="141" t="s">
        <v>79</v>
      </c>
      <c r="K97" s="141">
        <v>1</v>
      </c>
      <c r="L97" s="142">
        <v>736360</v>
      </c>
      <c r="M97" s="145">
        <f t="shared" ref="M97:M100" si="7">K97*L97</f>
        <v>736360</v>
      </c>
      <c r="N97" s="173" t="s">
        <v>55</v>
      </c>
      <c r="O97" s="290"/>
      <c r="P97" s="19"/>
    </row>
    <row r="98" spans="1:16" s="12" customFormat="1" ht="15.75" customHeight="1">
      <c r="A98" s="287"/>
      <c r="B98" s="301"/>
      <c r="C98" s="191" t="s">
        <v>72</v>
      </c>
      <c r="D98" s="205" t="s">
        <v>73</v>
      </c>
      <c r="E98" s="206" t="s">
        <v>80</v>
      </c>
      <c r="F98" s="207" t="s">
        <v>42</v>
      </c>
      <c r="G98" s="208" t="s">
        <v>24</v>
      </c>
      <c r="H98" s="208" t="s">
        <v>25</v>
      </c>
      <c r="I98" s="209" t="s">
        <v>26</v>
      </c>
      <c r="J98" s="205" t="s">
        <v>69</v>
      </c>
      <c r="K98" s="223">
        <v>1</v>
      </c>
      <c r="L98" s="142">
        <v>736360</v>
      </c>
      <c r="M98" s="224">
        <f t="shared" si="7"/>
        <v>736360</v>
      </c>
      <c r="N98" s="210" t="s">
        <v>31</v>
      </c>
      <c r="O98" s="290"/>
      <c r="P98" s="19"/>
    </row>
    <row r="99" spans="1:16" s="12" customFormat="1" ht="15.75" customHeight="1">
      <c r="A99" s="287"/>
      <c r="B99" s="301"/>
      <c r="C99" s="190" t="s">
        <v>72</v>
      </c>
      <c r="D99" s="144" t="s">
        <v>90</v>
      </c>
      <c r="E99" s="148" t="s">
        <v>178</v>
      </c>
      <c r="F99" s="135" t="s">
        <v>42</v>
      </c>
      <c r="G99" s="138" t="s">
        <v>24</v>
      </c>
      <c r="H99" s="138" t="s">
        <v>25</v>
      </c>
      <c r="I99" s="139" t="s">
        <v>26</v>
      </c>
      <c r="J99" s="144" t="s">
        <v>69</v>
      </c>
      <c r="K99" s="141">
        <v>1</v>
      </c>
      <c r="L99" s="142">
        <v>736360</v>
      </c>
      <c r="M99" s="145">
        <f t="shared" si="7"/>
        <v>736360</v>
      </c>
      <c r="N99" s="170" t="s">
        <v>45</v>
      </c>
      <c r="O99" s="290"/>
      <c r="P99" s="19"/>
    </row>
    <row r="100" spans="1:16" s="12" customFormat="1" ht="15.75" customHeight="1">
      <c r="A100" s="288"/>
      <c r="B100" s="316"/>
      <c r="C100" s="258" t="s">
        <v>72</v>
      </c>
      <c r="D100" s="259" t="s">
        <v>123</v>
      </c>
      <c r="E100" s="259" t="s">
        <v>124</v>
      </c>
      <c r="F100" s="261" t="s">
        <v>42</v>
      </c>
      <c r="G100" s="262" t="s">
        <v>24</v>
      </c>
      <c r="H100" s="262" t="s">
        <v>25</v>
      </c>
      <c r="I100" s="263" t="s">
        <v>26</v>
      </c>
      <c r="J100" s="259" t="s">
        <v>69</v>
      </c>
      <c r="K100" s="264">
        <v>1</v>
      </c>
      <c r="L100" s="142">
        <v>736360</v>
      </c>
      <c r="M100" s="265">
        <f t="shared" si="7"/>
        <v>736360</v>
      </c>
      <c r="N100" s="271" t="s">
        <v>45</v>
      </c>
      <c r="O100" s="291"/>
      <c r="P100" s="19"/>
    </row>
    <row r="101" spans="1:16" s="12" customFormat="1" ht="15.75" customHeight="1">
      <c r="A101" s="18"/>
      <c r="B101" s="18"/>
      <c r="C101"/>
      <c r="D101"/>
      <c r="E101" s="7"/>
      <c r="F101"/>
      <c r="G101"/>
      <c r="H101"/>
      <c r="I101"/>
      <c r="J101"/>
      <c r="K101" s="302" t="s">
        <v>84</v>
      </c>
      <c r="L101" s="302"/>
      <c r="M101" s="131">
        <f>SUM(M5:M100)</f>
        <v>79800000</v>
      </c>
      <c r="N101" s="14"/>
      <c r="O101" s="19"/>
      <c r="P101"/>
    </row>
    <row r="102" spans="1:16" s="12" customFormat="1" ht="15.75" customHeight="1">
      <c r="C102"/>
      <c r="D102"/>
      <c r="E102" s="7"/>
      <c r="F102"/>
      <c r="G102"/>
      <c r="H102"/>
      <c r="I102"/>
      <c r="J102"/>
      <c r="K102" s="293" t="s">
        <v>85</v>
      </c>
      <c r="L102" s="294"/>
      <c r="M102" s="10">
        <v>2878620</v>
      </c>
      <c r="N102" s="23">
        <f>M102*100%/M103</f>
        <v>3.4816981705790444E-2</v>
      </c>
      <c r="O102"/>
      <c r="P102"/>
    </row>
    <row r="103" spans="1:16" s="12" customFormat="1" ht="15.75" customHeight="1">
      <c r="C103"/>
      <c r="D103"/>
      <c r="E103" s="7"/>
      <c r="F103"/>
      <c r="G103"/>
      <c r="H103"/>
      <c r="I103"/>
      <c r="J103"/>
      <c r="K103" s="282" t="s">
        <v>86</v>
      </c>
      <c r="L103" s="282"/>
      <c r="M103" s="17">
        <f>M101+M102</f>
        <v>82678620</v>
      </c>
      <c r="N103" s="14"/>
      <c r="O103"/>
      <c r="P103"/>
    </row>
    <row r="104" spans="1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1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1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1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1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1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1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1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1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  <row r="999" spans="3:16" s="12" customFormat="1" ht="15.75" customHeight="1">
      <c r="C999"/>
      <c r="D999"/>
      <c r="E999" s="7"/>
      <c r="F999"/>
      <c r="G999"/>
      <c r="H999"/>
      <c r="I999"/>
      <c r="J999"/>
      <c r="K999"/>
      <c r="L999"/>
      <c r="M999"/>
      <c r="N999" s="14"/>
      <c r="O999"/>
      <c r="P999"/>
    </row>
    <row r="1000" spans="3:16" s="12" customFormat="1" ht="15.75" customHeight="1">
      <c r="C1000"/>
      <c r="D1000"/>
      <c r="E1000" s="7"/>
      <c r="F1000"/>
      <c r="G1000"/>
      <c r="H1000"/>
      <c r="I1000"/>
      <c r="J1000"/>
      <c r="K1000"/>
      <c r="L1000"/>
      <c r="M1000"/>
      <c r="N1000" s="14"/>
      <c r="O1000"/>
      <c r="P1000"/>
    </row>
    <row r="1001" spans="3:16" s="12" customFormat="1" ht="15.75" customHeight="1">
      <c r="C1001"/>
      <c r="D1001"/>
      <c r="E1001" s="7"/>
      <c r="F1001"/>
      <c r="G1001"/>
      <c r="H1001"/>
      <c r="I1001"/>
      <c r="J1001"/>
      <c r="K1001"/>
      <c r="L1001"/>
      <c r="M1001"/>
      <c r="N1001" s="14"/>
      <c r="O1001"/>
      <c r="P1001"/>
    </row>
    <row r="1002" spans="3:16" s="12" customFormat="1" ht="15.75" customHeight="1">
      <c r="C1002"/>
      <c r="D1002"/>
      <c r="E1002" s="7"/>
      <c r="F1002"/>
      <c r="G1002"/>
      <c r="H1002"/>
      <c r="I1002"/>
      <c r="J1002"/>
      <c r="K1002"/>
      <c r="L1002"/>
      <c r="M1002"/>
      <c r="N1002" s="14"/>
      <c r="O1002"/>
      <c r="P1002"/>
    </row>
    <row r="1003" spans="3:16" s="12" customFormat="1" ht="15.75" customHeight="1">
      <c r="C1003"/>
      <c r="D1003"/>
      <c r="E1003" s="7"/>
      <c r="F1003"/>
      <c r="G1003"/>
      <c r="H1003"/>
      <c r="I1003"/>
      <c r="J1003"/>
      <c r="K1003"/>
      <c r="L1003"/>
      <c r="M1003"/>
      <c r="N1003" s="14"/>
      <c r="O1003"/>
      <c r="P1003"/>
    </row>
    <row r="1004" spans="3:16" s="12" customFormat="1" ht="15.75" customHeight="1">
      <c r="C1004"/>
      <c r="D1004"/>
      <c r="E1004" s="7"/>
      <c r="F1004"/>
      <c r="G1004"/>
      <c r="H1004"/>
      <c r="I1004"/>
      <c r="J1004"/>
      <c r="K1004"/>
      <c r="L1004"/>
      <c r="M1004"/>
      <c r="N1004" s="14"/>
      <c r="O1004"/>
      <c r="P1004"/>
    </row>
    <row r="1005" spans="3:16" s="12" customFormat="1" ht="15.75" customHeight="1">
      <c r="C1005"/>
      <c r="D1005"/>
      <c r="E1005" s="7"/>
      <c r="F1005"/>
      <c r="G1005"/>
      <c r="H1005"/>
      <c r="I1005"/>
      <c r="J1005"/>
      <c r="K1005"/>
      <c r="L1005"/>
      <c r="M1005"/>
      <c r="N1005" s="14"/>
      <c r="O1005"/>
      <c r="P1005"/>
    </row>
    <row r="1006" spans="3:16" s="12" customFormat="1" ht="15.75" customHeight="1">
      <c r="C1006"/>
      <c r="D1006"/>
      <c r="E1006" s="7"/>
      <c r="F1006"/>
      <c r="G1006"/>
      <c r="H1006"/>
      <c r="I1006"/>
      <c r="J1006"/>
      <c r="K1006"/>
      <c r="L1006"/>
      <c r="M1006"/>
      <c r="N1006" s="14"/>
      <c r="O1006"/>
      <c r="P1006"/>
    </row>
    <row r="1007" spans="3:16" s="12" customFormat="1" ht="15.75" customHeight="1">
      <c r="C1007"/>
      <c r="D1007"/>
      <c r="E1007" s="7"/>
      <c r="F1007"/>
      <c r="G1007"/>
      <c r="H1007"/>
      <c r="I1007"/>
      <c r="J1007"/>
      <c r="K1007"/>
      <c r="L1007"/>
      <c r="M1007"/>
      <c r="N1007" s="14"/>
      <c r="O1007"/>
      <c r="P1007"/>
    </row>
    <row r="1008" spans="3:16" s="12" customFormat="1" ht="15.75" customHeight="1">
      <c r="C1008"/>
      <c r="D1008"/>
      <c r="E1008" s="7"/>
      <c r="F1008"/>
      <c r="G1008"/>
      <c r="H1008"/>
      <c r="I1008"/>
      <c r="J1008"/>
      <c r="K1008"/>
      <c r="L1008"/>
      <c r="M1008"/>
      <c r="N1008" s="14"/>
      <c r="O1008"/>
      <c r="P1008"/>
    </row>
    <row r="1009" spans="3:16" s="12" customFormat="1" ht="15.75" customHeight="1">
      <c r="C1009"/>
      <c r="D1009"/>
      <c r="E1009" s="7"/>
      <c r="F1009"/>
      <c r="G1009"/>
      <c r="H1009"/>
      <c r="I1009"/>
      <c r="J1009"/>
      <c r="K1009"/>
      <c r="L1009"/>
      <c r="M1009"/>
      <c r="N1009" s="14"/>
      <c r="O1009"/>
      <c r="P1009"/>
    </row>
    <row r="1010" spans="3:16" s="12" customFormat="1" ht="15.75" customHeight="1">
      <c r="C1010"/>
      <c r="D1010"/>
      <c r="E1010" s="7"/>
      <c r="F1010"/>
      <c r="G1010"/>
      <c r="H1010"/>
      <c r="I1010"/>
      <c r="J1010"/>
      <c r="K1010"/>
      <c r="L1010"/>
      <c r="M1010"/>
      <c r="N1010" s="14"/>
      <c r="O1010"/>
      <c r="P1010"/>
    </row>
    <row r="1011" spans="3:16" s="12" customFormat="1" ht="15.75" customHeight="1">
      <c r="C1011"/>
      <c r="D1011"/>
      <c r="E1011" s="7"/>
      <c r="F1011"/>
      <c r="G1011"/>
      <c r="H1011"/>
      <c r="I1011"/>
      <c r="J1011"/>
      <c r="K1011"/>
      <c r="L1011"/>
      <c r="M1011"/>
      <c r="N1011" s="14"/>
      <c r="O1011"/>
      <c r="P1011"/>
    </row>
    <row r="1012" spans="3:16" s="12" customFormat="1" ht="15.75" customHeight="1">
      <c r="C1012"/>
      <c r="D1012"/>
      <c r="E1012" s="7"/>
      <c r="F1012"/>
      <c r="G1012"/>
      <c r="H1012"/>
      <c r="I1012"/>
      <c r="J1012"/>
      <c r="K1012"/>
      <c r="L1012"/>
      <c r="M1012"/>
      <c r="N1012" s="14"/>
      <c r="O1012"/>
      <c r="P1012"/>
    </row>
    <row r="1013" spans="3:16" s="12" customFormat="1" ht="15.75" customHeight="1">
      <c r="C1013"/>
      <c r="D1013"/>
      <c r="E1013" s="7"/>
      <c r="F1013"/>
      <c r="G1013"/>
      <c r="H1013"/>
      <c r="I1013"/>
      <c r="J1013"/>
      <c r="K1013"/>
      <c r="L1013"/>
      <c r="M1013"/>
      <c r="N1013" s="14"/>
      <c r="O1013"/>
      <c r="P1013"/>
    </row>
    <row r="1014" spans="3:16" s="12" customFormat="1" ht="15.75" customHeight="1">
      <c r="C1014"/>
      <c r="D1014"/>
      <c r="E1014" s="7"/>
      <c r="F1014"/>
      <c r="G1014"/>
      <c r="H1014"/>
      <c r="I1014"/>
      <c r="J1014"/>
      <c r="K1014"/>
      <c r="L1014"/>
      <c r="M1014"/>
      <c r="N1014" s="14"/>
      <c r="O1014"/>
      <c r="P1014"/>
    </row>
    <row r="1015" spans="3:16" s="12" customFormat="1" ht="15.75" customHeight="1">
      <c r="C1015"/>
      <c r="D1015"/>
      <c r="E1015" s="7"/>
      <c r="F1015"/>
      <c r="G1015"/>
      <c r="H1015"/>
      <c r="I1015"/>
      <c r="J1015"/>
      <c r="K1015"/>
      <c r="L1015"/>
      <c r="M1015"/>
      <c r="N1015" s="14"/>
      <c r="O1015"/>
      <c r="P1015"/>
    </row>
    <row r="1016" spans="3:16" s="12" customFormat="1" ht="15.75" customHeight="1">
      <c r="C1016"/>
      <c r="D1016"/>
      <c r="E1016" s="7"/>
      <c r="F1016"/>
      <c r="G1016"/>
      <c r="H1016"/>
      <c r="I1016"/>
      <c r="J1016"/>
      <c r="K1016"/>
      <c r="L1016"/>
      <c r="M1016"/>
      <c r="N1016" s="14"/>
      <c r="O1016"/>
      <c r="P1016"/>
    </row>
    <row r="1017" spans="3:16" s="12" customFormat="1" ht="15.75" customHeight="1">
      <c r="C1017"/>
      <c r="D1017"/>
      <c r="E1017" s="7"/>
      <c r="F1017"/>
      <c r="G1017"/>
      <c r="H1017"/>
      <c r="I1017"/>
      <c r="J1017"/>
      <c r="K1017"/>
      <c r="L1017"/>
      <c r="M1017"/>
      <c r="N1017" s="14"/>
      <c r="O1017"/>
      <c r="P1017"/>
    </row>
    <row r="1018" spans="3:16" s="12" customFormat="1" ht="15.75" customHeight="1">
      <c r="C1018"/>
      <c r="D1018"/>
      <c r="E1018" s="7"/>
      <c r="F1018"/>
      <c r="G1018"/>
      <c r="H1018"/>
      <c r="I1018"/>
      <c r="J1018"/>
      <c r="K1018"/>
      <c r="L1018"/>
      <c r="M1018"/>
      <c r="N1018" s="14"/>
      <c r="O1018"/>
      <c r="P1018"/>
    </row>
    <row r="1019" spans="3:16" s="12" customFormat="1" ht="15.75" customHeight="1">
      <c r="C1019"/>
      <c r="D1019"/>
      <c r="E1019" s="7"/>
      <c r="F1019"/>
      <c r="G1019"/>
      <c r="H1019"/>
      <c r="I1019"/>
      <c r="J1019"/>
      <c r="K1019"/>
      <c r="L1019"/>
      <c r="M1019"/>
      <c r="N1019" s="14"/>
      <c r="O1019"/>
      <c r="P1019"/>
    </row>
    <row r="1020" spans="3:16" s="12" customFormat="1" ht="15.75" customHeight="1">
      <c r="C1020"/>
      <c r="D1020"/>
      <c r="E1020" s="7"/>
      <c r="F1020"/>
      <c r="G1020"/>
      <c r="H1020"/>
      <c r="I1020"/>
      <c r="J1020"/>
      <c r="K1020"/>
      <c r="L1020"/>
      <c r="M1020"/>
      <c r="N1020" s="14"/>
      <c r="O1020"/>
      <c r="P1020"/>
    </row>
    <row r="1021" spans="3:16" s="12" customFormat="1" ht="15.75" customHeight="1">
      <c r="C1021"/>
      <c r="D1021"/>
      <c r="E1021" s="7"/>
      <c r="F1021"/>
      <c r="G1021"/>
      <c r="H1021"/>
      <c r="I1021"/>
      <c r="J1021"/>
      <c r="K1021"/>
      <c r="L1021"/>
      <c r="M1021"/>
      <c r="N1021" s="14"/>
      <c r="O1021"/>
      <c r="P1021"/>
    </row>
    <row r="1022" spans="3:16" s="12" customFormat="1" ht="15.75" customHeight="1">
      <c r="C1022"/>
      <c r="D1022"/>
      <c r="E1022" s="7"/>
      <c r="F1022"/>
      <c r="G1022"/>
      <c r="H1022"/>
      <c r="I1022"/>
      <c r="J1022"/>
      <c r="K1022"/>
      <c r="L1022"/>
      <c r="M1022"/>
      <c r="N1022" s="14"/>
      <c r="O1022"/>
      <c r="P1022"/>
    </row>
    <row r="1023" spans="3:16" s="12" customFormat="1" ht="15.75" customHeight="1">
      <c r="C1023"/>
      <c r="D1023"/>
      <c r="E1023" s="7"/>
      <c r="F1023"/>
      <c r="G1023"/>
      <c r="H1023"/>
      <c r="I1023"/>
      <c r="J1023"/>
      <c r="K1023"/>
      <c r="L1023"/>
      <c r="M1023"/>
      <c r="N1023" s="14"/>
      <c r="O1023"/>
      <c r="P1023"/>
    </row>
    <row r="1024" spans="3:16" s="12" customFormat="1" ht="15.75" customHeight="1">
      <c r="C1024"/>
      <c r="D1024"/>
      <c r="E1024" s="7"/>
      <c r="F1024"/>
      <c r="G1024"/>
      <c r="H1024"/>
      <c r="I1024"/>
      <c r="J1024"/>
      <c r="K1024"/>
      <c r="L1024"/>
      <c r="M1024"/>
      <c r="N1024" s="14"/>
      <c r="O1024"/>
      <c r="P1024"/>
    </row>
    <row r="1025" spans="3:16" s="12" customFormat="1" ht="15.75" customHeight="1">
      <c r="C1025"/>
      <c r="D1025"/>
      <c r="E1025" s="7"/>
      <c r="F1025"/>
      <c r="G1025"/>
      <c r="H1025"/>
      <c r="I1025"/>
      <c r="J1025"/>
      <c r="K1025"/>
      <c r="L1025"/>
      <c r="M1025"/>
      <c r="N1025" s="14"/>
      <c r="O1025"/>
      <c r="P1025"/>
    </row>
    <row r="1026" spans="3:16" s="12" customFormat="1" ht="15.75" customHeight="1">
      <c r="C1026"/>
      <c r="D1026"/>
      <c r="E1026" s="7"/>
      <c r="F1026"/>
      <c r="G1026"/>
      <c r="H1026"/>
      <c r="I1026"/>
      <c r="J1026"/>
      <c r="K1026"/>
      <c r="L1026"/>
      <c r="M1026"/>
      <c r="N1026" s="14"/>
      <c r="O1026"/>
      <c r="P1026"/>
    </row>
  </sheetData>
  <protectedRanges>
    <protectedRange sqref="E5 E29 E53 E77" name="Rango1_13_1_1_1_1_1_1"/>
  </protectedRanges>
  <mergeCells count="16">
    <mergeCell ref="A1:O1"/>
    <mergeCell ref="A2:O2"/>
    <mergeCell ref="G3:H3"/>
    <mergeCell ref="I3:J3"/>
    <mergeCell ref="K103:L103"/>
    <mergeCell ref="B77:B100"/>
    <mergeCell ref="A77:A100"/>
    <mergeCell ref="O4:O100"/>
    <mergeCell ref="K101:L101"/>
    <mergeCell ref="K102:L102"/>
    <mergeCell ref="B5:B28"/>
    <mergeCell ref="A5:A28"/>
    <mergeCell ref="B29:B52"/>
    <mergeCell ref="A29:A52"/>
    <mergeCell ref="B53:B76"/>
    <mergeCell ref="A53:A76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R998"/>
  <sheetViews>
    <sheetView zoomScale="60" zoomScaleNormal="60" workbookViewId="0">
      <selection sqref="A1:O1"/>
    </sheetView>
  </sheetViews>
  <sheetFormatPr baseColWidth="10" defaultColWidth="14.42578125" defaultRowHeight="15" customHeight="1"/>
  <cols>
    <col min="1" max="2" width="23.7109375" style="12" customWidth="1"/>
    <col min="3" max="3" width="35" customWidth="1"/>
    <col min="4" max="4" width="23" customWidth="1"/>
    <col min="5" max="5" width="57.85546875" style="7" customWidth="1"/>
    <col min="6" max="6" width="17.5703125" customWidth="1"/>
    <col min="7" max="7" width="21.42578125" customWidth="1"/>
    <col min="8" max="8" width="20.42578125" customWidth="1"/>
    <col min="9" max="9" width="23.7109375" customWidth="1"/>
    <col min="10" max="10" width="25.5703125" customWidth="1"/>
    <col min="11" max="11" width="22.5703125" customWidth="1"/>
    <col min="12" max="12" width="19" customWidth="1"/>
    <col min="13" max="13" width="23.28515625" customWidth="1"/>
    <col min="14" max="14" width="29" style="14" customWidth="1"/>
    <col min="15" max="15" width="15.7109375" customWidth="1"/>
    <col min="16" max="16" width="17.42578125" customWidth="1"/>
    <col min="17" max="17" width="18.5703125" customWidth="1"/>
    <col min="18" max="18" width="14.5703125" customWidth="1"/>
    <col min="19" max="29" width="10.7109375" customWidth="1"/>
  </cols>
  <sheetData>
    <row r="1" spans="1:18" ht="65.25" customHeight="1">
      <c r="A1" s="274" t="s">
        <v>316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6"/>
      <c r="P1" s="1"/>
    </row>
    <row r="2" spans="1:18" ht="18.75" customHeight="1">
      <c r="A2" s="277" t="s">
        <v>209</v>
      </c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9"/>
      <c r="P2" s="1"/>
    </row>
    <row r="3" spans="1:18" ht="39.75" customHeight="1">
      <c r="A3" s="11" t="s">
        <v>1</v>
      </c>
      <c r="B3" s="13" t="s">
        <v>2</v>
      </c>
      <c r="C3" s="2" t="s">
        <v>3</v>
      </c>
      <c r="D3" s="2" t="s">
        <v>4</v>
      </c>
      <c r="E3" s="4" t="s">
        <v>5</v>
      </c>
      <c r="F3" s="5" t="s">
        <v>6</v>
      </c>
      <c r="G3" s="280" t="s">
        <v>7</v>
      </c>
      <c r="H3" s="281"/>
      <c r="I3" s="280" t="s">
        <v>8</v>
      </c>
      <c r="J3" s="281"/>
      <c r="K3" s="2" t="s">
        <v>9</v>
      </c>
      <c r="L3" s="2" t="s">
        <v>10</v>
      </c>
      <c r="M3" s="2" t="s">
        <v>11</v>
      </c>
      <c r="N3" s="2" t="s">
        <v>12</v>
      </c>
      <c r="O3" s="15" t="s">
        <v>13</v>
      </c>
      <c r="P3" s="3"/>
    </row>
    <row r="4" spans="1:18" ht="39.75" customHeight="1">
      <c r="A4" s="11"/>
      <c r="B4" s="13"/>
      <c r="C4" s="6"/>
      <c r="D4" s="6"/>
      <c r="E4" s="6"/>
      <c r="F4" s="16" t="s">
        <v>14</v>
      </c>
      <c r="G4" s="8" t="s">
        <v>15</v>
      </c>
      <c r="H4" s="8" t="s">
        <v>16</v>
      </c>
      <c r="I4" s="8" t="s">
        <v>17</v>
      </c>
      <c r="J4" s="8" t="s">
        <v>18</v>
      </c>
      <c r="K4" s="6"/>
      <c r="L4" s="6"/>
      <c r="M4" s="6"/>
      <c r="N4" s="9"/>
      <c r="O4" s="289">
        <v>1</v>
      </c>
      <c r="P4" s="3"/>
    </row>
    <row r="5" spans="1:18" ht="65.25" customHeight="1">
      <c r="A5" s="286" t="s">
        <v>210</v>
      </c>
      <c r="B5" s="300">
        <v>383</v>
      </c>
      <c r="C5" s="192" t="s">
        <v>20</v>
      </c>
      <c r="D5" s="171" t="s">
        <v>21</v>
      </c>
      <c r="E5" s="150" t="s">
        <v>22</v>
      </c>
      <c r="F5" s="150" t="s">
        <v>23</v>
      </c>
      <c r="G5" s="151" t="s">
        <v>24</v>
      </c>
      <c r="H5" s="151" t="s">
        <v>25</v>
      </c>
      <c r="I5" s="152" t="s">
        <v>26</v>
      </c>
      <c r="J5" s="153" t="s">
        <v>27</v>
      </c>
      <c r="K5" s="154">
        <v>1</v>
      </c>
      <c r="L5" s="155">
        <v>1250000</v>
      </c>
      <c r="M5" s="155">
        <f>K5*L5</f>
        <v>1250000</v>
      </c>
      <c r="N5" s="172" t="s">
        <v>28</v>
      </c>
      <c r="O5" s="290"/>
      <c r="P5" s="19">
        <v>64800000</v>
      </c>
      <c r="Q5">
        <f>P5/4</f>
        <v>16200000</v>
      </c>
      <c r="R5" s="155">
        <f>Q5/17</f>
        <v>952941.17647058819</v>
      </c>
    </row>
    <row r="6" spans="1:18" ht="65.25" customHeight="1">
      <c r="A6" s="287"/>
      <c r="B6" s="301"/>
      <c r="C6" s="189" t="s">
        <v>20</v>
      </c>
      <c r="D6" s="144" t="s">
        <v>21</v>
      </c>
      <c r="E6" s="137" t="s">
        <v>29</v>
      </c>
      <c r="F6" s="137" t="s">
        <v>30</v>
      </c>
      <c r="G6" s="138" t="s">
        <v>24</v>
      </c>
      <c r="H6" s="138" t="s">
        <v>25</v>
      </c>
      <c r="I6" s="139" t="s">
        <v>26</v>
      </c>
      <c r="J6" s="140" t="s">
        <v>27</v>
      </c>
      <c r="K6" s="141">
        <v>1</v>
      </c>
      <c r="L6" s="142">
        <v>952940</v>
      </c>
      <c r="M6" s="142">
        <f>K6*L6</f>
        <v>952940</v>
      </c>
      <c r="N6" s="173" t="s">
        <v>31</v>
      </c>
      <c r="O6" s="290"/>
      <c r="P6" s="194">
        <v>15000000</v>
      </c>
      <c r="Q6" s="155">
        <f>P6/4</f>
        <v>3750000</v>
      </c>
      <c r="R6" s="155">
        <f>Q6/3</f>
        <v>1250000</v>
      </c>
    </row>
    <row r="7" spans="1:18" ht="65.25" customHeight="1">
      <c r="A7" s="287"/>
      <c r="B7" s="301"/>
      <c r="C7" s="189" t="s">
        <v>20</v>
      </c>
      <c r="D7" s="144" t="s">
        <v>32</v>
      </c>
      <c r="E7" s="137" t="s">
        <v>33</v>
      </c>
      <c r="F7" s="137" t="s">
        <v>30</v>
      </c>
      <c r="G7" s="138" t="s">
        <v>24</v>
      </c>
      <c r="H7" s="138" t="s">
        <v>25</v>
      </c>
      <c r="I7" s="139" t="s">
        <v>26</v>
      </c>
      <c r="J7" s="140" t="s">
        <v>34</v>
      </c>
      <c r="K7" s="141">
        <v>1</v>
      </c>
      <c r="L7" s="142">
        <v>952940</v>
      </c>
      <c r="M7" s="142">
        <f t="shared" ref="M7:M18" si="0">K7*L7</f>
        <v>952940</v>
      </c>
      <c r="N7" s="173" t="s">
        <v>31</v>
      </c>
      <c r="O7" s="290"/>
      <c r="P7" s="177">
        <f>SUM(M5:M23)</f>
        <v>19950000</v>
      </c>
      <c r="Q7" s="134">
        <f>P7*4</f>
        <v>79800000</v>
      </c>
      <c r="R7" s="155"/>
    </row>
    <row r="8" spans="1:18" ht="52.5" customHeight="1">
      <c r="A8" s="287"/>
      <c r="B8" s="301"/>
      <c r="C8" s="189" t="s">
        <v>20</v>
      </c>
      <c r="D8" s="144" t="s">
        <v>32</v>
      </c>
      <c r="E8" s="137" t="s">
        <v>35</v>
      </c>
      <c r="F8" s="137" t="s">
        <v>30</v>
      </c>
      <c r="G8" s="138" t="s">
        <v>24</v>
      </c>
      <c r="H8" s="138" t="s">
        <v>25</v>
      </c>
      <c r="I8" s="139" t="s">
        <v>26</v>
      </c>
      <c r="J8" s="140" t="s">
        <v>34</v>
      </c>
      <c r="K8" s="141">
        <v>1</v>
      </c>
      <c r="L8" s="142">
        <v>952940</v>
      </c>
      <c r="M8" s="142">
        <f t="shared" si="0"/>
        <v>952940</v>
      </c>
      <c r="N8" s="173" t="s">
        <v>31</v>
      </c>
      <c r="O8" s="290"/>
      <c r="P8" s="19"/>
      <c r="Q8">
        <v>320</v>
      </c>
      <c r="R8" s="155">
        <f>Q8/4</f>
        <v>80</v>
      </c>
    </row>
    <row r="9" spans="1:18" ht="80.25" customHeight="1">
      <c r="A9" s="287"/>
      <c r="B9" s="301"/>
      <c r="C9" s="189" t="s">
        <v>20</v>
      </c>
      <c r="D9" s="144" t="s">
        <v>32</v>
      </c>
      <c r="E9" s="143" t="s">
        <v>36</v>
      </c>
      <c r="F9" s="137" t="s">
        <v>37</v>
      </c>
      <c r="G9" s="138" t="s">
        <v>38</v>
      </c>
      <c r="H9" s="138" t="s">
        <v>25</v>
      </c>
      <c r="I9" s="139" t="s">
        <v>26</v>
      </c>
      <c r="J9" s="140" t="s">
        <v>27</v>
      </c>
      <c r="K9" s="141">
        <v>1</v>
      </c>
      <c r="L9" s="142">
        <v>952940</v>
      </c>
      <c r="M9" s="142">
        <f t="shared" si="0"/>
        <v>952940</v>
      </c>
      <c r="N9" s="173" t="s">
        <v>39</v>
      </c>
      <c r="O9" s="290"/>
      <c r="P9" s="19"/>
    </row>
    <row r="10" spans="1:18" ht="40.5" customHeight="1">
      <c r="A10" s="287"/>
      <c r="B10" s="301"/>
      <c r="C10" s="190" t="s">
        <v>40</v>
      </c>
      <c r="D10" s="136"/>
      <c r="E10" s="144" t="s">
        <v>46</v>
      </c>
      <c r="F10" s="135" t="s">
        <v>47</v>
      </c>
      <c r="G10" s="138"/>
      <c r="H10" s="138" t="s">
        <v>25</v>
      </c>
      <c r="I10" s="139" t="s">
        <v>26</v>
      </c>
      <c r="J10" s="139" t="s">
        <v>48</v>
      </c>
      <c r="K10" s="141">
        <v>1</v>
      </c>
      <c r="L10" s="142">
        <v>952940</v>
      </c>
      <c r="M10" s="145">
        <f t="shared" si="0"/>
        <v>952940</v>
      </c>
      <c r="N10" s="170" t="s">
        <v>45</v>
      </c>
      <c r="O10" s="290"/>
      <c r="P10" s="19"/>
    </row>
    <row r="11" spans="1:18" ht="58.5" customHeight="1">
      <c r="A11" s="287"/>
      <c r="B11" s="301"/>
      <c r="C11" s="190" t="s">
        <v>40</v>
      </c>
      <c r="D11" s="136"/>
      <c r="E11" s="144" t="s">
        <v>51</v>
      </c>
      <c r="F11" s="135" t="s">
        <v>42</v>
      </c>
      <c r="G11" s="138" t="s">
        <v>24</v>
      </c>
      <c r="H11" s="138" t="s">
        <v>25</v>
      </c>
      <c r="I11" s="139" t="s">
        <v>26</v>
      </c>
      <c r="J11" s="139" t="s">
        <v>50</v>
      </c>
      <c r="K11" s="141">
        <v>1</v>
      </c>
      <c r="L11" s="142">
        <v>952940</v>
      </c>
      <c r="M11" s="145">
        <f t="shared" si="0"/>
        <v>952940</v>
      </c>
      <c r="N11" s="170" t="s">
        <v>45</v>
      </c>
      <c r="O11" s="290"/>
      <c r="P11" s="19"/>
    </row>
    <row r="12" spans="1:18" ht="56.25" customHeight="1">
      <c r="A12" s="287"/>
      <c r="B12" s="301"/>
      <c r="C12" s="190" t="s">
        <v>52</v>
      </c>
      <c r="D12" s="141"/>
      <c r="E12" s="141" t="s">
        <v>53</v>
      </c>
      <c r="F12" s="135" t="s">
        <v>54</v>
      </c>
      <c r="G12" s="138" t="s">
        <v>24</v>
      </c>
      <c r="H12" s="138" t="s">
        <v>25</v>
      </c>
      <c r="I12" s="139" t="s">
        <v>26</v>
      </c>
      <c r="J12" s="141" t="s">
        <v>50</v>
      </c>
      <c r="K12" s="141">
        <v>1</v>
      </c>
      <c r="L12" s="142">
        <v>952940</v>
      </c>
      <c r="M12" s="145">
        <f t="shared" si="0"/>
        <v>952940</v>
      </c>
      <c r="N12" s="173" t="s">
        <v>55</v>
      </c>
      <c r="O12" s="290"/>
      <c r="P12" s="19"/>
    </row>
    <row r="13" spans="1:18" ht="62.25" customHeight="1">
      <c r="A13" s="287"/>
      <c r="B13" s="301"/>
      <c r="C13" s="190" t="s">
        <v>52</v>
      </c>
      <c r="D13" s="141"/>
      <c r="E13" s="141" t="s">
        <v>56</v>
      </c>
      <c r="F13" s="135" t="s">
        <v>42</v>
      </c>
      <c r="G13" s="138" t="s">
        <v>24</v>
      </c>
      <c r="H13" s="138" t="s">
        <v>25</v>
      </c>
      <c r="I13" s="139" t="s">
        <v>26</v>
      </c>
      <c r="J13" s="141" t="s">
        <v>50</v>
      </c>
      <c r="K13" s="141">
        <v>1</v>
      </c>
      <c r="L13" s="142">
        <v>952940</v>
      </c>
      <c r="M13" s="145">
        <f t="shared" si="0"/>
        <v>952940</v>
      </c>
      <c r="N13" s="173" t="s">
        <v>39</v>
      </c>
      <c r="O13" s="290"/>
      <c r="P13" s="19"/>
    </row>
    <row r="14" spans="1:18" ht="56.25" customHeight="1">
      <c r="A14" s="287"/>
      <c r="B14" s="301"/>
      <c r="C14" s="190" t="s">
        <v>52</v>
      </c>
      <c r="D14" s="141"/>
      <c r="E14" s="141" t="s">
        <v>57</v>
      </c>
      <c r="F14" s="135" t="s">
        <v>58</v>
      </c>
      <c r="G14" s="138" t="s">
        <v>24</v>
      </c>
      <c r="H14" s="138" t="s">
        <v>25</v>
      </c>
      <c r="I14" s="139" t="s">
        <v>26</v>
      </c>
      <c r="J14" s="141" t="s">
        <v>50</v>
      </c>
      <c r="K14" s="141">
        <v>1</v>
      </c>
      <c r="L14" s="145">
        <v>1250000</v>
      </c>
      <c r="M14" s="145">
        <f t="shared" si="0"/>
        <v>1250000</v>
      </c>
      <c r="N14" s="174" t="s">
        <v>28</v>
      </c>
      <c r="O14" s="290"/>
      <c r="P14" s="19"/>
    </row>
    <row r="15" spans="1:18" ht="39" customHeight="1">
      <c r="A15" s="287"/>
      <c r="B15" s="301"/>
      <c r="C15" s="190" t="s">
        <v>52</v>
      </c>
      <c r="D15" s="141"/>
      <c r="E15" s="141" t="s">
        <v>59</v>
      </c>
      <c r="F15" s="135" t="s">
        <v>42</v>
      </c>
      <c r="G15" s="138" t="s">
        <v>24</v>
      </c>
      <c r="H15" s="138" t="s">
        <v>25</v>
      </c>
      <c r="I15" s="139" t="s">
        <v>26</v>
      </c>
      <c r="J15" s="141" t="s">
        <v>50</v>
      </c>
      <c r="K15" s="141">
        <v>1</v>
      </c>
      <c r="L15" s="142">
        <v>952940</v>
      </c>
      <c r="M15" s="145">
        <f t="shared" si="0"/>
        <v>952940</v>
      </c>
      <c r="N15" s="173" t="s">
        <v>55</v>
      </c>
      <c r="O15" s="290"/>
      <c r="P15" s="19"/>
    </row>
    <row r="16" spans="1:18" ht="56.25" customHeight="1">
      <c r="A16" s="287"/>
      <c r="B16" s="301"/>
      <c r="C16" s="190" t="s">
        <v>60</v>
      </c>
      <c r="D16" s="141"/>
      <c r="E16" s="141" t="s">
        <v>61</v>
      </c>
      <c r="F16" s="135" t="s">
        <v>42</v>
      </c>
      <c r="G16" s="138" t="s">
        <v>62</v>
      </c>
      <c r="H16" s="138" t="s">
        <v>25</v>
      </c>
      <c r="I16" s="139" t="s">
        <v>26</v>
      </c>
      <c r="J16" s="140" t="s">
        <v>27</v>
      </c>
      <c r="K16" s="141">
        <v>1</v>
      </c>
      <c r="L16" s="142">
        <v>952960</v>
      </c>
      <c r="M16" s="145">
        <f t="shared" si="0"/>
        <v>952960</v>
      </c>
      <c r="N16" s="173" t="s">
        <v>31</v>
      </c>
      <c r="O16" s="290"/>
      <c r="P16" s="19"/>
    </row>
    <row r="17" spans="1:16" ht="63" customHeight="1">
      <c r="A17" s="287"/>
      <c r="B17" s="301"/>
      <c r="C17" s="190" t="s">
        <v>63</v>
      </c>
      <c r="D17" s="141" t="s">
        <v>64</v>
      </c>
      <c r="E17" s="135" t="s">
        <v>65</v>
      </c>
      <c r="F17" s="135" t="s">
        <v>42</v>
      </c>
      <c r="G17" s="138" t="s">
        <v>24</v>
      </c>
      <c r="H17" s="138" t="s">
        <v>25</v>
      </c>
      <c r="I17" s="139" t="s">
        <v>26</v>
      </c>
      <c r="J17" s="141" t="s">
        <v>50</v>
      </c>
      <c r="K17" s="141">
        <v>1</v>
      </c>
      <c r="L17" s="142">
        <v>952940</v>
      </c>
      <c r="M17" s="145">
        <f t="shared" si="0"/>
        <v>952940</v>
      </c>
      <c r="N17" s="173" t="s">
        <v>31</v>
      </c>
      <c r="O17" s="290"/>
      <c r="P17" s="19"/>
    </row>
    <row r="18" spans="1:16" ht="70.5" customHeight="1">
      <c r="A18" s="287"/>
      <c r="B18" s="301"/>
      <c r="C18" s="190" t="s">
        <v>63</v>
      </c>
      <c r="D18" s="141" t="s">
        <v>64</v>
      </c>
      <c r="E18" s="147" t="s">
        <v>66</v>
      </c>
      <c r="F18" s="135" t="s">
        <v>42</v>
      </c>
      <c r="G18" s="138" t="s">
        <v>24</v>
      </c>
      <c r="H18" s="138" t="s">
        <v>25</v>
      </c>
      <c r="I18" s="139" t="s">
        <v>26</v>
      </c>
      <c r="J18" s="141" t="s">
        <v>50</v>
      </c>
      <c r="K18" s="141">
        <v>1</v>
      </c>
      <c r="L18" s="142">
        <v>952940</v>
      </c>
      <c r="M18" s="145">
        <f t="shared" si="0"/>
        <v>952940</v>
      </c>
      <c r="N18" s="173" t="s">
        <v>31</v>
      </c>
      <c r="O18" s="290"/>
      <c r="P18" s="19"/>
    </row>
    <row r="19" spans="1:16" ht="71.25" customHeight="1">
      <c r="A19" s="287"/>
      <c r="B19" s="301"/>
      <c r="C19" s="190" t="s">
        <v>63</v>
      </c>
      <c r="D19" s="144" t="s">
        <v>67</v>
      </c>
      <c r="E19" s="148" t="s">
        <v>68</v>
      </c>
      <c r="F19" s="148" t="s">
        <v>58</v>
      </c>
      <c r="G19" s="138" t="s">
        <v>24</v>
      </c>
      <c r="H19" s="138" t="s">
        <v>25</v>
      </c>
      <c r="I19" s="139" t="s">
        <v>26</v>
      </c>
      <c r="J19" s="144" t="s">
        <v>69</v>
      </c>
      <c r="K19" s="141">
        <v>1</v>
      </c>
      <c r="L19" s="145">
        <v>1250000</v>
      </c>
      <c r="M19" s="145">
        <f>L19*K19</f>
        <v>1250000</v>
      </c>
      <c r="N19" s="174" t="s">
        <v>28</v>
      </c>
      <c r="O19" s="290"/>
      <c r="P19" s="19"/>
    </row>
    <row r="20" spans="1:16" ht="106.5" customHeight="1">
      <c r="A20" s="287"/>
      <c r="B20" s="301"/>
      <c r="C20" s="190" t="s">
        <v>63</v>
      </c>
      <c r="D20" s="144" t="s">
        <v>70</v>
      </c>
      <c r="E20" s="148" t="s">
        <v>71</v>
      </c>
      <c r="F20" s="135" t="s">
        <v>42</v>
      </c>
      <c r="G20" s="138" t="s">
        <v>24</v>
      </c>
      <c r="H20" s="138" t="s">
        <v>25</v>
      </c>
      <c r="I20" s="139" t="s">
        <v>26</v>
      </c>
      <c r="J20" s="141" t="s">
        <v>50</v>
      </c>
      <c r="K20" s="141">
        <v>1</v>
      </c>
      <c r="L20" s="142">
        <v>952940</v>
      </c>
      <c r="M20" s="145">
        <f>L20*K20</f>
        <v>952940</v>
      </c>
      <c r="N20" s="173" t="s">
        <v>31</v>
      </c>
      <c r="O20" s="290"/>
      <c r="P20" s="19"/>
    </row>
    <row r="21" spans="1:16" ht="33.75" customHeight="1">
      <c r="A21" s="287"/>
      <c r="B21" s="301"/>
      <c r="C21" s="190" t="s">
        <v>72</v>
      </c>
      <c r="D21" s="144" t="s">
        <v>73</v>
      </c>
      <c r="E21" s="148" t="s">
        <v>74</v>
      </c>
      <c r="F21" s="135" t="s">
        <v>42</v>
      </c>
      <c r="G21" s="138" t="s">
        <v>24</v>
      </c>
      <c r="H21" s="146" t="s">
        <v>75</v>
      </c>
      <c r="I21" s="139" t="s">
        <v>76</v>
      </c>
      <c r="J21" s="144" t="s">
        <v>77</v>
      </c>
      <c r="K21" s="141">
        <v>2</v>
      </c>
      <c r="L21" s="142">
        <v>952940</v>
      </c>
      <c r="M21" s="145">
        <f>K21*L21</f>
        <v>1905880</v>
      </c>
      <c r="N21" s="173" t="s">
        <v>39</v>
      </c>
      <c r="O21" s="290"/>
      <c r="P21" s="19"/>
    </row>
    <row r="22" spans="1:16" ht="43.5" customHeight="1">
      <c r="A22" s="287"/>
      <c r="B22" s="301"/>
      <c r="C22" s="191" t="s">
        <v>72</v>
      </c>
      <c r="D22" s="205" t="s">
        <v>73</v>
      </c>
      <c r="E22" s="206" t="s">
        <v>78</v>
      </c>
      <c r="F22" s="207" t="s">
        <v>42</v>
      </c>
      <c r="G22" s="208" t="s">
        <v>24</v>
      </c>
      <c r="H22" s="256" t="s">
        <v>43</v>
      </c>
      <c r="I22" s="209" t="s">
        <v>26</v>
      </c>
      <c r="J22" s="223" t="s">
        <v>79</v>
      </c>
      <c r="K22" s="223">
        <v>1</v>
      </c>
      <c r="L22" s="201">
        <v>952940</v>
      </c>
      <c r="M22" s="224">
        <f t="shared" ref="M22:M23" si="1">K22*L22</f>
        <v>952940</v>
      </c>
      <c r="N22" s="210" t="s">
        <v>55</v>
      </c>
      <c r="O22" s="290"/>
      <c r="P22" s="19"/>
    </row>
    <row r="23" spans="1:16" ht="65.25" customHeight="1">
      <c r="A23" s="287"/>
      <c r="B23" s="301"/>
      <c r="C23" s="169" t="s">
        <v>72</v>
      </c>
      <c r="D23" s="160" t="s">
        <v>73</v>
      </c>
      <c r="E23" s="161" t="s">
        <v>80</v>
      </c>
      <c r="F23" s="162" t="s">
        <v>42</v>
      </c>
      <c r="G23" s="163" t="s">
        <v>24</v>
      </c>
      <c r="H23" s="163" t="s">
        <v>25</v>
      </c>
      <c r="I23" s="164" t="s">
        <v>26</v>
      </c>
      <c r="J23" s="160" t="s">
        <v>69</v>
      </c>
      <c r="K23" s="165">
        <v>1</v>
      </c>
      <c r="L23" s="203">
        <v>952940</v>
      </c>
      <c r="M23" s="166">
        <f t="shared" si="1"/>
        <v>952940</v>
      </c>
      <c r="N23" s="202" t="s">
        <v>31</v>
      </c>
      <c r="O23" s="290"/>
      <c r="P23" s="19"/>
    </row>
    <row r="24" spans="1:16" ht="46.5" customHeight="1">
      <c r="A24" s="286" t="s">
        <v>211</v>
      </c>
      <c r="B24" s="300">
        <v>289</v>
      </c>
      <c r="C24" s="192" t="s">
        <v>20</v>
      </c>
      <c r="D24" s="171" t="s">
        <v>21</v>
      </c>
      <c r="E24" s="150" t="s">
        <v>22</v>
      </c>
      <c r="F24" s="150" t="s">
        <v>23</v>
      </c>
      <c r="G24" s="151" t="s">
        <v>24</v>
      </c>
      <c r="H24" s="151" t="s">
        <v>25</v>
      </c>
      <c r="I24" s="152" t="s">
        <v>26</v>
      </c>
      <c r="J24" s="153" t="s">
        <v>27</v>
      </c>
      <c r="K24" s="154">
        <v>1</v>
      </c>
      <c r="L24" s="155">
        <v>1250000</v>
      </c>
      <c r="M24" s="155">
        <f>K24*L24</f>
        <v>1250000</v>
      </c>
      <c r="N24" s="172" t="s">
        <v>28</v>
      </c>
      <c r="O24" s="290"/>
      <c r="P24" s="19"/>
    </row>
    <row r="25" spans="1:16" ht="46.5" customHeight="1">
      <c r="A25" s="287"/>
      <c r="B25" s="301"/>
      <c r="C25" s="189" t="s">
        <v>20</v>
      </c>
      <c r="D25" s="144" t="s">
        <v>21</v>
      </c>
      <c r="E25" s="137" t="s">
        <v>29</v>
      </c>
      <c r="F25" s="137" t="s">
        <v>30</v>
      </c>
      <c r="G25" s="138" t="s">
        <v>24</v>
      </c>
      <c r="H25" s="138" t="s">
        <v>25</v>
      </c>
      <c r="I25" s="139" t="s">
        <v>26</v>
      </c>
      <c r="J25" s="140" t="s">
        <v>27</v>
      </c>
      <c r="K25" s="141">
        <v>1</v>
      </c>
      <c r="L25" s="142">
        <v>952940</v>
      </c>
      <c r="M25" s="142">
        <f>K25*L25</f>
        <v>952940</v>
      </c>
      <c r="N25" s="173" t="s">
        <v>31</v>
      </c>
      <c r="O25" s="290"/>
      <c r="P25" s="19"/>
    </row>
    <row r="26" spans="1:16" ht="46.5" customHeight="1">
      <c r="A26" s="287"/>
      <c r="B26" s="301"/>
      <c r="C26" s="189" t="s">
        <v>20</v>
      </c>
      <c r="D26" s="144" t="s">
        <v>32</v>
      </c>
      <c r="E26" s="137" t="s">
        <v>33</v>
      </c>
      <c r="F26" s="137" t="s">
        <v>30</v>
      </c>
      <c r="G26" s="138" t="s">
        <v>24</v>
      </c>
      <c r="H26" s="138" t="s">
        <v>25</v>
      </c>
      <c r="I26" s="139" t="s">
        <v>26</v>
      </c>
      <c r="J26" s="140" t="s">
        <v>34</v>
      </c>
      <c r="K26" s="141">
        <v>1</v>
      </c>
      <c r="L26" s="142">
        <v>952940</v>
      </c>
      <c r="M26" s="142">
        <f t="shared" ref="M26:M37" si="2">K26*L26</f>
        <v>952940</v>
      </c>
      <c r="N26" s="173" t="s">
        <v>31</v>
      </c>
      <c r="O26" s="290"/>
      <c r="P26" s="19"/>
    </row>
    <row r="27" spans="1:16" ht="60.75" customHeight="1">
      <c r="A27" s="287"/>
      <c r="B27" s="301"/>
      <c r="C27" s="189" t="s">
        <v>20</v>
      </c>
      <c r="D27" s="144" t="s">
        <v>32</v>
      </c>
      <c r="E27" s="137" t="s">
        <v>35</v>
      </c>
      <c r="F27" s="137" t="s">
        <v>30</v>
      </c>
      <c r="G27" s="138" t="s">
        <v>24</v>
      </c>
      <c r="H27" s="138" t="s">
        <v>25</v>
      </c>
      <c r="I27" s="139" t="s">
        <v>26</v>
      </c>
      <c r="J27" s="140" t="s">
        <v>34</v>
      </c>
      <c r="K27" s="141">
        <v>1</v>
      </c>
      <c r="L27" s="142">
        <v>952940</v>
      </c>
      <c r="M27" s="142">
        <f t="shared" si="2"/>
        <v>952940</v>
      </c>
      <c r="N27" s="173" t="s">
        <v>31</v>
      </c>
      <c r="O27" s="290"/>
      <c r="P27" s="19"/>
    </row>
    <row r="28" spans="1:16" ht="60" customHeight="1">
      <c r="A28" s="287"/>
      <c r="B28" s="301"/>
      <c r="C28" s="189" t="s">
        <v>20</v>
      </c>
      <c r="D28" s="144" t="s">
        <v>32</v>
      </c>
      <c r="E28" s="143" t="s">
        <v>36</v>
      </c>
      <c r="F28" s="137" t="s">
        <v>37</v>
      </c>
      <c r="G28" s="138" t="s">
        <v>38</v>
      </c>
      <c r="H28" s="138" t="s">
        <v>25</v>
      </c>
      <c r="I28" s="139" t="s">
        <v>26</v>
      </c>
      <c r="J28" s="140" t="s">
        <v>27</v>
      </c>
      <c r="K28" s="141">
        <v>1</v>
      </c>
      <c r="L28" s="142">
        <v>952940</v>
      </c>
      <c r="M28" s="142">
        <f t="shared" si="2"/>
        <v>952940</v>
      </c>
      <c r="N28" s="173" t="s">
        <v>39</v>
      </c>
      <c r="O28" s="290"/>
      <c r="P28" s="19"/>
    </row>
    <row r="29" spans="1:16" ht="33.75" customHeight="1">
      <c r="A29" s="287"/>
      <c r="B29" s="301"/>
      <c r="C29" s="190" t="s">
        <v>40</v>
      </c>
      <c r="D29" s="136"/>
      <c r="E29" s="144" t="s">
        <v>46</v>
      </c>
      <c r="F29" s="135" t="s">
        <v>47</v>
      </c>
      <c r="G29" s="138"/>
      <c r="H29" s="138" t="s">
        <v>25</v>
      </c>
      <c r="I29" s="139" t="s">
        <v>26</v>
      </c>
      <c r="J29" s="139" t="s">
        <v>48</v>
      </c>
      <c r="K29" s="141">
        <v>1</v>
      </c>
      <c r="L29" s="142">
        <v>952940</v>
      </c>
      <c r="M29" s="145">
        <f t="shared" si="2"/>
        <v>952940</v>
      </c>
      <c r="N29" s="170" t="s">
        <v>45</v>
      </c>
      <c r="O29" s="290"/>
      <c r="P29" s="19"/>
    </row>
    <row r="30" spans="1:16" ht="46.5" customHeight="1">
      <c r="A30" s="287"/>
      <c r="B30" s="301"/>
      <c r="C30" s="190" t="s">
        <v>40</v>
      </c>
      <c r="D30" s="136"/>
      <c r="E30" s="144" t="s">
        <v>51</v>
      </c>
      <c r="F30" s="135" t="s">
        <v>42</v>
      </c>
      <c r="G30" s="138" t="s">
        <v>24</v>
      </c>
      <c r="H30" s="138" t="s">
        <v>25</v>
      </c>
      <c r="I30" s="139" t="s">
        <v>26</v>
      </c>
      <c r="J30" s="139" t="s">
        <v>50</v>
      </c>
      <c r="K30" s="141">
        <v>1</v>
      </c>
      <c r="L30" s="142">
        <v>952940</v>
      </c>
      <c r="M30" s="145">
        <f t="shared" si="2"/>
        <v>952940</v>
      </c>
      <c r="N30" s="170" t="s">
        <v>45</v>
      </c>
      <c r="O30" s="290"/>
      <c r="P30" s="19"/>
    </row>
    <row r="31" spans="1:16" ht="37.5" customHeight="1">
      <c r="A31" s="287"/>
      <c r="B31" s="301"/>
      <c r="C31" s="190" t="s">
        <v>52</v>
      </c>
      <c r="D31" s="141"/>
      <c r="E31" s="141" t="s">
        <v>53</v>
      </c>
      <c r="F31" s="135" t="s">
        <v>54</v>
      </c>
      <c r="G31" s="138" t="s">
        <v>24</v>
      </c>
      <c r="H31" s="138" t="s">
        <v>25</v>
      </c>
      <c r="I31" s="139" t="s">
        <v>26</v>
      </c>
      <c r="J31" s="141" t="s">
        <v>50</v>
      </c>
      <c r="K31" s="141">
        <v>1</v>
      </c>
      <c r="L31" s="142">
        <v>952940</v>
      </c>
      <c r="M31" s="145">
        <f t="shared" si="2"/>
        <v>952940</v>
      </c>
      <c r="N31" s="173" t="s">
        <v>55</v>
      </c>
      <c r="O31" s="290"/>
      <c r="P31" s="19"/>
    </row>
    <row r="32" spans="1:16" ht="37.5" customHeight="1">
      <c r="A32" s="287"/>
      <c r="B32" s="301"/>
      <c r="C32" s="190" t="s">
        <v>52</v>
      </c>
      <c r="D32" s="141"/>
      <c r="E32" s="141" t="s">
        <v>56</v>
      </c>
      <c r="F32" s="135" t="s">
        <v>42</v>
      </c>
      <c r="G32" s="138" t="s">
        <v>24</v>
      </c>
      <c r="H32" s="138" t="s">
        <v>25</v>
      </c>
      <c r="I32" s="139" t="s">
        <v>26</v>
      </c>
      <c r="J32" s="141" t="s">
        <v>50</v>
      </c>
      <c r="K32" s="141">
        <v>1</v>
      </c>
      <c r="L32" s="142">
        <v>952940</v>
      </c>
      <c r="M32" s="145">
        <f t="shared" si="2"/>
        <v>952940</v>
      </c>
      <c r="N32" s="173" t="s">
        <v>39</v>
      </c>
      <c r="O32" s="290"/>
      <c r="P32" s="19"/>
    </row>
    <row r="33" spans="1:16" ht="94.5" customHeight="1">
      <c r="A33" s="287"/>
      <c r="B33" s="301"/>
      <c r="C33" s="190" t="s">
        <v>52</v>
      </c>
      <c r="D33" s="141"/>
      <c r="E33" s="141" t="s">
        <v>57</v>
      </c>
      <c r="F33" s="135" t="s">
        <v>58</v>
      </c>
      <c r="G33" s="138" t="s">
        <v>24</v>
      </c>
      <c r="H33" s="138" t="s">
        <v>25</v>
      </c>
      <c r="I33" s="139" t="s">
        <v>26</v>
      </c>
      <c r="J33" s="141" t="s">
        <v>50</v>
      </c>
      <c r="K33" s="141">
        <v>1</v>
      </c>
      <c r="L33" s="145">
        <v>1250000</v>
      </c>
      <c r="M33" s="145">
        <f t="shared" si="2"/>
        <v>1250000</v>
      </c>
      <c r="N33" s="174" t="s">
        <v>28</v>
      </c>
      <c r="O33" s="290"/>
      <c r="P33" s="19"/>
    </row>
    <row r="34" spans="1:16" ht="94.5" customHeight="1">
      <c r="A34" s="287"/>
      <c r="B34" s="301"/>
      <c r="C34" s="190" t="s">
        <v>52</v>
      </c>
      <c r="D34" s="141"/>
      <c r="E34" s="141" t="s">
        <v>59</v>
      </c>
      <c r="F34" s="135" t="s">
        <v>42</v>
      </c>
      <c r="G34" s="138" t="s">
        <v>24</v>
      </c>
      <c r="H34" s="138" t="s">
        <v>25</v>
      </c>
      <c r="I34" s="139" t="s">
        <v>26</v>
      </c>
      <c r="J34" s="141" t="s">
        <v>50</v>
      </c>
      <c r="K34" s="141">
        <v>1</v>
      </c>
      <c r="L34" s="142">
        <v>952940</v>
      </c>
      <c r="M34" s="145">
        <f t="shared" si="2"/>
        <v>952940</v>
      </c>
      <c r="N34" s="173" t="s">
        <v>55</v>
      </c>
      <c r="O34" s="290"/>
      <c r="P34" s="19"/>
    </row>
    <row r="35" spans="1:16" ht="94.5" customHeight="1">
      <c r="A35" s="287"/>
      <c r="B35" s="301"/>
      <c r="C35" s="190" t="s">
        <v>60</v>
      </c>
      <c r="D35" s="141"/>
      <c r="E35" s="141" t="s">
        <v>61</v>
      </c>
      <c r="F35" s="135" t="s">
        <v>42</v>
      </c>
      <c r="G35" s="138" t="s">
        <v>62</v>
      </c>
      <c r="H35" s="138" t="s">
        <v>25</v>
      </c>
      <c r="I35" s="139" t="s">
        <v>26</v>
      </c>
      <c r="J35" s="140" t="s">
        <v>27</v>
      </c>
      <c r="K35" s="141">
        <v>1</v>
      </c>
      <c r="L35" s="142">
        <v>952960</v>
      </c>
      <c r="M35" s="145">
        <f t="shared" si="2"/>
        <v>952960</v>
      </c>
      <c r="N35" s="173" t="s">
        <v>31</v>
      </c>
      <c r="O35" s="290"/>
      <c r="P35" s="19"/>
    </row>
    <row r="36" spans="1:16" ht="94.5" customHeight="1">
      <c r="A36" s="287"/>
      <c r="B36" s="301"/>
      <c r="C36" s="190" t="s">
        <v>63</v>
      </c>
      <c r="D36" s="141" t="s">
        <v>64</v>
      </c>
      <c r="E36" s="135" t="s">
        <v>65</v>
      </c>
      <c r="F36" s="135" t="s">
        <v>42</v>
      </c>
      <c r="G36" s="138" t="s">
        <v>24</v>
      </c>
      <c r="H36" s="138" t="s">
        <v>25</v>
      </c>
      <c r="I36" s="139" t="s">
        <v>26</v>
      </c>
      <c r="J36" s="141" t="s">
        <v>50</v>
      </c>
      <c r="K36" s="141">
        <v>1</v>
      </c>
      <c r="L36" s="142">
        <v>952940</v>
      </c>
      <c r="M36" s="145">
        <f t="shared" si="2"/>
        <v>952940</v>
      </c>
      <c r="N36" s="173" t="s">
        <v>31</v>
      </c>
      <c r="O36" s="290"/>
      <c r="P36" s="19"/>
    </row>
    <row r="37" spans="1:16" ht="94.5" customHeight="1">
      <c r="A37" s="287"/>
      <c r="B37" s="301"/>
      <c r="C37" s="190" t="s">
        <v>63</v>
      </c>
      <c r="D37" s="141" t="s">
        <v>64</v>
      </c>
      <c r="E37" s="147" t="s">
        <v>66</v>
      </c>
      <c r="F37" s="135" t="s">
        <v>42</v>
      </c>
      <c r="G37" s="138" t="s">
        <v>24</v>
      </c>
      <c r="H37" s="138" t="s">
        <v>25</v>
      </c>
      <c r="I37" s="139" t="s">
        <v>26</v>
      </c>
      <c r="J37" s="141" t="s">
        <v>50</v>
      </c>
      <c r="K37" s="141">
        <v>1</v>
      </c>
      <c r="L37" s="142">
        <v>952940</v>
      </c>
      <c r="M37" s="145">
        <f t="shared" si="2"/>
        <v>952940</v>
      </c>
      <c r="N37" s="173" t="s">
        <v>31</v>
      </c>
      <c r="O37" s="290"/>
      <c r="P37" s="19"/>
    </row>
    <row r="38" spans="1:16" ht="94.5" customHeight="1">
      <c r="A38" s="287"/>
      <c r="B38" s="301"/>
      <c r="C38" s="190" t="s">
        <v>63</v>
      </c>
      <c r="D38" s="144" t="s">
        <v>67</v>
      </c>
      <c r="E38" s="148" t="s">
        <v>68</v>
      </c>
      <c r="F38" s="148" t="s">
        <v>58</v>
      </c>
      <c r="G38" s="138" t="s">
        <v>24</v>
      </c>
      <c r="H38" s="138" t="s">
        <v>25</v>
      </c>
      <c r="I38" s="139" t="s">
        <v>26</v>
      </c>
      <c r="J38" s="144" t="s">
        <v>69</v>
      </c>
      <c r="K38" s="141">
        <v>1</v>
      </c>
      <c r="L38" s="145">
        <v>1250000</v>
      </c>
      <c r="M38" s="145">
        <f>L38*K38</f>
        <v>1250000</v>
      </c>
      <c r="N38" s="174" t="s">
        <v>28</v>
      </c>
      <c r="O38" s="290"/>
      <c r="P38" s="19"/>
    </row>
    <row r="39" spans="1:16" ht="94.5" customHeight="1">
      <c r="A39" s="287"/>
      <c r="B39" s="301"/>
      <c r="C39" s="190" t="s">
        <v>63</v>
      </c>
      <c r="D39" s="144" t="s">
        <v>70</v>
      </c>
      <c r="E39" s="148" t="s">
        <v>71</v>
      </c>
      <c r="F39" s="135" t="s">
        <v>42</v>
      </c>
      <c r="G39" s="138" t="s">
        <v>24</v>
      </c>
      <c r="H39" s="138" t="s">
        <v>25</v>
      </c>
      <c r="I39" s="139" t="s">
        <v>26</v>
      </c>
      <c r="J39" s="141" t="s">
        <v>50</v>
      </c>
      <c r="K39" s="141">
        <v>1</v>
      </c>
      <c r="L39" s="142">
        <v>952940</v>
      </c>
      <c r="M39" s="145">
        <f>L39*K39</f>
        <v>952940</v>
      </c>
      <c r="N39" s="173" t="s">
        <v>31</v>
      </c>
      <c r="O39" s="290"/>
      <c r="P39" s="19"/>
    </row>
    <row r="40" spans="1:16" ht="94.5" customHeight="1">
      <c r="A40" s="287"/>
      <c r="B40" s="301"/>
      <c r="C40" s="190" t="s">
        <v>72</v>
      </c>
      <c r="D40" s="144" t="s">
        <v>73</v>
      </c>
      <c r="E40" s="148" t="s">
        <v>74</v>
      </c>
      <c r="F40" s="135" t="s">
        <v>42</v>
      </c>
      <c r="G40" s="138" t="s">
        <v>24</v>
      </c>
      <c r="H40" s="146" t="s">
        <v>75</v>
      </c>
      <c r="I40" s="139" t="s">
        <v>76</v>
      </c>
      <c r="J40" s="144" t="s">
        <v>77</v>
      </c>
      <c r="K40" s="141">
        <v>2</v>
      </c>
      <c r="L40" s="142">
        <v>952940</v>
      </c>
      <c r="M40" s="145">
        <f>K40*L40</f>
        <v>1905880</v>
      </c>
      <c r="N40" s="173" t="s">
        <v>39</v>
      </c>
      <c r="O40" s="290"/>
      <c r="P40" s="19"/>
    </row>
    <row r="41" spans="1:16" ht="94.5" customHeight="1">
      <c r="A41" s="287"/>
      <c r="B41" s="301"/>
      <c r="C41" s="191" t="s">
        <v>72</v>
      </c>
      <c r="D41" s="205" t="s">
        <v>73</v>
      </c>
      <c r="E41" s="206" t="s">
        <v>78</v>
      </c>
      <c r="F41" s="207" t="s">
        <v>42</v>
      </c>
      <c r="G41" s="208" t="s">
        <v>24</v>
      </c>
      <c r="H41" s="256" t="s">
        <v>43</v>
      </c>
      <c r="I41" s="209" t="s">
        <v>26</v>
      </c>
      <c r="J41" s="223" t="s">
        <v>79</v>
      </c>
      <c r="K41" s="223">
        <v>1</v>
      </c>
      <c r="L41" s="201">
        <v>952940</v>
      </c>
      <c r="M41" s="224">
        <f t="shared" ref="M41:M42" si="3">K41*L41</f>
        <v>952940</v>
      </c>
      <c r="N41" s="210" t="s">
        <v>55</v>
      </c>
      <c r="O41" s="290"/>
      <c r="P41" s="19"/>
    </row>
    <row r="42" spans="1:16" ht="42" customHeight="1">
      <c r="A42" s="287"/>
      <c r="B42" s="301"/>
      <c r="C42" s="169" t="s">
        <v>72</v>
      </c>
      <c r="D42" s="160" t="s">
        <v>73</v>
      </c>
      <c r="E42" s="161" t="s">
        <v>80</v>
      </c>
      <c r="F42" s="162" t="s">
        <v>42</v>
      </c>
      <c r="G42" s="163" t="s">
        <v>24</v>
      </c>
      <c r="H42" s="163" t="s">
        <v>25</v>
      </c>
      <c r="I42" s="164" t="s">
        <v>26</v>
      </c>
      <c r="J42" s="160" t="s">
        <v>69</v>
      </c>
      <c r="K42" s="165">
        <v>1</v>
      </c>
      <c r="L42" s="203">
        <v>952940</v>
      </c>
      <c r="M42" s="166">
        <f t="shared" si="3"/>
        <v>952940</v>
      </c>
      <c r="N42" s="202" t="s">
        <v>31</v>
      </c>
      <c r="O42" s="290"/>
      <c r="P42" s="19"/>
    </row>
    <row r="43" spans="1:16" ht="46.5" customHeight="1">
      <c r="A43" s="286" t="s">
        <v>212</v>
      </c>
      <c r="B43" s="300">
        <v>257</v>
      </c>
      <c r="C43" s="192" t="s">
        <v>20</v>
      </c>
      <c r="D43" s="171" t="s">
        <v>21</v>
      </c>
      <c r="E43" s="150" t="s">
        <v>22</v>
      </c>
      <c r="F43" s="150" t="s">
        <v>23</v>
      </c>
      <c r="G43" s="151" t="s">
        <v>24</v>
      </c>
      <c r="H43" s="151" t="s">
        <v>25</v>
      </c>
      <c r="I43" s="152" t="s">
        <v>26</v>
      </c>
      <c r="J43" s="153" t="s">
        <v>27</v>
      </c>
      <c r="K43" s="154">
        <v>1</v>
      </c>
      <c r="L43" s="155">
        <v>1250000</v>
      </c>
      <c r="M43" s="155">
        <f>K43*L43</f>
        <v>1250000</v>
      </c>
      <c r="N43" s="172" t="s">
        <v>28</v>
      </c>
      <c r="O43" s="290"/>
      <c r="P43" s="19"/>
    </row>
    <row r="44" spans="1:16" ht="65.25" customHeight="1">
      <c r="A44" s="287"/>
      <c r="B44" s="301"/>
      <c r="C44" s="189" t="s">
        <v>20</v>
      </c>
      <c r="D44" s="144" t="s">
        <v>21</v>
      </c>
      <c r="E44" s="137" t="s">
        <v>29</v>
      </c>
      <c r="F44" s="137" t="s">
        <v>30</v>
      </c>
      <c r="G44" s="138" t="s">
        <v>24</v>
      </c>
      <c r="H44" s="138" t="s">
        <v>25</v>
      </c>
      <c r="I44" s="139" t="s">
        <v>26</v>
      </c>
      <c r="J44" s="140" t="s">
        <v>27</v>
      </c>
      <c r="K44" s="141">
        <v>1</v>
      </c>
      <c r="L44" s="142">
        <v>952940</v>
      </c>
      <c r="M44" s="142">
        <f>K44*L44</f>
        <v>952940</v>
      </c>
      <c r="N44" s="173" t="s">
        <v>31</v>
      </c>
      <c r="O44" s="290"/>
      <c r="P44" s="19"/>
    </row>
    <row r="45" spans="1:16" ht="72.75" customHeight="1">
      <c r="A45" s="287"/>
      <c r="B45" s="301"/>
      <c r="C45" s="189" t="s">
        <v>20</v>
      </c>
      <c r="D45" s="144" t="s">
        <v>32</v>
      </c>
      <c r="E45" s="137" t="s">
        <v>33</v>
      </c>
      <c r="F45" s="137" t="s">
        <v>30</v>
      </c>
      <c r="G45" s="138" t="s">
        <v>24</v>
      </c>
      <c r="H45" s="138" t="s">
        <v>25</v>
      </c>
      <c r="I45" s="139" t="s">
        <v>26</v>
      </c>
      <c r="J45" s="140" t="s">
        <v>34</v>
      </c>
      <c r="K45" s="141">
        <v>1</v>
      </c>
      <c r="L45" s="142">
        <v>952940</v>
      </c>
      <c r="M45" s="142">
        <f t="shared" ref="M45:M56" si="4">K45*L45</f>
        <v>952940</v>
      </c>
      <c r="N45" s="173" t="s">
        <v>31</v>
      </c>
      <c r="O45" s="290"/>
      <c r="P45" s="19"/>
    </row>
    <row r="46" spans="1:16" ht="46.5" customHeight="1">
      <c r="A46" s="287"/>
      <c r="B46" s="301"/>
      <c r="C46" s="189" t="s">
        <v>20</v>
      </c>
      <c r="D46" s="144" t="s">
        <v>32</v>
      </c>
      <c r="E46" s="137" t="s">
        <v>35</v>
      </c>
      <c r="F46" s="137" t="s">
        <v>30</v>
      </c>
      <c r="G46" s="138" t="s">
        <v>24</v>
      </c>
      <c r="H46" s="138" t="s">
        <v>25</v>
      </c>
      <c r="I46" s="139" t="s">
        <v>26</v>
      </c>
      <c r="J46" s="140" t="s">
        <v>34</v>
      </c>
      <c r="K46" s="141">
        <v>1</v>
      </c>
      <c r="L46" s="142">
        <v>952940</v>
      </c>
      <c r="M46" s="142">
        <f t="shared" si="4"/>
        <v>952940</v>
      </c>
      <c r="N46" s="173" t="s">
        <v>31</v>
      </c>
      <c r="O46" s="290"/>
      <c r="P46" s="19"/>
    </row>
    <row r="47" spans="1:16" s="14" customFormat="1" ht="15.75" customHeight="1">
      <c r="A47" s="287"/>
      <c r="B47" s="301"/>
      <c r="C47" s="189" t="s">
        <v>20</v>
      </c>
      <c r="D47" s="144" t="s">
        <v>32</v>
      </c>
      <c r="E47" s="143" t="s">
        <v>36</v>
      </c>
      <c r="F47" s="137" t="s">
        <v>37</v>
      </c>
      <c r="G47" s="138" t="s">
        <v>38</v>
      </c>
      <c r="H47" s="138" t="s">
        <v>25</v>
      </c>
      <c r="I47" s="139" t="s">
        <v>26</v>
      </c>
      <c r="J47" s="140" t="s">
        <v>27</v>
      </c>
      <c r="K47" s="141">
        <v>1</v>
      </c>
      <c r="L47" s="142">
        <v>952940</v>
      </c>
      <c r="M47" s="142">
        <f t="shared" si="4"/>
        <v>952940</v>
      </c>
      <c r="N47" s="173" t="s">
        <v>39</v>
      </c>
      <c r="O47" s="290"/>
      <c r="P47" s="19"/>
    </row>
    <row r="48" spans="1:16" s="14" customFormat="1" ht="40.5" customHeight="1">
      <c r="A48" s="287"/>
      <c r="B48" s="301"/>
      <c r="C48" s="190" t="s">
        <v>40</v>
      </c>
      <c r="D48" s="136"/>
      <c r="E48" s="144" t="s">
        <v>46</v>
      </c>
      <c r="F48" s="135" t="s">
        <v>47</v>
      </c>
      <c r="G48" s="138"/>
      <c r="H48" s="138" t="s">
        <v>25</v>
      </c>
      <c r="I48" s="139" t="s">
        <v>26</v>
      </c>
      <c r="J48" s="139" t="s">
        <v>48</v>
      </c>
      <c r="K48" s="141">
        <v>1</v>
      </c>
      <c r="L48" s="142">
        <v>952940</v>
      </c>
      <c r="M48" s="145">
        <f t="shared" si="4"/>
        <v>952940</v>
      </c>
      <c r="N48" s="170" t="s">
        <v>45</v>
      </c>
      <c r="O48" s="290"/>
      <c r="P48" s="19"/>
    </row>
    <row r="49" spans="1:16" s="14" customFormat="1" ht="15.75" customHeight="1">
      <c r="A49" s="287"/>
      <c r="B49" s="301"/>
      <c r="C49" s="190" t="s">
        <v>40</v>
      </c>
      <c r="D49" s="136"/>
      <c r="E49" s="144" t="s">
        <v>51</v>
      </c>
      <c r="F49" s="135" t="s">
        <v>42</v>
      </c>
      <c r="G49" s="138" t="s">
        <v>24</v>
      </c>
      <c r="H49" s="138" t="s">
        <v>25</v>
      </c>
      <c r="I49" s="139" t="s">
        <v>26</v>
      </c>
      <c r="J49" s="139" t="s">
        <v>50</v>
      </c>
      <c r="K49" s="141">
        <v>1</v>
      </c>
      <c r="L49" s="142">
        <v>952940</v>
      </c>
      <c r="M49" s="145">
        <f t="shared" si="4"/>
        <v>952940</v>
      </c>
      <c r="N49" s="170" t="s">
        <v>45</v>
      </c>
      <c r="O49" s="290"/>
      <c r="P49" s="19"/>
    </row>
    <row r="50" spans="1:16" s="14" customFormat="1" ht="15.75" customHeight="1">
      <c r="A50" s="287"/>
      <c r="B50" s="301"/>
      <c r="C50" s="190" t="s">
        <v>52</v>
      </c>
      <c r="D50" s="141"/>
      <c r="E50" s="141" t="s">
        <v>53</v>
      </c>
      <c r="F50" s="135" t="s">
        <v>54</v>
      </c>
      <c r="G50" s="138" t="s">
        <v>24</v>
      </c>
      <c r="H50" s="138" t="s">
        <v>25</v>
      </c>
      <c r="I50" s="139" t="s">
        <v>26</v>
      </c>
      <c r="J50" s="141" t="s">
        <v>50</v>
      </c>
      <c r="K50" s="141">
        <v>1</v>
      </c>
      <c r="L50" s="142">
        <v>952940</v>
      </c>
      <c r="M50" s="145">
        <f t="shared" si="4"/>
        <v>952940</v>
      </c>
      <c r="N50" s="173" t="s">
        <v>55</v>
      </c>
      <c r="O50" s="290"/>
      <c r="P50" s="19"/>
    </row>
    <row r="51" spans="1:16" s="14" customFormat="1" ht="15.75" customHeight="1">
      <c r="A51" s="287"/>
      <c r="B51" s="301"/>
      <c r="C51" s="190" t="s">
        <v>52</v>
      </c>
      <c r="D51" s="141"/>
      <c r="E51" s="141" t="s">
        <v>56</v>
      </c>
      <c r="F51" s="135" t="s">
        <v>42</v>
      </c>
      <c r="G51" s="138" t="s">
        <v>24</v>
      </c>
      <c r="H51" s="138" t="s">
        <v>25</v>
      </c>
      <c r="I51" s="139" t="s">
        <v>26</v>
      </c>
      <c r="J51" s="141" t="s">
        <v>50</v>
      </c>
      <c r="K51" s="141">
        <v>1</v>
      </c>
      <c r="L51" s="142">
        <v>952940</v>
      </c>
      <c r="M51" s="145">
        <f t="shared" si="4"/>
        <v>952940</v>
      </c>
      <c r="N51" s="173" t="s">
        <v>39</v>
      </c>
      <c r="O51" s="290"/>
      <c r="P51" s="19"/>
    </row>
    <row r="52" spans="1:16" s="14" customFormat="1" ht="15.75" customHeight="1">
      <c r="A52" s="287"/>
      <c r="B52" s="301"/>
      <c r="C52" s="190" t="s">
        <v>52</v>
      </c>
      <c r="D52" s="141"/>
      <c r="E52" s="141" t="s">
        <v>57</v>
      </c>
      <c r="F52" s="135" t="s">
        <v>58</v>
      </c>
      <c r="G52" s="138" t="s">
        <v>24</v>
      </c>
      <c r="H52" s="138" t="s">
        <v>25</v>
      </c>
      <c r="I52" s="139" t="s">
        <v>26</v>
      </c>
      <c r="J52" s="141" t="s">
        <v>50</v>
      </c>
      <c r="K52" s="141">
        <v>1</v>
      </c>
      <c r="L52" s="145">
        <v>1250000</v>
      </c>
      <c r="M52" s="145">
        <f t="shared" si="4"/>
        <v>1250000</v>
      </c>
      <c r="N52" s="174" t="s">
        <v>28</v>
      </c>
      <c r="O52" s="290"/>
      <c r="P52" s="19"/>
    </row>
    <row r="53" spans="1:16" s="14" customFormat="1" ht="15.75" customHeight="1">
      <c r="A53" s="287"/>
      <c r="B53" s="301"/>
      <c r="C53" s="190" t="s">
        <v>52</v>
      </c>
      <c r="D53" s="141"/>
      <c r="E53" s="141" t="s">
        <v>59</v>
      </c>
      <c r="F53" s="135" t="s">
        <v>42</v>
      </c>
      <c r="G53" s="138" t="s">
        <v>24</v>
      </c>
      <c r="H53" s="138" t="s">
        <v>25</v>
      </c>
      <c r="I53" s="139" t="s">
        <v>26</v>
      </c>
      <c r="J53" s="141" t="s">
        <v>50</v>
      </c>
      <c r="K53" s="141">
        <v>1</v>
      </c>
      <c r="L53" s="142">
        <v>952940</v>
      </c>
      <c r="M53" s="145">
        <f t="shared" si="4"/>
        <v>952940</v>
      </c>
      <c r="N53" s="173" t="s">
        <v>55</v>
      </c>
      <c r="O53" s="290"/>
      <c r="P53" s="19"/>
    </row>
    <row r="54" spans="1:16" s="14" customFormat="1" ht="15.75" customHeight="1">
      <c r="A54" s="287"/>
      <c r="B54" s="301"/>
      <c r="C54" s="190" t="s">
        <v>60</v>
      </c>
      <c r="D54" s="141"/>
      <c r="E54" s="141" t="s">
        <v>61</v>
      </c>
      <c r="F54" s="135" t="s">
        <v>42</v>
      </c>
      <c r="G54" s="138" t="s">
        <v>62</v>
      </c>
      <c r="H54" s="138" t="s">
        <v>25</v>
      </c>
      <c r="I54" s="139" t="s">
        <v>26</v>
      </c>
      <c r="J54" s="140" t="s">
        <v>27</v>
      </c>
      <c r="K54" s="141">
        <v>1</v>
      </c>
      <c r="L54" s="142">
        <v>952960</v>
      </c>
      <c r="M54" s="145">
        <f t="shared" si="4"/>
        <v>952960</v>
      </c>
      <c r="N54" s="173" t="s">
        <v>31</v>
      </c>
      <c r="O54" s="290"/>
      <c r="P54" s="19"/>
    </row>
    <row r="55" spans="1:16" s="14" customFormat="1" ht="15.75" customHeight="1">
      <c r="A55" s="287"/>
      <c r="B55" s="301"/>
      <c r="C55" s="190" t="s">
        <v>63</v>
      </c>
      <c r="D55" s="141" t="s">
        <v>64</v>
      </c>
      <c r="E55" s="135" t="s">
        <v>65</v>
      </c>
      <c r="F55" s="135" t="s">
        <v>42</v>
      </c>
      <c r="G55" s="138" t="s">
        <v>24</v>
      </c>
      <c r="H55" s="138" t="s">
        <v>25</v>
      </c>
      <c r="I55" s="139" t="s">
        <v>26</v>
      </c>
      <c r="J55" s="141" t="s">
        <v>50</v>
      </c>
      <c r="K55" s="141">
        <v>1</v>
      </c>
      <c r="L55" s="142">
        <v>952940</v>
      </c>
      <c r="M55" s="145">
        <f t="shared" si="4"/>
        <v>952940</v>
      </c>
      <c r="N55" s="173" t="s">
        <v>31</v>
      </c>
      <c r="O55" s="290"/>
      <c r="P55" s="19"/>
    </row>
    <row r="56" spans="1:16" s="14" customFormat="1" ht="15.75" customHeight="1">
      <c r="A56" s="287"/>
      <c r="B56" s="301"/>
      <c r="C56" s="190" t="s">
        <v>63</v>
      </c>
      <c r="D56" s="141" t="s">
        <v>64</v>
      </c>
      <c r="E56" s="147" t="s">
        <v>66</v>
      </c>
      <c r="F56" s="135" t="s">
        <v>42</v>
      </c>
      <c r="G56" s="138" t="s">
        <v>24</v>
      </c>
      <c r="H56" s="138" t="s">
        <v>25</v>
      </c>
      <c r="I56" s="139" t="s">
        <v>26</v>
      </c>
      <c r="J56" s="141" t="s">
        <v>50</v>
      </c>
      <c r="K56" s="141">
        <v>1</v>
      </c>
      <c r="L56" s="142">
        <v>952940</v>
      </c>
      <c r="M56" s="145">
        <f t="shared" si="4"/>
        <v>952940</v>
      </c>
      <c r="N56" s="173" t="s">
        <v>31</v>
      </c>
      <c r="O56" s="290"/>
      <c r="P56" s="19"/>
    </row>
    <row r="57" spans="1:16" s="14" customFormat="1" ht="15.75" customHeight="1">
      <c r="A57" s="287"/>
      <c r="B57" s="301"/>
      <c r="C57" s="190" t="s">
        <v>63</v>
      </c>
      <c r="D57" s="144" t="s">
        <v>67</v>
      </c>
      <c r="E57" s="148" t="s">
        <v>68</v>
      </c>
      <c r="F57" s="148" t="s">
        <v>58</v>
      </c>
      <c r="G57" s="138" t="s">
        <v>24</v>
      </c>
      <c r="H57" s="138" t="s">
        <v>25</v>
      </c>
      <c r="I57" s="139" t="s">
        <v>26</v>
      </c>
      <c r="J57" s="144" t="s">
        <v>69</v>
      </c>
      <c r="K57" s="141">
        <v>1</v>
      </c>
      <c r="L57" s="145">
        <v>1250000</v>
      </c>
      <c r="M57" s="145">
        <f>L57*K57</f>
        <v>1250000</v>
      </c>
      <c r="N57" s="174" t="s">
        <v>28</v>
      </c>
      <c r="O57" s="290"/>
      <c r="P57" s="19"/>
    </row>
    <row r="58" spans="1:16" s="14" customFormat="1" ht="15.75" customHeight="1">
      <c r="A58" s="287"/>
      <c r="B58" s="301"/>
      <c r="C58" s="190" t="s">
        <v>63</v>
      </c>
      <c r="D58" s="144" t="s">
        <v>70</v>
      </c>
      <c r="E58" s="148" t="s">
        <v>71</v>
      </c>
      <c r="F58" s="135" t="s">
        <v>42</v>
      </c>
      <c r="G58" s="138" t="s">
        <v>24</v>
      </c>
      <c r="H58" s="138" t="s">
        <v>25</v>
      </c>
      <c r="I58" s="139" t="s">
        <v>26</v>
      </c>
      <c r="J58" s="141" t="s">
        <v>50</v>
      </c>
      <c r="K58" s="141">
        <v>1</v>
      </c>
      <c r="L58" s="142">
        <v>952940</v>
      </c>
      <c r="M58" s="145">
        <f>L58*K58</f>
        <v>952940</v>
      </c>
      <c r="N58" s="173" t="s">
        <v>31</v>
      </c>
      <c r="O58" s="290"/>
      <c r="P58" s="19"/>
    </row>
    <row r="59" spans="1:16" s="14" customFormat="1" ht="15.75" customHeight="1">
      <c r="A59" s="287"/>
      <c r="B59" s="301"/>
      <c r="C59" s="190" t="s">
        <v>72</v>
      </c>
      <c r="D59" s="144" t="s">
        <v>73</v>
      </c>
      <c r="E59" s="148" t="s">
        <v>74</v>
      </c>
      <c r="F59" s="135" t="s">
        <v>42</v>
      </c>
      <c r="G59" s="138" t="s">
        <v>24</v>
      </c>
      <c r="H59" s="146" t="s">
        <v>75</v>
      </c>
      <c r="I59" s="139" t="s">
        <v>76</v>
      </c>
      <c r="J59" s="144" t="s">
        <v>77</v>
      </c>
      <c r="K59" s="141">
        <v>2</v>
      </c>
      <c r="L59" s="142">
        <v>952940</v>
      </c>
      <c r="M59" s="145">
        <f>K59*L59</f>
        <v>1905880</v>
      </c>
      <c r="N59" s="173" t="s">
        <v>39</v>
      </c>
      <c r="O59" s="290"/>
      <c r="P59" s="19"/>
    </row>
    <row r="60" spans="1:16" s="14" customFormat="1" ht="15.75" customHeight="1">
      <c r="A60" s="287"/>
      <c r="B60" s="301"/>
      <c r="C60" s="191" t="s">
        <v>72</v>
      </c>
      <c r="D60" s="205" t="s">
        <v>73</v>
      </c>
      <c r="E60" s="206" t="s">
        <v>78</v>
      </c>
      <c r="F60" s="207" t="s">
        <v>42</v>
      </c>
      <c r="G60" s="208" t="s">
        <v>24</v>
      </c>
      <c r="H60" s="256" t="s">
        <v>43</v>
      </c>
      <c r="I60" s="209" t="s">
        <v>26</v>
      </c>
      <c r="J60" s="223" t="s">
        <v>79</v>
      </c>
      <c r="K60" s="223">
        <v>1</v>
      </c>
      <c r="L60" s="201">
        <v>952940</v>
      </c>
      <c r="M60" s="224">
        <f t="shared" ref="M60:M61" si="5">K60*L60</f>
        <v>952940</v>
      </c>
      <c r="N60" s="210" t="s">
        <v>55</v>
      </c>
      <c r="O60" s="290"/>
      <c r="P60" s="19"/>
    </row>
    <row r="61" spans="1:16" s="14" customFormat="1" ht="15.75" customHeight="1">
      <c r="A61" s="288"/>
      <c r="B61" s="316"/>
      <c r="C61" s="169" t="s">
        <v>72</v>
      </c>
      <c r="D61" s="160" t="s">
        <v>73</v>
      </c>
      <c r="E61" s="161" t="s">
        <v>80</v>
      </c>
      <c r="F61" s="162" t="s">
        <v>42</v>
      </c>
      <c r="G61" s="163" t="s">
        <v>24</v>
      </c>
      <c r="H61" s="163" t="s">
        <v>25</v>
      </c>
      <c r="I61" s="164" t="s">
        <v>26</v>
      </c>
      <c r="J61" s="160" t="s">
        <v>69</v>
      </c>
      <c r="K61" s="165">
        <v>1</v>
      </c>
      <c r="L61" s="203">
        <v>952940</v>
      </c>
      <c r="M61" s="166">
        <f t="shared" si="5"/>
        <v>952940</v>
      </c>
      <c r="N61" s="202" t="s">
        <v>31</v>
      </c>
      <c r="O61" s="290"/>
      <c r="P61" s="19"/>
    </row>
    <row r="62" spans="1:16" s="14" customFormat="1" ht="15.75" customHeight="1">
      <c r="A62" s="403" t="s">
        <v>213</v>
      </c>
      <c r="B62" s="300"/>
      <c r="C62" s="192" t="s">
        <v>20</v>
      </c>
      <c r="D62" s="171" t="s">
        <v>21</v>
      </c>
      <c r="E62" s="150" t="s">
        <v>22</v>
      </c>
      <c r="F62" s="150" t="s">
        <v>23</v>
      </c>
      <c r="G62" s="151" t="s">
        <v>24</v>
      </c>
      <c r="H62" s="151" t="s">
        <v>25</v>
      </c>
      <c r="I62" s="152" t="s">
        <v>26</v>
      </c>
      <c r="J62" s="153" t="s">
        <v>27</v>
      </c>
      <c r="K62" s="154">
        <v>1</v>
      </c>
      <c r="L62" s="155">
        <v>1250000</v>
      </c>
      <c r="M62" s="155">
        <f>K62*L62</f>
        <v>1250000</v>
      </c>
      <c r="N62" s="172" t="s">
        <v>28</v>
      </c>
      <c r="O62" s="290"/>
      <c r="P62" s="19"/>
    </row>
    <row r="63" spans="1:16" ht="15.75" customHeight="1">
      <c r="A63" s="287"/>
      <c r="B63" s="301"/>
      <c r="C63" s="189" t="s">
        <v>20</v>
      </c>
      <c r="D63" s="144" t="s">
        <v>21</v>
      </c>
      <c r="E63" s="137" t="s">
        <v>29</v>
      </c>
      <c r="F63" s="137" t="s">
        <v>30</v>
      </c>
      <c r="G63" s="138" t="s">
        <v>24</v>
      </c>
      <c r="H63" s="138" t="s">
        <v>25</v>
      </c>
      <c r="I63" s="139" t="s">
        <v>26</v>
      </c>
      <c r="J63" s="140" t="s">
        <v>27</v>
      </c>
      <c r="K63" s="141">
        <v>1</v>
      </c>
      <c r="L63" s="142">
        <v>952940</v>
      </c>
      <c r="M63" s="142">
        <f>K63*L63</f>
        <v>952940</v>
      </c>
      <c r="N63" s="173" t="s">
        <v>31</v>
      </c>
      <c r="O63" s="290"/>
      <c r="P63" s="19"/>
    </row>
    <row r="64" spans="1:16" ht="15.75" customHeight="1">
      <c r="A64" s="287"/>
      <c r="B64" s="301"/>
      <c r="C64" s="189" t="s">
        <v>20</v>
      </c>
      <c r="D64" s="144" t="s">
        <v>32</v>
      </c>
      <c r="E64" s="137" t="s">
        <v>33</v>
      </c>
      <c r="F64" s="137" t="s">
        <v>30</v>
      </c>
      <c r="G64" s="138" t="s">
        <v>24</v>
      </c>
      <c r="H64" s="138" t="s">
        <v>25</v>
      </c>
      <c r="I64" s="139" t="s">
        <v>26</v>
      </c>
      <c r="J64" s="140" t="s">
        <v>34</v>
      </c>
      <c r="K64" s="141">
        <v>1</v>
      </c>
      <c r="L64" s="142">
        <v>952940</v>
      </c>
      <c r="M64" s="142">
        <f t="shared" ref="M64:M75" si="6">K64*L64</f>
        <v>952940</v>
      </c>
      <c r="N64" s="173" t="s">
        <v>31</v>
      </c>
      <c r="O64" s="290"/>
      <c r="P64" s="19"/>
    </row>
    <row r="65" spans="1:16" ht="15.75" customHeight="1">
      <c r="A65" s="287"/>
      <c r="B65" s="301"/>
      <c r="C65" s="189" t="s">
        <v>20</v>
      </c>
      <c r="D65" s="144" t="s">
        <v>32</v>
      </c>
      <c r="E65" s="137" t="s">
        <v>35</v>
      </c>
      <c r="F65" s="137" t="s">
        <v>30</v>
      </c>
      <c r="G65" s="138" t="s">
        <v>24</v>
      </c>
      <c r="H65" s="138" t="s">
        <v>25</v>
      </c>
      <c r="I65" s="139" t="s">
        <v>26</v>
      </c>
      <c r="J65" s="140" t="s">
        <v>34</v>
      </c>
      <c r="K65" s="141">
        <v>1</v>
      </c>
      <c r="L65" s="142">
        <v>952940</v>
      </c>
      <c r="M65" s="142">
        <f t="shared" si="6"/>
        <v>952940</v>
      </c>
      <c r="N65" s="173" t="s">
        <v>31</v>
      </c>
      <c r="O65" s="290"/>
      <c r="P65" s="19"/>
    </row>
    <row r="66" spans="1:16" ht="15.75" customHeight="1">
      <c r="A66" s="287"/>
      <c r="B66" s="301"/>
      <c r="C66" s="189" t="s">
        <v>20</v>
      </c>
      <c r="D66" s="144" t="s">
        <v>32</v>
      </c>
      <c r="E66" s="143" t="s">
        <v>36</v>
      </c>
      <c r="F66" s="137" t="s">
        <v>37</v>
      </c>
      <c r="G66" s="138" t="s">
        <v>38</v>
      </c>
      <c r="H66" s="138" t="s">
        <v>25</v>
      </c>
      <c r="I66" s="139" t="s">
        <v>26</v>
      </c>
      <c r="J66" s="140" t="s">
        <v>27</v>
      </c>
      <c r="K66" s="141">
        <v>1</v>
      </c>
      <c r="L66" s="142">
        <v>952940</v>
      </c>
      <c r="M66" s="142">
        <f t="shared" si="6"/>
        <v>952940</v>
      </c>
      <c r="N66" s="173" t="s">
        <v>39</v>
      </c>
      <c r="O66" s="290"/>
      <c r="P66" s="19"/>
    </row>
    <row r="67" spans="1:16" s="12" customFormat="1" ht="15.75" customHeight="1">
      <c r="A67" s="287"/>
      <c r="B67" s="301"/>
      <c r="C67" s="190" t="s">
        <v>40</v>
      </c>
      <c r="D67" s="136"/>
      <c r="E67" s="144" t="s">
        <v>46</v>
      </c>
      <c r="F67" s="135" t="s">
        <v>47</v>
      </c>
      <c r="G67" s="138"/>
      <c r="H67" s="138" t="s">
        <v>25</v>
      </c>
      <c r="I67" s="139" t="s">
        <v>26</v>
      </c>
      <c r="J67" s="139" t="s">
        <v>48</v>
      </c>
      <c r="K67" s="141">
        <v>1</v>
      </c>
      <c r="L67" s="142">
        <v>952940</v>
      </c>
      <c r="M67" s="145">
        <f t="shared" si="6"/>
        <v>952940</v>
      </c>
      <c r="N67" s="170" t="s">
        <v>45</v>
      </c>
      <c r="O67" s="290"/>
      <c r="P67" s="19"/>
    </row>
    <row r="68" spans="1:16" s="12" customFormat="1" ht="15.75" customHeight="1">
      <c r="A68" s="287"/>
      <c r="B68" s="301"/>
      <c r="C68" s="190" t="s">
        <v>40</v>
      </c>
      <c r="D68" s="136"/>
      <c r="E68" s="144" t="s">
        <v>51</v>
      </c>
      <c r="F68" s="135" t="s">
        <v>42</v>
      </c>
      <c r="G68" s="138" t="s">
        <v>24</v>
      </c>
      <c r="H68" s="138" t="s">
        <v>25</v>
      </c>
      <c r="I68" s="139" t="s">
        <v>26</v>
      </c>
      <c r="J68" s="139" t="s">
        <v>50</v>
      </c>
      <c r="K68" s="141">
        <v>1</v>
      </c>
      <c r="L68" s="142">
        <v>952940</v>
      </c>
      <c r="M68" s="145">
        <f t="shared" si="6"/>
        <v>952940</v>
      </c>
      <c r="N68" s="170" t="s">
        <v>45</v>
      </c>
      <c r="O68" s="290"/>
      <c r="P68" s="19"/>
    </row>
    <row r="69" spans="1:16" s="12" customFormat="1" ht="15.75" customHeight="1">
      <c r="A69" s="287"/>
      <c r="B69" s="301"/>
      <c r="C69" s="190" t="s">
        <v>52</v>
      </c>
      <c r="D69" s="141"/>
      <c r="E69" s="141" t="s">
        <v>53</v>
      </c>
      <c r="F69" s="135" t="s">
        <v>54</v>
      </c>
      <c r="G69" s="138" t="s">
        <v>24</v>
      </c>
      <c r="H69" s="138" t="s">
        <v>25</v>
      </c>
      <c r="I69" s="139" t="s">
        <v>26</v>
      </c>
      <c r="J69" s="141" t="s">
        <v>50</v>
      </c>
      <c r="K69" s="141">
        <v>1</v>
      </c>
      <c r="L69" s="142">
        <v>952940</v>
      </c>
      <c r="M69" s="145">
        <f t="shared" si="6"/>
        <v>952940</v>
      </c>
      <c r="N69" s="173" t="s">
        <v>55</v>
      </c>
      <c r="O69" s="290"/>
      <c r="P69" s="19"/>
    </row>
    <row r="70" spans="1:16" s="12" customFormat="1" ht="15.75" customHeight="1">
      <c r="A70" s="287"/>
      <c r="B70" s="301"/>
      <c r="C70" s="190" t="s">
        <v>52</v>
      </c>
      <c r="D70" s="141"/>
      <c r="E70" s="141" t="s">
        <v>56</v>
      </c>
      <c r="F70" s="135" t="s">
        <v>42</v>
      </c>
      <c r="G70" s="138" t="s">
        <v>24</v>
      </c>
      <c r="H70" s="138" t="s">
        <v>25</v>
      </c>
      <c r="I70" s="139" t="s">
        <v>26</v>
      </c>
      <c r="J70" s="141" t="s">
        <v>50</v>
      </c>
      <c r="K70" s="141">
        <v>1</v>
      </c>
      <c r="L70" s="142">
        <v>952940</v>
      </c>
      <c r="M70" s="145">
        <f t="shared" si="6"/>
        <v>952940</v>
      </c>
      <c r="N70" s="173" t="s">
        <v>39</v>
      </c>
      <c r="O70" s="290"/>
      <c r="P70" s="19"/>
    </row>
    <row r="71" spans="1:16" s="12" customFormat="1" ht="15.75" customHeight="1">
      <c r="A71" s="287"/>
      <c r="B71" s="301"/>
      <c r="C71" s="190" t="s">
        <v>52</v>
      </c>
      <c r="D71" s="141"/>
      <c r="E71" s="141" t="s">
        <v>57</v>
      </c>
      <c r="F71" s="135" t="s">
        <v>58</v>
      </c>
      <c r="G71" s="138" t="s">
        <v>24</v>
      </c>
      <c r="H71" s="138" t="s">
        <v>25</v>
      </c>
      <c r="I71" s="139" t="s">
        <v>26</v>
      </c>
      <c r="J71" s="141" t="s">
        <v>50</v>
      </c>
      <c r="K71" s="141">
        <v>1</v>
      </c>
      <c r="L71" s="145">
        <v>1250000</v>
      </c>
      <c r="M71" s="145">
        <f t="shared" si="6"/>
        <v>1250000</v>
      </c>
      <c r="N71" s="174" t="s">
        <v>28</v>
      </c>
      <c r="O71" s="290"/>
      <c r="P71" s="19"/>
    </row>
    <row r="72" spans="1:16" s="12" customFormat="1" ht="15.75" customHeight="1">
      <c r="A72" s="287"/>
      <c r="B72" s="301"/>
      <c r="C72" s="190" t="s">
        <v>52</v>
      </c>
      <c r="D72" s="141"/>
      <c r="E72" s="141" t="s">
        <v>59</v>
      </c>
      <c r="F72" s="135" t="s">
        <v>42</v>
      </c>
      <c r="G72" s="138" t="s">
        <v>24</v>
      </c>
      <c r="H72" s="138" t="s">
        <v>25</v>
      </c>
      <c r="I72" s="139" t="s">
        <v>26</v>
      </c>
      <c r="J72" s="141" t="s">
        <v>50</v>
      </c>
      <c r="K72" s="141">
        <v>1</v>
      </c>
      <c r="L72" s="142">
        <v>952940</v>
      </c>
      <c r="M72" s="145">
        <f t="shared" si="6"/>
        <v>952940</v>
      </c>
      <c r="N72" s="173" t="s">
        <v>55</v>
      </c>
      <c r="O72" s="290"/>
      <c r="P72" s="19"/>
    </row>
    <row r="73" spans="1:16" s="12" customFormat="1" ht="15.75" customHeight="1">
      <c r="A73" s="287"/>
      <c r="B73" s="301"/>
      <c r="C73" s="190" t="s">
        <v>60</v>
      </c>
      <c r="D73" s="141"/>
      <c r="E73" s="141" t="s">
        <v>61</v>
      </c>
      <c r="F73" s="135" t="s">
        <v>42</v>
      </c>
      <c r="G73" s="138" t="s">
        <v>62</v>
      </c>
      <c r="H73" s="138" t="s">
        <v>25</v>
      </c>
      <c r="I73" s="139" t="s">
        <v>26</v>
      </c>
      <c r="J73" s="140" t="s">
        <v>27</v>
      </c>
      <c r="K73" s="141">
        <v>1</v>
      </c>
      <c r="L73" s="142">
        <v>952960</v>
      </c>
      <c r="M73" s="145">
        <f t="shared" si="6"/>
        <v>952960</v>
      </c>
      <c r="N73" s="173" t="s">
        <v>31</v>
      </c>
      <c r="O73" s="290"/>
      <c r="P73" s="19"/>
    </row>
    <row r="74" spans="1:16" s="12" customFormat="1" ht="15.75" customHeight="1">
      <c r="A74" s="287"/>
      <c r="B74" s="301"/>
      <c r="C74" s="190" t="s">
        <v>63</v>
      </c>
      <c r="D74" s="141" t="s">
        <v>64</v>
      </c>
      <c r="E74" s="135" t="s">
        <v>65</v>
      </c>
      <c r="F74" s="135" t="s">
        <v>42</v>
      </c>
      <c r="G74" s="138" t="s">
        <v>24</v>
      </c>
      <c r="H74" s="138" t="s">
        <v>25</v>
      </c>
      <c r="I74" s="139" t="s">
        <v>26</v>
      </c>
      <c r="J74" s="141" t="s">
        <v>50</v>
      </c>
      <c r="K74" s="141">
        <v>1</v>
      </c>
      <c r="L74" s="142">
        <v>952940</v>
      </c>
      <c r="M74" s="145">
        <f t="shared" si="6"/>
        <v>952940</v>
      </c>
      <c r="N74" s="173" t="s">
        <v>31</v>
      </c>
      <c r="O74" s="290"/>
      <c r="P74" s="19"/>
    </row>
    <row r="75" spans="1:16" s="12" customFormat="1" ht="15.75" customHeight="1">
      <c r="A75" s="287"/>
      <c r="B75" s="301"/>
      <c r="C75" s="190" t="s">
        <v>63</v>
      </c>
      <c r="D75" s="141" t="s">
        <v>64</v>
      </c>
      <c r="E75" s="147" t="s">
        <v>66</v>
      </c>
      <c r="F75" s="135" t="s">
        <v>42</v>
      </c>
      <c r="G75" s="138" t="s">
        <v>24</v>
      </c>
      <c r="H75" s="138" t="s">
        <v>25</v>
      </c>
      <c r="I75" s="139" t="s">
        <v>26</v>
      </c>
      <c r="J75" s="141" t="s">
        <v>50</v>
      </c>
      <c r="K75" s="141">
        <v>1</v>
      </c>
      <c r="L75" s="142">
        <v>952940</v>
      </c>
      <c r="M75" s="145">
        <f t="shared" si="6"/>
        <v>952940</v>
      </c>
      <c r="N75" s="173" t="s">
        <v>31</v>
      </c>
      <c r="O75" s="290"/>
      <c r="P75" s="19"/>
    </row>
    <row r="76" spans="1:16" s="12" customFormat="1" ht="15.75" customHeight="1">
      <c r="A76" s="287"/>
      <c r="B76" s="301"/>
      <c r="C76" s="190" t="s">
        <v>63</v>
      </c>
      <c r="D76" s="144" t="s">
        <v>67</v>
      </c>
      <c r="E76" s="148" t="s">
        <v>68</v>
      </c>
      <c r="F76" s="148" t="s">
        <v>58</v>
      </c>
      <c r="G76" s="138" t="s">
        <v>24</v>
      </c>
      <c r="H76" s="138" t="s">
        <v>25</v>
      </c>
      <c r="I76" s="139" t="s">
        <v>26</v>
      </c>
      <c r="J76" s="144" t="s">
        <v>69</v>
      </c>
      <c r="K76" s="141">
        <v>1</v>
      </c>
      <c r="L76" s="145">
        <v>1250000</v>
      </c>
      <c r="M76" s="145">
        <f>L76*K76</f>
        <v>1250000</v>
      </c>
      <c r="N76" s="174" t="s">
        <v>28</v>
      </c>
      <c r="O76" s="290"/>
      <c r="P76" s="19"/>
    </row>
    <row r="77" spans="1:16" s="12" customFormat="1" ht="15.75" customHeight="1">
      <c r="A77" s="287"/>
      <c r="B77" s="301"/>
      <c r="C77" s="190" t="s">
        <v>63</v>
      </c>
      <c r="D77" s="144" t="s">
        <v>70</v>
      </c>
      <c r="E77" s="148" t="s">
        <v>71</v>
      </c>
      <c r="F77" s="135" t="s">
        <v>42</v>
      </c>
      <c r="G77" s="138" t="s">
        <v>24</v>
      </c>
      <c r="H77" s="138" t="s">
        <v>25</v>
      </c>
      <c r="I77" s="139" t="s">
        <v>26</v>
      </c>
      <c r="J77" s="141" t="s">
        <v>50</v>
      </c>
      <c r="K77" s="141">
        <v>1</v>
      </c>
      <c r="L77" s="142">
        <v>952940</v>
      </c>
      <c r="M77" s="145">
        <f>L77*K77</f>
        <v>952940</v>
      </c>
      <c r="N77" s="173" t="s">
        <v>31</v>
      </c>
      <c r="O77" s="290"/>
      <c r="P77" s="19"/>
    </row>
    <row r="78" spans="1:16" s="12" customFormat="1" ht="15.75" customHeight="1">
      <c r="A78" s="287"/>
      <c r="B78" s="301"/>
      <c r="C78" s="190" t="s">
        <v>72</v>
      </c>
      <c r="D78" s="144" t="s">
        <v>73</v>
      </c>
      <c r="E78" s="148" t="s">
        <v>74</v>
      </c>
      <c r="F78" s="135" t="s">
        <v>42</v>
      </c>
      <c r="G78" s="138" t="s">
        <v>24</v>
      </c>
      <c r="H78" s="146" t="s">
        <v>75</v>
      </c>
      <c r="I78" s="139" t="s">
        <v>76</v>
      </c>
      <c r="J78" s="144" t="s">
        <v>77</v>
      </c>
      <c r="K78" s="141">
        <v>2</v>
      </c>
      <c r="L78" s="142">
        <v>952940</v>
      </c>
      <c r="M78" s="145">
        <f>K78*L78</f>
        <v>1905880</v>
      </c>
      <c r="N78" s="173" t="s">
        <v>39</v>
      </c>
      <c r="O78" s="290"/>
      <c r="P78" s="19"/>
    </row>
    <row r="79" spans="1:16" s="12" customFormat="1" ht="15.75" customHeight="1">
      <c r="A79" s="287"/>
      <c r="B79" s="301"/>
      <c r="C79" s="191" t="s">
        <v>72</v>
      </c>
      <c r="D79" s="205" t="s">
        <v>73</v>
      </c>
      <c r="E79" s="206" t="s">
        <v>78</v>
      </c>
      <c r="F79" s="207" t="s">
        <v>42</v>
      </c>
      <c r="G79" s="208" t="s">
        <v>24</v>
      </c>
      <c r="H79" s="256" t="s">
        <v>43</v>
      </c>
      <c r="I79" s="209" t="s">
        <v>26</v>
      </c>
      <c r="J79" s="223" t="s">
        <v>79</v>
      </c>
      <c r="K79" s="223">
        <v>1</v>
      </c>
      <c r="L79" s="201">
        <v>952940</v>
      </c>
      <c r="M79" s="224">
        <f t="shared" ref="M79:M80" si="7">K79*L79</f>
        <v>952940</v>
      </c>
      <c r="N79" s="210" t="s">
        <v>55</v>
      </c>
      <c r="O79" s="290"/>
      <c r="P79" s="19"/>
    </row>
    <row r="80" spans="1:16" s="12" customFormat="1" ht="15.75" customHeight="1">
      <c r="A80" s="288"/>
      <c r="B80" s="316"/>
      <c r="C80" s="169" t="s">
        <v>72</v>
      </c>
      <c r="D80" s="160" t="s">
        <v>73</v>
      </c>
      <c r="E80" s="161" t="s">
        <v>80</v>
      </c>
      <c r="F80" s="162" t="s">
        <v>42</v>
      </c>
      <c r="G80" s="163" t="s">
        <v>24</v>
      </c>
      <c r="H80" s="163" t="s">
        <v>25</v>
      </c>
      <c r="I80" s="164" t="s">
        <v>26</v>
      </c>
      <c r="J80" s="160" t="s">
        <v>69</v>
      </c>
      <c r="K80" s="165">
        <v>1</v>
      </c>
      <c r="L80" s="203">
        <v>952940</v>
      </c>
      <c r="M80" s="166">
        <f t="shared" si="7"/>
        <v>952940</v>
      </c>
      <c r="N80" s="202" t="s">
        <v>31</v>
      </c>
      <c r="O80" s="291"/>
      <c r="P80" s="19"/>
    </row>
    <row r="81" spans="3:16" s="12" customFormat="1" ht="15.75" customHeight="1">
      <c r="C81"/>
      <c r="D81"/>
      <c r="E81" s="7"/>
      <c r="F81"/>
      <c r="G81"/>
      <c r="H81"/>
      <c r="I81"/>
      <c r="J81"/>
      <c r="K81" s="302" t="s">
        <v>84</v>
      </c>
      <c r="L81" s="302"/>
      <c r="M81" s="131">
        <f>SUM(M5:M80)</f>
        <v>79800000</v>
      </c>
      <c r="N81" s="14"/>
      <c r="O81" s="19"/>
      <c r="P81"/>
    </row>
    <row r="82" spans="3:16" s="12" customFormat="1" ht="15.75" customHeight="1">
      <c r="C82"/>
      <c r="D82"/>
      <c r="E82" s="7"/>
      <c r="F82"/>
      <c r="G82"/>
      <c r="H82"/>
      <c r="I82"/>
      <c r="J82"/>
      <c r="K82" s="293" t="s">
        <v>85</v>
      </c>
      <c r="L82" s="294"/>
      <c r="M82" s="272">
        <v>2878693</v>
      </c>
      <c r="N82" s="23">
        <f>M82*100%/M83</f>
        <v>3.4817833900688294E-2</v>
      </c>
      <c r="O82"/>
      <c r="P82"/>
    </row>
    <row r="83" spans="3:16" s="12" customFormat="1" ht="15.75" customHeight="1">
      <c r="C83"/>
      <c r="D83"/>
      <c r="E83" s="7"/>
      <c r="F83"/>
      <c r="G83"/>
      <c r="H83"/>
      <c r="I83"/>
      <c r="J83"/>
      <c r="K83" s="282" t="s">
        <v>86</v>
      </c>
      <c r="L83" s="282"/>
      <c r="M83" s="17">
        <f>M81+M82</f>
        <v>82678693</v>
      </c>
      <c r="N83" s="14"/>
      <c r="O83"/>
      <c r="P83"/>
    </row>
    <row r="84" spans="3:16" s="12" customFormat="1" ht="15.75" customHeight="1">
      <c r="C84"/>
      <c r="D84"/>
      <c r="E84" s="7"/>
      <c r="F84"/>
      <c r="G84"/>
      <c r="H84"/>
      <c r="I84"/>
      <c r="J84"/>
      <c r="K84"/>
      <c r="L84"/>
      <c r="M84"/>
      <c r="N84" s="14"/>
      <c r="O84"/>
      <c r="P84"/>
    </row>
    <row r="85" spans="3:16" s="12" customFormat="1" ht="15.75" customHeight="1">
      <c r="C85"/>
      <c r="D85"/>
      <c r="E85" s="7"/>
      <c r="F85"/>
      <c r="G85"/>
      <c r="H85"/>
      <c r="I85"/>
      <c r="J85"/>
      <c r="K85"/>
      <c r="L85"/>
      <c r="M85"/>
      <c r="N85" s="14"/>
      <c r="O85"/>
      <c r="P85"/>
    </row>
    <row r="86" spans="3:16" s="12" customFormat="1" ht="15.75" customHeight="1">
      <c r="C86"/>
      <c r="D86"/>
      <c r="E86" s="7"/>
      <c r="F86"/>
      <c r="G86"/>
      <c r="H86"/>
      <c r="I86"/>
      <c r="J86"/>
      <c r="K86"/>
      <c r="L86"/>
      <c r="M86"/>
      <c r="N86" s="14"/>
      <c r="O86"/>
      <c r="P86"/>
    </row>
    <row r="87" spans="3:16" s="12" customFormat="1" ht="15.75" customHeight="1">
      <c r="C87"/>
      <c r="D87"/>
      <c r="E87" s="7"/>
      <c r="F87"/>
      <c r="G87"/>
      <c r="H87"/>
      <c r="I87"/>
      <c r="J87"/>
      <c r="K87"/>
      <c r="L87"/>
      <c r="M87"/>
      <c r="N87" s="14"/>
      <c r="O87"/>
      <c r="P87"/>
    </row>
    <row r="88" spans="3:16" s="12" customFormat="1" ht="15.75" customHeight="1">
      <c r="C88"/>
      <c r="D88"/>
      <c r="E88" s="7"/>
      <c r="F88"/>
      <c r="G88"/>
      <c r="H88"/>
      <c r="I88"/>
      <c r="J88"/>
      <c r="K88"/>
      <c r="L88"/>
      <c r="M88"/>
      <c r="N88" s="14"/>
      <c r="O88"/>
      <c r="P88"/>
    </row>
    <row r="89" spans="3:16" s="12" customFormat="1" ht="15.75" customHeight="1">
      <c r="C89"/>
      <c r="D89"/>
      <c r="E89" s="7"/>
      <c r="F89"/>
      <c r="G89"/>
      <c r="H89"/>
      <c r="I89"/>
      <c r="J89"/>
      <c r="K89"/>
      <c r="L89"/>
      <c r="M89"/>
      <c r="N89" s="14"/>
      <c r="O89"/>
      <c r="P89"/>
    </row>
    <row r="90" spans="3:16" s="12" customFormat="1" ht="15.75" customHeight="1">
      <c r="C90"/>
      <c r="D90"/>
      <c r="E90" s="7"/>
      <c r="F90"/>
      <c r="G90"/>
      <c r="H90"/>
      <c r="I90"/>
      <c r="J90"/>
      <c r="K90"/>
      <c r="L90"/>
      <c r="M90"/>
      <c r="N90" s="14"/>
      <c r="O90"/>
      <c r="P90"/>
    </row>
    <row r="91" spans="3:16" s="12" customFormat="1" ht="15.75" customHeight="1">
      <c r="C91"/>
      <c r="D91"/>
      <c r="E91" s="7"/>
      <c r="F91"/>
      <c r="G91"/>
      <c r="H91"/>
      <c r="I91"/>
      <c r="J91"/>
      <c r="K91"/>
      <c r="L91"/>
      <c r="M91"/>
      <c r="N91" s="14"/>
      <c r="O91"/>
      <c r="P91"/>
    </row>
    <row r="92" spans="3:16" s="12" customFormat="1" ht="15.75" customHeight="1">
      <c r="C92"/>
      <c r="D92"/>
      <c r="E92" s="7"/>
      <c r="F92"/>
      <c r="G92"/>
      <c r="H92"/>
      <c r="I92"/>
      <c r="J92"/>
      <c r="K92"/>
      <c r="L92"/>
      <c r="M92"/>
      <c r="N92" s="14"/>
      <c r="O92"/>
      <c r="P92"/>
    </row>
    <row r="93" spans="3:16" s="12" customFormat="1" ht="15.75" customHeight="1">
      <c r="C93"/>
      <c r="D93"/>
      <c r="E93" s="7"/>
      <c r="F93"/>
      <c r="G93"/>
      <c r="H93"/>
      <c r="I93"/>
      <c r="J93"/>
      <c r="K93"/>
      <c r="L93"/>
      <c r="M93"/>
      <c r="N93" s="14"/>
      <c r="O93"/>
      <c r="P93"/>
    </row>
    <row r="94" spans="3:16" s="12" customFormat="1" ht="15.75" customHeight="1">
      <c r="C94"/>
      <c r="D94"/>
      <c r="E94" s="7"/>
      <c r="F94"/>
      <c r="G94"/>
      <c r="H94"/>
      <c r="I94"/>
      <c r="J94"/>
      <c r="K94"/>
      <c r="L94"/>
      <c r="M94"/>
      <c r="N94" s="14"/>
      <c r="O94"/>
      <c r="P94"/>
    </row>
    <row r="95" spans="3:16" s="12" customFormat="1" ht="15.75" customHeight="1">
      <c r="C95"/>
      <c r="D95"/>
      <c r="E95" s="7"/>
      <c r="F95"/>
      <c r="G95"/>
      <c r="H95"/>
      <c r="I95"/>
      <c r="J95"/>
      <c r="K95"/>
      <c r="L95"/>
      <c r="M95"/>
      <c r="N95" s="14"/>
      <c r="O95"/>
      <c r="P95"/>
    </row>
    <row r="96" spans="3:16" s="12" customFormat="1" ht="15.75" customHeight="1">
      <c r="C96"/>
      <c r="D96"/>
      <c r="E96" s="7"/>
      <c r="F96"/>
      <c r="G96"/>
      <c r="H96"/>
      <c r="I96"/>
      <c r="J96"/>
      <c r="K96"/>
      <c r="L96"/>
      <c r="M96"/>
      <c r="N96" s="14"/>
      <c r="O96"/>
      <c r="P96"/>
    </row>
    <row r="97" spans="3:16" s="12" customFormat="1" ht="15.75" customHeight="1">
      <c r="C97"/>
      <c r="D97"/>
      <c r="E97" s="7"/>
      <c r="F97"/>
      <c r="G97"/>
      <c r="H97"/>
      <c r="I97"/>
      <c r="J97"/>
      <c r="K97"/>
      <c r="L97"/>
      <c r="M97"/>
      <c r="N97" s="14"/>
      <c r="O97"/>
      <c r="P97"/>
    </row>
    <row r="98" spans="3:16" s="12" customFormat="1" ht="15.75" customHeight="1">
      <c r="C98"/>
      <c r="D98"/>
      <c r="E98" s="7"/>
      <c r="F98"/>
      <c r="G98"/>
      <c r="H98"/>
      <c r="I98"/>
      <c r="J98"/>
      <c r="K98"/>
      <c r="L98"/>
      <c r="M98"/>
      <c r="N98" s="14"/>
      <c r="O98"/>
      <c r="P98"/>
    </row>
    <row r="99" spans="3:16" s="12" customFormat="1" ht="15.75" customHeight="1">
      <c r="C99"/>
      <c r="D99"/>
      <c r="E99" s="7"/>
      <c r="F99"/>
      <c r="G99"/>
      <c r="H99"/>
      <c r="I99"/>
      <c r="J99"/>
      <c r="K99"/>
      <c r="L99"/>
      <c r="M99"/>
      <c r="N99" s="14"/>
      <c r="O99"/>
      <c r="P99"/>
    </row>
    <row r="100" spans="3:16" s="12" customFormat="1" ht="15.75" customHeight="1">
      <c r="C100"/>
      <c r="D100"/>
      <c r="E100" s="7"/>
      <c r="F100"/>
      <c r="G100"/>
      <c r="H100"/>
      <c r="I100"/>
      <c r="J100"/>
      <c r="K100"/>
      <c r="L100"/>
      <c r="M100"/>
      <c r="N100" s="14"/>
      <c r="O100"/>
      <c r="P100"/>
    </row>
    <row r="101" spans="3:16" s="12" customFormat="1" ht="15.75" customHeight="1">
      <c r="C101"/>
      <c r="D101"/>
      <c r="E101" s="7"/>
      <c r="F101"/>
      <c r="G101"/>
      <c r="H101"/>
      <c r="I101"/>
      <c r="J101"/>
      <c r="K101"/>
      <c r="L101"/>
      <c r="M101"/>
      <c r="N101" s="14"/>
      <c r="O101"/>
      <c r="P101"/>
    </row>
    <row r="102" spans="3:16" s="12" customFormat="1" ht="15.75" customHeight="1">
      <c r="C102"/>
      <c r="D102"/>
      <c r="E102" s="7"/>
      <c r="F102"/>
      <c r="G102"/>
      <c r="H102"/>
      <c r="I102"/>
      <c r="J102"/>
      <c r="K102"/>
      <c r="L102"/>
      <c r="M102"/>
      <c r="N102" s="14"/>
      <c r="O102"/>
      <c r="P102"/>
    </row>
    <row r="103" spans="3:16" s="12" customFormat="1" ht="15.75" customHeight="1">
      <c r="C103"/>
      <c r="D103"/>
      <c r="E103" s="7"/>
      <c r="F103"/>
      <c r="G103"/>
      <c r="H103"/>
      <c r="I103"/>
      <c r="J103"/>
      <c r="K103"/>
      <c r="L103"/>
      <c r="M103"/>
      <c r="N103" s="14"/>
      <c r="O103"/>
      <c r="P103"/>
    </row>
    <row r="104" spans="3:16" s="12" customFormat="1" ht="15.75" customHeight="1">
      <c r="C104"/>
      <c r="D104"/>
      <c r="E104" s="7"/>
      <c r="F104"/>
      <c r="G104"/>
      <c r="H104"/>
      <c r="I104"/>
      <c r="J104"/>
      <c r="K104"/>
      <c r="L104"/>
      <c r="M104"/>
      <c r="N104" s="14"/>
      <c r="O104"/>
      <c r="P104"/>
    </row>
    <row r="105" spans="3:16" s="12" customFormat="1" ht="15.75" customHeight="1">
      <c r="C105"/>
      <c r="D105"/>
      <c r="E105" s="7"/>
      <c r="F105"/>
      <c r="G105"/>
      <c r="H105"/>
      <c r="I105"/>
      <c r="J105"/>
      <c r="K105"/>
      <c r="L105"/>
      <c r="M105"/>
      <c r="N105" s="14"/>
      <c r="O105"/>
      <c r="P105"/>
    </row>
    <row r="106" spans="3:16" s="12" customFormat="1" ht="15.75" customHeight="1">
      <c r="C106"/>
      <c r="D106"/>
      <c r="E106" s="7"/>
      <c r="F106"/>
      <c r="G106"/>
      <c r="H106"/>
      <c r="I106"/>
      <c r="J106"/>
      <c r="K106"/>
      <c r="L106"/>
      <c r="M106"/>
      <c r="N106" s="14"/>
      <c r="O106"/>
      <c r="P106"/>
    </row>
    <row r="107" spans="3:16" s="12" customFormat="1" ht="15.75" customHeight="1">
      <c r="C107"/>
      <c r="D107"/>
      <c r="E107" s="7"/>
      <c r="F107"/>
      <c r="G107"/>
      <c r="H107"/>
      <c r="I107"/>
      <c r="J107"/>
      <c r="K107"/>
      <c r="L107"/>
      <c r="M107"/>
      <c r="N107" s="14"/>
      <c r="O107"/>
      <c r="P107"/>
    </row>
    <row r="108" spans="3:16" s="12" customFormat="1" ht="15.75" customHeight="1">
      <c r="C108"/>
      <c r="D108"/>
      <c r="E108" s="7"/>
      <c r="F108"/>
      <c r="G108"/>
      <c r="H108"/>
      <c r="I108"/>
      <c r="J108"/>
      <c r="K108"/>
      <c r="L108"/>
      <c r="M108"/>
      <c r="N108" s="14"/>
      <c r="O108"/>
      <c r="P108"/>
    </row>
    <row r="109" spans="3:16" s="12" customFormat="1" ht="15.75" customHeight="1">
      <c r="C109"/>
      <c r="D109"/>
      <c r="E109" s="7"/>
      <c r="F109"/>
      <c r="G109"/>
      <c r="H109"/>
      <c r="I109"/>
      <c r="J109"/>
      <c r="K109"/>
      <c r="L109"/>
      <c r="M109"/>
      <c r="N109" s="14"/>
      <c r="O109"/>
      <c r="P109"/>
    </row>
    <row r="110" spans="3:16" s="12" customFormat="1" ht="15.75" customHeight="1">
      <c r="C110"/>
      <c r="D110"/>
      <c r="E110" s="7"/>
      <c r="F110"/>
      <c r="G110"/>
      <c r="H110"/>
      <c r="I110"/>
      <c r="J110"/>
      <c r="K110"/>
      <c r="L110"/>
      <c r="M110"/>
      <c r="N110" s="14"/>
      <c r="O110"/>
      <c r="P110"/>
    </row>
    <row r="111" spans="3:16" s="12" customFormat="1" ht="15.75" customHeight="1">
      <c r="C111"/>
      <c r="D111"/>
      <c r="E111" s="7"/>
      <c r="F111"/>
      <c r="G111"/>
      <c r="H111"/>
      <c r="I111"/>
      <c r="J111"/>
      <c r="K111"/>
      <c r="L111"/>
      <c r="M111"/>
      <c r="N111" s="14"/>
      <c r="O111"/>
      <c r="P111"/>
    </row>
    <row r="112" spans="3:16" s="12" customFormat="1" ht="15.75" customHeight="1">
      <c r="C112"/>
      <c r="D112"/>
      <c r="E112" s="7"/>
      <c r="F112"/>
      <c r="G112"/>
      <c r="H112"/>
      <c r="I112"/>
      <c r="J112"/>
      <c r="K112"/>
      <c r="L112"/>
      <c r="M112"/>
      <c r="N112" s="14"/>
      <c r="O112"/>
      <c r="P112"/>
    </row>
    <row r="113" spans="3:16" s="12" customFormat="1" ht="15.75" customHeight="1">
      <c r="C113"/>
      <c r="D113"/>
      <c r="E113" s="7"/>
      <c r="F113"/>
      <c r="G113"/>
      <c r="H113"/>
      <c r="I113"/>
      <c r="J113"/>
      <c r="K113"/>
      <c r="L113"/>
      <c r="M113"/>
      <c r="N113" s="14"/>
      <c r="O113"/>
      <c r="P113"/>
    </row>
    <row r="114" spans="3:16" s="12" customFormat="1" ht="15.75" customHeight="1">
      <c r="C114"/>
      <c r="D114"/>
      <c r="E114" s="7"/>
      <c r="F114"/>
      <c r="G114"/>
      <c r="H114"/>
      <c r="I114"/>
      <c r="J114"/>
      <c r="K114"/>
      <c r="L114"/>
      <c r="M114"/>
      <c r="N114" s="14"/>
      <c r="O114"/>
      <c r="P114"/>
    </row>
    <row r="115" spans="3:16" s="12" customFormat="1" ht="15.75" customHeight="1">
      <c r="C115"/>
      <c r="D115"/>
      <c r="E115" s="7"/>
      <c r="F115"/>
      <c r="G115"/>
      <c r="H115"/>
      <c r="I115"/>
      <c r="J115"/>
      <c r="K115"/>
      <c r="L115"/>
      <c r="M115"/>
      <c r="N115" s="14"/>
      <c r="O115"/>
      <c r="P115"/>
    </row>
    <row r="116" spans="3:16" s="12" customFormat="1" ht="15.75" customHeight="1">
      <c r="C116"/>
      <c r="D116"/>
      <c r="E116" s="7"/>
      <c r="F116"/>
      <c r="G116"/>
      <c r="H116"/>
      <c r="I116"/>
      <c r="J116"/>
      <c r="K116"/>
      <c r="L116"/>
      <c r="M116"/>
      <c r="N116" s="14"/>
      <c r="O116"/>
      <c r="P116"/>
    </row>
    <row r="117" spans="3:16" s="12" customFormat="1" ht="15.75" customHeight="1">
      <c r="C117"/>
      <c r="D117"/>
      <c r="E117" s="7"/>
      <c r="F117"/>
      <c r="G117"/>
      <c r="H117"/>
      <c r="I117"/>
      <c r="J117"/>
      <c r="K117"/>
      <c r="L117"/>
      <c r="M117"/>
      <c r="N117" s="14"/>
      <c r="O117"/>
      <c r="P117"/>
    </row>
    <row r="118" spans="3:16" s="12" customFormat="1" ht="15.75" customHeight="1">
      <c r="C118"/>
      <c r="D118"/>
      <c r="E118" s="7"/>
      <c r="F118"/>
      <c r="G118"/>
      <c r="H118"/>
      <c r="I118"/>
      <c r="J118"/>
      <c r="K118"/>
      <c r="L118"/>
      <c r="M118"/>
      <c r="N118" s="14"/>
      <c r="O118"/>
      <c r="P118"/>
    </row>
    <row r="119" spans="3:16" s="12" customFormat="1" ht="15.75" customHeight="1">
      <c r="C119"/>
      <c r="D119"/>
      <c r="E119" s="7"/>
      <c r="F119"/>
      <c r="G119"/>
      <c r="H119"/>
      <c r="I119"/>
      <c r="J119"/>
      <c r="K119"/>
      <c r="L119"/>
      <c r="M119"/>
      <c r="N119" s="14"/>
      <c r="O119"/>
      <c r="P119"/>
    </row>
    <row r="120" spans="3:16" s="12" customFormat="1" ht="15.75" customHeight="1">
      <c r="C120"/>
      <c r="D120"/>
      <c r="E120" s="7"/>
      <c r="F120"/>
      <c r="G120"/>
      <c r="H120"/>
      <c r="I120"/>
      <c r="J120"/>
      <c r="K120"/>
      <c r="L120"/>
      <c r="M120"/>
      <c r="N120" s="14"/>
      <c r="O120"/>
      <c r="P120"/>
    </row>
    <row r="121" spans="3:16" s="12" customFormat="1" ht="15.75" customHeight="1">
      <c r="C121"/>
      <c r="D121"/>
      <c r="E121" s="7"/>
      <c r="F121"/>
      <c r="G121"/>
      <c r="H121"/>
      <c r="I121"/>
      <c r="J121"/>
      <c r="K121"/>
      <c r="L121"/>
      <c r="M121"/>
      <c r="N121" s="14"/>
      <c r="O121"/>
      <c r="P121"/>
    </row>
    <row r="122" spans="3:16" s="12" customFormat="1" ht="15.75" customHeight="1">
      <c r="C122"/>
      <c r="D122"/>
      <c r="E122" s="7"/>
      <c r="F122"/>
      <c r="G122"/>
      <c r="H122"/>
      <c r="I122"/>
      <c r="J122"/>
      <c r="K122"/>
      <c r="L122"/>
      <c r="M122"/>
      <c r="N122" s="14"/>
      <c r="O122"/>
      <c r="P122"/>
    </row>
    <row r="123" spans="3:16" s="12" customFormat="1" ht="15.75" customHeight="1">
      <c r="C123"/>
      <c r="D123"/>
      <c r="E123" s="7"/>
      <c r="F123"/>
      <c r="G123"/>
      <c r="H123"/>
      <c r="I123"/>
      <c r="J123"/>
      <c r="K123"/>
      <c r="L123"/>
      <c r="M123"/>
      <c r="N123" s="14"/>
      <c r="O123"/>
      <c r="P123"/>
    </row>
    <row r="124" spans="3:16" s="12" customFormat="1" ht="15.75" customHeight="1">
      <c r="C124"/>
      <c r="D124"/>
      <c r="E124" s="7"/>
      <c r="F124"/>
      <c r="G124"/>
      <c r="H124"/>
      <c r="I124"/>
      <c r="J124"/>
      <c r="K124"/>
      <c r="L124"/>
      <c r="M124"/>
      <c r="N124" s="14"/>
      <c r="O124"/>
      <c r="P124"/>
    </row>
    <row r="125" spans="3:16" s="12" customFormat="1" ht="15.75" customHeight="1">
      <c r="C125"/>
      <c r="D125"/>
      <c r="E125" s="7"/>
      <c r="F125"/>
      <c r="G125"/>
      <c r="H125"/>
      <c r="I125"/>
      <c r="J125"/>
      <c r="K125"/>
      <c r="L125"/>
      <c r="M125"/>
      <c r="N125" s="14"/>
      <c r="O125"/>
      <c r="P125"/>
    </row>
    <row r="126" spans="3:16" s="12" customFormat="1" ht="15.75" customHeight="1">
      <c r="C126"/>
      <c r="D126"/>
      <c r="E126" s="7"/>
      <c r="F126"/>
      <c r="G126"/>
      <c r="H126"/>
      <c r="I126"/>
      <c r="J126"/>
      <c r="K126"/>
      <c r="L126"/>
      <c r="M126"/>
      <c r="N126" s="14"/>
      <c r="O126"/>
      <c r="P126"/>
    </row>
    <row r="127" spans="3:16" s="12" customFormat="1" ht="15.75" customHeight="1">
      <c r="C127"/>
      <c r="D127"/>
      <c r="E127" s="7"/>
      <c r="F127"/>
      <c r="G127"/>
      <c r="H127"/>
      <c r="I127"/>
      <c r="J127"/>
      <c r="K127"/>
      <c r="L127"/>
      <c r="M127"/>
      <c r="N127" s="14"/>
      <c r="O127"/>
      <c r="P127"/>
    </row>
    <row r="128" spans="3:16" s="12" customFormat="1" ht="15.75" customHeight="1">
      <c r="C128"/>
      <c r="D128"/>
      <c r="E128" s="7"/>
      <c r="F128"/>
      <c r="G128"/>
      <c r="H128"/>
      <c r="I128"/>
      <c r="J128"/>
      <c r="K128"/>
      <c r="L128"/>
      <c r="M128"/>
      <c r="N128" s="14"/>
      <c r="O128"/>
      <c r="P128"/>
    </row>
    <row r="129" spans="3:16" s="12" customFormat="1" ht="15.75" customHeight="1">
      <c r="C129"/>
      <c r="D129"/>
      <c r="E129" s="7"/>
      <c r="F129"/>
      <c r="G129"/>
      <c r="H129"/>
      <c r="I129"/>
      <c r="J129"/>
      <c r="K129"/>
      <c r="L129"/>
      <c r="M129"/>
      <c r="N129" s="14"/>
      <c r="O129"/>
      <c r="P129"/>
    </row>
    <row r="130" spans="3:16" s="12" customFormat="1" ht="15.75" customHeight="1">
      <c r="C130"/>
      <c r="D130"/>
      <c r="E130" s="7"/>
      <c r="F130"/>
      <c r="G130"/>
      <c r="H130"/>
      <c r="I130"/>
      <c r="J130"/>
      <c r="K130"/>
      <c r="L130"/>
      <c r="M130"/>
      <c r="N130" s="14"/>
      <c r="O130"/>
      <c r="P130"/>
    </row>
    <row r="131" spans="3:16" s="12" customFormat="1" ht="15.75" customHeight="1">
      <c r="C131"/>
      <c r="D131"/>
      <c r="E131" s="7"/>
      <c r="F131"/>
      <c r="G131"/>
      <c r="H131"/>
      <c r="I131"/>
      <c r="J131"/>
      <c r="K131"/>
      <c r="L131"/>
      <c r="M131"/>
      <c r="N131" s="14"/>
      <c r="O131"/>
      <c r="P131"/>
    </row>
    <row r="132" spans="3:16" s="12" customFormat="1" ht="15.75" customHeight="1">
      <c r="C132"/>
      <c r="D132"/>
      <c r="E132" s="7"/>
      <c r="F132"/>
      <c r="G132"/>
      <c r="H132"/>
      <c r="I132"/>
      <c r="J132"/>
      <c r="K132"/>
      <c r="L132"/>
      <c r="M132"/>
      <c r="N132" s="14"/>
      <c r="O132"/>
      <c r="P132"/>
    </row>
    <row r="133" spans="3:16" s="12" customFormat="1" ht="15.75" customHeight="1">
      <c r="C133"/>
      <c r="D133"/>
      <c r="E133" s="7"/>
      <c r="F133"/>
      <c r="G133"/>
      <c r="H133"/>
      <c r="I133"/>
      <c r="J133"/>
      <c r="K133"/>
      <c r="L133"/>
      <c r="M133"/>
      <c r="N133" s="14"/>
      <c r="O133"/>
      <c r="P133"/>
    </row>
    <row r="134" spans="3:16" s="12" customFormat="1" ht="15.75" customHeight="1">
      <c r="C134"/>
      <c r="D134"/>
      <c r="E134" s="7"/>
      <c r="F134"/>
      <c r="G134"/>
      <c r="H134"/>
      <c r="I134"/>
      <c r="J134"/>
      <c r="K134"/>
      <c r="L134"/>
      <c r="M134"/>
      <c r="N134" s="14"/>
      <c r="O134"/>
      <c r="P134"/>
    </row>
    <row r="135" spans="3:16" s="12" customFormat="1" ht="15.75" customHeight="1">
      <c r="C135"/>
      <c r="D135"/>
      <c r="E135" s="7"/>
      <c r="F135"/>
      <c r="G135"/>
      <c r="H135"/>
      <c r="I135"/>
      <c r="J135"/>
      <c r="K135"/>
      <c r="L135"/>
      <c r="M135"/>
      <c r="N135" s="14"/>
      <c r="O135"/>
      <c r="P135"/>
    </row>
    <row r="136" spans="3:16" s="12" customFormat="1" ht="15.75" customHeight="1">
      <c r="C136"/>
      <c r="D136"/>
      <c r="E136" s="7"/>
      <c r="F136"/>
      <c r="G136"/>
      <c r="H136"/>
      <c r="I136"/>
      <c r="J136"/>
      <c r="K136"/>
      <c r="L136"/>
      <c r="M136"/>
      <c r="N136" s="14"/>
      <c r="O136"/>
      <c r="P136"/>
    </row>
    <row r="137" spans="3:16" s="12" customFormat="1" ht="15.75" customHeight="1">
      <c r="C137"/>
      <c r="D137"/>
      <c r="E137" s="7"/>
      <c r="F137"/>
      <c r="G137"/>
      <c r="H137"/>
      <c r="I137"/>
      <c r="J137"/>
      <c r="K137"/>
      <c r="L137"/>
      <c r="M137"/>
      <c r="N137" s="14"/>
      <c r="O137"/>
      <c r="P137"/>
    </row>
    <row r="138" spans="3:16" s="12" customFormat="1" ht="15.75" customHeight="1">
      <c r="C138"/>
      <c r="D138"/>
      <c r="E138" s="7"/>
      <c r="F138"/>
      <c r="G138"/>
      <c r="H138"/>
      <c r="I138"/>
      <c r="J138"/>
      <c r="K138"/>
      <c r="L138"/>
      <c r="M138"/>
      <c r="N138" s="14"/>
      <c r="O138"/>
      <c r="P138"/>
    </row>
    <row r="139" spans="3:16" s="12" customFormat="1" ht="15.75" customHeight="1">
      <c r="C139"/>
      <c r="D139"/>
      <c r="E139" s="7"/>
      <c r="F139"/>
      <c r="G139"/>
      <c r="H139"/>
      <c r="I139"/>
      <c r="J139"/>
      <c r="K139"/>
      <c r="L139"/>
      <c r="M139"/>
      <c r="N139" s="14"/>
      <c r="O139"/>
      <c r="P139"/>
    </row>
    <row r="140" spans="3:16" s="12" customFormat="1" ht="15.75" customHeight="1">
      <c r="C140"/>
      <c r="D140"/>
      <c r="E140" s="7"/>
      <c r="F140"/>
      <c r="G140"/>
      <c r="H140"/>
      <c r="I140"/>
      <c r="J140"/>
      <c r="K140"/>
      <c r="L140"/>
      <c r="M140"/>
      <c r="N140" s="14"/>
      <c r="O140"/>
      <c r="P140"/>
    </row>
    <row r="141" spans="3:16" s="12" customFormat="1" ht="15.75" customHeight="1">
      <c r="C141"/>
      <c r="D141"/>
      <c r="E141" s="7"/>
      <c r="F141"/>
      <c r="G141"/>
      <c r="H141"/>
      <c r="I141"/>
      <c r="J141"/>
      <c r="K141"/>
      <c r="L141"/>
      <c r="M141"/>
      <c r="N141" s="14"/>
      <c r="O141"/>
      <c r="P141"/>
    </row>
    <row r="142" spans="3:16" s="12" customFormat="1" ht="15.75" customHeight="1">
      <c r="C142"/>
      <c r="D142"/>
      <c r="E142" s="7"/>
      <c r="F142"/>
      <c r="G142"/>
      <c r="H142"/>
      <c r="I142"/>
      <c r="J142"/>
      <c r="K142"/>
      <c r="L142"/>
      <c r="M142"/>
      <c r="N142" s="14"/>
      <c r="O142"/>
      <c r="P142"/>
    </row>
    <row r="143" spans="3:16" s="12" customFormat="1" ht="15.75" customHeight="1">
      <c r="C143"/>
      <c r="D143"/>
      <c r="E143" s="7"/>
      <c r="F143"/>
      <c r="G143"/>
      <c r="H143"/>
      <c r="I143"/>
      <c r="J143"/>
      <c r="K143"/>
      <c r="L143"/>
      <c r="M143"/>
      <c r="N143" s="14"/>
      <c r="O143"/>
      <c r="P143"/>
    </row>
    <row r="144" spans="3:16" s="12" customFormat="1" ht="15.75" customHeight="1">
      <c r="C144"/>
      <c r="D144"/>
      <c r="E144" s="7"/>
      <c r="F144"/>
      <c r="G144"/>
      <c r="H144"/>
      <c r="I144"/>
      <c r="J144"/>
      <c r="K144"/>
      <c r="L144"/>
      <c r="M144"/>
      <c r="N144" s="14"/>
      <c r="O144"/>
      <c r="P144"/>
    </row>
    <row r="145" spans="3:16" s="12" customFormat="1" ht="15.75" customHeight="1">
      <c r="C145"/>
      <c r="D145"/>
      <c r="E145" s="7"/>
      <c r="F145"/>
      <c r="G145"/>
      <c r="H145"/>
      <c r="I145"/>
      <c r="J145"/>
      <c r="K145"/>
      <c r="L145"/>
      <c r="M145"/>
      <c r="N145" s="14"/>
      <c r="O145"/>
      <c r="P145"/>
    </row>
    <row r="146" spans="3:16" s="12" customFormat="1" ht="15.75" customHeight="1">
      <c r="C146"/>
      <c r="D146"/>
      <c r="E146" s="7"/>
      <c r="F146"/>
      <c r="G146"/>
      <c r="H146"/>
      <c r="I146"/>
      <c r="J146"/>
      <c r="K146"/>
      <c r="L146"/>
      <c r="M146"/>
      <c r="N146" s="14"/>
      <c r="O146"/>
      <c r="P146"/>
    </row>
    <row r="147" spans="3:16" s="12" customFormat="1" ht="15.75" customHeight="1">
      <c r="C147"/>
      <c r="D147"/>
      <c r="E147" s="7"/>
      <c r="F147"/>
      <c r="G147"/>
      <c r="H147"/>
      <c r="I147"/>
      <c r="J147"/>
      <c r="K147"/>
      <c r="L147"/>
      <c r="M147"/>
      <c r="N147" s="14"/>
      <c r="O147"/>
      <c r="P147"/>
    </row>
    <row r="148" spans="3:16" s="12" customFormat="1" ht="15.75" customHeight="1">
      <c r="C148"/>
      <c r="D148"/>
      <c r="E148" s="7"/>
      <c r="F148"/>
      <c r="G148"/>
      <c r="H148"/>
      <c r="I148"/>
      <c r="J148"/>
      <c r="K148"/>
      <c r="L148"/>
      <c r="M148"/>
      <c r="N148" s="14"/>
      <c r="O148"/>
      <c r="P148"/>
    </row>
    <row r="149" spans="3:16" s="12" customFormat="1" ht="15.75" customHeight="1">
      <c r="C149"/>
      <c r="D149"/>
      <c r="E149" s="7"/>
      <c r="F149"/>
      <c r="G149"/>
      <c r="H149"/>
      <c r="I149"/>
      <c r="J149"/>
      <c r="K149"/>
      <c r="L149"/>
      <c r="M149"/>
      <c r="N149" s="14"/>
      <c r="O149"/>
      <c r="P149"/>
    </row>
    <row r="150" spans="3:16" s="12" customFormat="1" ht="15.75" customHeight="1">
      <c r="C150"/>
      <c r="D150"/>
      <c r="E150" s="7"/>
      <c r="F150"/>
      <c r="G150"/>
      <c r="H150"/>
      <c r="I150"/>
      <c r="J150"/>
      <c r="K150"/>
      <c r="L150"/>
      <c r="M150"/>
      <c r="N150" s="14"/>
      <c r="O150"/>
      <c r="P150"/>
    </row>
    <row r="151" spans="3:16" s="12" customFormat="1" ht="15.75" customHeight="1">
      <c r="C151"/>
      <c r="D151"/>
      <c r="E151" s="7"/>
      <c r="F151"/>
      <c r="G151"/>
      <c r="H151"/>
      <c r="I151"/>
      <c r="J151"/>
      <c r="K151"/>
      <c r="L151"/>
      <c r="M151"/>
      <c r="N151" s="14"/>
      <c r="O151"/>
      <c r="P151"/>
    </row>
    <row r="152" spans="3:16" s="12" customFormat="1" ht="15.75" customHeight="1">
      <c r="C152"/>
      <c r="D152"/>
      <c r="E152" s="7"/>
      <c r="F152"/>
      <c r="G152"/>
      <c r="H152"/>
      <c r="I152"/>
      <c r="J152"/>
      <c r="K152"/>
      <c r="L152"/>
      <c r="M152"/>
      <c r="N152" s="14"/>
      <c r="O152"/>
      <c r="P152"/>
    </row>
    <row r="153" spans="3:16" s="12" customFormat="1" ht="15.75" customHeight="1">
      <c r="C153"/>
      <c r="D153"/>
      <c r="E153" s="7"/>
      <c r="F153"/>
      <c r="G153"/>
      <c r="H153"/>
      <c r="I153"/>
      <c r="J153"/>
      <c r="K153"/>
      <c r="L153"/>
      <c r="M153"/>
      <c r="N153" s="14"/>
      <c r="O153"/>
      <c r="P153"/>
    </row>
    <row r="154" spans="3:16" s="12" customFormat="1" ht="15.75" customHeight="1">
      <c r="C154"/>
      <c r="D154"/>
      <c r="E154" s="7"/>
      <c r="F154"/>
      <c r="G154"/>
      <c r="H154"/>
      <c r="I154"/>
      <c r="J154"/>
      <c r="K154"/>
      <c r="L154"/>
      <c r="M154"/>
      <c r="N154" s="14"/>
      <c r="O154"/>
      <c r="P154"/>
    </row>
    <row r="155" spans="3:16" s="12" customFormat="1" ht="15.75" customHeight="1">
      <c r="C155"/>
      <c r="D155"/>
      <c r="E155" s="7"/>
      <c r="F155"/>
      <c r="G155"/>
      <c r="H155"/>
      <c r="I155"/>
      <c r="J155"/>
      <c r="K155"/>
      <c r="L155"/>
      <c r="M155"/>
      <c r="N155" s="14"/>
      <c r="O155"/>
      <c r="P155"/>
    </row>
    <row r="156" spans="3:16" s="12" customFormat="1" ht="15.75" customHeight="1">
      <c r="C156"/>
      <c r="D156"/>
      <c r="E156" s="7"/>
      <c r="F156"/>
      <c r="G156"/>
      <c r="H156"/>
      <c r="I156"/>
      <c r="J156"/>
      <c r="K156"/>
      <c r="L156"/>
      <c r="M156"/>
      <c r="N156" s="14"/>
      <c r="O156"/>
      <c r="P156"/>
    </row>
    <row r="157" spans="3:16" s="12" customFormat="1" ht="15.75" customHeight="1">
      <c r="C157"/>
      <c r="D157"/>
      <c r="E157" s="7"/>
      <c r="F157"/>
      <c r="G157"/>
      <c r="H157"/>
      <c r="I157"/>
      <c r="J157"/>
      <c r="K157"/>
      <c r="L157"/>
      <c r="M157"/>
      <c r="N157" s="14"/>
      <c r="O157"/>
      <c r="P157"/>
    </row>
    <row r="158" spans="3:16" s="12" customFormat="1" ht="15.75" customHeight="1">
      <c r="C158"/>
      <c r="D158"/>
      <c r="E158" s="7"/>
      <c r="F158"/>
      <c r="G158"/>
      <c r="H158"/>
      <c r="I158"/>
      <c r="J158"/>
      <c r="K158"/>
      <c r="L158"/>
      <c r="M158"/>
      <c r="N158" s="14"/>
      <c r="O158"/>
      <c r="P158"/>
    </row>
    <row r="159" spans="3:16" s="12" customFormat="1" ht="15.75" customHeight="1">
      <c r="C159"/>
      <c r="D159"/>
      <c r="E159" s="7"/>
      <c r="F159"/>
      <c r="G159"/>
      <c r="H159"/>
      <c r="I159"/>
      <c r="J159"/>
      <c r="K159"/>
      <c r="L159"/>
      <c r="M159"/>
      <c r="N159" s="14"/>
      <c r="O159"/>
      <c r="P159"/>
    </row>
    <row r="160" spans="3:16" s="12" customFormat="1" ht="15.75" customHeight="1">
      <c r="C160"/>
      <c r="D160"/>
      <c r="E160" s="7"/>
      <c r="F160"/>
      <c r="G160"/>
      <c r="H160"/>
      <c r="I160"/>
      <c r="J160"/>
      <c r="K160"/>
      <c r="L160"/>
      <c r="M160"/>
      <c r="N160" s="14"/>
      <c r="O160"/>
      <c r="P160"/>
    </row>
    <row r="161" spans="3:16" s="12" customFormat="1" ht="15.75" customHeight="1">
      <c r="C161"/>
      <c r="D161"/>
      <c r="E161" s="7"/>
      <c r="F161"/>
      <c r="G161"/>
      <c r="H161"/>
      <c r="I161"/>
      <c r="J161"/>
      <c r="K161"/>
      <c r="L161"/>
      <c r="M161"/>
      <c r="N161" s="14"/>
      <c r="O161"/>
      <c r="P161"/>
    </row>
    <row r="162" spans="3:16" s="12" customFormat="1" ht="15.75" customHeight="1">
      <c r="C162"/>
      <c r="D162"/>
      <c r="E162" s="7"/>
      <c r="F162"/>
      <c r="G162"/>
      <c r="H162"/>
      <c r="I162"/>
      <c r="J162"/>
      <c r="K162"/>
      <c r="L162"/>
      <c r="M162"/>
      <c r="N162" s="14"/>
      <c r="O162"/>
      <c r="P162"/>
    </row>
    <row r="163" spans="3:16" s="12" customFormat="1" ht="15.75" customHeight="1">
      <c r="C163"/>
      <c r="D163"/>
      <c r="E163" s="7"/>
      <c r="F163"/>
      <c r="G163"/>
      <c r="H163"/>
      <c r="I163"/>
      <c r="J163"/>
      <c r="K163"/>
      <c r="L163"/>
      <c r="M163"/>
      <c r="N163" s="14"/>
      <c r="O163"/>
      <c r="P163"/>
    </row>
    <row r="164" spans="3:16" s="12" customFormat="1" ht="15.75" customHeight="1">
      <c r="C164"/>
      <c r="D164"/>
      <c r="E164" s="7"/>
      <c r="F164"/>
      <c r="G164"/>
      <c r="H164"/>
      <c r="I164"/>
      <c r="J164"/>
      <c r="K164"/>
      <c r="L164"/>
      <c r="M164"/>
      <c r="N164" s="14"/>
      <c r="O164"/>
      <c r="P164"/>
    </row>
    <row r="165" spans="3:16" s="12" customFormat="1" ht="15.75" customHeight="1">
      <c r="C165"/>
      <c r="D165"/>
      <c r="E165" s="7"/>
      <c r="F165"/>
      <c r="G165"/>
      <c r="H165"/>
      <c r="I165"/>
      <c r="J165"/>
      <c r="K165"/>
      <c r="L165"/>
      <c r="M165"/>
      <c r="N165" s="14"/>
      <c r="O165"/>
      <c r="P165"/>
    </row>
    <row r="166" spans="3:16" s="12" customFormat="1" ht="15.75" customHeight="1">
      <c r="C166"/>
      <c r="D166"/>
      <c r="E166" s="7"/>
      <c r="F166"/>
      <c r="G166"/>
      <c r="H166"/>
      <c r="I166"/>
      <c r="J166"/>
      <c r="K166"/>
      <c r="L166"/>
      <c r="M166"/>
      <c r="N166" s="14"/>
      <c r="O166"/>
      <c r="P166"/>
    </row>
    <row r="167" spans="3:16" s="12" customFormat="1" ht="15.75" customHeight="1">
      <c r="C167"/>
      <c r="D167"/>
      <c r="E167" s="7"/>
      <c r="F167"/>
      <c r="G167"/>
      <c r="H167"/>
      <c r="I167"/>
      <c r="J167"/>
      <c r="K167"/>
      <c r="L167"/>
      <c r="M167"/>
      <c r="N167" s="14"/>
      <c r="O167"/>
      <c r="P167"/>
    </row>
    <row r="168" spans="3:16" s="12" customFormat="1" ht="15.75" customHeight="1">
      <c r="C168"/>
      <c r="D168"/>
      <c r="E168" s="7"/>
      <c r="F168"/>
      <c r="G168"/>
      <c r="H168"/>
      <c r="I168"/>
      <c r="J168"/>
      <c r="K168"/>
      <c r="L168"/>
      <c r="M168"/>
      <c r="N168" s="14"/>
      <c r="O168"/>
      <c r="P168"/>
    </row>
    <row r="169" spans="3:16" s="12" customFormat="1" ht="15.75" customHeight="1">
      <c r="C169"/>
      <c r="D169"/>
      <c r="E169" s="7"/>
      <c r="F169"/>
      <c r="G169"/>
      <c r="H169"/>
      <c r="I169"/>
      <c r="J169"/>
      <c r="K169"/>
      <c r="L169"/>
      <c r="M169"/>
      <c r="N169" s="14"/>
      <c r="O169"/>
      <c r="P169"/>
    </row>
    <row r="170" spans="3:16" s="12" customFormat="1" ht="15.75" customHeight="1">
      <c r="C170"/>
      <c r="D170"/>
      <c r="E170" s="7"/>
      <c r="F170"/>
      <c r="G170"/>
      <c r="H170"/>
      <c r="I170"/>
      <c r="J170"/>
      <c r="K170"/>
      <c r="L170"/>
      <c r="M170"/>
      <c r="N170" s="14"/>
      <c r="O170"/>
      <c r="P170"/>
    </row>
    <row r="171" spans="3:16" s="12" customFormat="1" ht="15.75" customHeight="1">
      <c r="C171"/>
      <c r="D171"/>
      <c r="E171" s="7"/>
      <c r="F171"/>
      <c r="G171"/>
      <c r="H171"/>
      <c r="I171"/>
      <c r="J171"/>
      <c r="K171"/>
      <c r="L171"/>
      <c r="M171"/>
      <c r="N171" s="14"/>
      <c r="O171"/>
      <c r="P171"/>
    </row>
    <row r="172" spans="3:16" s="12" customFormat="1" ht="15.75" customHeight="1">
      <c r="C172"/>
      <c r="D172"/>
      <c r="E172" s="7"/>
      <c r="F172"/>
      <c r="G172"/>
      <c r="H172"/>
      <c r="I172"/>
      <c r="J172"/>
      <c r="K172"/>
      <c r="L172"/>
      <c r="M172"/>
      <c r="N172" s="14"/>
      <c r="O172"/>
      <c r="P172"/>
    </row>
    <row r="173" spans="3:16" s="12" customFormat="1" ht="15.75" customHeight="1">
      <c r="C173"/>
      <c r="D173"/>
      <c r="E173" s="7"/>
      <c r="F173"/>
      <c r="G173"/>
      <c r="H173"/>
      <c r="I173"/>
      <c r="J173"/>
      <c r="K173"/>
      <c r="L173"/>
      <c r="M173"/>
      <c r="N173" s="14"/>
      <c r="O173"/>
      <c r="P173"/>
    </row>
    <row r="174" spans="3:16" s="12" customFormat="1" ht="15.75" customHeight="1">
      <c r="C174"/>
      <c r="D174"/>
      <c r="E174" s="7"/>
      <c r="F174"/>
      <c r="G174"/>
      <c r="H174"/>
      <c r="I174"/>
      <c r="J174"/>
      <c r="K174"/>
      <c r="L174"/>
      <c r="M174"/>
      <c r="N174" s="14"/>
      <c r="O174"/>
      <c r="P174"/>
    </row>
    <row r="175" spans="3:16" s="12" customFormat="1" ht="15.75" customHeight="1">
      <c r="C175"/>
      <c r="D175"/>
      <c r="E175" s="7"/>
      <c r="F175"/>
      <c r="G175"/>
      <c r="H175"/>
      <c r="I175"/>
      <c r="J175"/>
      <c r="K175"/>
      <c r="L175"/>
      <c r="M175"/>
      <c r="N175" s="14"/>
      <c r="O175"/>
      <c r="P175"/>
    </row>
    <row r="176" spans="3:16" s="12" customFormat="1" ht="15.75" customHeight="1">
      <c r="C176"/>
      <c r="D176"/>
      <c r="E176" s="7"/>
      <c r="F176"/>
      <c r="G176"/>
      <c r="H176"/>
      <c r="I176"/>
      <c r="J176"/>
      <c r="K176"/>
      <c r="L176"/>
      <c r="M176"/>
      <c r="N176" s="14"/>
      <c r="O176"/>
      <c r="P176"/>
    </row>
    <row r="177" spans="3:16" s="12" customFormat="1" ht="15.75" customHeight="1">
      <c r="C177"/>
      <c r="D177"/>
      <c r="E177" s="7"/>
      <c r="F177"/>
      <c r="G177"/>
      <c r="H177"/>
      <c r="I177"/>
      <c r="J177"/>
      <c r="K177"/>
      <c r="L177"/>
      <c r="M177"/>
      <c r="N177" s="14"/>
      <c r="O177"/>
      <c r="P177"/>
    </row>
    <row r="178" spans="3:16" s="12" customFormat="1" ht="15.75" customHeight="1">
      <c r="C178"/>
      <c r="D178"/>
      <c r="E178" s="7"/>
      <c r="F178"/>
      <c r="G178"/>
      <c r="H178"/>
      <c r="I178"/>
      <c r="J178"/>
      <c r="K178"/>
      <c r="L178"/>
      <c r="M178"/>
      <c r="N178" s="14"/>
      <c r="O178"/>
      <c r="P178"/>
    </row>
    <row r="179" spans="3:16" s="12" customFormat="1" ht="15.75" customHeight="1">
      <c r="C179"/>
      <c r="D179"/>
      <c r="E179" s="7"/>
      <c r="F179"/>
      <c r="G179"/>
      <c r="H179"/>
      <c r="I179"/>
      <c r="J179"/>
      <c r="K179"/>
      <c r="L179"/>
      <c r="M179"/>
      <c r="N179" s="14"/>
      <c r="O179"/>
      <c r="P179"/>
    </row>
    <row r="180" spans="3:16" s="12" customFormat="1" ht="15.75" customHeight="1">
      <c r="C180"/>
      <c r="D180"/>
      <c r="E180" s="7"/>
      <c r="F180"/>
      <c r="G180"/>
      <c r="H180"/>
      <c r="I180"/>
      <c r="J180"/>
      <c r="K180"/>
      <c r="L180"/>
      <c r="M180"/>
      <c r="N180" s="14"/>
      <c r="O180"/>
      <c r="P180"/>
    </row>
    <row r="181" spans="3:16" s="12" customFormat="1" ht="15.75" customHeight="1">
      <c r="C181"/>
      <c r="D181"/>
      <c r="E181" s="7"/>
      <c r="F181"/>
      <c r="G181"/>
      <c r="H181"/>
      <c r="I181"/>
      <c r="J181"/>
      <c r="K181"/>
      <c r="L181"/>
      <c r="M181"/>
      <c r="N181" s="14"/>
      <c r="O181"/>
      <c r="P181"/>
    </row>
    <row r="182" spans="3:16" s="12" customFormat="1" ht="15.75" customHeight="1">
      <c r="C182"/>
      <c r="D182"/>
      <c r="E182" s="7"/>
      <c r="F182"/>
      <c r="G182"/>
      <c r="H182"/>
      <c r="I182"/>
      <c r="J182"/>
      <c r="K182"/>
      <c r="L182"/>
      <c r="M182"/>
      <c r="N182" s="14"/>
      <c r="O182"/>
      <c r="P182"/>
    </row>
    <row r="183" spans="3:16" s="12" customFormat="1" ht="15.75" customHeight="1">
      <c r="C183"/>
      <c r="D183"/>
      <c r="E183" s="7"/>
      <c r="F183"/>
      <c r="G183"/>
      <c r="H183"/>
      <c r="I183"/>
      <c r="J183"/>
      <c r="K183"/>
      <c r="L183"/>
      <c r="M183"/>
      <c r="N183" s="14"/>
      <c r="O183"/>
      <c r="P183"/>
    </row>
    <row r="184" spans="3:16" s="12" customFormat="1" ht="15.75" customHeight="1">
      <c r="C184"/>
      <c r="D184"/>
      <c r="E184" s="7"/>
      <c r="F184"/>
      <c r="G184"/>
      <c r="H184"/>
      <c r="I184"/>
      <c r="J184"/>
      <c r="K184"/>
      <c r="L184"/>
      <c r="M184"/>
      <c r="N184" s="14"/>
      <c r="O184"/>
      <c r="P184"/>
    </row>
    <row r="185" spans="3:16" s="12" customFormat="1" ht="15.75" customHeight="1">
      <c r="C185"/>
      <c r="D185"/>
      <c r="E185" s="7"/>
      <c r="F185"/>
      <c r="G185"/>
      <c r="H185"/>
      <c r="I185"/>
      <c r="J185"/>
      <c r="K185"/>
      <c r="L185"/>
      <c r="M185"/>
      <c r="N185" s="14"/>
      <c r="O185"/>
      <c r="P185"/>
    </row>
    <row r="186" spans="3:16" s="12" customFormat="1" ht="15.75" customHeight="1">
      <c r="C186"/>
      <c r="D186"/>
      <c r="E186" s="7"/>
      <c r="F186"/>
      <c r="G186"/>
      <c r="H186"/>
      <c r="I186"/>
      <c r="J186"/>
      <c r="K186"/>
      <c r="L186"/>
      <c r="M186"/>
      <c r="N186" s="14"/>
      <c r="O186"/>
      <c r="P186"/>
    </row>
    <row r="187" spans="3:16" s="12" customFormat="1" ht="15.75" customHeight="1">
      <c r="C187"/>
      <c r="D187"/>
      <c r="E187" s="7"/>
      <c r="F187"/>
      <c r="G187"/>
      <c r="H187"/>
      <c r="I187"/>
      <c r="J187"/>
      <c r="K187"/>
      <c r="L187"/>
      <c r="M187"/>
      <c r="N187" s="14"/>
      <c r="O187"/>
      <c r="P187"/>
    </row>
    <row r="188" spans="3:16" s="12" customFormat="1" ht="15.75" customHeight="1">
      <c r="C188"/>
      <c r="D188"/>
      <c r="E188" s="7"/>
      <c r="F188"/>
      <c r="G188"/>
      <c r="H188"/>
      <c r="I188"/>
      <c r="J188"/>
      <c r="K188"/>
      <c r="L188"/>
      <c r="M188"/>
      <c r="N188" s="14"/>
      <c r="O188"/>
      <c r="P188"/>
    </row>
    <row r="189" spans="3:16" s="12" customFormat="1" ht="15.75" customHeight="1">
      <c r="C189"/>
      <c r="D189"/>
      <c r="E189" s="7"/>
      <c r="F189"/>
      <c r="G189"/>
      <c r="H189"/>
      <c r="I189"/>
      <c r="J189"/>
      <c r="K189"/>
      <c r="L189"/>
      <c r="M189"/>
      <c r="N189" s="14"/>
      <c r="O189"/>
      <c r="P189"/>
    </row>
    <row r="190" spans="3:16" s="12" customFormat="1" ht="15.75" customHeight="1">
      <c r="C190"/>
      <c r="D190"/>
      <c r="E190" s="7"/>
      <c r="F190"/>
      <c r="G190"/>
      <c r="H190"/>
      <c r="I190"/>
      <c r="J190"/>
      <c r="K190"/>
      <c r="L190"/>
      <c r="M190"/>
      <c r="N190" s="14"/>
      <c r="O190"/>
      <c r="P190"/>
    </row>
    <row r="191" spans="3:16" s="12" customFormat="1" ht="15.75" customHeight="1">
      <c r="C191"/>
      <c r="D191"/>
      <c r="E191" s="7"/>
      <c r="F191"/>
      <c r="G191"/>
      <c r="H191"/>
      <c r="I191"/>
      <c r="J191"/>
      <c r="K191"/>
      <c r="L191"/>
      <c r="M191"/>
      <c r="N191" s="14"/>
      <c r="O191"/>
      <c r="P191"/>
    </row>
    <row r="192" spans="3:16" s="12" customFormat="1" ht="15.75" customHeight="1">
      <c r="C192"/>
      <c r="D192"/>
      <c r="E192" s="7"/>
      <c r="F192"/>
      <c r="G192"/>
      <c r="H192"/>
      <c r="I192"/>
      <c r="J192"/>
      <c r="K192"/>
      <c r="L192"/>
      <c r="M192"/>
      <c r="N192" s="14"/>
      <c r="O192"/>
      <c r="P192"/>
    </row>
    <row r="193" spans="3:16" s="12" customFormat="1" ht="15.75" customHeight="1">
      <c r="C193"/>
      <c r="D193"/>
      <c r="E193" s="7"/>
      <c r="F193"/>
      <c r="G193"/>
      <c r="H193"/>
      <c r="I193"/>
      <c r="J193"/>
      <c r="K193"/>
      <c r="L193"/>
      <c r="M193"/>
      <c r="N193" s="14"/>
      <c r="O193"/>
      <c r="P193"/>
    </row>
    <row r="194" spans="3:16" s="12" customFormat="1" ht="15.75" customHeight="1">
      <c r="C194"/>
      <c r="D194"/>
      <c r="E194" s="7"/>
      <c r="F194"/>
      <c r="G194"/>
      <c r="H194"/>
      <c r="I194"/>
      <c r="J194"/>
      <c r="K194"/>
      <c r="L194"/>
      <c r="M194"/>
      <c r="N194" s="14"/>
      <c r="O194"/>
      <c r="P194"/>
    </row>
    <row r="195" spans="3:16" s="12" customFormat="1" ht="15.75" customHeight="1">
      <c r="C195"/>
      <c r="D195"/>
      <c r="E195" s="7"/>
      <c r="F195"/>
      <c r="G195"/>
      <c r="H195"/>
      <c r="I195"/>
      <c r="J195"/>
      <c r="K195"/>
      <c r="L195"/>
      <c r="M195"/>
      <c r="N195" s="14"/>
      <c r="O195"/>
      <c r="P195"/>
    </row>
    <row r="196" spans="3:16" s="12" customFormat="1" ht="15.75" customHeight="1">
      <c r="C196"/>
      <c r="D196"/>
      <c r="E196" s="7"/>
      <c r="F196"/>
      <c r="G196"/>
      <c r="H196"/>
      <c r="I196"/>
      <c r="J196"/>
      <c r="K196"/>
      <c r="L196"/>
      <c r="M196"/>
      <c r="N196" s="14"/>
      <c r="O196"/>
      <c r="P196"/>
    </row>
    <row r="197" spans="3:16" s="12" customFormat="1" ht="15.75" customHeight="1">
      <c r="C197"/>
      <c r="D197"/>
      <c r="E197" s="7"/>
      <c r="F197"/>
      <c r="G197"/>
      <c r="H197"/>
      <c r="I197"/>
      <c r="J197"/>
      <c r="K197"/>
      <c r="L197"/>
      <c r="M197"/>
      <c r="N197" s="14"/>
      <c r="O197"/>
      <c r="P197"/>
    </row>
    <row r="198" spans="3:16" s="12" customFormat="1" ht="15.75" customHeight="1">
      <c r="C198"/>
      <c r="D198"/>
      <c r="E198" s="7"/>
      <c r="F198"/>
      <c r="G198"/>
      <c r="H198"/>
      <c r="I198"/>
      <c r="J198"/>
      <c r="K198"/>
      <c r="L198"/>
      <c r="M198"/>
      <c r="N198" s="14"/>
      <c r="O198"/>
      <c r="P198"/>
    </row>
    <row r="199" spans="3:16" s="12" customFormat="1" ht="15.75" customHeight="1">
      <c r="C199"/>
      <c r="D199"/>
      <c r="E199" s="7"/>
      <c r="F199"/>
      <c r="G199"/>
      <c r="H199"/>
      <c r="I199"/>
      <c r="J199"/>
      <c r="K199"/>
      <c r="L199"/>
      <c r="M199"/>
      <c r="N199" s="14"/>
      <c r="O199"/>
      <c r="P199"/>
    </row>
    <row r="200" spans="3:16" s="12" customFormat="1" ht="15.75" customHeight="1">
      <c r="C200"/>
      <c r="D200"/>
      <c r="E200" s="7"/>
      <c r="F200"/>
      <c r="G200"/>
      <c r="H200"/>
      <c r="I200"/>
      <c r="J200"/>
      <c r="K200"/>
      <c r="L200"/>
      <c r="M200"/>
      <c r="N200" s="14"/>
      <c r="O200"/>
      <c r="P200"/>
    </row>
    <row r="201" spans="3:16" s="12" customFormat="1" ht="15.75" customHeight="1">
      <c r="C201"/>
      <c r="D201"/>
      <c r="E201" s="7"/>
      <c r="F201"/>
      <c r="G201"/>
      <c r="H201"/>
      <c r="I201"/>
      <c r="J201"/>
      <c r="K201"/>
      <c r="L201"/>
      <c r="M201"/>
      <c r="N201" s="14"/>
      <c r="O201"/>
      <c r="P201"/>
    </row>
    <row r="202" spans="3:16" s="12" customFormat="1" ht="15.75" customHeight="1">
      <c r="C202"/>
      <c r="D202"/>
      <c r="E202" s="7"/>
      <c r="F202"/>
      <c r="G202"/>
      <c r="H202"/>
      <c r="I202"/>
      <c r="J202"/>
      <c r="K202"/>
      <c r="L202"/>
      <c r="M202"/>
      <c r="N202" s="14"/>
      <c r="O202"/>
      <c r="P202"/>
    </row>
    <row r="203" spans="3:16" s="12" customFormat="1" ht="15.75" customHeight="1">
      <c r="C203"/>
      <c r="D203"/>
      <c r="E203" s="7"/>
      <c r="F203"/>
      <c r="G203"/>
      <c r="H203"/>
      <c r="I203"/>
      <c r="J203"/>
      <c r="K203"/>
      <c r="L203"/>
      <c r="M203"/>
      <c r="N203" s="14"/>
      <c r="O203"/>
      <c r="P203"/>
    </row>
    <row r="204" spans="3:16" s="12" customFormat="1" ht="15.75" customHeight="1">
      <c r="C204"/>
      <c r="D204"/>
      <c r="E204" s="7"/>
      <c r="F204"/>
      <c r="G204"/>
      <c r="H204"/>
      <c r="I204"/>
      <c r="J204"/>
      <c r="K204"/>
      <c r="L204"/>
      <c r="M204"/>
      <c r="N204" s="14"/>
      <c r="O204"/>
      <c r="P204"/>
    </row>
    <row r="205" spans="3:16" s="12" customFormat="1" ht="15.75" customHeight="1">
      <c r="C205"/>
      <c r="D205"/>
      <c r="E205" s="7"/>
      <c r="F205"/>
      <c r="G205"/>
      <c r="H205"/>
      <c r="I205"/>
      <c r="J205"/>
      <c r="K205"/>
      <c r="L205"/>
      <c r="M205"/>
      <c r="N205" s="14"/>
      <c r="O205"/>
      <c r="P205"/>
    </row>
    <row r="206" spans="3:16" s="12" customFormat="1" ht="15.75" customHeight="1">
      <c r="C206"/>
      <c r="D206"/>
      <c r="E206" s="7"/>
      <c r="F206"/>
      <c r="G206"/>
      <c r="H206"/>
      <c r="I206"/>
      <c r="J206"/>
      <c r="K206"/>
      <c r="L206"/>
      <c r="M206"/>
      <c r="N206" s="14"/>
      <c r="O206"/>
      <c r="P206"/>
    </row>
    <row r="207" spans="3:16" s="12" customFormat="1" ht="15.75" customHeight="1">
      <c r="C207"/>
      <c r="D207"/>
      <c r="E207" s="7"/>
      <c r="F207"/>
      <c r="G207"/>
      <c r="H207"/>
      <c r="I207"/>
      <c r="J207"/>
      <c r="K207"/>
      <c r="L207"/>
      <c r="M207"/>
      <c r="N207" s="14"/>
      <c r="O207"/>
      <c r="P207"/>
    </row>
    <row r="208" spans="3:16" s="12" customFormat="1" ht="15.75" customHeight="1">
      <c r="C208"/>
      <c r="D208"/>
      <c r="E208" s="7"/>
      <c r="F208"/>
      <c r="G208"/>
      <c r="H208"/>
      <c r="I208"/>
      <c r="J208"/>
      <c r="K208"/>
      <c r="L208"/>
      <c r="M208"/>
      <c r="N208" s="14"/>
      <c r="O208"/>
      <c r="P208"/>
    </row>
    <row r="209" spans="3:16" s="12" customFormat="1" ht="15.75" customHeight="1">
      <c r="C209"/>
      <c r="D209"/>
      <c r="E209" s="7"/>
      <c r="F209"/>
      <c r="G209"/>
      <c r="H209"/>
      <c r="I209"/>
      <c r="J209"/>
      <c r="K209"/>
      <c r="L209"/>
      <c r="M209"/>
      <c r="N209" s="14"/>
      <c r="O209"/>
      <c r="P209"/>
    </row>
    <row r="210" spans="3:16" s="12" customFormat="1" ht="15.75" customHeight="1">
      <c r="C210"/>
      <c r="D210"/>
      <c r="E210" s="7"/>
      <c r="F210"/>
      <c r="G210"/>
      <c r="H210"/>
      <c r="I210"/>
      <c r="J210"/>
      <c r="K210"/>
      <c r="L210"/>
      <c r="M210"/>
      <c r="N210" s="14"/>
      <c r="O210"/>
      <c r="P210"/>
    </row>
    <row r="211" spans="3:16" s="12" customFormat="1" ht="15.75" customHeight="1">
      <c r="C211"/>
      <c r="D211"/>
      <c r="E211" s="7"/>
      <c r="F211"/>
      <c r="G211"/>
      <c r="H211"/>
      <c r="I211"/>
      <c r="J211"/>
      <c r="K211"/>
      <c r="L211"/>
      <c r="M211"/>
      <c r="N211" s="14"/>
      <c r="O211"/>
      <c r="P211"/>
    </row>
    <row r="212" spans="3:16" s="12" customFormat="1" ht="15.75" customHeight="1">
      <c r="C212"/>
      <c r="D212"/>
      <c r="E212" s="7"/>
      <c r="F212"/>
      <c r="G212"/>
      <c r="H212"/>
      <c r="I212"/>
      <c r="J212"/>
      <c r="K212"/>
      <c r="L212"/>
      <c r="M212"/>
      <c r="N212" s="14"/>
      <c r="O212"/>
      <c r="P212"/>
    </row>
    <row r="213" spans="3:16" s="12" customFormat="1" ht="15.75" customHeight="1">
      <c r="C213"/>
      <c r="D213"/>
      <c r="E213" s="7"/>
      <c r="F213"/>
      <c r="G213"/>
      <c r="H213"/>
      <c r="I213"/>
      <c r="J213"/>
      <c r="K213"/>
      <c r="L213"/>
      <c r="M213"/>
      <c r="N213" s="14"/>
      <c r="O213"/>
      <c r="P213"/>
    </row>
    <row r="214" spans="3:16" s="12" customFormat="1" ht="15.75" customHeight="1">
      <c r="C214"/>
      <c r="D214"/>
      <c r="E214" s="7"/>
      <c r="F214"/>
      <c r="G214"/>
      <c r="H214"/>
      <c r="I214"/>
      <c r="J214"/>
      <c r="K214"/>
      <c r="L214"/>
      <c r="M214"/>
      <c r="N214" s="14"/>
      <c r="O214"/>
      <c r="P214"/>
    </row>
    <row r="215" spans="3:16" s="12" customFormat="1" ht="15.75" customHeight="1">
      <c r="C215"/>
      <c r="D215"/>
      <c r="E215" s="7"/>
      <c r="F215"/>
      <c r="G215"/>
      <c r="H215"/>
      <c r="I215"/>
      <c r="J215"/>
      <c r="K215"/>
      <c r="L215"/>
      <c r="M215"/>
      <c r="N215" s="14"/>
      <c r="O215"/>
      <c r="P215"/>
    </row>
    <row r="216" spans="3:16" s="12" customFormat="1" ht="15.75" customHeight="1">
      <c r="C216"/>
      <c r="D216"/>
      <c r="E216" s="7"/>
      <c r="F216"/>
      <c r="G216"/>
      <c r="H216"/>
      <c r="I216"/>
      <c r="J216"/>
      <c r="K216"/>
      <c r="L216"/>
      <c r="M216"/>
      <c r="N216" s="14"/>
      <c r="O216"/>
      <c r="P216"/>
    </row>
    <row r="217" spans="3:16" s="12" customFormat="1" ht="15.75" customHeight="1">
      <c r="C217"/>
      <c r="D217"/>
      <c r="E217" s="7"/>
      <c r="F217"/>
      <c r="G217"/>
      <c r="H217"/>
      <c r="I217"/>
      <c r="J217"/>
      <c r="K217"/>
      <c r="L217"/>
      <c r="M217"/>
      <c r="N217" s="14"/>
      <c r="O217"/>
      <c r="P217"/>
    </row>
    <row r="218" spans="3:16" s="12" customFormat="1" ht="15.75" customHeight="1">
      <c r="C218"/>
      <c r="D218"/>
      <c r="E218" s="7"/>
      <c r="F218"/>
      <c r="G218"/>
      <c r="H218"/>
      <c r="I218"/>
      <c r="J218"/>
      <c r="K218"/>
      <c r="L218"/>
      <c r="M218"/>
      <c r="N218" s="14"/>
      <c r="O218"/>
      <c r="P218"/>
    </row>
    <row r="219" spans="3:16" s="12" customFormat="1" ht="15.75" customHeight="1">
      <c r="C219"/>
      <c r="D219"/>
      <c r="E219" s="7"/>
      <c r="F219"/>
      <c r="G219"/>
      <c r="H219"/>
      <c r="I219"/>
      <c r="J219"/>
      <c r="K219"/>
      <c r="L219"/>
      <c r="M219"/>
      <c r="N219" s="14"/>
      <c r="O219"/>
      <c r="P219"/>
    </row>
    <row r="220" spans="3:16" s="12" customFormat="1" ht="15.75" customHeight="1">
      <c r="C220"/>
      <c r="D220"/>
      <c r="E220" s="7"/>
      <c r="F220"/>
      <c r="G220"/>
      <c r="H220"/>
      <c r="I220"/>
      <c r="J220"/>
      <c r="K220"/>
      <c r="L220"/>
      <c r="M220"/>
      <c r="N220" s="14"/>
      <c r="O220"/>
      <c r="P220"/>
    </row>
    <row r="221" spans="3:16" s="12" customFormat="1" ht="15.75" customHeight="1">
      <c r="C221"/>
      <c r="D221"/>
      <c r="E221" s="7"/>
      <c r="F221"/>
      <c r="G221"/>
      <c r="H221"/>
      <c r="I221"/>
      <c r="J221"/>
      <c r="K221"/>
      <c r="L221"/>
      <c r="M221"/>
      <c r="N221" s="14"/>
      <c r="O221"/>
      <c r="P221"/>
    </row>
    <row r="222" spans="3:16" s="12" customFormat="1" ht="15.75" customHeight="1">
      <c r="C222"/>
      <c r="D222"/>
      <c r="E222" s="7"/>
      <c r="F222"/>
      <c r="G222"/>
      <c r="H222"/>
      <c r="I222"/>
      <c r="J222"/>
      <c r="K222"/>
      <c r="L222"/>
      <c r="M222"/>
      <c r="N222" s="14"/>
      <c r="O222"/>
      <c r="P222"/>
    </row>
    <row r="223" spans="3:16" s="12" customFormat="1" ht="15.75" customHeight="1">
      <c r="C223"/>
      <c r="D223"/>
      <c r="E223" s="7"/>
      <c r="F223"/>
      <c r="G223"/>
      <c r="H223"/>
      <c r="I223"/>
      <c r="J223"/>
      <c r="K223"/>
      <c r="L223"/>
      <c r="M223"/>
      <c r="N223" s="14"/>
      <c r="O223"/>
      <c r="P223"/>
    </row>
    <row r="224" spans="3:16" s="12" customFormat="1" ht="15.75" customHeight="1">
      <c r="C224"/>
      <c r="D224"/>
      <c r="E224" s="7"/>
      <c r="F224"/>
      <c r="G224"/>
      <c r="H224"/>
      <c r="I224"/>
      <c r="J224"/>
      <c r="K224"/>
      <c r="L224"/>
      <c r="M224"/>
      <c r="N224" s="14"/>
      <c r="O224"/>
      <c r="P224"/>
    </row>
    <row r="225" spans="3:16" s="12" customFormat="1" ht="15.75" customHeight="1">
      <c r="C225"/>
      <c r="D225"/>
      <c r="E225" s="7"/>
      <c r="F225"/>
      <c r="G225"/>
      <c r="H225"/>
      <c r="I225"/>
      <c r="J225"/>
      <c r="K225"/>
      <c r="L225"/>
      <c r="M225"/>
      <c r="N225" s="14"/>
      <c r="O225"/>
      <c r="P225"/>
    </row>
    <row r="226" spans="3:16" s="12" customFormat="1" ht="15.75" customHeight="1">
      <c r="C226"/>
      <c r="D226"/>
      <c r="E226" s="7"/>
      <c r="F226"/>
      <c r="G226"/>
      <c r="H226"/>
      <c r="I226"/>
      <c r="J226"/>
      <c r="K226"/>
      <c r="L226"/>
      <c r="M226"/>
      <c r="N226" s="14"/>
      <c r="O226"/>
      <c r="P226"/>
    </row>
    <row r="227" spans="3:16" s="12" customFormat="1" ht="15.75" customHeight="1">
      <c r="C227"/>
      <c r="D227"/>
      <c r="E227" s="7"/>
      <c r="F227"/>
      <c r="G227"/>
      <c r="H227"/>
      <c r="I227"/>
      <c r="J227"/>
      <c r="K227"/>
      <c r="L227"/>
      <c r="M227"/>
      <c r="N227" s="14"/>
      <c r="O227"/>
      <c r="P227"/>
    </row>
    <row r="228" spans="3:16" s="12" customFormat="1" ht="15.75" customHeight="1">
      <c r="C228"/>
      <c r="D228"/>
      <c r="E228" s="7"/>
      <c r="F228"/>
      <c r="G228"/>
      <c r="H228"/>
      <c r="I228"/>
      <c r="J228"/>
      <c r="K228"/>
      <c r="L228"/>
      <c r="M228"/>
      <c r="N228" s="14"/>
      <c r="O228"/>
      <c r="P228"/>
    </row>
    <row r="229" spans="3:16" s="12" customFormat="1" ht="15.75" customHeight="1">
      <c r="C229"/>
      <c r="D229"/>
      <c r="E229" s="7"/>
      <c r="F229"/>
      <c r="G229"/>
      <c r="H229"/>
      <c r="I229"/>
      <c r="J229"/>
      <c r="K229"/>
      <c r="L229"/>
      <c r="M229"/>
      <c r="N229" s="14"/>
      <c r="O229"/>
      <c r="P229"/>
    </row>
    <row r="230" spans="3:16" s="12" customFormat="1" ht="15.75" customHeight="1">
      <c r="C230"/>
      <c r="D230"/>
      <c r="E230" s="7"/>
      <c r="F230"/>
      <c r="G230"/>
      <c r="H230"/>
      <c r="I230"/>
      <c r="J230"/>
      <c r="K230"/>
      <c r="L230"/>
      <c r="M230"/>
      <c r="N230" s="14"/>
      <c r="O230"/>
      <c r="P230"/>
    </row>
    <row r="231" spans="3:16" s="12" customFormat="1" ht="15.75" customHeight="1">
      <c r="C231"/>
      <c r="D231"/>
      <c r="E231" s="7"/>
      <c r="F231"/>
      <c r="G231"/>
      <c r="H231"/>
      <c r="I231"/>
      <c r="J231"/>
      <c r="K231"/>
      <c r="L231"/>
      <c r="M231"/>
      <c r="N231" s="14"/>
      <c r="O231"/>
      <c r="P231"/>
    </row>
    <row r="232" spans="3:16" s="12" customFormat="1" ht="15.75" customHeight="1">
      <c r="C232"/>
      <c r="D232"/>
      <c r="E232" s="7"/>
      <c r="F232"/>
      <c r="G232"/>
      <c r="H232"/>
      <c r="I232"/>
      <c r="J232"/>
      <c r="K232"/>
      <c r="L232"/>
      <c r="M232"/>
      <c r="N232" s="14"/>
      <c r="O232"/>
      <c r="P232"/>
    </row>
    <row r="233" spans="3:16" s="12" customFormat="1" ht="15.75" customHeight="1">
      <c r="C233"/>
      <c r="D233"/>
      <c r="E233" s="7"/>
      <c r="F233"/>
      <c r="G233"/>
      <c r="H233"/>
      <c r="I233"/>
      <c r="J233"/>
      <c r="K233"/>
      <c r="L233"/>
      <c r="M233"/>
      <c r="N233" s="14"/>
      <c r="O233"/>
      <c r="P233"/>
    </row>
    <row r="234" spans="3:16" s="12" customFormat="1" ht="15.75" customHeight="1">
      <c r="C234"/>
      <c r="D234"/>
      <c r="E234" s="7"/>
      <c r="F234"/>
      <c r="G234"/>
      <c r="H234"/>
      <c r="I234"/>
      <c r="J234"/>
      <c r="K234"/>
      <c r="L234"/>
      <c r="M234"/>
      <c r="N234" s="14"/>
      <c r="O234"/>
      <c r="P234"/>
    </row>
    <row r="235" spans="3:16" s="12" customFormat="1" ht="15.75" customHeight="1">
      <c r="C235"/>
      <c r="D235"/>
      <c r="E235" s="7"/>
      <c r="F235"/>
      <c r="G235"/>
      <c r="H235"/>
      <c r="I235"/>
      <c r="J235"/>
      <c r="K235"/>
      <c r="L235"/>
      <c r="M235"/>
      <c r="N235" s="14"/>
      <c r="O235"/>
      <c r="P235"/>
    </row>
    <row r="236" spans="3:16" s="12" customFormat="1" ht="15.75" customHeight="1">
      <c r="C236"/>
      <c r="D236"/>
      <c r="E236" s="7"/>
      <c r="F236"/>
      <c r="G236"/>
      <c r="H236"/>
      <c r="I236"/>
      <c r="J236"/>
      <c r="K236"/>
      <c r="L236"/>
      <c r="M236"/>
      <c r="N236" s="14"/>
      <c r="O236"/>
      <c r="P236"/>
    </row>
    <row r="237" spans="3:16" s="12" customFormat="1" ht="15.75" customHeight="1">
      <c r="C237"/>
      <c r="D237"/>
      <c r="E237" s="7"/>
      <c r="F237"/>
      <c r="G237"/>
      <c r="H237"/>
      <c r="I237"/>
      <c r="J237"/>
      <c r="K237"/>
      <c r="L237"/>
      <c r="M237"/>
      <c r="N237" s="14"/>
      <c r="O237"/>
      <c r="P237"/>
    </row>
    <row r="238" spans="3:16" s="12" customFormat="1" ht="15.75" customHeight="1">
      <c r="C238"/>
      <c r="D238"/>
      <c r="E238" s="7"/>
      <c r="F238"/>
      <c r="G238"/>
      <c r="H238"/>
      <c r="I238"/>
      <c r="J238"/>
      <c r="K238"/>
      <c r="L238"/>
      <c r="M238"/>
      <c r="N238" s="14"/>
      <c r="O238"/>
      <c r="P238"/>
    </row>
    <row r="239" spans="3:16" s="12" customFormat="1" ht="15.75" customHeight="1">
      <c r="C239"/>
      <c r="D239"/>
      <c r="E239" s="7"/>
      <c r="F239"/>
      <c r="G239"/>
      <c r="H239"/>
      <c r="I239"/>
      <c r="J239"/>
      <c r="K239"/>
      <c r="L239"/>
      <c r="M239"/>
      <c r="N239" s="14"/>
      <c r="O239"/>
      <c r="P239"/>
    </row>
    <row r="240" spans="3:16" s="12" customFormat="1" ht="15.75" customHeight="1">
      <c r="C240"/>
      <c r="D240"/>
      <c r="E240" s="7"/>
      <c r="F240"/>
      <c r="G240"/>
      <c r="H240"/>
      <c r="I240"/>
      <c r="J240"/>
      <c r="K240"/>
      <c r="L240"/>
      <c r="M240"/>
      <c r="N240" s="14"/>
      <c r="O240"/>
      <c r="P240"/>
    </row>
    <row r="241" spans="3:16" s="12" customFormat="1" ht="15.75" customHeight="1">
      <c r="C241"/>
      <c r="D241"/>
      <c r="E241" s="7"/>
      <c r="F241"/>
      <c r="G241"/>
      <c r="H241"/>
      <c r="I241"/>
      <c r="J241"/>
      <c r="K241"/>
      <c r="L241"/>
      <c r="M241"/>
      <c r="N241" s="14"/>
      <c r="O241"/>
      <c r="P241"/>
    </row>
    <row r="242" spans="3:16" s="12" customFormat="1" ht="15.75" customHeight="1">
      <c r="C242"/>
      <c r="D242"/>
      <c r="E242" s="7"/>
      <c r="F242"/>
      <c r="G242"/>
      <c r="H242"/>
      <c r="I242"/>
      <c r="J242"/>
      <c r="K242"/>
      <c r="L242"/>
      <c r="M242"/>
      <c r="N242" s="14"/>
      <c r="O242"/>
      <c r="P242"/>
    </row>
    <row r="243" spans="3:16" s="12" customFormat="1" ht="15.75" customHeight="1">
      <c r="C243"/>
      <c r="D243"/>
      <c r="E243" s="7"/>
      <c r="F243"/>
      <c r="G243"/>
      <c r="H243"/>
      <c r="I243"/>
      <c r="J243"/>
      <c r="K243"/>
      <c r="L243"/>
      <c r="M243"/>
      <c r="N243" s="14"/>
      <c r="O243"/>
      <c r="P243"/>
    </row>
    <row r="244" spans="3:16" s="12" customFormat="1" ht="15.75" customHeight="1">
      <c r="C244"/>
      <c r="D244"/>
      <c r="E244" s="7"/>
      <c r="F244"/>
      <c r="G244"/>
      <c r="H244"/>
      <c r="I244"/>
      <c r="J244"/>
      <c r="K244"/>
      <c r="L244"/>
      <c r="M244"/>
      <c r="N244" s="14"/>
      <c r="O244"/>
      <c r="P244"/>
    </row>
    <row r="245" spans="3:16" s="12" customFormat="1" ht="15.75" customHeight="1">
      <c r="C245"/>
      <c r="D245"/>
      <c r="E245" s="7"/>
      <c r="F245"/>
      <c r="G245"/>
      <c r="H245"/>
      <c r="I245"/>
      <c r="J245"/>
      <c r="K245"/>
      <c r="L245"/>
      <c r="M245"/>
      <c r="N245" s="14"/>
      <c r="O245"/>
      <c r="P245"/>
    </row>
    <row r="246" spans="3:16" s="12" customFormat="1" ht="15.75" customHeight="1">
      <c r="C246"/>
      <c r="D246"/>
      <c r="E246" s="7"/>
      <c r="F246"/>
      <c r="G246"/>
      <c r="H246"/>
      <c r="I246"/>
      <c r="J246"/>
      <c r="K246"/>
      <c r="L246"/>
      <c r="M246"/>
      <c r="N246" s="14"/>
      <c r="O246"/>
      <c r="P246"/>
    </row>
    <row r="247" spans="3:16" s="12" customFormat="1" ht="15.75" customHeight="1">
      <c r="C247"/>
      <c r="D247"/>
      <c r="E247" s="7"/>
      <c r="F247"/>
      <c r="G247"/>
      <c r="H247"/>
      <c r="I247"/>
      <c r="J247"/>
      <c r="K247"/>
      <c r="L247"/>
      <c r="M247"/>
      <c r="N247" s="14"/>
      <c r="O247"/>
      <c r="P247"/>
    </row>
    <row r="248" spans="3:16" s="12" customFormat="1" ht="15.75" customHeight="1">
      <c r="C248"/>
      <c r="D248"/>
      <c r="E248" s="7"/>
      <c r="F248"/>
      <c r="G248"/>
      <c r="H248"/>
      <c r="I248"/>
      <c r="J248"/>
      <c r="K248"/>
      <c r="L248"/>
      <c r="M248"/>
      <c r="N248" s="14"/>
      <c r="O248"/>
      <c r="P248"/>
    </row>
    <row r="249" spans="3:16" s="12" customFormat="1" ht="15.75" customHeight="1">
      <c r="C249"/>
      <c r="D249"/>
      <c r="E249" s="7"/>
      <c r="F249"/>
      <c r="G249"/>
      <c r="H249"/>
      <c r="I249"/>
      <c r="J249"/>
      <c r="K249"/>
      <c r="L249"/>
      <c r="M249"/>
      <c r="N249" s="14"/>
      <c r="O249"/>
      <c r="P249"/>
    </row>
    <row r="250" spans="3:16" s="12" customFormat="1" ht="15.75" customHeight="1">
      <c r="C250"/>
      <c r="D250"/>
      <c r="E250" s="7"/>
      <c r="F250"/>
      <c r="G250"/>
      <c r="H250"/>
      <c r="I250"/>
      <c r="J250"/>
      <c r="K250"/>
      <c r="L250"/>
      <c r="M250"/>
      <c r="N250" s="14"/>
      <c r="O250"/>
      <c r="P250"/>
    </row>
    <row r="251" spans="3:16" s="12" customFormat="1" ht="15.75" customHeight="1">
      <c r="C251"/>
      <c r="D251"/>
      <c r="E251" s="7"/>
      <c r="F251"/>
      <c r="G251"/>
      <c r="H251"/>
      <c r="I251"/>
      <c r="J251"/>
      <c r="K251"/>
      <c r="L251"/>
      <c r="M251"/>
      <c r="N251" s="14"/>
      <c r="O251"/>
      <c r="P251"/>
    </row>
    <row r="252" spans="3:16" s="12" customFormat="1" ht="15.75" customHeight="1">
      <c r="C252"/>
      <c r="D252"/>
      <c r="E252" s="7"/>
      <c r="F252"/>
      <c r="G252"/>
      <c r="H252"/>
      <c r="I252"/>
      <c r="J252"/>
      <c r="K252"/>
      <c r="L252"/>
      <c r="M252"/>
      <c r="N252" s="14"/>
      <c r="O252"/>
      <c r="P252"/>
    </row>
    <row r="253" spans="3:16" s="12" customFormat="1" ht="15.75" customHeight="1">
      <c r="C253"/>
      <c r="D253"/>
      <c r="E253" s="7"/>
      <c r="F253"/>
      <c r="G253"/>
      <c r="H253"/>
      <c r="I253"/>
      <c r="J253"/>
      <c r="K253"/>
      <c r="L253"/>
      <c r="M253"/>
      <c r="N253" s="14"/>
      <c r="O253"/>
      <c r="P253"/>
    </row>
    <row r="254" spans="3:16" s="12" customFormat="1" ht="15.75" customHeight="1">
      <c r="C254"/>
      <c r="D254"/>
      <c r="E254" s="7"/>
      <c r="F254"/>
      <c r="G254"/>
      <c r="H254"/>
      <c r="I254"/>
      <c r="J254"/>
      <c r="K254"/>
      <c r="L254"/>
      <c r="M254"/>
      <c r="N254" s="14"/>
      <c r="O254"/>
      <c r="P254"/>
    </row>
    <row r="255" spans="3:16" s="12" customFormat="1" ht="15.75" customHeight="1">
      <c r="C255"/>
      <c r="D255"/>
      <c r="E255" s="7"/>
      <c r="F255"/>
      <c r="G255"/>
      <c r="H255"/>
      <c r="I255"/>
      <c r="J255"/>
      <c r="K255"/>
      <c r="L255"/>
      <c r="M255"/>
      <c r="N255" s="14"/>
      <c r="O255"/>
      <c r="P255"/>
    </row>
    <row r="256" spans="3:16" s="12" customFormat="1" ht="15.75" customHeight="1">
      <c r="C256"/>
      <c r="D256"/>
      <c r="E256" s="7"/>
      <c r="F256"/>
      <c r="G256"/>
      <c r="H256"/>
      <c r="I256"/>
      <c r="J256"/>
      <c r="K256"/>
      <c r="L256"/>
      <c r="M256"/>
      <c r="N256" s="14"/>
      <c r="O256"/>
      <c r="P256"/>
    </row>
    <row r="257" spans="3:16" s="12" customFormat="1" ht="15.75" customHeight="1">
      <c r="C257"/>
      <c r="D257"/>
      <c r="E257" s="7"/>
      <c r="F257"/>
      <c r="G257"/>
      <c r="H257"/>
      <c r="I257"/>
      <c r="J257"/>
      <c r="K257"/>
      <c r="L257"/>
      <c r="M257"/>
      <c r="N257" s="14"/>
      <c r="O257"/>
      <c r="P257"/>
    </row>
    <row r="258" spans="3:16" s="12" customFormat="1" ht="15.75" customHeight="1">
      <c r="C258"/>
      <c r="D258"/>
      <c r="E258" s="7"/>
      <c r="F258"/>
      <c r="G258"/>
      <c r="H258"/>
      <c r="I258"/>
      <c r="J258"/>
      <c r="K258"/>
      <c r="L258"/>
      <c r="M258"/>
      <c r="N258" s="14"/>
      <c r="O258"/>
      <c r="P258"/>
    </row>
    <row r="259" spans="3:16" s="12" customFormat="1" ht="15.75" customHeight="1">
      <c r="C259"/>
      <c r="D259"/>
      <c r="E259" s="7"/>
      <c r="F259"/>
      <c r="G259"/>
      <c r="H259"/>
      <c r="I259"/>
      <c r="J259"/>
      <c r="K259"/>
      <c r="L259"/>
      <c r="M259"/>
      <c r="N259" s="14"/>
      <c r="O259"/>
      <c r="P259"/>
    </row>
    <row r="260" spans="3:16" s="12" customFormat="1" ht="15.75" customHeight="1">
      <c r="C260"/>
      <c r="D260"/>
      <c r="E260" s="7"/>
      <c r="F260"/>
      <c r="G260"/>
      <c r="H260"/>
      <c r="I260"/>
      <c r="J260"/>
      <c r="K260"/>
      <c r="L260"/>
      <c r="M260"/>
      <c r="N260" s="14"/>
      <c r="O260"/>
      <c r="P260"/>
    </row>
    <row r="261" spans="3:16" s="12" customFormat="1" ht="15.75" customHeight="1">
      <c r="C261"/>
      <c r="D261"/>
      <c r="E261" s="7"/>
      <c r="F261"/>
      <c r="G261"/>
      <c r="H261"/>
      <c r="I261"/>
      <c r="J261"/>
      <c r="K261"/>
      <c r="L261"/>
      <c r="M261"/>
      <c r="N261" s="14"/>
      <c r="O261"/>
      <c r="P261"/>
    </row>
    <row r="262" spans="3:16" s="12" customFormat="1" ht="15.75" customHeight="1">
      <c r="C262"/>
      <c r="D262"/>
      <c r="E262" s="7"/>
      <c r="F262"/>
      <c r="G262"/>
      <c r="H262"/>
      <c r="I262"/>
      <c r="J262"/>
      <c r="K262"/>
      <c r="L262"/>
      <c r="M262"/>
      <c r="N262" s="14"/>
      <c r="O262"/>
      <c r="P262"/>
    </row>
    <row r="263" spans="3:16" s="12" customFormat="1" ht="15.75" customHeight="1">
      <c r="C263"/>
      <c r="D263"/>
      <c r="E263" s="7"/>
      <c r="F263"/>
      <c r="G263"/>
      <c r="H263"/>
      <c r="I263"/>
      <c r="J263"/>
      <c r="K263"/>
      <c r="L263"/>
      <c r="M263"/>
      <c r="N263" s="14"/>
      <c r="O263"/>
      <c r="P263"/>
    </row>
    <row r="264" spans="3:16" s="12" customFormat="1" ht="15.75" customHeight="1">
      <c r="C264"/>
      <c r="D264"/>
      <c r="E264" s="7"/>
      <c r="F264"/>
      <c r="G264"/>
      <c r="H264"/>
      <c r="I264"/>
      <c r="J264"/>
      <c r="K264"/>
      <c r="L264"/>
      <c r="M264"/>
      <c r="N264" s="14"/>
      <c r="O264"/>
      <c r="P264"/>
    </row>
    <row r="265" spans="3:16" s="12" customFormat="1" ht="15.75" customHeight="1">
      <c r="C265"/>
      <c r="D265"/>
      <c r="E265" s="7"/>
      <c r="F265"/>
      <c r="G265"/>
      <c r="H265"/>
      <c r="I265"/>
      <c r="J265"/>
      <c r="K265"/>
      <c r="L265"/>
      <c r="M265"/>
      <c r="N265" s="14"/>
      <c r="O265"/>
      <c r="P265"/>
    </row>
    <row r="266" spans="3:16" s="12" customFormat="1" ht="15.75" customHeight="1">
      <c r="C266"/>
      <c r="D266"/>
      <c r="E266" s="7"/>
      <c r="F266"/>
      <c r="G266"/>
      <c r="H266"/>
      <c r="I266"/>
      <c r="J266"/>
      <c r="K266"/>
      <c r="L266"/>
      <c r="M266"/>
      <c r="N266" s="14"/>
      <c r="O266"/>
      <c r="P266"/>
    </row>
    <row r="267" spans="3:16" s="12" customFormat="1" ht="15.75" customHeight="1">
      <c r="C267"/>
      <c r="D267"/>
      <c r="E267" s="7"/>
      <c r="F267"/>
      <c r="G267"/>
      <c r="H267"/>
      <c r="I267"/>
      <c r="J267"/>
      <c r="K267"/>
      <c r="L267"/>
      <c r="M267"/>
      <c r="N267" s="14"/>
      <c r="O267"/>
      <c r="P267"/>
    </row>
    <row r="268" spans="3:16" s="12" customFormat="1" ht="15.75" customHeight="1">
      <c r="C268"/>
      <c r="D268"/>
      <c r="E268" s="7"/>
      <c r="F268"/>
      <c r="G268"/>
      <c r="H268"/>
      <c r="I268"/>
      <c r="J268"/>
      <c r="K268"/>
      <c r="L268"/>
      <c r="M268"/>
      <c r="N268" s="14"/>
      <c r="O268"/>
      <c r="P268"/>
    </row>
    <row r="269" spans="3:16" s="12" customFormat="1" ht="15.75" customHeight="1">
      <c r="C269"/>
      <c r="D269"/>
      <c r="E269" s="7"/>
      <c r="F269"/>
      <c r="G269"/>
      <c r="H269"/>
      <c r="I269"/>
      <c r="J269"/>
      <c r="K269"/>
      <c r="L269"/>
      <c r="M269"/>
      <c r="N269" s="14"/>
      <c r="O269"/>
      <c r="P269"/>
    </row>
    <row r="270" spans="3:16" s="12" customFormat="1" ht="15.75" customHeight="1">
      <c r="C270"/>
      <c r="D270"/>
      <c r="E270" s="7"/>
      <c r="F270"/>
      <c r="G270"/>
      <c r="H270"/>
      <c r="I270"/>
      <c r="J270"/>
      <c r="K270"/>
      <c r="L270"/>
      <c r="M270"/>
      <c r="N270" s="14"/>
      <c r="O270"/>
      <c r="P270"/>
    </row>
    <row r="271" spans="3:16" s="12" customFormat="1" ht="15.75" customHeight="1">
      <c r="C271"/>
      <c r="D271"/>
      <c r="E271" s="7"/>
      <c r="F271"/>
      <c r="G271"/>
      <c r="H271"/>
      <c r="I271"/>
      <c r="J271"/>
      <c r="K271"/>
      <c r="L271"/>
      <c r="M271"/>
      <c r="N271" s="14"/>
      <c r="O271"/>
      <c r="P271"/>
    </row>
    <row r="272" spans="3:16" s="12" customFormat="1" ht="15.75" customHeight="1">
      <c r="C272"/>
      <c r="D272"/>
      <c r="E272" s="7"/>
      <c r="F272"/>
      <c r="G272"/>
      <c r="H272"/>
      <c r="I272"/>
      <c r="J272"/>
      <c r="K272"/>
      <c r="L272"/>
      <c r="M272"/>
      <c r="N272" s="14"/>
      <c r="O272"/>
      <c r="P272"/>
    </row>
    <row r="273" spans="3:16" s="12" customFormat="1" ht="15.75" customHeight="1">
      <c r="C273"/>
      <c r="D273"/>
      <c r="E273" s="7"/>
      <c r="F273"/>
      <c r="G273"/>
      <c r="H273"/>
      <c r="I273"/>
      <c r="J273"/>
      <c r="K273"/>
      <c r="L273"/>
      <c r="M273"/>
      <c r="N273" s="14"/>
      <c r="O273"/>
      <c r="P273"/>
    </row>
    <row r="274" spans="3:16" s="12" customFormat="1" ht="15.75" customHeight="1">
      <c r="C274"/>
      <c r="D274"/>
      <c r="E274" s="7"/>
      <c r="F274"/>
      <c r="G274"/>
      <c r="H274"/>
      <c r="I274"/>
      <c r="J274"/>
      <c r="K274"/>
      <c r="L274"/>
      <c r="M274"/>
      <c r="N274" s="14"/>
      <c r="O274"/>
      <c r="P274"/>
    </row>
    <row r="275" spans="3:16" s="12" customFormat="1" ht="15.75" customHeight="1">
      <c r="C275"/>
      <c r="D275"/>
      <c r="E275" s="7"/>
      <c r="F275"/>
      <c r="G275"/>
      <c r="H275"/>
      <c r="I275"/>
      <c r="J275"/>
      <c r="K275"/>
      <c r="L275"/>
      <c r="M275"/>
      <c r="N275" s="14"/>
      <c r="O275"/>
      <c r="P275"/>
    </row>
    <row r="276" spans="3:16" s="12" customFormat="1" ht="15.75" customHeight="1">
      <c r="C276"/>
      <c r="D276"/>
      <c r="E276" s="7"/>
      <c r="F276"/>
      <c r="G276"/>
      <c r="H276"/>
      <c r="I276"/>
      <c r="J276"/>
      <c r="K276"/>
      <c r="L276"/>
      <c r="M276"/>
      <c r="N276" s="14"/>
      <c r="O276"/>
      <c r="P276"/>
    </row>
    <row r="277" spans="3:16" s="12" customFormat="1" ht="15.75" customHeight="1">
      <c r="C277"/>
      <c r="D277"/>
      <c r="E277" s="7"/>
      <c r="F277"/>
      <c r="G277"/>
      <c r="H277"/>
      <c r="I277"/>
      <c r="J277"/>
      <c r="K277"/>
      <c r="L277"/>
      <c r="M277"/>
      <c r="N277" s="14"/>
      <c r="O277"/>
      <c r="P277"/>
    </row>
    <row r="278" spans="3:16" s="12" customFormat="1" ht="15.75" customHeight="1">
      <c r="C278"/>
      <c r="D278"/>
      <c r="E278" s="7"/>
      <c r="F278"/>
      <c r="G278"/>
      <c r="H278"/>
      <c r="I278"/>
      <c r="J278"/>
      <c r="K278"/>
      <c r="L278"/>
      <c r="M278"/>
      <c r="N278" s="14"/>
      <c r="O278"/>
      <c r="P278"/>
    </row>
    <row r="279" spans="3:16" s="12" customFormat="1" ht="15.75" customHeight="1">
      <c r="C279"/>
      <c r="D279"/>
      <c r="E279" s="7"/>
      <c r="F279"/>
      <c r="G279"/>
      <c r="H279"/>
      <c r="I279"/>
      <c r="J279"/>
      <c r="K279"/>
      <c r="L279"/>
      <c r="M279"/>
      <c r="N279" s="14"/>
      <c r="O279"/>
      <c r="P279"/>
    </row>
    <row r="280" spans="3:16" s="12" customFormat="1" ht="15.75" customHeight="1">
      <c r="C280"/>
      <c r="D280"/>
      <c r="E280" s="7"/>
      <c r="F280"/>
      <c r="G280"/>
      <c r="H280"/>
      <c r="I280"/>
      <c r="J280"/>
      <c r="K280"/>
      <c r="L280"/>
      <c r="M280"/>
      <c r="N280" s="14"/>
      <c r="O280"/>
      <c r="P280"/>
    </row>
    <row r="281" spans="3:16" s="12" customFormat="1" ht="15.75" customHeight="1">
      <c r="C281"/>
      <c r="D281"/>
      <c r="E281" s="7"/>
      <c r="F281"/>
      <c r="G281"/>
      <c r="H281"/>
      <c r="I281"/>
      <c r="J281"/>
      <c r="K281"/>
      <c r="L281"/>
      <c r="M281"/>
      <c r="N281" s="14"/>
      <c r="O281"/>
      <c r="P281"/>
    </row>
    <row r="282" spans="3:16" s="12" customFormat="1" ht="15.75" customHeight="1">
      <c r="C282"/>
      <c r="D282"/>
      <c r="E282" s="7"/>
      <c r="F282"/>
      <c r="G282"/>
      <c r="H282"/>
      <c r="I282"/>
      <c r="J282"/>
      <c r="K282"/>
      <c r="L282"/>
      <c r="M282"/>
      <c r="N282" s="14"/>
      <c r="O282"/>
      <c r="P282"/>
    </row>
    <row r="283" spans="3:16" s="12" customFormat="1" ht="15.75" customHeight="1">
      <c r="C283"/>
      <c r="D283"/>
      <c r="E283" s="7"/>
      <c r="F283"/>
      <c r="G283"/>
      <c r="H283"/>
      <c r="I283"/>
      <c r="J283"/>
      <c r="K283"/>
      <c r="L283"/>
      <c r="M283"/>
      <c r="N283" s="14"/>
      <c r="O283"/>
      <c r="P283"/>
    </row>
    <row r="284" spans="3:16" s="12" customFormat="1" ht="15.75" customHeight="1">
      <c r="C284"/>
      <c r="D284"/>
      <c r="E284" s="7"/>
      <c r="F284"/>
      <c r="G284"/>
      <c r="H284"/>
      <c r="I284"/>
      <c r="J284"/>
      <c r="K284"/>
      <c r="L284"/>
      <c r="M284"/>
      <c r="N284" s="14"/>
      <c r="O284"/>
      <c r="P284"/>
    </row>
    <row r="285" spans="3:16" s="12" customFormat="1" ht="15.75" customHeight="1">
      <c r="C285"/>
      <c r="D285"/>
      <c r="E285" s="7"/>
      <c r="F285"/>
      <c r="G285"/>
      <c r="H285"/>
      <c r="I285"/>
      <c r="J285"/>
      <c r="K285"/>
      <c r="L285"/>
      <c r="M285"/>
      <c r="N285" s="14"/>
      <c r="O285"/>
      <c r="P285"/>
    </row>
    <row r="286" spans="3:16" s="12" customFormat="1" ht="15.75" customHeight="1">
      <c r="C286"/>
      <c r="D286"/>
      <c r="E286" s="7"/>
      <c r="F286"/>
      <c r="G286"/>
      <c r="H286"/>
      <c r="I286"/>
      <c r="J286"/>
      <c r="K286"/>
      <c r="L286"/>
      <c r="M286"/>
      <c r="N286" s="14"/>
      <c r="O286"/>
      <c r="P286"/>
    </row>
    <row r="287" spans="3:16" s="12" customFormat="1" ht="15.75" customHeight="1">
      <c r="C287"/>
      <c r="D287"/>
      <c r="E287" s="7"/>
      <c r="F287"/>
      <c r="G287"/>
      <c r="H287"/>
      <c r="I287"/>
      <c r="J287"/>
      <c r="K287"/>
      <c r="L287"/>
      <c r="M287"/>
      <c r="N287" s="14"/>
      <c r="O287"/>
      <c r="P287"/>
    </row>
    <row r="288" spans="3:16" s="12" customFormat="1" ht="15.75" customHeight="1">
      <c r="C288"/>
      <c r="D288"/>
      <c r="E288" s="7"/>
      <c r="F288"/>
      <c r="G288"/>
      <c r="H288"/>
      <c r="I288"/>
      <c r="J288"/>
      <c r="K288"/>
      <c r="L288"/>
      <c r="M288"/>
      <c r="N288" s="14"/>
      <c r="O288"/>
      <c r="P288"/>
    </row>
    <row r="289" spans="3:16" s="12" customFormat="1" ht="15.75" customHeight="1">
      <c r="C289"/>
      <c r="D289"/>
      <c r="E289" s="7"/>
      <c r="F289"/>
      <c r="G289"/>
      <c r="H289"/>
      <c r="I289"/>
      <c r="J289"/>
      <c r="K289"/>
      <c r="L289"/>
      <c r="M289"/>
      <c r="N289" s="14"/>
      <c r="O289"/>
      <c r="P289"/>
    </row>
    <row r="290" spans="3:16" s="12" customFormat="1" ht="15.75" customHeight="1">
      <c r="C290"/>
      <c r="D290"/>
      <c r="E290" s="7"/>
      <c r="F290"/>
      <c r="G290"/>
      <c r="H290"/>
      <c r="I290"/>
      <c r="J290"/>
      <c r="K290"/>
      <c r="L290"/>
      <c r="M290"/>
      <c r="N290" s="14"/>
      <c r="O290"/>
      <c r="P290"/>
    </row>
    <row r="291" spans="3:16" s="12" customFormat="1" ht="15.75" customHeight="1">
      <c r="C291"/>
      <c r="D291"/>
      <c r="E291" s="7"/>
      <c r="F291"/>
      <c r="G291"/>
      <c r="H291"/>
      <c r="I291"/>
      <c r="J291"/>
      <c r="K291"/>
      <c r="L291"/>
      <c r="M291"/>
      <c r="N291" s="14"/>
      <c r="O291"/>
      <c r="P291"/>
    </row>
    <row r="292" spans="3:16" s="12" customFormat="1" ht="15.75" customHeight="1">
      <c r="C292"/>
      <c r="D292"/>
      <c r="E292" s="7"/>
      <c r="F292"/>
      <c r="G292"/>
      <c r="H292"/>
      <c r="I292"/>
      <c r="J292"/>
      <c r="K292"/>
      <c r="L292"/>
      <c r="M292"/>
      <c r="N292" s="14"/>
      <c r="O292"/>
      <c r="P292"/>
    </row>
    <row r="293" spans="3:16" s="12" customFormat="1" ht="15.75" customHeight="1">
      <c r="C293"/>
      <c r="D293"/>
      <c r="E293" s="7"/>
      <c r="F293"/>
      <c r="G293"/>
      <c r="H293"/>
      <c r="I293"/>
      <c r="J293"/>
      <c r="K293"/>
      <c r="L293"/>
      <c r="M293"/>
      <c r="N293" s="14"/>
      <c r="O293"/>
      <c r="P293"/>
    </row>
    <row r="294" spans="3:16" s="12" customFormat="1" ht="15.75" customHeight="1">
      <c r="C294"/>
      <c r="D294"/>
      <c r="E294" s="7"/>
      <c r="F294"/>
      <c r="G294"/>
      <c r="H294"/>
      <c r="I294"/>
      <c r="J294"/>
      <c r="K294"/>
      <c r="L294"/>
      <c r="M294"/>
      <c r="N294" s="14"/>
      <c r="O294"/>
      <c r="P294"/>
    </row>
    <row r="295" spans="3:16" s="12" customFormat="1" ht="15.75" customHeight="1">
      <c r="C295"/>
      <c r="D295"/>
      <c r="E295" s="7"/>
      <c r="F295"/>
      <c r="G295"/>
      <c r="H295"/>
      <c r="I295"/>
      <c r="J295"/>
      <c r="K295"/>
      <c r="L295"/>
      <c r="M295"/>
      <c r="N295" s="14"/>
      <c r="O295"/>
      <c r="P295"/>
    </row>
    <row r="296" spans="3:16" s="12" customFormat="1" ht="15.75" customHeight="1">
      <c r="C296"/>
      <c r="D296"/>
      <c r="E296" s="7"/>
      <c r="F296"/>
      <c r="G296"/>
      <c r="H296"/>
      <c r="I296"/>
      <c r="J296"/>
      <c r="K296"/>
      <c r="L296"/>
      <c r="M296"/>
      <c r="N296" s="14"/>
      <c r="O296"/>
      <c r="P296"/>
    </row>
    <row r="297" spans="3:16" s="12" customFormat="1" ht="15.75" customHeight="1">
      <c r="C297"/>
      <c r="D297"/>
      <c r="E297" s="7"/>
      <c r="F297"/>
      <c r="G297"/>
      <c r="H297"/>
      <c r="I297"/>
      <c r="J297"/>
      <c r="K297"/>
      <c r="L297"/>
      <c r="M297"/>
      <c r="N297" s="14"/>
      <c r="O297"/>
      <c r="P297"/>
    </row>
    <row r="298" spans="3:16" s="12" customFormat="1" ht="15.75" customHeight="1">
      <c r="C298"/>
      <c r="D298"/>
      <c r="E298" s="7"/>
      <c r="F298"/>
      <c r="G298"/>
      <c r="H298"/>
      <c r="I298"/>
      <c r="J298"/>
      <c r="K298"/>
      <c r="L298"/>
      <c r="M298"/>
      <c r="N298" s="14"/>
      <c r="O298"/>
      <c r="P298"/>
    </row>
    <row r="299" spans="3:16" s="12" customFormat="1" ht="15.75" customHeight="1">
      <c r="C299"/>
      <c r="D299"/>
      <c r="E299" s="7"/>
      <c r="F299"/>
      <c r="G299"/>
      <c r="H299"/>
      <c r="I299"/>
      <c r="J299"/>
      <c r="K299"/>
      <c r="L299"/>
      <c r="M299"/>
      <c r="N299" s="14"/>
      <c r="O299"/>
      <c r="P299"/>
    </row>
    <row r="300" spans="3:16" s="12" customFormat="1" ht="15.75" customHeight="1">
      <c r="C300"/>
      <c r="D300"/>
      <c r="E300" s="7"/>
      <c r="F300"/>
      <c r="G300"/>
      <c r="H300"/>
      <c r="I300"/>
      <c r="J300"/>
      <c r="K300"/>
      <c r="L300"/>
      <c r="M300"/>
      <c r="N300" s="14"/>
      <c r="O300"/>
      <c r="P300"/>
    </row>
    <row r="301" spans="3:16" s="12" customFormat="1" ht="15.75" customHeight="1">
      <c r="C301"/>
      <c r="D301"/>
      <c r="E301" s="7"/>
      <c r="F301"/>
      <c r="G301"/>
      <c r="H301"/>
      <c r="I301"/>
      <c r="J301"/>
      <c r="K301"/>
      <c r="L301"/>
      <c r="M301"/>
      <c r="N301" s="14"/>
      <c r="O301"/>
      <c r="P301"/>
    </row>
    <row r="302" spans="3:16" s="12" customFormat="1" ht="15.75" customHeight="1">
      <c r="C302"/>
      <c r="D302"/>
      <c r="E302" s="7"/>
      <c r="F302"/>
      <c r="G302"/>
      <c r="H302"/>
      <c r="I302"/>
      <c r="J302"/>
      <c r="K302"/>
      <c r="L302"/>
      <c r="M302"/>
      <c r="N302" s="14"/>
      <c r="O302"/>
      <c r="P302"/>
    </row>
    <row r="303" spans="3:16" s="12" customFormat="1" ht="15.75" customHeight="1">
      <c r="C303"/>
      <c r="D303"/>
      <c r="E303" s="7"/>
      <c r="F303"/>
      <c r="G303"/>
      <c r="H303"/>
      <c r="I303"/>
      <c r="J303"/>
      <c r="K303"/>
      <c r="L303"/>
      <c r="M303"/>
      <c r="N303" s="14"/>
      <c r="O303"/>
      <c r="P303"/>
    </row>
    <row r="304" spans="3:16" s="12" customFormat="1" ht="15.75" customHeight="1">
      <c r="C304"/>
      <c r="D304"/>
      <c r="E304" s="7"/>
      <c r="F304"/>
      <c r="G304"/>
      <c r="H304"/>
      <c r="I304"/>
      <c r="J304"/>
      <c r="K304"/>
      <c r="L304"/>
      <c r="M304"/>
      <c r="N304" s="14"/>
      <c r="O304"/>
      <c r="P304"/>
    </row>
    <row r="305" spans="3:16" s="12" customFormat="1" ht="15.75" customHeight="1">
      <c r="C305"/>
      <c r="D305"/>
      <c r="E305" s="7"/>
      <c r="F305"/>
      <c r="G305"/>
      <c r="H305"/>
      <c r="I305"/>
      <c r="J305"/>
      <c r="K305"/>
      <c r="L305"/>
      <c r="M305"/>
      <c r="N305" s="14"/>
      <c r="O305"/>
      <c r="P305"/>
    </row>
    <row r="306" spans="3:16" s="12" customFormat="1" ht="15.75" customHeight="1">
      <c r="C306"/>
      <c r="D306"/>
      <c r="E306" s="7"/>
      <c r="F306"/>
      <c r="G306"/>
      <c r="H306"/>
      <c r="I306"/>
      <c r="J306"/>
      <c r="K306"/>
      <c r="L306"/>
      <c r="M306"/>
      <c r="N306" s="14"/>
      <c r="O306"/>
      <c r="P306"/>
    </row>
    <row r="307" spans="3:16" s="12" customFormat="1" ht="15.75" customHeight="1">
      <c r="C307"/>
      <c r="D307"/>
      <c r="E307" s="7"/>
      <c r="F307"/>
      <c r="G307"/>
      <c r="H307"/>
      <c r="I307"/>
      <c r="J307"/>
      <c r="K307"/>
      <c r="L307"/>
      <c r="M307"/>
      <c r="N307" s="14"/>
      <c r="O307"/>
      <c r="P307"/>
    </row>
    <row r="308" spans="3:16" s="12" customFormat="1" ht="15.75" customHeight="1">
      <c r="C308"/>
      <c r="D308"/>
      <c r="E308" s="7"/>
      <c r="F308"/>
      <c r="G308"/>
      <c r="H308"/>
      <c r="I308"/>
      <c r="J308"/>
      <c r="K308"/>
      <c r="L308"/>
      <c r="M308"/>
      <c r="N308" s="14"/>
      <c r="O308"/>
      <c r="P308"/>
    </row>
    <row r="309" spans="3:16" s="12" customFormat="1" ht="15.75" customHeight="1">
      <c r="C309"/>
      <c r="D309"/>
      <c r="E309" s="7"/>
      <c r="F309"/>
      <c r="G309"/>
      <c r="H309"/>
      <c r="I309"/>
      <c r="J309"/>
      <c r="K309"/>
      <c r="L309"/>
      <c r="M309"/>
      <c r="N309" s="14"/>
      <c r="O309"/>
      <c r="P309"/>
    </row>
    <row r="310" spans="3:16" s="12" customFormat="1" ht="15.75" customHeight="1">
      <c r="C310"/>
      <c r="D310"/>
      <c r="E310" s="7"/>
      <c r="F310"/>
      <c r="G310"/>
      <c r="H310"/>
      <c r="I310"/>
      <c r="J310"/>
      <c r="K310"/>
      <c r="L310"/>
      <c r="M310"/>
      <c r="N310" s="14"/>
      <c r="O310"/>
      <c r="P310"/>
    </row>
    <row r="311" spans="3:16" s="12" customFormat="1" ht="15.75" customHeight="1">
      <c r="C311"/>
      <c r="D311"/>
      <c r="E311" s="7"/>
      <c r="F311"/>
      <c r="G311"/>
      <c r="H311"/>
      <c r="I311"/>
      <c r="J311"/>
      <c r="K311"/>
      <c r="L311"/>
      <c r="M311"/>
      <c r="N311" s="14"/>
      <c r="O311"/>
      <c r="P311"/>
    </row>
    <row r="312" spans="3:16" s="12" customFormat="1" ht="15.75" customHeight="1">
      <c r="C312"/>
      <c r="D312"/>
      <c r="E312" s="7"/>
      <c r="F312"/>
      <c r="G312"/>
      <c r="H312"/>
      <c r="I312"/>
      <c r="J312"/>
      <c r="K312"/>
      <c r="L312"/>
      <c r="M312"/>
      <c r="N312" s="14"/>
      <c r="O312"/>
      <c r="P312"/>
    </row>
    <row r="313" spans="3:16" s="12" customFormat="1" ht="15.75" customHeight="1">
      <c r="C313"/>
      <c r="D313"/>
      <c r="E313" s="7"/>
      <c r="F313"/>
      <c r="G313"/>
      <c r="H313"/>
      <c r="I313"/>
      <c r="J313"/>
      <c r="K313"/>
      <c r="L313"/>
      <c r="M313"/>
      <c r="N313" s="14"/>
      <c r="O313"/>
      <c r="P313"/>
    </row>
    <row r="314" spans="3:16" s="12" customFormat="1" ht="15.75" customHeight="1">
      <c r="C314"/>
      <c r="D314"/>
      <c r="E314" s="7"/>
      <c r="F314"/>
      <c r="G314"/>
      <c r="H314"/>
      <c r="I314"/>
      <c r="J314"/>
      <c r="K314"/>
      <c r="L314"/>
      <c r="M314"/>
      <c r="N314" s="14"/>
      <c r="O314"/>
      <c r="P314"/>
    </row>
    <row r="315" spans="3:16" s="12" customFormat="1" ht="15.75" customHeight="1">
      <c r="C315"/>
      <c r="D315"/>
      <c r="E315" s="7"/>
      <c r="F315"/>
      <c r="G315"/>
      <c r="H315"/>
      <c r="I315"/>
      <c r="J315"/>
      <c r="K315"/>
      <c r="L315"/>
      <c r="M315"/>
      <c r="N315" s="14"/>
      <c r="O315"/>
      <c r="P315"/>
    </row>
    <row r="316" spans="3:16" s="12" customFormat="1" ht="15.75" customHeight="1">
      <c r="C316"/>
      <c r="D316"/>
      <c r="E316" s="7"/>
      <c r="F316"/>
      <c r="G316"/>
      <c r="H316"/>
      <c r="I316"/>
      <c r="J316"/>
      <c r="K316"/>
      <c r="L316"/>
      <c r="M316"/>
      <c r="N316" s="14"/>
      <c r="O316"/>
      <c r="P316"/>
    </row>
    <row r="317" spans="3:16" s="12" customFormat="1" ht="15.75" customHeight="1">
      <c r="C317"/>
      <c r="D317"/>
      <c r="E317" s="7"/>
      <c r="F317"/>
      <c r="G317"/>
      <c r="H317"/>
      <c r="I317"/>
      <c r="J317"/>
      <c r="K317"/>
      <c r="L317"/>
      <c r="M317"/>
      <c r="N317" s="14"/>
      <c r="O317"/>
      <c r="P317"/>
    </row>
    <row r="318" spans="3:16" s="12" customFormat="1" ht="15.75" customHeight="1">
      <c r="C318"/>
      <c r="D318"/>
      <c r="E318" s="7"/>
      <c r="F318"/>
      <c r="G318"/>
      <c r="H318"/>
      <c r="I318"/>
      <c r="J318"/>
      <c r="K318"/>
      <c r="L318"/>
      <c r="M318"/>
      <c r="N318" s="14"/>
      <c r="O318"/>
      <c r="P318"/>
    </row>
    <row r="319" spans="3:16" s="12" customFormat="1" ht="15.75" customHeight="1">
      <c r="C319"/>
      <c r="D319"/>
      <c r="E319" s="7"/>
      <c r="F319"/>
      <c r="G319"/>
      <c r="H319"/>
      <c r="I319"/>
      <c r="J319"/>
      <c r="K319"/>
      <c r="L319"/>
      <c r="M319"/>
      <c r="N319" s="14"/>
      <c r="O319"/>
      <c r="P319"/>
    </row>
    <row r="320" spans="3:16" s="12" customFormat="1" ht="15.75" customHeight="1">
      <c r="C320"/>
      <c r="D320"/>
      <c r="E320" s="7"/>
      <c r="F320"/>
      <c r="G320"/>
      <c r="H320"/>
      <c r="I320"/>
      <c r="J320"/>
      <c r="K320"/>
      <c r="L320"/>
      <c r="M320"/>
      <c r="N320" s="14"/>
      <c r="O320"/>
      <c r="P320"/>
    </row>
    <row r="321" spans="3:16" s="12" customFormat="1" ht="15.75" customHeight="1">
      <c r="C321"/>
      <c r="D321"/>
      <c r="E321" s="7"/>
      <c r="F321"/>
      <c r="G321"/>
      <c r="H321"/>
      <c r="I321"/>
      <c r="J321"/>
      <c r="K321"/>
      <c r="L321"/>
      <c r="M321"/>
      <c r="N321" s="14"/>
      <c r="O321"/>
      <c r="P321"/>
    </row>
    <row r="322" spans="3:16" s="12" customFormat="1" ht="15.75" customHeight="1">
      <c r="C322"/>
      <c r="D322"/>
      <c r="E322" s="7"/>
      <c r="F322"/>
      <c r="G322"/>
      <c r="H322"/>
      <c r="I322"/>
      <c r="J322"/>
      <c r="K322"/>
      <c r="L322"/>
      <c r="M322"/>
      <c r="N322" s="14"/>
      <c r="O322"/>
      <c r="P322"/>
    </row>
    <row r="323" spans="3:16" s="12" customFormat="1" ht="15.75" customHeight="1">
      <c r="C323"/>
      <c r="D323"/>
      <c r="E323" s="7"/>
      <c r="F323"/>
      <c r="G323"/>
      <c r="H323"/>
      <c r="I323"/>
      <c r="J323"/>
      <c r="K323"/>
      <c r="L323"/>
      <c r="M323"/>
      <c r="N323" s="14"/>
      <c r="O323"/>
      <c r="P323"/>
    </row>
    <row r="324" spans="3:16" s="12" customFormat="1" ht="15.75" customHeight="1">
      <c r="C324"/>
      <c r="D324"/>
      <c r="E324" s="7"/>
      <c r="F324"/>
      <c r="G324"/>
      <c r="H324"/>
      <c r="I324"/>
      <c r="J324"/>
      <c r="K324"/>
      <c r="L324"/>
      <c r="M324"/>
      <c r="N324" s="14"/>
      <c r="O324"/>
      <c r="P324"/>
    </row>
    <row r="325" spans="3:16" s="12" customFormat="1" ht="15.75" customHeight="1">
      <c r="C325"/>
      <c r="D325"/>
      <c r="E325" s="7"/>
      <c r="F325"/>
      <c r="G325"/>
      <c r="H325"/>
      <c r="I325"/>
      <c r="J325"/>
      <c r="K325"/>
      <c r="L325"/>
      <c r="M325"/>
      <c r="N325" s="14"/>
      <c r="O325"/>
      <c r="P325"/>
    </row>
    <row r="326" spans="3:16" s="12" customFormat="1" ht="15.75" customHeight="1">
      <c r="C326"/>
      <c r="D326"/>
      <c r="E326" s="7"/>
      <c r="F326"/>
      <c r="G326"/>
      <c r="H326"/>
      <c r="I326"/>
      <c r="J326"/>
      <c r="K326"/>
      <c r="L326"/>
      <c r="M326"/>
      <c r="N326" s="14"/>
      <c r="O326"/>
      <c r="P326"/>
    </row>
    <row r="327" spans="3:16" s="12" customFormat="1" ht="15.75" customHeight="1">
      <c r="C327"/>
      <c r="D327"/>
      <c r="E327" s="7"/>
      <c r="F327"/>
      <c r="G327"/>
      <c r="H327"/>
      <c r="I327"/>
      <c r="J327"/>
      <c r="K327"/>
      <c r="L327"/>
      <c r="M327"/>
      <c r="N327" s="14"/>
      <c r="O327"/>
      <c r="P327"/>
    </row>
    <row r="328" spans="3:16" s="12" customFormat="1" ht="15.75" customHeight="1">
      <c r="C328"/>
      <c r="D328"/>
      <c r="E328" s="7"/>
      <c r="F328"/>
      <c r="G328"/>
      <c r="H328"/>
      <c r="I328"/>
      <c r="J328"/>
      <c r="K328"/>
      <c r="L328"/>
      <c r="M328"/>
      <c r="N328" s="14"/>
      <c r="O328"/>
      <c r="P328"/>
    </row>
    <row r="329" spans="3:16" s="12" customFormat="1" ht="15.75" customHeight="1">
      <c r="C329"/>
      <c r="D329"/>
      <c r="E329" s="7"/>
      <c r="F329"/>
      <c r="G329"/>
      <c r="H329"/>
      <c r="I329"/>
      <c r="J329"/>
      <c r="K329"/>
      <c r="L329"/>
      <c r="M329"/>
      <c r="N329" s="14"/>
      <c r="O329"/>
      <c r="P329"/>
    </row>
    <row r="330" spans="3:16" s="12" customFormat="1" ht="15.75" customHeight="1">
      <c r="C330"/>
      <c r="D330"/>
      <c r="E330" s="7"/>
      <c r="F330"/>
      <c r="G330"/>
      <c r="H330"/>
      <c r="I330"/>
      <c r="J330"/>
      <c r="K330"/>
      <c r="L330"/>
      <c r="M330"/>
      <c r="N330" s="14"/>
      <c r="O330"/>
      <c r="P330"/>
    </row>
    <row r="331" spans="3:16" s="12" customFormat="1" ht="15.75" customHeight="1">
      <c r="C331"/>
      <c r="D331"/>
      <c r="E331" s="7"/>
      <c r="F331"/>
      <c r="G331"/>
      <c r="H331"/>
      <c r="I331"/>
      <c r="J331"/>
      <c r="K331"/>
      <c r="L331"/>
      <c r="M331"/>
      <c r="N331" s="14"/>
      <c r="O331"/>
      <c r="P331"/>
    </row>
    <row r="332" spans="3:16" s="12" customFormat="1" ht="15.75" customHeight="1">
      <c r="C332"/>
      <c r="D332"/>
      <c r="E332" s="7"/>
      <c r="F332"/>
      <c r="G332"/>
      <c r="H332"/>
      <c r="I332"/>
      <c r="J332"/>
      <c r="K332"/>
      <c r="L332"/>
      <c r="M332"/>
      <c r="N332" s="14"/>
      <c r="O332"/>
      <c r="P332"/>
    </row>
    <row r="333" spans="3:16" s="12" customFormat="1" ht="15.75" customHeight="1">
      <c r="C333"/>
      <c r="D333"/>
      <c r="E333" s="7"/>
      <c r="F333"/>
      <c r="G333"/>
      <c r="H333"/>
      <c r="I333"/>
      <c r="J333"/>
      <c r="K333"/>
      <c r="L333"/>
      <c r="M333"/>
      <c r="N333" s="14"/>
      <c r="O333"/>
      <c r="P333"/>
    </row>
    <row r="334" spans="3:16" s="12" customFormat="1" ht="15.75" customHeight="1">
      <c r="C334"/>
      <c r="D334"/>
      <c r="E334" s="7"/>
      <c r="F334"/>
      <c r="G334"/>
      <c r="H334"/>
      <c r="I334"/>
      <c r="J334"/>
      <c r="K334"/>
      <c r="L334"/>
      <c r="M334"/>
      <c r="N334" s="14"/>
      <c r="O334"/>
      <c r="P334"/>
    </row>
    <row r="335" spans="3:16" s="12" customFormat="1" ht="15.75" customHeight="1">
      <c r="C335"/>
      <c r="D335"/>
      <c r="E335" s="7"/>
      <c r="F335"/>
      <c r="G335"/>
      <c r="H335"/>
      <c r="I335"/>
      <c r="J335"/>
      <c r="K335"/>
      <c r="L335"/>
      <c r="M335"/>
      <c r="N335" s="14"/>
      <c r="O335"/>
      <c r="P335"/>
    </row>
    <row r="336" spans="3:16" s="12" customFormat="1" ht="15.75" customHeight="1">
      <c r="C336"/>
      <c r="D336"/>
      <c r="E336" s="7"/>
      <c r="F336"/>
      <c r="G336"/>
      <c r="H336"/>
      <c r="I336"/>
      <c r="J336"/>
      <c r="K336"/>
      <c r="L336"/>
      <c r="M336"/>
      <c r="N336" s="14"/>
      <c r="O336"/>
      <c r="P336"/>
    </row>
    <row r="337" spans="3:16" s="12" customFormat="1" ht="15.75" customHeight="1">
      <c r="C337"/>
      <c r="D337"/>
      <c r="E337" s="7"/>
      <c r="F337"/>
      <c r="G337"/>
      <c r="H337"/>
      <c r="I337"/>
      <c r="J337"/>
      <c r="K337"/>
      <c r="L337"/>
      <c r="M337"/>
      <c r="N337" s="14"/>
      <c r="O337"/>
      <c r="P337"/>
    </row>
    <row r="338" spans="3:16" s="12" customFormat="1" ht="15.75" customHeight="1">
      <c r="C338"/>
      <c r="D338"/>
      <c r="E338" s="7"/>
      <c r="F338"/>
      <c r="G338"/>
      <c r="H338"/>
      <c r="I338"/>
      <c r="J338"/>
      <c r="K338"/>
      <c r="L338"/>
      <c r="M338"/>
      <c r="N338" s="14"/>
      <c r="O338"/>
      <c r="P338"/>
    </row>
    <row r="339" spans="3:16" s="12" customFormat="1" ht="15.75" customHeight="1">
      <c r="C339"/>
      <c r="D339"/>
      <c r="E339" s="7"/>
      <c r="F339"/>
      <c r="G339"/>
      <c r="H339"/>
      <c r="I339"/>
      <c r="J339"/>
      <c r="K339"/>
      <c r="L339"/>
      <c r="M339"/>
      <c r="N339" s="14"/>
      <c r="O339"/>
      <c r="P339"/>
    </row>
    <row r="340" spans="3:16" s="12" customFormat="1" ht="15.75" customHeight="1">
      <c r="C340"/>
      <c r="D340"/>
      <c r="E340" s="7"/>
      <c r="F340"/>
      <c r="G340"/>
      <c r="H340"/>
      <c r="I340"/>
      <c r="J340"/>
      <c r="K340"/>
      <c r="L340"/>
      <c r="M340"/>
      <c r="N340" s="14"/>
      <c r="O340"/>
      <c r="P340"/>
    </row>
    <row r="341" spans="3:16" s="12" customFormat="1" ht="15.75" customHeight="1">
      <c r="C341"/>
      <c r="D341"/>
      <c r="E341" s="7"/>
      <c r="F341"/>
      <c r="G341"/>
      <c r="H341"/>
      <c r="I341"/>
      <c r="J341"/>
      <c r="K341"/>
      <c r="L341"/>
      <c r="M341"/>
      <c r="N341" s="14"/>
      <c r="O341"/>
      <c r="P341"/>
    </row>
    <row r="342" spans="3:16" s="12" customFormat="1" ht="15.75" customHeight="1">
      <c r="C342"/>
      <c r="D342"/>
      <c r="E342" s="7"/>
      <c r="F342"/>
      <c r="G342"/>
      <c r="H342"/>
      <c r="I342"/>
      <c r="J342"/>
      <c r="K342"/>
      <c r="L342"/>
      <c r="M342"/>
      <c r="N342" s="14"/>
      <c r="O342"/>
      <c r="P342"/>
    </row>
    <row r="343" spans="3:16" s="12" customFormat="1" ht="15.75" customHeight="1">
      <c r="C343"/>
      <c r="D343"/>
      <c r="E343" s="7"/>
      <c r="F343"/>
      <c r="G343"/>
      <c r="H343"/>
      <c r="I343"/>
      <c r="J343"/>
      <c r="K343"/>
      <c r="L343"/>
      <c r="M343"/>
      <c r="N343" s="14"/>
      <c r="O343"/>
      <c r="P343"/>
    </row>
    <row r="344" spans="3:16" s="12" customFormat="1" ht="15.75" customHeight="1">
      <c r="C344"/>
      <c r="D344"/>
      <c r="E344" s="7"/>
      <c r="F344"/>
      <c r="G344"/>
      <c r="H344"/>
      <c r="I344"/>
      <c r="J344"/>
      <c r="K344"/>
      <c r="L344"/>
      <c r="M344"/>
      <c r="N344" s="14"/>
      <c r="O344"/>
      <c r="P344"/>
    </row>
    <row r="345" spans="3:16" s="12" customFormat="1" ht="15.75" customHeight="1">
      <c r="C345"/>
      <c r="D345"/>
      <c r="E345" s="7"/>
      <c r="F345"/>
      <c r="G345"/>
      <c r="H345"/>
      <c r="I345"/>
      <c r="J345"/>
      <c r="K345"/>
      <c r="L345"/>
      <c r="M345"/>
      <c r="N345" s="14"/>
      <c r="O345"/>
      <c r="P345"/>
    </row>
    <row r="346" spans="3:16" s="12" customFormat="1" ht="15.75" customHeight="1">
      <c r="C346"/>
      <c r="D346"/>
      <c r="E346" s="7"/>
      <c r="F346"/>
      <c r="G346"/>
      <c r="H346"/>
      <c r="I346"/>
      <c r="J346"/>
      <c r="K346"/>
      <c r="L346"/>
      <c r="M346"/>
      <c r="N346" s="14"/>
      <c r="O346"/>
      <c r="P346"/>
    </row>
    <row r="347" spans="3:16" s="12" customFormat="1" ht="15.75" customHeight="1">
      <c r="C347"/>
      <c r="D347"/>
      <c r="E347" s="7"/>
      <c r="F347"/>
      <c r="G347"/>
      <c r="H347"/>
      <c r="I347"/>
      <c r="J347"/>
      <c r="K347"/>
      <c r="L347"/>
      <c r="M347"/>
      <c r="N347" s="14"/>
      <c r="O347"/>
      <c r="P347"/>
    </row>
    <row r="348" spans="3:16" s="12" customFormat="1" ht="15.75" customHeight="1">
      <c r="C348"/>
      <c r="D348"/>
      <c r="E348" s="7"/>
      <c r="F348"/>
      <c r="G348"/>
      <c r="H348"/>
      <c r="I348"/>
      <c r="J348"/>
      <c r="K348"/>
      <c r="L348"/>
      <c r="M348"/>
      <c r="N348" s="14"/>
      <c r="O348"/>
      <c r="P348"/>
    </row>
    <row r="349" spans="3:16" s="12" customFormat="1" ht="15.75" customHeight="1">
      <c r="C349"/>
      <c r="D349"/>
      <c r="E349" s="7"/>
      <c r="F349"/>
      <c r="G349"/>
      <c r="H349"/>
      <c r="I349"/>
      <c r="J349"/>
      <c r="K349"/>
      <c r="L349"/>
      <c r="M349"/>
      <c r="N349" s="14"/>
      <c r="O349"/>
      <c r="P349"/>
    </row>
    <row r="350" spans="3:16" s="12" customFormat="1" ht="15.75" customHeight="1">
      <c r="C350"/>
      <c r="D350"/>
      <c r="E350" s="7"/>
      <c r="F350"/>
      <c r="G350"/>
      <c r="H350"/>
      <c r="I350"/>
      <c r="J350"/>
      <c r="K350"/>
      <c r="L350"/>
      <c r="M350"/>
      <c r="N350" s="14"/>
      <c r="O350"/>
      <c r="P350"/>
    </row>
    <row r="351" spans="3:16" s="12" customFormat="1" ht="15.75" customHeight="1">
      <c r="C351"/>
      <c r="D351"/>
      <c r="E351" s="7"/>
      <c r="F351"/>
      <c r="G351"/>
      <c r="H351"/>
      <c r="I351"/>
      <c r="J351"/>
      <c r="K351"/>
      <c r="L351"/>
      <c r="M351"/>
      <c r="N351" s="14"/>
      <c r="O351"/>
      <c r="P351"/>
    </row>
    <row r="352" spans="3:16" s="12" customFormat="1" ht="15.75" customHeight="1">
      <c r="C352"/>
      <c r="D352"/>
      <c r="E352" s="7"/>
      <c r="F352"/>
      <c r="G352"/>
      <c r="H352"/>
      <c r="I352"/>
      <c r="J352"/>
      <c r="K352"/>
      <c r="L352"/>
      <c r="M352"/>
      <c r="N352" s="14"/>
      <c r="O352"/>
      <c r="P352"/>
    </row>
    <row r="353" spans="3:16" s="12" customFormat="1" ht="15.75" customHeight="1">
      <c r="C353"/>
      <c r="D353"/>
      <c r="E353" s="7"/>
      <c r="F353"/>
      <c r="G353"/>
      <c r="H353"/>
      <c r="I353"/>
      <c r="J353"/>
      <c r="K353"/>
      <c r="L353"/>
      <c r="M353"/>
      <c r="N353" s="14"/>
      <c r="O353"/>
      <c r="P353"/>
    </row>
    <row r="354" spans="3:16" s="12" customFormat="1" ht="15.75" customHeight="1">
      <c r="C354"/>
      <c r="D354"/>
      <c r="E354" s="7"/>
      <c r="F354"/>
      <c r="G354"/>
      <c r="H354"/>
      <c r="I354"/>
      <c r="J354"/>
      <c r="K354"/>
      <c r="L354"/>
      <c r="M354"/>
      <c r="N354" s="14"/>
      <c r="O354"/>
      <c r="P354"/>
    </row>
    <row r="355" spans="3:16" s="12" customFormat="1" ht="15.75" customHeight="1">
      <c r="C355"/>
      <c r="D355"/>
      <c r="E355" s="7"/>
      <c r="F355"/>
      <c r="G355"/>
      <c r="H355"/>
      <c r="I355"/>
      <c r="J355"/>
      <c r="K355"/>
      <c r="L355"/>
      <c r="M355"/>
      <c r="N355" s="14"/>
      <c r="O355"/>
      <c r="P355"/>
    </row>
    <row r="356" spans="3:16" s="12" customFormat="1" ht="15.75" customHeight="1">
      <c r="C356"/>
      <c r="D356"/>
      <c r="E356" s="7"/>
      <c r="F356"/>
      <c r="G356"/>
      <c r="H356"/>
      <c r="I356"/>
      <c r="J356"/>
      <c r="K356"/>
      <c r="L356"/>
      <c r="M356"/>
      <c r="N356" s="14"/>
      <c r="O356"/>
      <c r="P356"/>
    </row>
    <row r="357" spans="3:16" s="12" customFormat="1" ht="15.75" customHeight="1">
      <c r="C357"/>
      <c r="D357"/>
      <c r="E357" s="7"/>
      <c r="F357"/>
      <c r="G357"/>
      <c r="H357"/>
      <c r="I357"/>
      <c r="J357"/>
      <c r="K357"/>
      <c r="L357"/>
      <c r="M357"/>
      <c r="N357" s="14"/>
      <c r="O357"/>
      <c r="P357"/>
    </row>
    <row r="358" spans="3:16" s="12" customFormat="1" ht="15.75" customHeight="1">
      <c r="C358"/>
      <c r="D358"/>
      <c r="E358" s="7"/>
      <c r="F358"/>
      <c r="G358"/>
      <c r="H358"/>
      <c r="I358"/>
      <c r="J358"/>
      <c r="K358"/>
      <c r="L358"/>
      <c r="M358"/>
      <c r="N358" s="14"/>
      <c r="O358"/>
      <c r="P358"/>
    </row>
    <row r="359" spans="3:16" s="12" customFormat="1" ht="15.75" customHeight="1">
      <c r="C359"/>
      <c r="D359"/>
      <c r="E359" s="7"/>
      <c r="F359"/>
      <c r="G359"/>
      <c r="H359"/>
      <c r="I359"/>
      <c r="J359"/>
      <c r="K359"/>
      <c r="L359"/>
      <c r="M359"/>
      <c r="N359" s="14"/>
      <c r="O359"/>
      <c r="P359"/>
    </row>
    <row r="360" spans="3:16" s="12" customFormat="1" ht="15.75" customHeight="1">
      <c r="C360"/>
      <c r="D360"/>
      <c r="E360" s="7"/>
      <c r="F360"/>
      <c r="G360"/>
      <c r="H360"/>
      <c r="I360"/>
      <c r="J360"/>
      <c r="K360"/>
      <c r="L360"/>
      <c r="M360"/>
      <c r="N360" s="14"/>
      <c r="O360"/>
      <c r="P360"/>
    </row>
    <row r="361" spans="3:16" s="12" customFormat="1" ht="15.75" customHeight="1">
      <c r="C361"/>
      <c r="D361"/>
      <c r="E361" s="7"/>
      <c r="F361"/>
      <c r="G361"/>
      <c r="H361"/>
      <c r="I361"/>
      <c r="J361"/>
      <c r="K361"/>
      <c r="L361"/>
      <c r="M361"/>
      <c r="N361" s="14"/>
      <c r="O361"/>
      <c r="P361"/>
    </row>
    <row r="362" spans="3:16" s="12" customFormat="1" ht="15.75" customHeight="1">
      <c r="C362"/>
      <c r="D362"/>
      <c r="E362" s="7"/>
      <c r="F362"/>
      <c r="G362"/>
      <c r="H362"/>
      <c r="I362"/>
      <c r="J362"/>
      <c r="K362"/>
      <c r="L362"/>
      <c r="M362"/>
      <c r="N362" s="14"/>
      <c r="O362"/>
      <c r="P362"/>
    </row>
    <row r="363" spans="3:16" s="12" customFormat="1" ht="15.75" customHeight="1">
      <c r="C363"/>
      <c r="D363"/>
      <c r="E363" s="7"/>
      <c r="F363"/>
      <c r="G363"/>
      <c r="H363"/>
      <c r="I363"/>
      <c r="J363"/>
      <c r="K363"/>
      <c r="L363"/>
      <c r="M363"/>
      <c r="N363" s="14"/>
      <c r="O363"/>
      <c r="P363"/>
    </row>
    <row r="364" spans="3:16" s="12" customFormat="1" ht="15.75" customHeight="1">
      <c r="C364"/>
      <c r="D364"/>
      <c r="E364" s="7"/>
      <c r="F364"/>
      <c r="G364"/>
      <c r="H364"/>
      <c r="I364"/>
      <c r="J364"/>
      <c r="K364"/>
      <c r="L364"/>
      <c r="M364"/>
      <c r="N364" s="14"/>
      <c r="O364"/>
      <c r="P364"/>
    </row>
    <row r="365" spans="3:16" s="12" customFormat="1" ht="15.75" customHeight="1">
      <c r="C365"/>
      <c r="D365"/>
      <c r="E365" s="7"/>
      <c r="F365"/>
      <c r="G365"/>
      <c r="H365"/>
      <c r="I365"/>
      <c r="J365"/>
      <c r="K365"/>
      <c r="L365"/>
      <c r="M365"/>
      <c r="N365" s="14"/>
      <c r="O365"/>
      <c r="P365"/>
    </row>
    <row r="366" spans="3:16" s="12" customFormat="1" ht="15.75" customHeight="1">
      <c r="C366"/>
      <c r="D366"/>
      <c r="E366" s="7"/>
      <c r="F366"/>
      <c r="G366"/>
      <c r="H366"/>
      <c r="I366"/>
      <c r="J366"/>
      <c r="K366"/>
      <c r="L366"/>
      <c r="M366"/>
      <c r="N366" s="14"/>
      <c r="O366"/>
      <c r="P366"/>
    </row>
    <row r="367" spans="3:16" s="12" customFormat="1" ht="15.75" customHeight="1">
      <c r="C367"/>
      <c r="D367"/>
      <c r="E367" s="7"/>
      <c r="F367"/>
      <c r="G367"/>
      <c r="H367"/>
      <c r="I367"/>
      <c r="J367"/>
      <c r="K367"/>
      <c r="L367"/>
      <c r="M367"/>
      <c r="N367" s="14"/>
      <c r="O367"/>
      <c r="P367"/>
    </row>
    <row r="368" spans="3:16" s="12" customFormat="1" ht="15.75" customHeight="1">
      <c r="C368"/>
      <c r="D368"/>
      <c r="E368" s="7"/>
      <c r="F368"/>
      <c r="G368"/>
      <c r="H368"/>
      <c r="I368"/>
      <c r="J368"/>
      <c r="K368"/>
      <c r="L368"/>
      <c r="M368"/>
      <c r="N368" s="14"/>
      <c r="O368"/>
      <c r="P368"/>
    </row>
    <row r="369" spans="3:16" s="12" customFormat="1" ht="15.75" customHeight="1">
      <c r="C369"/>
      <c r="D369"/>
      <c r="E369" s="7"/>
      <c r="F369"/>
      <c r="G369"/>
      <c r="H369"/>
      <c r="I369"/>
      <c r="J369"/>
      <c r="K369"/>
      <c r="L369"/>
      <c r="M369"/>
      <c r="N369" s="14"/>
      <c r="O369"/>
      <c r="P369"/>
    </row>
    <row r="370" spans="3:16" s="12" customFormat="1" ht="15.75" customHeight="1">
      <c r="C370"/>
      <c r="D370"/>
      <c r="E370" s="7"/>
      <c r="F370"/>
      <c r="G370"/>
      <c r="H370"/>
      <c r="I370"/>
      <c r="J370"/>
      <c r="K370"/>
      <c r="L370"/>
      <c r="M370"/>
      <c r="N370" s="14"/>
      <c r="O370"/>
      <c r="P370"/>
    </row>
    <row r="371" spans="3:16" s="12" customFormat="1" ht="15.75" customHeight="1">
      <c r="C371"/>
      <c r="D371"/>
      <c r="E371" s="7"/>
      <c r="F371"/>
      <c r="G371"/>
      <c r="H371"/>
      <c r="I371"/>
      <c r="J371"/>
      <c r="K371"/>
      <c r="L371"/>
      <c r="M371"/>
      <c r="N371" s="14"/>
      <c r="O371"/>
      <c r="P371"/>
    </row>
    <row r="372" spans="3:16" s="12" customFormat="1" ht="15.75" customHeight="1">
      <c r="C372"/>
      <c r="D372"/>
      <c r="E372" s="7"/>
      <c r="F372"/>
      <c r="G372"/>
      <c r="H372"/>
      <c r="I372"/>
      <c r="J372"/>
      <c r="K372"/>
      <c r="L372"/>
      <c r="M372"/>
      <c r="N372" s="14"/>
      <c r="O372"/>
      <c r="P372"/>
    </row>
    <row r="373" spans="3:16" s="12" customFormat="1" ht="15.75" customHeight="1">
      <c r="C373"/>
      <c r="D373"/>
      <c r="E373" s="7"/>
      <c r="F373"/>
      <c r="G373"/>
      <c r="H373"/>
      <c r="I373"/>
      <c r="J373"/>
      <c r="K373"/>
      <c r="L373"/>
      <c r="M373"/>
      <c r="N373" s="14"/>
      <c r="O373"/>
      <c r="P373"/>
    </row>
    <row r="374" spans="3:16" s="12" customFormat="1" ht="15.75" customHeight="1">
      <c r="C374"/>
      <c r="D374"/>
      <c r="E374" s="7"/>
      <c r="F374"/>
      <c r="G374"/>
      <c r="H374"/>
      <c r="I374"/>
      <c r="J374"/>
      <c r="K374"/>
      <c r="L374"/>
      <c r="M374"/>
      <c r="N374" s="14"/>
      <c r="O374"/>
      <c r="P374"/>
    </row>
    <row r="375" spans="3:16" s="12" customFormat="1" ht="15.75" customHeight="1">
      <c r="C375"/>
      <c r="D375"/>
      <c r="E375" s="7"/>
      <c r="F375"/>
      <c r="G375"/>
      <c r="H375"/>
      <c r="I375"/>
      <c r="J375"/>
      <c r="K375"/>
      <c r="L375"/>
      <c r="M375"/>
      <c r="N375" s="14"/>
      <c r="O375"/>
      <c r="P375"/>
    </row>
    <row r="376" spans="3:16" s="12" customFormat="1" ht="15.75" customHeight="1">
      <c r="C376"/>
      <c r="D376"/>
      <c r="E376" s="7"/>
      <c r="F376"/>
      <c r="G376"/>
      <c r="H376"/>
      <c r="I376"/>
      <c r="J376"/>
      <c r="K376"/>
      <c r="L376"/>
      <c r="M376"/>
      <c r="N376" s="14"/>
      <c r="O376"/>
      <c r="P376"/>
    </row>
    <row r="377" spans="3:16" s="12" customFormat="1" ht="15.75" customHeight="1">
      <c r="C377"/>
      <c r="D377"/>
      <c r="E377" s="7"/>
      <c r="F377"/>
      <c r="G377"/>
      <c r="H377"/>
      <c r="I377"/>
      <c r="J377"/>
      <c r="K377"/>
      <c r="L377"/>
      <c r="M377"/>
      <c r="N377" s="14"/>
      <c r="O377"/>
      <c r="P377"/>
    </row>
    <row r="378" spans="3:16" s="12" customFormat="1" ht="15.75" customHeight="1">
      <c r="C378"/>
      <c r="D378"/>
      <c r="E378" s="7"/>
      <c r="F378"/>
      <c r="G378"/>
      <c r="H378"/>
      <c r="I378"/>
      <c r="J378"/>
      <c r="K378"/>
      <c r="L378"/>
      <c r="M378"/>
      <c r="N378" s="14"/>
      <c r="O378"/>
      <c r="P378"/>
    </row>
    <row r="379" spans="3:16" s="12" customFormat="1" ht="15.75" customHeight="1">
      <c r="C379"/>
      <c r="D379"/>
      <c r="E379" s="7"/>
      <c r="F379"/>
      <c r="G379"/>
      <c r="H379"/>
      <c r="I379"/>
      <c r="J379"/>
      <c r="K379"/>
      <c r="L379"/>
      <c r="M379"/>
      <c r="N379" s="14"/>
      <c r="O379"/>
      <c r="P379"/>
    </row>
    <row r="380" spans="3:16" s="12" customFormat="1" ht="15.75" customHeight="1">
      <c r="C380"/>
      <c r="D380"/>
      <c r="E380" s="7"/>
      <c r="F380"/>
      <c r="G380"/>
      <c r="H380"/>
      <c r="I380"/>
      <c r="J380"/>
      <c r="K380"/>
      <c r="L380"/>
      <c r="M380"/>
      <c r="N380" s="14"/>
      <c r="O380"/>
      <c r="P380"/>
    </row>
    <row r="381" spans="3:16" s="12" customFormat="1" ht="15.75" customHeight="1">
      <c r="C381"/>
      <c r="D381"/>
      <c r="E381" s="7"/>
      <c r="F381"/>
      <c r="G381"/>
      <c r="H381"/>
      <c r="I381"/>
      <c r="J381"/>
      <c r="K381"/>
      <c r="L381"/>
      <c r="M381"/>
      <c r="N381" s="14"/>
      <c r="O381"/>
      <c r="P381"/>
    </row>
    <row r="382" spans="3:16" s="12" customFormat="1" ht="15.75" customHeight="1">
      <c r="C382"/>
      <c r="D382"/>
      <c r="E382" s="7"/>
      <c r="F382"/>
      <c r="G382"/>
      <c r="H382"/>
      <c r="I382"/>
      <c r="J382"/>
      <c r="K382"/>
      <c r="L382"/>
      <c r="M382"/>
      <c r="N382" s="14"/>
      <c r="O382"/>
      <c r="P382"/>
    </row>
    <row r="383" spans="3:16" s="12" customFormat="1" ht="15.75" customHeight="1">
      <c r="C383"/>
      <c r="D383"/>
      <c r="E383" s="7"/>
      <c r="F383"/>
      <c r="G383"/>
      <c r="H383"/>
      <c r="I383"/>
      <c r="J383"/>
      <c r="K383"/>
      <c r="L383"/>
      <c r="M383"/>
      <c r="N383" s="14"/>
      <c r="O383"/>
      <c r="P383"/>
    </row>
    <row r="384" spans="3:16" s="12" customFormat="1" ht="15.75" customHeight="1">
      <c r="C384"/>
      <c r="D384"/>
      <c r="E384" s="7"/>
      <c r="F384"/>
      <c r="G384"/>
      <c r="H384"/>
      <c r="I384"/>
      <c r="J384"/>
      <c r="K384"/>
      <c r="L384"/>
      <c r="M384"/>
      <c r="N384" s="14"/>
      <c r="O384"/>
      <c r="P384"/>
    </row>
    <row r="385" spans="3:16" s="12" customFormat="1" ht="15.75" customHeight="1">
      <c r="C385"/>
      <c r="D385"/>
      <c r="E385" s="7"/>
      <c r="F385"/>
      <c r="G385"/>
      <c r="H385"/>
      <c r="I385"/>
      <c r="J385"/>
      <c r="K385"/>
      <c r="L385"/>
      <c r="M385"/>
      <c r="N385" s="14"/>
      <c r="O385"/>
      <c r="P385"/>
    </row>
    <row r="386" spans="3:16" s="12" customFormat="1" ht="15.75" customHeight="1">
      <c r="C386"/>
      <c r="D386"/>
      <c r="E386" s="7"/>
      <c r="F386"/>
      <c r="G386"/>
      <c r="H386"/>
      <c r="I386"/>
      <c r="J386"/>
      <c r="K386"/>
      <c r="L386"/>
      <c r="M386"/>
      <c r="N386" s="14"/>
      <c r="O386"/>
      <c r="P386"/>
    </row>
    <row r="387" spans="3:16" s="12" customFormat="1" ht="15.75" customHeight="1">
      <c r="C387"/>
      <c r="D387"/>
      <c r="E387" s="7"/>
      <c r="F387"/>
      <c r="G387"/>
      <c r="H387"/>
      <c r="I387"/>
      <c r="J387"/>
      <c r="K387"/>
      <c r="L387"/>
      <c r="M387"/>
      <c r="N387" s="14"/>
      <c r="O387"/>
      <c r="P387"/>
    </row>
    <row r="388" spans="3:16" s="12" customFormat="1" ht="15.75" customHeight="1">
      <c r="C388"/>
      <c r="D388"/>
      <c r="E388" s="7"/>
      <c r="F388"/>
      <c r="G388"/>
      <c r="H388"/>
      <c r="I388"/>
      <c r="J388"/>
      <c r="K388"/>
      <c r="L388"/>
      <c r="M388"/>
      <c r="N388" s="14"/>
      <c r="O388"/>
      <c r="P388"/>
    </row>
    <row r="389" spans="3:16" s="12" customFormat="1" ht="15.75" customHeight="1">
      <c r="C389"/>
      <c r="D389"/>
      <c r="E389" s="7"/>
      <c r="F389"/>
      <c r="G389"/>
      <c r="H389"/>
      <c r="I389"/>
      <c r="J389"/>
      <c r="K389"/>
      <c r="L389"/>
      <c r="M389"/>
      <c r="N389" s="14"/>
      <c r="O389"/>
      <c r="P389"/>
    </row>
    <row r="390" spans="3:16" s="12" customFormat="1" ht="15.75" customHeight="1">
      <c r="C390"/>
      <c r="D390"/>
      <c r="E390" s="7"/>
      <c r="F390"/>
      <c r="G390"/>
      <c r="H390"/>
      <c r="I390"/>
      <c r="J390"/>
      <c r="K390"/>
      <c r="L390"/>
      <c r="M390"/>
      <c r="N390" s="14"/>
      <c r="O390"/>
      <c r="P390"/>
    </row>
    <row r="391" spans="3:16" s="12" customFormat="1" ht="15.75" customHeight="1">
      <c r="C391"/>
      <c r="D391"/>
      <c r="E391" s="7"/>
      <c r="F391"/>
      <c r="G391"/>
      <c r="H391"/>
      <c r="I391"/>
      <c r="J391"/>
      <c r="K391"/>
      <c r="L391"/>
      <c r="M391"/>
      <c r="N391" s="14"/>
      <c r="O391"/>
      <c r="P391"/>
    </row>
    <row r="392" spans="3:16" s="12" customFormat="1" ht="15.75" customHeight="1">
      <c r="C392"/>
      <c r="D392"/>
      <c r="E392" s="7"/>
      <c r="F392"/>
      <c r="G392"/>
      <c r="H392"/>
      <c r="I392"/>
      <c r="J392"/>
      <c r="K392"/>
      <c r="L392"/>
      <c r="M392"/>
      <c r="N392" s="14"/>
      <c r="O392"/>
      <c r="P392"/>
    </row>
    <row r="393" spans="3:16" s="12" customFormat="1" ht="15.75" customHeight="1">
      <c r="C393"/>
      <c r="D393"/>
      <c r="E393" s="7"/>
      <c r="F393"/>
      <c r="G393"/>
      <c r="H393"/>
      <c r="I393"/>
      <c r="J393"/>
      <c r="K393"/>
      <c r="L393"/>
      <c r="M393"/>
      <c r="N393" s="14"/>
      <c r="O393"/>
      <c r="P393"/>
    </row>
    <row r="394" spans="3:16" s="12" customFormat="1" ht="15.75" customHeight="1">
      <c r="C394"/>
      <c r="D394"/>
      <c r="E394" s="7"/>
      <c r="F394"/>
      <c r="G394"/>
      <c r="H394"/>
      <c r="I394"/>
      <c r="J394"/>
      <c r="K394"/>
      <c r="L394"/>
      <c r="M394"/>
      <c r="N394" s="14"/>
      <c r="O394"/>
      <c r="P394"/>
    </row>
    <row r="395" spans="3:16" s="12" customFormat="1" ht="15.75" customHeight="1">
      <c r="C395"/>
      <c r="D395"/>
      <c r="E395" s="7"/>
      <c r="F395"/>
      <c r="G395"/>
      <c r="H395"/>
      <c r="I395"/>
      <c r="J395"/>
      <c r="K395"/>
      <c r="L395"/>
      <c r="M395"/>
      <c r="N395" s="14"/>
      <c r="O395"/>
      <c r="P395"/>
    </row>
    <row r="396" spans="3:16" s="12" customFormat="1" ht="15.75" customHeight="1">
      <c r="C396"/>
      <c r="D396"/>
      <c r="E396" s="7"/>
      <c r="F396"/>
      <c r="G396"/>
      <c r="H396"/>
      <c r="I396"/>
      <c r="J396"/>
      <c r="K396"/>
      <c r="L396"/>
      <c r="M396"/>
      <c r="N396" s="14"/>
      <c r="O396"/>
      <c r="P396"/>
    </row>
    <row r="397" spans="3:16" s="12" customFormat="1" ht="15.75" customHeight="1">
      <c r="C397"/>
      <c r="D397"/>
      <c r="E397" s="7"/>
      <c r="F397"/>
      <c r="G397"/>
      <c r="H397"/>
      <c r="I397"/>
      <c r="J397"/>
      <c r="K397"/>
      <c r="L397"/>
      <c r="M397"/>
      <c r="N397" s="14"/>
      <c r="O397"/>
      <c r="P397"/>
    </row>
    <row r="398" spans="3:16" s="12" customFormat="1" ht="15.75" customHeight="1">
      <c r="C398"/>
      <c r="D398"/>
      <c r="E398" s="7"/>
      <c r="F398"/>
      <c r="G398"/>
      <c r="H398"/>
      <c r="I398"/>
      <c r="J398"/>
      <c r="K398"/>
      <c r="L398"/>
      <c r="M398"/>
      <c r="N398" s="14"/>
      <c r="O398"/>
      <c r="P398"/>
    </row>
    <row r="399" spans="3:16" s="12" customFormat="1" ht="15.75" customHeight="1">
      <c r="C399"/>
      <c r="D399"/>
      <c r="E399" s="7"/>
      <c r="F399"/>
      <c r="G399"/>
      <c r="H399"/>
      <c r="I399"/>
      <c r="J399"/>
      <c r="K399"/>
      <c r="L399"/>
      <c r="M399"/>
      <c r="N399" s="14"/>
      <c r="O399"/>
      <c r="P399"/>
    </row>
    <row r="400" spans="3:16" s="12" customFormat="1" ht="15.75" customHeight="1">
      <c r="C400"/>
      <c r="D400"/>
      <c r="E400" s="7"/>
      <c r="F400"/>
      <c r="G400"/>
      <c r="H400"/>
      <c r="I400"/>
      <c r="J400"/>
      <c r="K400"/>
      <c r="L400"/>
      <c r="M400"/>
      <c r="N400" s="14"/>
      <c r="O400"/>
      <c r="P400"/>
    </row>
    <row r="401" spans="3:16" s="12" customFormat="1" ht="15.75" customHeight="1">
      <c r="C401"/>
      <c r="D401"/>
      <c r="E401" s="7"/>
      <c r="F401"/>
      <c r="G401"/>
      <c r="H401"/>
      <c r="I401"/>
      <c r="J401"/>
      <c r="K401"/>
      <c r="L401"/>
      <c r="M401"/>
      <c r="N401" s="14"/>
      <c r="O401"/>
      <c r="P401"/>
    </row>
    <row r="402" spans="3:16" s="12" customFormat="1" ht="15.75" customHeight="1">
      <c r="C402"/>
      <c r="D402"/>
      <c r="E402" s="7"/>
      <c r="F402"/>
      <c r="G402"/>
      <c r="H402"/>
      <c r="I402"/>
      <c r="J402"/>
      <c r="K402"/>
      <c r="L402"/>
      <c r="M402"/>
      <c r="N402" s="14"/>
      <c r="O402"/>
      <c r="P402"/>
    </row>
    <row r="403" spans="3:16" s="12" customFormat="1" ht="15.75" customHeight="1">
      <c r="C403"/>
      <c r="D403"/>
      <c r="E403" s="7"/>
      <c r="F403"/>
      <c r="G403"/>
      <c r="H403"/>
      <c r="I403"/>
      <c r="J403"/>
      <c r="K403"/>
      <c r="L403"/>
      <c r="M403"/>
      <c r="N403" s="14"/>
      <c r="O403"/>
      <c r="P403"/>
    </row>
    <row r="404" spans="3:16" s="12" customFormat="1" ht="15.75" customHeight="1">
      <c r="C404"/>
      <c r="D404"/>
      <c r="E404" s="7"/>
      <c r="F404"/>
      <c r="G404"/>
      <c r="H404"/>
      <c r="I404"/>
      <c r="J404"/>
      <c r="K404"/>
      <c r="L404"/>
      <c r="M404"/>
      <c r="N404" s="14"/>
      <c r="O404"/>
      <c r="P404"/>
    </row>
    <row r="405" spans="3:16" s="12" customFormat="1" ht="15.75" customHeight="1">
      <c r="C405"/>
      <c r="D405"/>
      <c r="E405" s="7"/>
      <c r="F405"/>
      <c r="G405"/>
      <c r="H405"/>
      <c r="I405"/>
      <c r="J405"/>
      <c r="K405"/>
      <c r="L405"/>
      <c r="M405"/>
      <c r="N405" s="14"/>
      <c r="O405"/>
      <c r="P405"/>
    </row>
    <row r="406" spans="3:16" s="12" customFormat="1" ht="15.75" customHeight="1">
      <c r="C406"/>
      <c r="D406"/>
      <c r="E406" s="7"/>
      <c r="F406"/>
      <c r="G406"/>
      <c r="H406"/>
      <c r="I406"/>
      <c r="J406"/>
      <c r="K406"/>
      <c r="L406"/>
      <c r="M406"/>
      <c r="N406" s="14"/>
      <c r="O406"/>
      <c r="P406"/>
    </row>
    <row r="407" spans="3:16" s="12" customFormat="1" ht="15.75" customHeight="1">
      <c r="C407"/>
      <c r="D407"/>
      <c r="E407" s="7"/>
      <c r="F407"/>
      <c r="G407"/>
      <c r="H407"/>
      <c r="I407"/>
      <c r="J407"/>
      <c r="K407"/>
      <c r="L407"/>
      <c r="M407"/>
      <c r="N407" s="14"/>
      <c r="O407"/>
      <c r="P407"/>
    </row>
    <row r="408" spans="3:16" s="12" customFormat="1" ht="15.75" customHeight="1">
      <c r="C408"/>
      <c r="D408"/>
      <c r="E408" s="7"/>
      <c r="F408"/>
      <c r="G408"/>
      <c r="H408"/>
      <c r="I408"/>
      <c r="J408"/>
      <c r="K408"/>
      <c r="L408"/>
      <c r="M408"/>
      <c r="N408" s="14"/>
      <c r="O408"/>
      <c r="P408"/>
    </row>
    <row r="409" spans="3:16" s="12" customFormat="1" ht="15.75" customHeight="1">
      <c r="C409"/>
      <c r="D409"/>
      <c r="E409" s="7"/>
      <c r="F409"/>
      <c r="G409"/>
      <c r="H409"/>
      <c r="I409"/>
      <c r="J409"/>
      <c r="K409"/>
      <c r="L409"/>
      <c r="M409"/>
      <c r="N409" s="14"/>
      <c r="O409"/>
      <c r="P409"/>
    </row>
    <row r="410" spans="3:16" s="12" customFormat="1" ht="15.75" customHeight="1">
      <c r="C410"/>
      <c r="D410"/>
      <c r="E410" s="7"/>
      <c r="F410"/>
      <c r="G410"/>
      <c r="H410"/>
      <c r="I410"/>
      <c r="J410"/>
      <c r="K410"/>
      <c r="L410"/>
      <c r="M410"/>
      <c r="N410" s="14"/>
      <c r="O410"/>
      <c r="P410"/>
    </row>
    <row r="411" spans="3:16" s="12" customFormat="1" ht="15.75" customHeight="1">
      <c r="C411"/>
      <c r="D411"/>
      <c r="E411" s="7"/>
      <c r="F411"/>
      <c r="G411"/>
      <c r="H411"/>
      <c r="I411"/>
      <c r="J411"/>
      <c r="K411"/>
      <c r="L411"/>
      <c r="M411"/>
      <c r="N411" s="14"/>
      <c r="O411"/>
      <c r="P411"/>
    </row>
    <row r="412" spans="3:16" s="12" customFormat="1" ht="15.75" customHeight="1">
      <c r="C412"/>
      <c r="D412"/>
      <c r="E412" s="7"/>
      <c r="F412"/>
      <c r="G412"/>
      <c r="H412"/>
      <c r="I412"/>
      <c r="J412"/>
      <c r="K412"/>
      <c r="L412"/>
      <c r="M412"/>
      <c r="N412" s="14"/>
      <c r="O412"/>
      <c r="P412"/>
    </row>
    <row r="413" spans="3:16" s="12" customFormat="1" ht="15.75" customHeight="1">
      <c r="C413"/>
      <c r="D413"/>
      <c r="E413" s="7"/>
      <c r="F413"/>
      <c r="G413"/>
      <c r="H413"/>
      <c r="I413"/>
      <c r="J413"/>
      <c r="K413"/>
      <c r="L413"/>
      <c r="M413"/>
      <c r="N413" s="14"/>
      <c r="O413"/>
      <c r="P413"/>
    </row>
    <row r="414" spans="3:16" s="12" customFormat="1" ht="15.75" customHeight="1">
      <c r="C414"/>
      <c r="D414"/>
      <c r="E414" s="7"/>
      <c r="F414"/>
      <c r="G414"/>
      <c r="H414"/>
      <c r="I414"/>
      <c r="J414"/>
      <c r="K414"/>
      <c r="L414"/>
      <c r="M414"/>
      <c r="N414" s="14"/>
      <c r="O414"/>
      <c r="P414"/>
    </row>
    <row r="415" spans="3:16" s="12" customFormat="1" ht="15.75" customHeight="1">
      <c r="C415"/>
      <c r="D415"/>
      <c r="E415" s="7"/>
      <c r="F415"/>
      <c r="G415"/>
      <c r="H415"/>
      <c r="I415"/>
      <c r="J415"/>
      <c r="K415"/>
      <c r="L415"/>
      <c r="M415"/>
      <c r="N415" s="14"/>
      <c r="O415"/>
      <c r="P415"/>
    </row>
    <row r="416" spans="3:16" s="12" customFormat="1" ht="15.75" customHeight="1">
      <c r="C416"/>
      <c r="D416"/>
      <c r="E416" s="7"/>
      <c r="F416"/>
      <c r="G416"/>
      <c r="H416"/>
      <c r="I416"/>
      <c r="J416"/>
      <c r="K416"/>
      <c r="L416"/>
      <c r="M416"/>
      <c r="N416" s="14"/>
      <c r="O416"/>
      <c r="P416"/>
    </row>
    <row r="417" spans="3:16" s="12" customFormat="1" ht="15.75" customHeight="1">
      <c r="C417"/>
      <c r="D417"/>
      <c r="E417" s="7"/>
      <c r="F417"/>
      <c r="G417"/>
      <c r="H417"/>
      <c r="I417"/>
      <c r="J417"/>
      <c r="K417"/>
      <c r="L417"/>
      <c r="M417"/>
      <c r="N417" s="14"/>
      <c r="O417"/>
      <c r="P417"/>
    </row>
    <row r="418" spans="3:16" s="12" customFormat="1" ht="15.75" customHeight="1">
      <c r="C418"/>
      <c r="D418"/>
      <c r="E418" s="7"/>
      <c r="F418"/>
      <c r="G418"/>
      <c r="H418"/>
      <c r="I418"/>
      <c r="J418"/>
      <c r="K418"/>
      <c r="L418"/>
      <c r="M418"/>
      <c r="N418" s="14"/>
      <c r="O418"/>
      <c r="P418"/>
    </row>
    <row r="419" spans="3:16" s="12" customFormat="1" ht="15.75" customHeight="1">
      <c r="C419"/>
      <c r="D419"/>
      <c r="E419" s="7"/>
      <c r="F419"/>
      <c r="G419"/>
      <c r="H419"/>
      <c r="I419"/>
      <c r="J419"/>
      <c r="K419"/>
      <c r="L419"/>
      <c r="M419"/>
      <c r="N419" s="14"/>
      <c r="O419"/>
      <c r="P419"/>
    </row>
    <row r="420" spans="3:16" s="12" customFormat="1" ht="15.75" customHeight="1">
      <c r="C420"/>
      <c r="D420"/>
      <c r="E420" s="7"/>
      <c r="F420"/>
      <c r="G420"/>
      <c r="H420"/>
      <c r="I420"/>
      <c r="J420"/>
      <c r="K420"/>
      <c r="L420"/>
      <c r="M420"/>
      <c r="N420" s="14"/>
      <c r="O420"/>
      <c r="P420"/>
    </row>
    <row r="421" spans="3:16" s="12" customFormat="1" ht="15.75" customHeight="1">
      <c r="C421"/>
      <c r="D421"/>
      <c r="E421" s="7"/>
      <c r="F421"/>
      <c r="G421"/>
      <c r="H421"/>
      <c r="I421"/>
      <c r="J421"/>
      <c r="K421"/>
      <c r="L421"/>
      <c r="M421"/>
      <c r="N421" s="14"/>
      <c r="O421"/>
      <c r="P421"/>
    </row>
    <row r="422" spans="3:16" s="12" customFormat="1" ht="15.75" customHeight="1">
      <c r="C422"/>
      <c r="D422"/>
      <c r="E422" s="7"/>
      <c r="F422"/>
      <c r="G422"/>
      <c r="H422"/>
      <c r="I422"/>
      <c r="J422"/>
      <c r="K422"/>
      <c r="L422"/>
      <c r="M422"/>
      <c r="N422" s="14"/>
      <c r="O422"/>
      <c r="P422"/>
    </row>
    <row r="423" spans="3:16" s="12" customFormat="1" ht="15.75" customHeight="1">
      <c r="C423"/>
      <c r="D423"/>
      <c r="E423" s="7"/>
      <c r="F423"/>
      <c r="G423"/>
      <c r="H423"/>
      <c r="I423"/>
      <c r="J423"/>
      <c r="K423"/>
      <c r="L423"/>
      <c r="M423"/>
      <c r="N423" s="14"/>
      <c r="O423"/>
      <c r="P423"/>
    </row>
    <row r="424" spans="3:16" s="12" customFormat="1" ht="15.75" customHeight="1">
      <c r="C424"/>
      <c r="D424"/>
      <c r="E424" s="7"/>
      <c r="F424"/>
      <c r="G424"/>
      <c r="H424"/>
      <c r="I424"/>
      <c r="J424"/>
      <c r="K424"/>
      <c r="L424"/>
      <c r="M424"/>
      <c r="N424" s="14"/>
      <c r="O424"/>
      <c r="P424"/>
    </row>
    <row r="425" spans="3:16" s="12" customFormat="1" ht="15.75" customHeight="1">
      <c r="C425"/>
      <c r="D425"/>
      <c r="E425" s="7"/>
      <c r="F425"/>
      <c r="G425"/>
      <c r="H425"/>
      <c r="I425"/>
      <c r="J425"/>
      <c r="K425"/>
      <c r="L425"/>
      <c r="M425"/>
      <c r="N425" s="14"/>
      <c r="O425"/>
      <c r="P425"/>
    </row>
    <row r="426" spans="3:16" s="12" customFormat="1" ht="15.75" customHeight="1">
      <c r="C426"/>
      <c r="D426"/>
      <c r="E426" s="7"/>
      <c r="F426"/>
      <c r="G426"/>
      <c r="H426"/>
      <c r="I426"/>
      <c r="J426"/>
      <c r="K426"/>
      <c r="L426"/>
      <c r="M426"/>
      <c r="N426" s="14"/>
      <c r="O426"/>
      <c r="P426"/>
    </row>
    <row r="427" spans="3:16" s="12" customFormat="1" ht="15.75" customHeight="1">
      <c r="C427"/>
      <c r="D427"/>
      <c r="E427" s="7"/>
      <c r="F427"/>
      <c r="G427"/>
      <c r="H427"/>
      <c r="I427"/>
      <c r="J427"/>
      <c r="K427"/>
      <c r="L427"/>
      <c r="M427"/>
      <c r="N427" s="14"/>
      <c r="O427"/>
      <c r="P427"/>
    </row>
    <row r="428" spans="3:16" s="12" customFormat="1" ht="15.75" customHeight="1">
      <c r="C428"/>
      <c r="D428"/>
      <c r="E428" s="7"/>
      <c r="F428"/>
      <c r="G428"/>
      <c r="H428"/>
      <c r="I428"/>
      <c r="J428"/>
      <c r="K428"/>
      <c r="L428"/>
      <c r="M428"/>
      <c r="N428" s="14"/>
      <c r="O428"/>
      <c r="P428"/>
    </row>
    <row r="429" spans="3:16" s="12" customFormat="1" ht="15.75" customHeight="1">
      <c r="C429"/>
      <c r="D429"/>
      <c r="E429" s="7"/>
      <c r="F429"/>
      <c r="G429"/>
      <c r="H429"/>
      <c r="I429"/>
      <c r="J429"/>
      <c r="K429"/>
      <c r="L429"/>
      <c r="M429"/>
      <c r="N429" s="14"/>
      <c r="O429"/>
      <c r="P429"/>
    </row>
    <row r="430" spans="3:16" s="12" customFormat="1" ht="15.75" customHeight="1">
      <c r="C430"/>
      <c r="D430"/>
      <c r="E430" s="7"/>
      <c r="F430"/>
      <c r="G430"/>
      <c r="H430"/>
      <c r="I430"/>
      <c r="J430"/>
      <c r="K430"/>
      <c r="L430"/>
      <c r="M430"/>
      <c r="N430" s="14"/>
      <c r="O430"/>
      <c r="P430"/>
    </row>
    <row r="431" spans="3:16" s="12" customFormat="1" ht="15.75" customHeight="1">
      <c r="C431"/>
      <c r="D431"/>
      <c r="E431" s="7"/>
      <c r="F431"/>
      <c r="G431"/>
      <c r="H431"/>
      <c r="I431"/>
      <c r="J431"/>
      <c r="K431"/>
      <c r="L431"/>
      <c r="M431"/>
      <c r="N431" s="14"/>
      <c r="O431"/>
      <c r="P431"/>
    </row>
    <row r="432" spans="3:16" s="12" customFormat="1" ht="15.75" customHeight="1">
      <c r="C432"/>
      <c r="D432"/>
      <c r="E432" s="7"/>
      <c r="F432"/>
      <c r="G432"/>
      <c r="H432"/>
      <c r="I432"/>
      <c r="J432"/>
      <c r="K432"/>
      <c r="L432"/>
      <c r="M432"/>
      <c r="N432" s="14"/>
      <c r="O432"/>
      <c r="P432"/>
    </row>
    <row r="433" spans="3:16" s="12" customFormat="1" ht="15.75" customHeight="1">
      <c r="C433"/>
      <c r="D433"/>
      <c r="E433" s="7"/>
      <c r="F433"/>
      <c r="G433"/>
      <c r="H433"/>
      <c r="I433"/>
      <c r="J433"/>
      <c r="K433"/>
      <c r="L433"/>
      <c r="M433"/>
      <c r="N433" s="14"/>
      <c r="O433"/>
      <c r="P433"/>
    </row>
    <row r="434" spans="3:16" s="12" customFormat="1" ht="15.75" customHeight="1">
      <c r="C434"/>
      <c r="D434"/>
      <c r="E434" s="7"/>
      <c r="F434"/>
      <c r="G434"/>
      <c r="H434"/>
      <c r="I434"/>
      <c r="J434"/>
      <c r="K434"/>
      <c r="L434"/>
      <c r="M434"/>
      <c r="N434" s="14"/>
      <c r="O434"/>
      <c r="P434"/>
    </row>
    <row r="435" spans="3:16" s="12" customFormat="1" ht="15.75" customHeight="1">
      <c r="C435"/>
      <c r="D435"/>
      <c r="E435" s="7"/>
      <c r="F435"/>
      <c r="G435"/>
      <c r="H435"/>
      <c r="I435"/>
      <c r="J435"/>
      <c r="K435"/>
      <c r="L435"/>
      <c r="M435"/>
      <c r="N435" s="14"/>
      <c r="O435"/>
      <c r="P435"/>
    </row>
    <row r="436" spans="3:16" s="12" customFormat="1" ht="15.75" customHeight="1">
      <c r="C436"/>
      <c r="D436"/>
      <c r="E436" s="7"/>
      <c r="F436"/>
      <c r="G436"/>
      <c r="H436"/>
      <c r="I436"/>
      <c r="J436"/>
      <c r="K436"/>
      <c r="L436"/>
      <c r="M436"/>
      <c r="N436" s="14"/>
      <c r="O436"/>
      <c r="P436"/>
    </row>
    <row r="437" spans="3:16" s="12" customFormat="1" ht="15.75" customHeight="1">
      <c r="C437"/>
      <c r="D437"/>
      <c r="E437" s="7"/>
      <c r="F437"/>
      <c r="G437"/>
      <c r="H437"/>
      <c r="I437"/>
      <c r="J437"/>
      <c r="K437"/>
      <c r="L437"/>
      <c r="M437"/>
      <c r="N437" s="14"/>
      <c r="O437"/>
      <c r="P437"/>
    </row>
    <row r="438" spans="3:16" s="12" customFormat="1" ht="15.75" customHeight="1">
      <c r="C438"/>
      <c r="D438"/>
      <c r="E438" s="7"/>
      <c r="F438"/>
      <c r="G438"/>
      <c r="H438"/>
      <c r="I438"/>
      <c r="J438"/>
      <c r="K438"/>
      <c r="L438"/>
      <c r="M438"/>
      <c r="N438" s="14"/>
      <c r="O438"/>
      <c r="P438"/>
    </row>
    <row r="439" spans="3:16" s="12" customFormat="1" ht="15.75" customHeight="1">
      <c r="C439"/>
      <c r="D439"/>
      <c r="E439" s="7"/>
      <c r="F439"/>
      <c r="G439"/>
      <c r="H439"/>
      <c r="I439"/>
      <c r="J439"/>
      <c r="K439"/>
      <c r="L439"/>
      <c r="M439"/>
      <c r="N439" s="14"/>
      <c r="O439"/>
      <c r="P439"/>
    </row>
    <row r="440" spans="3:16" s="12" customFormat="1" ht="15.75" customHeight="1">
      <c r="C440"/>
      <c r="D440"/>
      <c r="E440" s="7"/>
      <c r="F440"/>
      <c r="G440"/>
      <c r="H440"/>
      <c r="I440"/>
      <c r="J440"/>
      <c r="K440"/>
      <c r="L440"/>
      <c r="M440"/>
      <c r="N440" s="14"/>
      <c r="O440"/>
      <c r="P440"/>
    </row>
    <row r="441" spans="3:16" s="12" customFormat="1" ht="15.75" customHeight="1">
      <c r="C441"/>
      <c r="D441"/>
      <c r="E441" s="7"/>
      <c r="F441"/>
      <c r="G441"/>
      <c r="H441"/>
      <c r="I441"/>
      <c r="J441"/>
      <c r="K441"/>
      <c r="L441"/>
      <c r="M441"/>
      <c r="N441" s="14"/>
      <c r="O441"/>
      <c r="P441"/>
    </row>
    <row r="442" spans="3:16" s="12" customFormat="1" ht="15.75" customHeight="1">
      <c r="C442"/>
      <c r="D442"/>
      <c r="E442" s="7"/>
      <c r="F442"/>
      <c r="G442"/>
      <c r="H442"/>
      <c r="I442"/>
      <c r="J442"/>
      <c r="K442"/>
      <c r="L442"/>
      <c r="M442"/>
      <c r="N442" s="14"/>
      <c r="O442"/>
      <c r="P442"/>
    </row>
    <row r="443" spans="3:16" s="12" customFormat="1" ht="15.75" customHeight="1">
      <c r="C443"/>
      <c r="D443"/>
      <c r="E443" s="7"/>
      <c r="F443"/>
      <c r="G443"/>
      <c r="H443"/>
      <c r="I443"/>
      <c r="J443"/>
      <c r="K443"/>
      <c r="L443"/>
      <c r="M443"/>
      <c r="N443" s="14"/>
      <c r="O443"/>
      <c r="P443"/>
    </row>
    <row r="444" spans="3:16" s="12" customFormat="1" ht="15.75" customHeight="1">
      <c r="C444"/>
      <c r="D444"/>
      <c r="E444" s="7"/>
      <c r="F444"/>
      <c r="G444"/>
      <c r="H444"/>
      <c r="I444"/>
      <c r="J444"/>
      <c r="K444"/>
      <c r="L444"/>
      <c r="M444"/>
      <c r="N444" s="14"/>
      <c r="O444"/>
      <c r="P444"/>
    </row>
    <row r="445" spans="3:16" s="12" customFormat="1" ht="15.75" customHeight="1">
      <c r="C445"/>
      <c r="D445"/>
      <c r="E445" s="7"/>
      <c r="F445"/>
      <c r="G445"/>
      <c r="H445"/>
      <c r="I445"/>
      <c r="J445"/>
      <c r="K445"/>
      <c r="L445"/>
      <c r="M445"/>
      <c r="N445" s="14"/>
      <c r="O445"/>
      <c r="P445"/>
    </row>
    <row r="446" spans="3:16" s="12" customFormat="1" ht="15.75" customHeight="1">
      <c r="C446"/>
      <c r="D446"/>
      <c r="E446" s="7"/>
      <c r="F446"/>
      <c r="G446"/>
      <c r="H446"/>
      <c r="I446"/>
      <c r="J446"/>
      <c r="K446"/>
      <c r="L446"/>
      <c r="M446"/>
      <c r="N446" s="14"/>
      <c r="O446"/>
      <c r="P446"/>
    </row>
    <row r="447" spans="3:16" s="12" customFormat="1" ht="15.75" customHeight="1">
      <c r="C447"/>
      <c r="D447"/>
      <c r="E447" s="7"/>
      <c r="F447"/>
      <c r="G447"/>
      <c r="H447"/>
      <c r="I447"/>
      <c r="J447"/>
      <c r="K447"/>
      <c r="L447"/>
      <c r="M447"/>
      <c r="N447" s="14"/>
      <c r="O447"/>
      <c r="P447"/>
    </row>
    <row r="448" spans="3:16" s="12" customFormat="1" ht="15.75" customHeight="1">
      <c r="C448"/>
      <c r="D448"/>
      <c r="E448" s="7"/>
      <c r="F448"/>
      <c r="G448"/>
      <c r="H448"/>
      <c r="I448"/>
      <c r="J448"/>
      <c r="K448"/>
      <c r="L448"/>
      <c r="M448"/>
      <c r="N448" s="14"/>
      <c r="O448"/>
      <c r="P448"/>
    </row>
    <row r="449" spans="3:16" s="12" customFormat="1" ht="15.75" customHeight="1">
      <c r="C449"/>
      <c r="D449"/>
      <c r="E449" s="7"/>
      <c r="F449"/>
      <c r="G449"/>
      <c r="H449"/>
      <c r="I449"/>
      <c r="J449"/>
      <c r="K449"/>
      <c r="L449"/>
      <c r="M449"/>
      <c r="N449" s="14"/>
      <c r="O449"/>
      <c r="P449"/>
    </row>
    <row r="450" spans="3:16" s="12" customFormat="1" ht="15.75" customHeight="1">
      <c r="C450"/>
      <c r="D450"/>
      <c r="E450" s="7"/>
      <c r="F450"/>
      <c r="G450"/>
      <c r="H450"/>
      <c r="I450"/>
      <c r="J450"/>
      <c r="K450"/>
      <c r="L450"/>
      <c r="M450"/>
      <c r="N450" s="14"/>
      <c r="O450"/>
      <c r="P450"/>
    </row>
    <row r="451" spans="3:16" s="12" customFormat="1" ht="15.75" customHeight="1">
      <c r="C451"/>
      <c r="D451"/>
      <c r="E451" s="7"/>
      <c r="F451"/>
      <c r="G451"/>
      <c r="H451"/>
      <c r="I451"/>
      <c r="J451"/>
      <c r="K451"/>
      <c r="L451"/>
      <c r="M451"/>
      <c r="N451" s="14"/>
      <c r="O451"/>
      <c r="P451"/>
    </row>
    <row r="452" spans="3:16" s="12" customFormat="1" ht="15.75" customHeight="1">
      <c r="C452"/>
      <c r="D452"/>
      <c r="E452" s="7"/>
      <c r="F452"/>
      <c r="G452"/>
      <c r="H452"/>
      <c r="I452"/>
      <c r="J452"/>
      <c r="K452"/>
      <c r="L452"/>
      <c r="M452"/>
      <c r="N452" s="14"/>
      <c r="O452"/>
      <c r="P452"/>
    </row>
    <row r="453" spans="3:16" s="12" customFormat="1" ht="15.75" customHeight="1">
      <c r="C453"/>
      <c r="D453"/>
      <c r="E453" s="7"/>
      <c r="F453"/>
      <c r="G453"/>
      <c r="H453"/>
      <c r="I453"/>
      <c r="J453"/>
      <c r="K453"/>
      <c r="L453"/>
      <c r="M453"/>
      <c r="N453" s="14"/>
      <c r="O453"/>
      <c r="P453"/>
    </row>
    <row r="454" spans="3:16" s="12" customFormat="1" ht="15.75" customHeight="1">
      <c r="C454"/>
      <c r="D454"/>
      <c r="E454" s="7"/>
      <c r="F454"/>
      <c r="G454"/>
      <c r="H454"/>
      <c r="I454"/>
      <c r="J454"/>
      <c r="K454"/>
      <c r="L454"/>
      <c r="M454"/>
      <c r="N454" s="14"/>
      <c r="O454"/>
      <c r="P454"/>
    </row>
    <row r="455" spans="3:16" s="12" customFormat="1" ht="15.75" customHeight="1">
      <c r="C455"/>
      <c r="D455"/>
      <c r="E455" s="7"/>
      <c r="F455"/>
      <c r="G455"/>
      <c r="H455"/>
      <c r="I455"/>
      <c r="J455"/>
      <c r="K455"/>
      <c r="L455"/>
      <c r="M455"/>
      <c r="N455" s="14"/>
      <c r="O455"/>
      <c r="P455"/>
    </row>
    <row r="456" spans="3:16" s="12" customFormat="1" ht="15.75" customHeight="1">
      <c r="C456"/>
      <c r="D456"/>
      <c r="E456" s="7"/>
      <c r="F456"/>
      <c r="G456"/>
      <c r="H456"/>
      <c r="I456"/>
      <c r="J456"/>
      <c r="K456"/>
      <c r="L456"/>
      <c r="M456"/>
      <c r="N456" s="14"/>
      <c r="O456"/>
      <c r="P456"/>
    </row>
    <row r="457" spans="3:16" s="12" customFormat="1" ht="15.75" customHeight="1">
      <c r="C457"/>
      <c r="D457"/>
      <c r="E457" s="7"/>
      <c r="F457"/>
      <c r="G457"/>
      <c r="H457"/>
      <c r="I457"/>
      <c r="J457"/>
      <c r="K457"/>
      <c r="L457"/>
      <c r="M457"/>
      <c r="N457" s="14"/>
      <c r="O457"/>
      <c r="P457"/>
    </row>
    <row r="458" spans="3:16" s="12" customFormat="1" ht="15.75" customHeight="1">
      <c r="C458"/>
      <c r="D458"/>
      <c r="E458" s="7"/>
      <c r="F458"/>
      <c r="G458"/>
      <c r="H458"/>
      <c r="I458"/>
      <c r="J458"/>
      <c r="K458"/>
      <c r="L458"/>
      <c r="M458"/>
      <c r="N458" s="14"/>
      <c r="O458"/>
      <c r="P458"/>
    </row>
    <row r="459" spans="3:16" s="12" customFormat="1" ht="15.75" customHeight="1">
      <c r="C459"/>
      <c r="D459"/>
      <c r="E459" s="7"/>
      <c r="F459"/>
      <c r="G459"/>
      <c r="H459"/>
      <c r="I459"/>
      <c r="J459"/>
      <c r="K459"/>
      <c r="L459"/>
      <c r="M459"/>
      <c r="N459" s="14"/>
      <c r="O459"/>
      <c r="P459"/>
    </row>
    <row r="460" spans="3:16" s="12" customFormat="1" ht="15.75" customHeight="1">
      <c r="C460"/>
      <c r="D460"/>
      <c r="E460" s="7"/>
      <c r="F460"/>
      <c r="G460"/>
      <c r="H460"/>
      <c r="I460"/>
      <c r="J460"/>
      <c r="K460"/>
      <c r="L460"/>
      <c r="M460"/>
      <c r="N460" s="14"/>
      <c r="O460"/>
      <c r="P460"/>
    </row>
    <row r="461" spans="3:16" s="12" customFormat="1" ht="15.75" customHeight="1">
      <c r="C461"/>
      <c r="D461"/>
      <c r="E461" s="7"/>
      <c r="F461"/>
      <c r="G461"/>
      <c r="H461"/>
      <c r="I461"/>
      <c r="J461"/>
      <c r="K461"/>
      <c r="L461"/>
      <c r="M461"/>
      <c r="N461" s="14"/>
      <c r="O461"/>
      <c r="P461"/>
    </row>
    <row r="462" spans="3:16" s="12" customFormat="1" ht="15.75" customHeight="1">
      <c r="C462"/>
      <c r="D462"/>
      <c r="E462" s="7"/>
      <c r="F462"/>
      <c r="G462"/>
      <c r="H462"/>
      <c r="I462"/>
      <c r="J462"/>
      <c r="K462"/>
      <c r="L462"/>
      <c r="M462"/>
      <c r="N462" s="14"/>
      <c r="O462"/>
      <c r="P462"/>
    </row>
    <row r="463" spans="3:16" s="12" customFormat="1" ht="15.75" customHeight="1">
      <c r="C463"/>
      <c r="D463"/>
      <c r="E463" s="7"/>
      <c r="F463"/>
      <c r="G463"/>
      <c r="H463"/>
      <c r="I463"/>
      <c r="J463"/>
      <c r="K463"/>
      <c r="L463"/>
      <c r="M463"/>
      <c r="N463" s="14"/>
      <c r="O463"/>
      <c r="P463"/>
    </row>
    <row r="464" spans="3:16" s="12" customFormat="1" ht="15.75" customHeight="1">
      <c r="C464"/>
      <c r="D464"/>
      <c r="E464" s="7"/>
      <c r="F464"/>
      <c r="G464"/>
      <c r="H464"/>
      <c r="I464"/>
      <c r="J464"/>
      <c r="K464"/>
      <c r="L464"/>
      <c r="M464"/>
      <c r="N464" s="14"/>
      <c r="O464"/>
      <c r="P464"/>
    </row>
    <row r="465" spans="3:16" s="12" customFormat="1" ht="15.75" customHeight="1">
      <c r="C465"/>
      <c r="D465"/>
      <c r="E465" s="7"/>
      <c r="F465"/>
      <c r="G465"/>
      <c r="H465"/>
      <c r="I465"/>
      <c r="J465"/>
      <c r="K465"/>
      <c r="L465"/>
      <c r="M465"/>
      <c r="N465" s="14"/>
      <c r="O465"/>
      <c r="P465"/>
    </row>
    <row r="466" spans="3:16" s="12" customFormat="1" ht="15.75" customHeight="1">
      <c r="C466"/>
      <c r="D466"/>
      <c r="E466" s="7"/>
      <c r="F466"/>
      <c r="G466"/>
      <c r="H466"/>
      <c r="I466"/>
      <c r="J466"/>
      <c r="K466"/>
      <c r="L466"/>
      <c r="M466"/>
      <c r="N466" s="14"/>
      <c r="O466"/>
      <c r="P466"/>
    </row>
    <row r="467" spans="3:16" s="12" customFormat="1" ht="15.75" customHeight="1">
      <c r="C467"/>
      <c r="D467"/>
      <c r="E467" s="7"/>
      <c r="F467"/>
      <c r="G467"/>
      <c r="H467"/>
      <c r="I467"/>
      <c r="J467"/>
      <c r="K467"/>
      <c r="L467"/>
      <c r="M467"/>
      <c r="N467" s="14"/>
      <c r="O467"/>
      <c r="P467"/>
    </row>
    <row r="468" spans="3:16" s="12" customFormat="1" ht="15.75" customHeight="1">
      <c r="C468"/>
      <c r="D468"/>
      <c r="E468" s="7"/>
      <c r="F468"/>
      <c r="G468"/>
      <c r="H468"/>
      <c r="I468"/>
      <c r="J468"/>
      <c r="K468"/>
      <c r="L468"/>
      <c r="M468"/>
      <c r="N468" s="14"/>
      <c r="O468"/>
      <c r="P468"/>
    </row>
    <row r="469" spans="3:16" s="12" customFormat="1" ht="15.75" customHeight="1">
      <c r="C469"/>
      <c r="D469"/>
      <c r="E469" s="7"/>
      <c r="F469"/>
      <c r="G469"/>
      <c r="H469"/>
      <c r="I469"/>
      <c r="J469"/>
      <c r="K469"/>
      <c r="L469"/>
      <c r="M469"/>
      <c r="N469" s="14"/>
      <c r="O469"/>
      <c r="P469"/>
    </row>
    <row r="470" spans="3:16" s="12" customFormat="1" ht="15.75" customHeight="1">
      <c r="C470"/>
      <c r="D470"/>
      <c r="E470" s="7"/>
      <c r="F470"/>
      <c r="G470"/>
      <c r="H470"/>
      <c r="I470"/>
      <c r="J470"/>
      <c r="K470"/>
      <c r="L470"/>
      <c r="M470"/>
      <c r="N470" s="14"/>
      <c r="O470"/>
      <c r="P470"/>
    </row>
    <row r="471" spans="3:16" s="12" customFormat="1" ht="15.75" customHeight="1">
      <c r="C471"/>
      <c r="D471"/>
      <c r="E471" s="7"/>
      <c r="F471"/>
      <c r="G471"/>
      <c r="H471"/>
      <c r="I471"/>
      <c r="J471"/>
      <c r="K471"/>
      <c r="L471"/>
      <c r="M471"/>
      <c r="N471" s="14"/>
      <c r="O471"/>
      <c r="P471"/>
    </row>
    <row r="472" spans="3:16" s="12" customFormat="1" ht="15.75" customHeight="1">
      <c r="C472"/>
      <c r="D472"/>
      <c r="E472" s="7"/>
      <c r="F472"/>
      <c r="G472"/>
      <c r="H472"/>
      <c r="I472"/>
      <c r="J472"/>
      <c r="K472"/>
      <c r="L472"/>
      <c r="M472"/>
      <c r="N472" s="14"/>
      <c r="O472"/>
      <c r="P472"/>
    </row>
    <row r="473" spans="3:16" s="12" customFormat="1" ht="15.75" customHeight="1">
      <c r="C473"/>
      <c r="D473"/>
      <c r="E473" s="7"/>
      <c r="F473"/>
      <c r="G473"/>
      <c r="H473"/>
      <c r="I473"/>
      <c r="J473"/>
      <c r="K473"/>
      <c r="L473"/>
      <c r="M473"/>
      <c r="N473" s="14"/>
      <c r="O473"/>
      <c r="P473"/>
    </row>
    <row r="474" spans="3:16" s="12" customFormat="1" ht="15.75" customHeight="1">
      <c r="C474"/>
      <c r="D474"/>
      <c r="E474" s="7"/>
      <c r="F474"/>
      <c r="G474"/>
      <c r="H474"/>
      <c r="I474"/>
      <c r="J474"/>
      <c r="K474"/>
      <c r="L474"/>
      <c r="M474"/>
      <c r="N474" s="14"/>
      <c r="O474"/>
      <c r="P474"/>
    </row>
    <row r="475" spans="3:16" s="12" customFormat="1" ht="15.75" customHeight="1">
      <c r="C475"/>
      <c r="D475"/>
      <c r="E475" s="7"/>
      <c r="F475"/>
      <c r="G475"/>
      <c r="H475"/>
      <c r="I475"/>
      <c r="J475"/>
      <c r="K475"/>
      <c r="L475"/>
      <c r="M475"/>
      <c r="N475" s="14"/>
      <c r="O475"/>
      <c r="P475"/>
    </row>
    <row r="476" spans="3:16" s="12" customFormat="1" ht="15.75" customHeight="1">
      <c r="C476"/>
      <c r="D476"/>
      <c r="E476" s="7"/>
      <c r="F476"/>
      <c r="G476"/>
      <c r="H476"/>
      <c r="I476"/>
      <c r="J476"/>
      <c r="K476"/>
      <c r="L476"/>
      <c r="M476"/>
      <c r="N476" s="14"/>
      <c r="O476"/>
      <c r="P476"/>
    </row>
    <row r="477" spans="3:16" s="12" customFormat="1" ht="15.75" customHeight="1">
      <c r="C477"/>
      <c r="D477"/>
      <c r="E477" s="7"/>
      <c r="F477"/>
      <c r="G477"/>
      <c r="H477"/>
      <c r="I477"/>
      <c r="J477"/>
      <c r="K477"/>
      <c r="L477"/>
      <c r="M477"/>
      <c r="N477" s="14"/>
      <c r="O477"/>
      <c r="P477"/>
    </row>
    <row r="478" spans="3:16" s="12" customFormat="1" ht="15.75" customHeight="1">
      <c r="C478"/>
      <c r="D478"/>
      <c r="E478" s="7"/>
      <c r="F478"/>
      <c r="G478"/>
      <c r="H478"/>
      <c r="I478"/>
      <c r="J478"/>
      <c r="K478"/>
      <c r="L478"/>
      <c r="M478"/>
      <c r="N478" s="14"/>
      <c r="O478"/>
      <c r="P478"/>
    </row>
    <row r="479" spans="3:16" s="12" customFormat="1" ht="15.75" customHeight="1">
      <c r="C479"/>
      <c r="D479"/>
      <c r="E479" s="7"/>
      <c r="F479"/>
      <c r="G479"/>
      <c r="H479"/>
      <c r="I479"/>
      <c r="J479"/>
      <c r="K479"/>
      <c r="L479"/>
      <c r="M479"/>
      <c r="N479" s="14"/>
      <c r="O479"/>
      <c r="P479"/>
    </row>
    <row r="480" spans="3:16" s="12" customFormat="1" ht="15.75" customHeight="1">
      <c r="C480"/>
      <c r="D480"/>
      <c r="E480" s="7"/>
      <c r="F480"/>
      <c r="G480"/>
      <c r="H480"/>
      <c r="I480"/>
      <c r="J480"/>
      <c r="K480"/>
      <c r="L480"/>
      <c r="M480"/>
      <c r="N480" s="14"/>
      <c r="O480"/>
      <c r="P480"/>
    </row>
    <row r="481" spans="3:16" s="12" customFormat="1" ht="15.75" customHeight="1">
      <c r="C481"/>
      <c r="D481"/>
      <c r="E481" s="7"/>
      <c r="F481"/>
      <c r="G481"/>
      <c r="H481"/>
      <c r="I481"/>
      <c r="J481"/>
      <c r="K481"/>
      <c r="L481"/>
      <c r="M481"/>
      <c r="N481" s="14"/>
      <c r="O481"/>
      <c r="P481"/>
    </row>
    <row r="482" spans="3:16" s="12" customFormat="1" ht="15.75" customHeight="1">
      <c r="C482"/>
      <c r="D482"/>
      <c r="E482" s="7"/>
      <c r="F482"/>
      <c r="G482"/>
      <c r="H482"/>
      <c r="I482"/>
      <c r="J482"/>
      <c r="K482"/>
      <c r="L482"/>
      <c r="M482"/>
      <c r="N482" s="14"/>
      <c r="O482"/>
      <c r="P482"/>
    </row>
    <row r="483" spans="3:16" s="12" customFormat="1" ht="15.75" customHeight="1">
      <c r="C483"/>
      <c r="D483"/>
      <c r="E483" s="7"/>
      <c r="F483"/>
      <c r="G483"/>
      <c r="H483"/>
      <c r="I483"/>
      <c r="J483"/>
      <c r="K483"/>
      <c r="L483"/>
      <c r="M483"/>
      <c r="N483" s="14"/>
      <c r="O483"/>
      <c r="P483"/>
    </row>
    <row r="484" spans="3:16" s="12" customFormat="1" ht="15.75" customHeight="1">
      <c r="C484"/>
      <c r="D484"/>
      <c r="E484" s="7"/>
      <c r="F484"/>
      <c r="G484"/>
      <c r="H484"/>
      <c r="I484"/>
      <c r="J484"/>
      <c r="K484"/>
      <c r="L484"/>
      <c r="M484"/>
      <c r="N484" s="14"/>
      <c r="O484"/>
      <c r="P484"/>
    </row>
    <row r="485" spans="3:16" s="12" customFormat="1" ht="15.75" customHeight="1">
      <c r="C485"/>
      <c r="D485"/>
      <c r="E485" s="7"/>
      <c r="F485"/>
      <c r="G485"/>
      <c r="H485"/>
      <c r="I485"/>
      <c r="J485"/>
      <c r="K485"/>
      <c r="L485"/>
      <c r="M485"/>
      <c r="N485" s="14"/>
      <c r="O485"/>
      <c r="P485"/>
    </row>
    <row r="486" spans="3:16" s="12" customFormat="1" ht="15.75" customHeight="1">
      <c r="C486"/>
      <c r="D486"/>
      <c r="E486" s="7"/>
      <c r="F486"/>
      <c r="G486"/>
      <c r="H486"/>
      <c r="I486"/>
      <c r="J486"/>
      <c r="K486"/>
      <c r="L486"/>
      <c r="M486"/>
      <c r="N486" s="14"/>
      <c r="O486"/>
      <c r="P486"/>
    </row>
    <row r="487" spans="3:16" s="12" customFormat="1" ht="15.75" customHeight="1">
      <c r="C487"/>
      <c r="D487"/>
      <c r="E487" s="7"/>
      <c r="F487"/>
      <c r="G487"/>
      <c r="H487"/>
      <c r="I487"/>
      <c r="J487"/>
      <c r="K487"/>
      <c r="L487"/>
      <c r="M487"/>
      <c r="N487" s="14"/>
      <c r="O487"/>
      <c r="P487"/>
    </row>
    <row r="488" spans="3:16" s="12" customFormat="1" ht="15.75" customHeight="1">
      <c r="C488"/>
      <c r="D488"/>
      <c r="E488" s="7"/>
      <c r="F488"/>
      <c r="G488"/>
      <c r="H488"/>
      <c r="I488"/>
      <c r="J488"/>
      <c r="K488"/>
      <c r="L488"/>
      <c r="M488"/>
      <c r="N488" s="14"/>
      <c r="O488"/>
      <c r="P488"/>
    </row>
    <row r="489" spans="3:16" s="12" customFormat="1" ht="15.75" customHeight="1">
      <c r="C489"/>
      <c r="D489"/>
      <c r="E489" s="7"/>
      <c r="F489"/>
      <c r="G489"/>
      <c r="H489"/>
      <c r="I489"/>
      <c r="J489"/>
      <c r="K489"/>
      <c r="L489"/>
      <c r="M489"/>
      <c r="N489" s="14"/>
      <c r="O489"/>
      <c r="P489"/>
    </row>
    <row r="490" spans="3:16" s="12" customFormat="1" ht="15.75" customHeight="1">
      <c r="C490"/>
      <c r="D490"/>
      <c r="E490" s="7"/>
      <c r="F490"/>
      <c r="G490"/>
      <c r="H490"/>
      <c r="I490"/>
      <c r="J490"/>
      <c r="K490"/>
      <c r="L490"/>
      <c r="M490"/>
      <c r="N490" s="14"/>
      <c r="O490"/>
      <c r="P490"/>
    </row>
    <row r="491" spans="3:16" s="12" customFormat="1" ht="15.75" customHeight="1">
      <c r="C491"/>
      <c r="D491"/>
      <c r="E491" s="7"/>
      <c r="F491"/>
      <c r="G491"/>
      <c r="H491"/>
      <c r="I491"/>
      <c r="J491"/>
      <c r="K491"/>
      <c r="L491"/>
      <c r="M491"/>
      <c r="N491" s="14"/>
      <c r="O491"/>
      <c r="P491"/>
    </row>
    <row r="492" spans="3:16" s="12" customFormat="1" ht="15.75" customHeight="1">
      <c r="C492"/>
      <c r="D492"/>
      <c r="E492" s="7"/>
      <c r="F492"/>
      <c r="G492"/>
      <c r="H492"/>
      <c r="I492"/>
      <c r="J492"/>
      <c r="K492"/>
      <c r="L492"/>
      <c r="M492"/>
      <c r="N492" s="14"/>
      <c r="O492"/>
      <c r="P492"/>
    </row>
    <row r="493" spans="3:16" s="12" customFormat="1" ht="15.75" customHeight="1">
      <c r="C493"/>
      <c r="D493"/>
      <c r="E493" s="7"/>
      <c r="F493"/>
      <c r="G493"/>
      <c r="H493"/>
      <c r="I493"/>
      <c r="J493"/>
      <c r="K493"/>
      <c r="L493"/>
      <c r="M493"/>
      <c r="N493" s="14"/>
      <c r="O493"/>
      <c r="P493"/>
    </row>
    <row r="494" spans="3:16" s="12" customFormat="1" ht="15.75" customHeight="1">
      <c r="C494"/>
      <c r="D494"/>
      <c r="E494" s="7"/>
      <c r="F494"/>
      <c r="G494"/>
      <c r="H494"/>
      <c r="I494"/>
      <c r="J494"/>
      <c r="K494"/>
      <c r="L494"/>
      <c r="M494"/>
      <c r="N494" s="14"/>
      <c r="O494"/>
      <c r="P494"/>
    </row>
    <row r="495" spans="3:16" s="12" customFormat="1" ht="15.75" customHeight="1">
      <c r="C495"/>
      <c r="D495"/>
      <c r="E495" s="7"/>
      <c r="F495"/>
      <c r="G495"/>
      <c r="H495"/>
      <c r="I495"/>
      <c r="J495"/>
      <c r="K495"/>
      <c r="L495"/>
      <c r="M495"/>
      <c r="N495" s="14"/>
      <c r="O495"/>
      <c r="P495"/>
    </row>
    <row r="496" spans="3:16" s="12" customFormat="1" ht="15.75" customHeight="1">
      <c r="C496"/>
      <c r="D496"/>
      <c r="E496" s="7"/>
      <c r="F496"/>
      <c r="G496"/>
      <c r="H496"/>
      <c r="I496"/>
      <c r="J496"/>
      <c r="K496"/>
      <c r="L496"/>
      <c r="M496"/>
      <c r="N496" s="14"/>
      <c r="O496"/>
      <c r="P496"/>
    </row>
    <row r="497" spans="3:16" s="12" customFormat="1" ht="15.75" customHeight="1">
      <c r="C497"/>
      <c r="D497"/>
      <c r="E497" s="7"/>
      <c r="F497"/>
      <c r="G497"/>
      <c r="H497"/>
      <c r="I497"/>
      <c r="J497"/>
      <c r="K497"/>
      <c r="L497"/>
      <c r="M497"/>
      <c r="N497" s="14"/>
      <c r="O497"/>
      <c r="P497"/>
    </row>
    <row r="498" spans="3:16" s="12" customFormat="1" ht="15.75" customHeight="1">
      <c r="C498"/>
      <c r="D498"/>
      <c r="E498" s="7"/>
      <c r="F498"/>
      <c r="G498"/>
      <c r="H498"/>
      <c r="I498"/>
      <c r="J498"/>
      <c r="K498"/>
      <c r="L498"/>
      <c r="M498"/>
      <c r="N498" s="14"/>
      <c r="O498"/>
      <c r="P498"/>
    </row>
    <row r="499" spans="3:16" s="12" customFormat="1" ht="15.75" customHeight="1">
      <c r="C499"/>
      <c r="D499"/>
      <c r="E499" s="7"/>
      <c r="F499"/>
      <c r="G499"/>
      <c r="H499"/>
      <c r="I499"/>
      <c r="J499"/>
      <c r="K499"/>
      <c r="L499"/>
      <c r="M499"/>
      <c r="N499" s="14"/>
      <c r="O499"/>
      <c r="P499"/>
    </row>
    <row r="500" spans="3:16" s="12" customFormat="1" ht="15.75" customHeight="1">
      <c r="C500"/>
      <c r="D500"/>
      <c r="E500" s="7"/>
      <c r="F500"/>
      <c r="G500"/>
      <c r="H500"/>
      <c r="I500"/>
      <c r="J500"/>
      <c r="K500"/>
      <c r="L500"/>
      <c r="M500"/>
      <c r="N500" s="14"/>
      <c r="O500"/>
      <c r="P500"/>
    </row>
    <row r="501" spans="3:16" s="12" customFormat="1" ht="15.75" customHeight="1">
      <c r="C501"/>
      <c r="D501"/>
      <c r="E501" s="7"/>
      <c r="F501"/>
      <c r="G501"/>
      <c r="H501"/>
      <c r="I501"/>
      <c r="J501"/>
      <c r="K501"/>
      <c r="L501"/>
      <c r="M501"/>
      <c r="N501" s="14"/>
      <c r="O501"/>
      <c r="P501"/>
    </row>
    <row r="502" spans="3:16" s="12" customFormat="1" ht="15.75" customHeight="1">
      <c r="C502"/>
      <c r="D502"/>
      <c r="E502" s="7"/>
      <c r="F502"/>
      <c r="G502"/>
      <c r="H502"/>
      <c r="I502"/>
      <c r="J502"/>
      <c r="K502"/>
      <c r="L502"/>
      <c r="M502"/>
      <c r="N502" s="14"/>
      <c r="O502"/>
      <c r="P502"/>
    </row>
    <row r="503" spans="3:16" s="12" customFormat="1" ht="15.75" customHeight="1">
      <c r="C503"/>
      <c r="D503"/>
      <c r="E503" s="7"/>
      <c r="F503"/>
      <c r="G503"/>
      <c r="H503"/>
      <c r="I503"/>
      <c r="J503"/>
      <c r="K503"/>
      <c r="L503"/>
      <c r="M503"/>
      <c r="N503" s="14"/>
      <c r="O503"/>
      <c r="P503"/>
    </row>
    <row r="504" spans="3:16" s="12" customFormat="1" ht="15.75" customHeight="1">
      <c r="C504"/>
      <c r="D504"/>
      <c r="E504" s="7"/>
      <c r="F504"/>
      <c r="G504"/>
      <c r="H504"/>
      <c r="I504"/>
      <c r="J504"/>
      <c r="K504"/>
      <c r="L504"/>
      <c r="M504"/>
      <c r="N504" s="14"/>
      <c r="O504"/>
      <c r="P504"/>
    </row>
    <row r="505" spans="3:16" s="12" customFormat="1" ht="15.75" customHeight="1">
      <c r="C505"/>
      <c r="D505"/>
      <c r="E505" s="7"/>
      <c r="F505"/>
      <c r="G505"/>
      <c r="H505"/>
      <c r="I505"/>
      <c r="J505"/>
      <c r="K505"/>
      <c r="L505"/>
      <c r="M505"/>
      <c r="N505" s="14"/>
      <c r="O505"/>
      <c r="P505"/>
    </row>
    <row r="506" spans="3:16" s="12" customFormat="1" ht="15.75" customHeight="1">
      <c r="C506"/>
      <c r="D506"/>
      <c r="E506" s="7"/>
      <c r="F506"/>
      <c r="G506"/>
      <c r="H506"/>
      <c r="I506"/>
      <c r="J506"/>
      <c r="K506"/>
      <c r="L506"/>
      <c r="M506"/>
      <c r="N506" s="14"/>
      <c r="O506"/>
      <c r="P506"/>
    </row>
    <row r="507" spans="3:16" s="12" customFormat="1" ht="15.75" customHeight="1">
      <c r="C507"/>
      <c r="D507"/>
      <c r="E507" s="7"/>
      <c r="F507"/>
      <c r="G507"/>
      <c r="H507"/>
      <c r="I507"/>
      <c r="J507"/>
      <c r="K507"/>
      <c r="L507"/>
      <c r="M507"/>
      <c r="N507" s="14"/>
      <c r="O507"/>
      <c r="P507"/>
    </row>
    <row r="508" spans="3:16" s="12" customFormat="1" ht="15.75" customHeight="1">
      <c r="C508"/>
      <c r="D508"/>
      <c r="E508" s="7"/>
      <c r="F508"/>
      <c r="G508"/>
      <c r="H508"/>
      <c r="I508"/>
      <c r="J508"/>
      <c r="K508"/>
      <c r="L508"/>
      <c r="M508"/>
      <c r="N508" s="14"/>
      <c r="O508"/>
      <c r="P508"/>
    </row>
    <row r="509" spans="3:16" s="12" customFormat="1" ht="15.75" customHeight="1">
      <c r="C509"/>
      <c r="D509"/>
      <c r="E509" s="7"/>
      <c r="F509"/>
      <c r="G509"/>
      <c r="H509"/>
      <c r="I509"/>
      <c r="J509"/>
      <c r="K509"/>
      <c r="L509"/>
      <c r="M509"/>
      <c r="N509" s="14"/>
      <c r="O509"/>
      <c r="P509"/>
    </row>
    <row r="510" spans="3:16" s="12" customFormat="1" ht="15.75" customHeight="1">
      <c r="C510"/>
      <c r="D510"/>
      <c r="E510" s="7"/>
      <c r="F510"/>
      <c r="G510"/>
      <c r="H510"/>
      <c r="I510"/>
      <c r="J510"/>
      <c r="K510"/>
      <c r="L510"/>
      <c r="M510"/>
      <c r="N510" s="14"/>
      <c r="O510"/>
      <c r="P510"/>
    </row>
    <row r="511" spans="3:16" s="12" customFormat="1" ht="15.75" customHeight="1">
      <c r="C511"/>
      <c r="D511"/>
      <c r="E511" s="7"/>
      <c r="F511"/>
      <c r="G511"/>
      <c r="H511"/>
      <c r="I511"/>
      <c r="J511"/>
      <c r="K511"/>
      <c r="L511"/>
      <c r="M511"/>
      <c r="N511" s="14"/>
      <c r="O511"/>
      <c r="P511"/>
    </row>
    <row r="512" spans="3:16" s="12" customFormat="1" ht="15.75" customHeight="1">
      <c r="C512"/>
      <c r="D512"/>
      <c r="E512" s="7"/>
      <c r="F512"/>
      <c r="G512"/>
      <c r="H512"/>
      <c r="I512"/>
      <c r="J512"/>
      <c r="K512"/>
      <c r="L512"/>
      <c r="M512"/>
      <c r="N512" s="14"/>
      <c r="O512"/>
      <c r="P512"/>
    </row>
    <row r="513" spans="3:16" s="12" customFormat="1" ht="15.75" customHeight="1">
      <c r="C513"/>
      <c r="D513"/>
      <c r="E513" s="7"/>
      <c r="F513"/>
      <c r="G513"/>
      <c r="H513"/>
      <c r="I513"/>
      <c r="J513"/>
      <c r="K513"/>
      <c r="L513"/>
      <c r="M513"/>
      <c r="N513" s="14"/>
      <c r="O513"/>
      <c r="P513"/>
    </row>
    <row r="514" spans="3:16" s="12" customFormat="1" ht="15.75" customHeight="1">
      <c r="C514"/>
      <c r="D514"/>
      <c r="E514" s="7"/>
      <c r="F514"/>
      <c r="G514"/>
      <c r="H514"/>
      <c r="I514"/>
      <c r="J514"/>
      <c r="K514"/>
      <c r="L514"/>
      <c r="M514"/>
      <c r="N514" s="14"/>
      <c r="O514"/>
      <c r="P514"/>
    </row>
    <row r="515" spans="3:16" s="12" customFormat="1" ht="15.75" customHeight="1">
      <c r="C515"/>
      <c r="D515"/>
      <c r="E515" s="7"/>
      <c r="F515"/>
      <c r="G515"/>
      <c r="H515"/>
      <c r="I515"/>
      <c r="J515"/>
      <c r="K515"/>
      <c r="L515"/>
      <c r="M515"/>
      <c r="N515" s="14"/>
      <c r="O515"/>
      <c r="P515"/>
    </row>
    <row r="516" spans="3:16" s="12" customFormat="1" ht="15.75" customHeight="1">
      <c r="C516"/>
      <c r="D516"/>
      <c r="E516" s="7"/>
      <c r="F516"/>
      <c r="G516"/>
      <c r="H516"/>
      <c r="I516"/>
      <c r="J516"/>
      <c r="K516"/>
      <c r="L516"/>
      <c r="M516"/>
      <c r="N516" s="14"/>
      <c r="O516"/>
      <c r="P516"/>
    </row>
    <row r="517" spans="3:16" s="12" customFormat="1" ht="15.75" customHeight="1">
      <c r="C517"/>
      <c r="D517"/>
      <c r="E517" s="7"/>
      <c r="F517"/>
      <c r="G517"/>
      <c r="H517"/>
      <c r="I517"/>
      <c r="J517"/>
      <c r="K517"/>
      <c r="L517"/>
      <c r="M517"/>
      <c r="N517" s="14"/>
      <c r="O517"/>
      <c r="P517"/>
    </row>
    <row r="518" spans="3:16" s="12" customFormat="1" ht="15.75" customHeight="1">
      <c r="C518"/>
      <c r="D518"/>
      <c r="E518" s="7"/>
      <c r="F518"/>
      <c r="G518"/>
      <c r="H518"/>
      <c r="I518"/>
      <c r="J518"/>
      <c r="K518"/>
      <c r="L518"/>
      <c r="M518"/>
      <c r="N518" s="14"/>
      <c r="O518"/>
      <c r="P518"/>
    </row>
    <row r="519" spans="3:16" s="12" customFormat="1" ht="15.75" customHeight="1">
      <c r="C519"/>
      <c r="D519"/>
      <c r="E519" s="7"/>
      <c r="F519"/>
      <c r="G519"/>
      <c r="H519"/>
      <c r="I519"/>
      <c r="J519"/>
      <c r="K519"/>
      <c r="L519"/>
      <c r="M519"/>
      <c r="N519" s="14"/>
      <c r="O519"/>
      <c r="P519"/>
    </row>
    <row r="520" spans="3:16" s="12" customFormat="1" ht="15.75" customHeight="1">
      <c r="C520"/>
      <c r="D520"/>
      <c r="E520" s="7"/>
      <c r="F520"/>
      <c r="G520"/>
      <c r="H520"/>
      <c r="I520"/>
      <c r="J520"/>
      <c r="K520"/>
      <c r="L520"/>
      <c r="M520"/>
      <c r="N520" s="14"/>
      <c r="O520"/>
      <c r="P520"/>
    </row>
    <row r="521" spans="3:16" s="12" customFormat="1" ht="15.75" customHeight="1">
      <c r="C521"/>
      <c r="D521"/>
      <c r="E521" s="7"/>
      <c r="F521"/>
      <c r="G521"/>
      <c r="H521"/>
      <c r="I521"/>
      <c r="J521"/>
      <c r="K521"/>
      <c r="L521"/>
      <c r="M521"/>
      <c r="N521" s="14"/>
      <c r="O521"/>
      <c r="P521"/>
    </row>
    <row r="522" spans="3:16" s="12" customFormat="1" ht="15.75" customHeight="1">
      <c r="C522"/>
      <c r="D522"/>
      <c r="E522" s="7"/>
      <c r="F522"/>
      <c r="G522"/>
      <c r="H522"/>
      <c r="I522"/>
      <c r="J522"/>
      <c r="K522"/>
      <c r="L522"/>
      <c r="M522"/>
      <c r="N522" s="14"/>
      <c r="O522"/>
      <c r="P522"/>
    </row>
    <row r="523" spans="3:16" s="12" customFormat="1" ht="15.75" customHeight="1">
      <c r="C523"/>
      <c r="D523"/>
      <c r="E523" s="7"/>
      <c r="F523"/>
      <c r="G523"/>
      <c r="H523"/>
      <c r="I523"/>
      <c r="J523"/>
      <c r="K523"/>
      <c r="L523"/>
      <c r="M523"/>
      <c r="N523" s="14"/>
      <c r="O523"/>
      <c r="P523"/>
    </row>
    <row r="524" spans="3:16" s="12" customFormat="1" ht="15.75" customHeight="1">
      <c r="C524"/>
      <c r="D524"/>
      <c r="E524" s="7"/>
      <c r="F524"/>
      <c r="G524"/>
      <c r="H524"/>
      <c r="I524"/>
      <c r="J524"/>
      <c r="K524"/>
      <c r="L524"/>
      <c r="M524"/>
      <c r="N524" s="14"/>
      <c r="O524"/>
      <c r="P524"/>
    </row>
    <row r="525" spans="3:16" s="12" customFormat="1" ht="15.75" customHeight="1">
      <c r="C525"/>
      <c r="D525"/>
      <c r="E525" s="7"/>
      <c r="F525"/>
      <c r="G525"/>
      <c r="H525"/>
      <c r="I525"/>
      <c r="J525"/>
      <c r="K525"/>
      <c r="L525"/>
      <c r="M525"/>
      <c r="N525" s="14"/>
      <c r="O525"/>
      <c r="P525"/>
    </row>
    <row r="526" spans="3:16" s="12" customFormat="1" ht="15.75" customHeight="1">
      <c r="C526"/>
      <c r="D526"/>
      <c r="E526" s="7"/>
      <c r="F526"/>
      <c r="G526"/>
      <c r="H526"/>
      <c r="I526"/>
      <c r="J526"/>
      <c r="K526"/>
      <c r="L526"/>
      <c r="M526"/>
      <c r="N526" s="14"/>
      <c r="O526"/>
      <c r="P526"/>
    </row>
    <row r="527" spans="3:16" s="12" customFormat="1" ht="15.75" customHeight="1">
      <c r="C527"/>
      <c r="D527"/>
      <c r="E527" s="7"/>
      <c r="F527"/>
      <c r="G527"/>
      <c r="H527"/>
      <c r="I527"/>
      <c r="J527"/>
      <c r="K527"/>
      <c r="L527"/>
      <c r="M527"/>
      <c r="N527" s="14"/>
      <c r="O527"/>
      <c r="P527"/>
    </row>
    <row r="528" spans="3:16" s="12" customFormat="1" ht="15.75" customHeight="1">
      <c r="C528"/>
      <c r="D528"/>
      <c r="E528" s="7"/>
      <c r="F528"/>
      <c r="G528"/>
      <c r="H528"/>
      <c r="I528"/>
      <c r="J528"/>
      <c r="K528"/>
      <c r="L528"/>
      <c r="M528"/>
      <c r="N528" s="14"/>
      <c r="O528"/>
      <c r="P528"/>
    </row>
    <row r="529" spans="3:16" s="12" customFormat="1" ht="15.75" customHeight="1">
      <c r="C529"/>
      <c r="D529"/>
      <c r="E529" s="7"/>
      <c r="F529"/>
      <c r="G529"/>
      <c r="H529"/>
      <c r="I529"/>
      <c r="J529"/>
      <c r="K529"/>
      <c r="L529"/>
      <c r="M529"/>
      <c r="N529" s="14"/>
      <c r="O529"/>
      <c r="P529"/>
    </row>
    <row r="530" spans="3:16" s="12" customFormat="1" ht="15.75" customHeight="1">
      <c r="C530"/>
      <c r="D530"/>
      <c r="E530" s="7"/>
      <c r="F530"/>
      <c r="G530"/>
      <c r="H530"/>
      <c r="I530"/>
      <c r="J530"/>
      <c r="K530"/>
      <c r="L530"/>
      <c r="M530"/>
      <c r="N530" s="14"/>
      <c r="O530"/>
      <c r="P530"/>
    </row>
    <row r="531" spans="3:16" s="12" customFormat="1" ht="15.75" customHeight="1">
      <c r="C531"/>
      <c r="D531"/>
      <c r="E531" s="7"/>
      <c r="F531"/>
      <c r="G531"/>
      <c r="H531"/>
      <c r="I531"/>
      <c r="J531"/>
      <c r="K531"/>
      <c r="L531"/>
      <c r="M531"/>
      <c r="N531" s="14"/>
      <c r="O531"/>
      <c r="P531"/>
    </row>
    <row r="532" spans="3:16" s="12" customFormat="1" ht="15.75" customHeight="1">
      <c r="C532"/>
      <c r="D532"/>
      <c r="E532" s="7"/>
      <c r="F532"/>
      <c r="G532"/>
      <c r="H532"/>
      <c r="I532"/>
      <c r="J532"/>
      <c r="K532"/>
      <c r="L532"/>
      <c r="M532"/>
      <c r="N532" s="14"/>
      <c r="O532"/>
      <c r="P532"/>
    </row>
    <row r="533" spans="3:16" s="12" customFormat="1" ht="15.75" customHeight="1">
      <c r="C533"/>
      <c r="D533"/>
      <c r="E533" s="7"/>
      <c r="F533"/>
      <c r="G533"/>
      <c r="H533"/>
      <c r="I533"/>
      <c r="J533"/>
      <c r="K533"/>
      <c r="L533"/>
      <c r="M533"/>
      <c r="N533" s="14"/>
      <c r="O533"/>
      <c r="P533"/>
    </row>
    <row r="534" spans="3:16" s="12" customFormat="1" ht="15.75" customHeight="1">
      <c r="C534"/>
      <c r="D534"/>
      <c r="E534" s="7"/>
      <c r="F534"/>
      <c r="G534"/>
      <c r="H534"/>
      <c r="I534"/>
      <c r="J534"/>
      <c r="K534"/>
      <c r="L534"/>
      <c r="M534"/>
      <c r="N534" s="14"/>
      <c r="O534"/>
      <c r="P534"/>
    </row>
    <row r="535" spans="3:16" s="12" customFormat="1" ht="15.75" customHeight="1">
      <c r="C535"/>
      <c r="D535"/>
      <c r="E535" s="7"/>
      <c r="F535"/>
      <c r="G535"/>
      <c r="H535"/>
      <c r="I535"/>
      <c r="J535"/>
      <c r="K535"/>
      <c r="L535"/>
      <c r="M535"/>
      <c r="N535" s="14"/>
      <c r="O535"/>
      <c r="P535"/>
    </row>
    <row r="536" spans="3:16" s="12" customFormat="1" ht="15.75" customHeight="1">
      <c r="C536"/>
      <c r="D536"/>
      <c r="E536" s="7"/>
      <c r="F536"/>
      <c r="G536"/>
      <c r="H536"/>
      <c r="I536"/>
      <c r="J536"/>
      <c r="K536"/>
      <c r="L536"/>
      <c r="M536"/>
      <c r="N536" s="14"/>
      <c r="O536"/>
      <c r="P536"/>
    </row>
    <row r="537" spans="3:16" s="12" customFormat="1" ht="15.75" customHeight="1">
      <c r="C537"/>
      <c r="D537"/>
      <c r="E537" s="7"/>
      <c r="F537"/>
      <c r="G537"/>
      <c r="H537"/>
      <c r="I537"/>
      <c r="J537"/>
      <c r="K537"/>
      <c r="L537"/>
      <c r="M537"/>
      <c r="N537" s="14"/>
      <c r="O537"/>
      <c r="P537"/>
    </row>
    <row r="538" spans="3:16" s="12" customFormat="1" ht="15.75" customHeight="1">
      <c r="C538"/>
      <c r="D538"/>
      <c r="E538" s="7"/>
      <c r="F538"/>
      <c r="G538"/>
      <c r="H538"/>
      <c r="I538"/>
      <c r="J538"/>
      <c r="K538"/>
      <c r="L538"/>
      <c r="M538"/>
      <c r="N538" s="14"/>
      <c r="O538"/>
      <c r="P538"/>
    </row>
    <row r="539" spans="3:16" s="12" customFormat="1" ht="15.75" customHeight="1">
      <c r="C539"/>
      <c r="D539"/>
      <c r="E539" s="7"/>
      <c r="F539"/>
      <c r="G539"/>
      <c r="H539"/>
      <c r="I539"/>
      <c r="J539"/>
      <c r="K539"/>
      <c r="L539"/>
      <c r="M539"/>
      <c r="N539" s="14"/>
      <c r="O539"/>
      <c r="P539"/>
    </row>
    <row r="540" spans="3:16" s="12" customFormat="1" ht="15.75" customHeight="1">
      <c r="C540"/>
      <c r="D540"/>
      <c r="E540" s="7"/>
      <c r="F540"/>
      <c r="G540"/>
      <c r="H540"/>
      <c r="I540"/>
      <c r="J540"/>
      <c r="K540"/>
      <c r="L540"/>
      <c r="M540"/>
      <c r="N540" s="14"/>
      <c r="O540"/>
      <c r="P540"/>
    </row>
    <row r="541" spans="3:16" s="12" customFormat="1" ht="15.75" customHeight="1">
      <c r="C541"/>
      <c r="D541"/>
      <c r="E541" s="7"/>
      <c r="F541"/>
      <c r="G541"/>
      <c r="H541"/>
      <c r="I541"/>
      <c r="J541"/>
      <c r="K541"/>
      <c r="L541"/>
      <c r="M541"/>
      <c r="N541" s="14"/>
      <c r="O541"/>
      <c r="P541"/>
    </row>
    <row r="542" spans="3:16" s="12" customFormat="1" ht="15.75" customHeight="1">
      <c r="C542"/>
      <c r="D542"/>
      <c r="E542" s="7"/>
      <c r="F542"/>
      <c r="G542"/>
      <c r="H542"/>
      <c r="I542"/>
      <c r="J542"/>
      <c r="K542"/>
      <c r="L542"/>
      <c r="M542"/>
      <c r="N542" s="14"/>
      <c r="O542"/>
      <c r="P542"/>
    </row>
    <row r="543" spans="3:16" s="12" customFormat="1" ht="15.75" customHeight="1">
      <c r="C543"/>
      <c r="D543"/>
      <c r="E543" s="7"/>
      <c r="F543"/>
      <c r="G543"/>
      <c r="H543"/>
      <c r="I543"/>
      <c r="J543"/>
      <c r="K543"/>
      <c r="L543"/>
      <c r="M543"/>
      <c r="N543" s="14"/>
      <c r="O543"/>
      <c r="P543"/>
    </row>
    <row r="544" spans="3:16" s="12" customFormat="1" ht="15.75" customHeight="1">
      <c r="C544"/>
      <c r="D544"/>
      <c r="E544" s="7"/>
      <c r="F544"/>
      <c r="G544"/>
      <c r="H544"/>
      <c r="I544"/>
      <c r="J544"/>
      <c r="K544"/>
      <c r="L544"/>
      <c r="M544"/>
      <c r="N544" s="14"/>
      <c r="O544"/>
      <c r="P544"/>
    </row>
    <row r="545" spans="3:16" s="12" customFormat="1" ht="15.75" customHeight="1">
      <c r="C545"/>
      <c r="D545"/>
      <c r="E545" s="7"/>
      <c r="F545"/>
      <c r="G545"/>
      <c r="H545"/>
      <c r="I545"/>
      <c r="J545"/>
      <c r="K545"/>
      <c r="L545"/>
      <c r="M545"/>
      <c r="N545" s="14"/>
      <c r="O545"/>
      <c r="P545"/>
    </row>
    <row r="546" spans="3:16" s="12" customFormat="1" ht="15.75" customHeight="1">
      <c r="C546"/>
      <c r="D546"/>
      <c r="E546" s="7"/>
      <c r="F546"/>
      <c r="G546"/>
      <c r="H546"/>
      <c r="I546"/>
      <c r="J546"/>
      <c r="K546"/>
      <c r="L546"/>
      <c r="M546"/>
      <c r="N546" s="14"/>
      <c r="O546"/>
      <c r="P546"/>
    </row>
    <row r="547" spans="3:16" s="12" customFormat="1" ht="15.75" customHeight="1">
      <c r="C547"/>
      <c r="D547"/>
      <c r="E547" s="7"/>
      <c r="F547"/>
      <c r="G547"/>
      <c r="H547"/>
      <c r="I547"/>
      <c r="J547"/>
      <c r="K547"/>
      <c r="L547"/>
      <c r="M547"/>
      <c r="N547" s="14"/>
      <c r="O547"/>
      <c r="P547"/>
    </row>
    <row r="548" spans="3:16" s="12" customFormat="1" ht="15.75" customHeight="1">
      <c r="C548"/>
      <c r="D548"/>
      <c r="E548" s="7"/>
      <c r="F548"/>
      <c r="G548"/>
      <c r="H548"/>
      <c r="I548"/>
      <c r="J548"/>
      <c r="K548"/>
      <c r="L548"/>
      <c r="M548"/>
      <c r="N548" s="14"/>
      <c r="O548"/>
      <c r="P548"/>
    </row>
    <row r="549" spans="3:16" s="12" customFormat="1" ht="15.75" customHeight="1">
      <c r="C549"/>
      <c r="D549"/>
      <c r="E549" s="7"/>
      <c r="F549"/>
      <c r="G549"/>
      <c r="H549"/>
      <c r="I549"/>
      <c r="J549"/>
      <c r="K549"/>
      <c r="L549"/>
      <c r="M549"/>
      <c r="N549" s="14"/>
      <c r="O549"/>
      <c r="P549"/>
    </row>
    <row r="550" spans="3:16" s="12" customFormat="1" ht="15.75" customHeight="1">
      <c r="C550"/>
      <c r="D550"/>
      <c r="E550" s="7"/>
      <c r="F550"/>
      <c r="G550"/>
      <c r="H550"/>
      <c r="I550"/>
      <c r="J550"/>
      <c r="K550"/>
      <c r="L550"/>
      <c r="M550"/>
      <c r="N550" s="14"/>
      <c r="O550"/>
      <c r="P550"/>
    </row>
    <row r="551" spans="3:16" s="12" customFormat="1" ht="15.75" customHeight="1">
      <c r="C551"/>
      <c r="D551"/>
      <c r="E551" s="7"/>
      <c r="F551"/>
      <c r="G551"/>
      <c r="H551"/>
      <c r="I551"/>
      <c r="J551"/>
      <c r="K551"/>
      <c r="L551"/>
      <c r="M551"/>
      <c r="N551" s="14"/>
      <c r="O551"/>
      <c r="P551"/>
    </row>
    <row r="552" spans="3:16" s="12" customFormat="1" ht="15.75" customHeight="1">
      <c r="C552"/>
      <c r="D552"/>
      <c r="E552" s="7"/>
      <c r="F552"/>
      <c r="G552"/>
      <c r="H552"/>
      <c r="I552"/>
      <c r="J552"/>
      <c r="K552"/>
      <c r="L552"/>
      <c r="M552"/>
      <c r="N552" s="14"/>
      <c r="O552"/>
      <c r="P552"/>
    </row>
    <row r="553" spans="3:16" s="12" customFormat="1" ht="15.75" customHeight="1">
      <c r="C553"/>
      <c r="D553"/>
      <c r="E553" s="7"/>
      <c r="F553"/>
      <c r="G553"/>
      <c r="H553"/>
      <c r="I553"/>
      <c r="J553"/>
      <c r="K553"/>
      <c r="L553"/>
      <c r="M553"/>
      <c r="N553" s="14"/>
      <c r="O553"/>
      <c r="P553"/>
    </row>
    <row r="554" spans="3:16" s="12" customFormat="1" ht="15.75" customHeight="1">
      <c r="C554"/>
      <c r="D554"/>
      <c r="E554" s="7"/>
      <c r="F554"/>
      <c r="G554"/>
      <c r="H554"/>
      <c r="I554"/>
      <c r="J554"/>
      <c r="K554"/>
      <c r="L554"/>
      <c r="M554"/>
      <c r="N554" s="14"/>
      <c r="O554"/>
      <c r="P554"/>
    </row>
    <row r="555" spans="3:16" s="12" customFormat="1" ht="15.75" customHeight="1">
      <c r="C555"/>
      <c r="D555"/>
      <c r="E555" s="7"/>
      <c r="F555"/>
      <c r="G555"/>
      <c r="H555"/>
      <c r="I555"/>
      <c r="J555"/>
      <c r="K555"/>
      <c r="L555"/>
      <c r="M555"/>
      <c r="N555" s="14"/>
      <c r="O555"/>
      <c r="P555"/>
    </row>
    <row r="556" spans="3:16" s="12" customFormat="1" ht="15.75" customHeight="1">
      <c r="C556"/>
      <c r="D556"/>
      <c r="E556" s="7"/>
      <c r="F556"/>
      <c r="G556"/>
      <c r="H556"/>
      <c r="I556"/>
      <c r="J556"/>
      <c r="K556"/>
      <c r="L556"/>
      <c r="M556"/>
      <c r="N556" s="14"/>
      <c r="O556"/>
      <c r="P556"/>
    </row>
    <row r="557" spans="3:16" s="12" customFormat="1" ht="15.75" customHeight="1">
      <c r="C557"/>
      <c r="D557"/>
      <c r="E557" s="7"/>
      <c r="F557"/>
      <c r="G557"/>
      <c r="H557"/>
      <c r="I557"/>
      <c r="J557"/>
      <c r="K557"/>
      <c r="L557"/>
      <c r="M557"/>
      <c r="N557" s="14"/>
      <c r="O557"/>
      <c r="P557"/>
    </row>
    <row r="558" spans="3:16" s="12" customFormat="1" ht="15.75" customHeight="1">
      <c r="C558"/>
      <c r="D558"/>
      <c r="E558" s="7"/>
      <c r="F558"/>
      <c r="G558"/>
      <c r="H558"/>
      <c r="I558"/>
      <c r="J558"/>
      <c r="K558"/>
      <c r="L558"/>
      <c r="M558"/>
      <c r="N558" s="14"/>
      <c r="O558"/>
      <c r="P558"/>
    </row>
    <row r="559" spans="3:16" s="12" customFormat="1" ht="15.75" customHeight="1">
      <c r="C559"/>
      <c r="D559"/>
      <c r="E559" s="7"/>
      <c r="F559"/>
      <c r="G559"/>
      <c r="H559"/>
      <c r="I559"/>
      <c r="J559"/>
      <c r="K559"/>
      <c r="L559"/>
      <c r="M559"/>
      <c r="N559" s="14"/>
      <c r="O559"/>
      <c r="P559"/>
    </row>
    <row r="560" spans="3:16" s="12" customFormat="1" ht="15.75" customHeight="1">
      <c r="C560"/>
      <c r="D560"/>
      <c r="E560" s="7"/>
      <c r="F560"/>
      <c r="G560"/>
      <c r="H560"/>
      <c r="I560"/>
      <c r="J560"/>
      <c r="K560"/>
      <c r="L560"/>
      <c r="M560"/>
      <c r="N560" s="14"/>
      <c r="O560"/>
      <c r="P560"/>
    </row>
    <row r="561" spans="3:16" s="12" customFormat="1" ht="15.75" customHeight="1">
      <c r="C561"/>
      <c r="D561"/>
      <c r="E561" s="7"/>
      <c r="F561"/>
      <c r="G561"/>
      <c r="H561"/>
      <c r="I561"/>
      <c r="J561"/>
      <c r="K561"/>
      <c r="L561"/>
      <c r="M561"/>
      <c r="N561" s="14"/>
      <c r="O561"/>
      <c r="P561"/>
    </row>
    <row r="562" spans="3:16" s="12" customFormat="1" ht="15.75" customHeight="1">
      <c r="C562"/>
      <c r="D562"/>
      <c r="E562" s="7"/>
      <c r="F562"/>
      <c r="G562"/>
      <c r="H562"/>
      <c r="I562"/>
      <c r="J562"/>
      <c r="K562"/>
      <c r="L562"/>
      <c r="M562"/>
      <c r="N562" s="14"/>
      <c r="O562"/>
      <c r="P562"/>
    </row>
    <row r="563" spans="3:16" s="12" customFormat="1" ht="15.75" customHeight="1">
      <c r="C563"/>
      <c r="D563"/>
      <c r="E563" s="7"/>
      <c r="F563"/>
      <c r="G563"/>
      <c r="H563"/>
      <c r="I563"/>
      <c r="J563"/>
      <c r="K563"/>
      <c r="L563"/>
      <c r="M563"/>
      <c r="N563" s="14"/>
      <c r="O563"/>
      <c r="P563"/>
    </row>
    <row r="564" spans="3:16" s="12" customFormat="1" ht="15.75" customHeight="1">
      <c r="C564"/>
      <c r="D564"/>
      <c r="E564" s="7"/>
      <c r="F564"/>
      <c r="G564"/>
      <c r="H564"/>
      <c r="I564"/>
      <c r="J564"/>
      <c r="K564"/>
      <c r="L564"/>
      <c r="M564"/>
      <c r="N564" s="14"/>
      <c r="O564"/>
      <c r="P564"/>
    </row>
    <row r="565" spans="3:16" s="12" customFormat="1" ht="15.75" customHeight="1">
      <c r="C565"/>
      <c r="D565"/>
      <c r="E565" s="7"/>
      <c r="F565"/>
      <c r="G565"/>
      <c r="H565"/>
      <c r="I565"/>
      <c r="J565"/>
      <c r="K565"/>
      <c r="L565"/>
      <c r="M565"/>
      <c r="N565" s="14"/>
      <c r="O565"/>
      <c r="P565"/>
    </row>
    <row r="566" spans="3:16" s="12" customFormat="1" ht="15.75" customHeight="1">
      <c r="C566"/>
      <c r="D566"/>
      <c r="E566" s="7"/>
      <c r="F566"/>
      <c r="G566"/>
      <c r="H566"/>
      <c r="I566"/>
      <c r="J566"/>
      <c r="K566"/>
      <c r="L566"/>
      <c r="M566"/>
      <c r="N566" s="14"/>
      <c r="O566"/>
      <c r="P566"/>
    </row>
    <row r="567" spans="3:16" s="12" customFormat="1" ht="15.75" customHeight="1">
      <c r="C567"/>
      <c r="D567"/>
      <c r="E567" s="7"/>
      <c r="F567"/>
      <c r="G567"/>
      <c r="H567"/>
      <c r="I567"/>
      <c r="J567"/>
      <c r="K567"/>
      <c r="L567"/>
      <c r="M567"/>
      <c r="N567" s="14"/>
      <c r="O567"/>
      <c r="P567"/>
    </row>
    <row r="568" spans="3:16" s="12" customFormat="1" ht="15.75" customHeight="1">
      <c r="C568"/>
      <c r="D568"/>
      <c r="E568" s="7"/>
      <c r="F568"/>
      <c r="G568"/>
      <c r="H568"/>
      <c r="I568"/>
      <c r="J568"/>
      <c r="K568"/>
      <c r="L568"/>
      <c r="M568"/>
      <c r="N568" s="14"/>
      <c r="O568"/>
      <c r="P568"/>
    </row>
    <row r="569" spans="3:16" s="12" customFormat="1" ht="15.75" customHeight="1">
      <c r="C569"/>
      <c r="D569"/>
      <c r="E569" s="7"/>
      <c r="F569"/>
      <c r="G569"/>
      <c r="H569"/>
      <c r="I569"/>
      <c r="J569"/>
      <c r="K569"/>
      <c r="L569"/>
      <c r="M569"/>
      <c r="N569" s="14"/>
      <c r="O569"/>
      <c r="P569"/>
    </row>
    <row r="570" spans="3:16" s="12" customFormat="1" ht="15.75" customHeight="1">
      <c r="C570"/>
      <c r="D570"/>
      <c r="E570" s="7"/>
      <c r="F570"/>
      <c r="G570"/>
      <c r="H570"/>
      <c r="I570"/>
      <c r="J570"/>
      <c r="K570"/>
      <c r="L570"/>
      <c r="M570"/>
      <c r="N570" s="14"/>
      <c r="O570"/>
      <c r="P570"/>
    </row>
    <row r="571" spans="3:16" s="12" customFormat="1" ht="15.75" customHeight="1">
      <c r="C571"/>
      <c r="D571"/>
      <c r="E571" s="7"/>
      <c r="F571"/>
      <c r="G571"/>
      <c r="H571"/>
      <c r="I571"/>
      <c r="J571"/>
      <c r="K571"/>
      <c r="L571"/>
      <c r="M571"/>
      <c r="N571" s="14"/>
      <c r="O571"/>
      <c r="P571"/>
    </row>
    <row r="572" spans="3:16" s="12" customFormat="1" ht="15.75" customHeight="1">
      <c r="C572"/>
      <c r="D572"/>
      <c r="E572" s="7"/>
      <c r="F572"/>
      <c r="G572"/>
      <c r="H572"/>
      <c r="I572"/>
      <c r="J572"/>
      <c r="K572"/>
      <c r="L572"/>
      <c r="M572"/>
      <c r="N572" s="14"/>
      <c r="O572"/>
      <c r="P572"/>
    </row>
    <row r="573" spans="3:16" s="12" customFormat="1" ht="15.75" customHeight="1">
      <c r="C573"/>
      <c r="D573"/>
      <c r="E573" s="7"/>
      <c r="F573"/>
      <c r="G573"/>
      <c r="H573"/>
      <c r="I573"/>
      <c r="J573"/>
      <c r="K573"/>
      <c r="L573"/>
      <c r="M573"/>
      <c r="N573" s="14"/>
      <c r="O573"/>
      <c r="P573"/>
    </row>
    <row r="574" spans="3:16" s="12" customFormat="1" ht="15.75" customHeight="1">
      <c r="C574"/>
      <c r="D574"/>
      <c r="E574" s="7"/>
      <c r="F574"/>
      <c r="G574"/>
      <c r="H574"/>
      <c r="I574"/>
      <c r="J574"/>
      <c r="K574"/>
      <c r="L574"/>
      <c r="M574"/>
      <c r="N574" s="14"/>
      <c r="O574"/>
      <c r="P574"/>
    </row>
    <row r="575" spans="3:16" s="12" customFormat="1" ht="15.75" customHeight="1">
      <c r="C575"/>
      <c r="D575"/>
      <c r="E575" s="7"/>
      <c r="F575"/>
      <c r="G575"/>
      <c r="H575"/>
      <c r="I575"/>
      <c r="J575"/>
      <c r="K575"/>
      <c r="L575"/>
      <c r="M575"/>
      <c r="N575" s="14"/>
      <c r="O575"/>
      <c r="P575"/>
    </row>
    <row r="576" spans="3:16" s="12" customFormat="1" ht="15.75" customHeight="1">
      <c r="C576"/>
      <c r="D576"/>
      <c r="E576" s="7"/>
      <c r="F576"/>
      <c r="G576"/>
      <c r="H576"/>
      <c r="I576"/>
      <c r="J576"/>
      <c r="K576"/>
      <c r="L576"/>
      <c r="M576"/>
      <c r="N576" s="14"/>
      <c r="O576"/>
      <c r="P576"/>
    </row>
    <row r="577" spans="3:16" s="12" customFormat="1" ht="15.75" customHeight="1">
      <c r="C577"/>
      <c r="D577"/>
      <c r="E577" s="7"/>
      <c r="F577"/>
      <c r="G577"/>
      <c r="H577"/>
      <c r="I577"/>
      <c r="J577"/>
      <c r="K577"/>
      <c r="L577"/>
      <c r="M577"/>
      <c r="N577" s="14"/>
      <c r="O577"/>
      <c r="P577"/>
    </row>
    <row r="578" spans="3:16" s="12" customFormat="1" ht="15.75" customHeight="1">
      <c r="C578"/>
      <c r="D578"/>
      <c r="E578" s="7"/>
      <c r="F578"/>
      <c r="G578"/>
      <c r="H578"/>
      <c r="I578"/>
      <c r="J578"/>
      <c r="K578"/>
      <c r="L578"/>
      <c r="M578"/>
      <c r="N578" s="14"/>
      <c r="O578"/>
      <c r="P578"/>
    </row>
    <row r="579" spans="3:16" s="12" customFormat="1" ht="15.75" customHeight="1">
      <c r="C579"/>
      <c r="D579"/>
      <c r="E579" s="7"/>
      <c r="F579"/>
      <c r="G579"/>
      <c r="H579"/>
      <c r="I579"/>
      <c r="J579"/>
      <c r="K579"/>
      <c r="L579"/>
      <c r="M579"/>
      <c r="N579" s="14"/>
      <c r="O579"/>
      <c r="P579"/>
    </row>
    <row r="580" spans="3:16" s="12" customFormat="1" ht="15.75" customHeight="1">
      <c r="C580"/>
      <c r="D580"/>
      <c r="E580" s="7"/>
      <c r="F580"/>
      <c r="G580"/>
      <c r="H580"/>
      <c r="I580"/>
      <c r="J580"/>
      <c r="K580"/>
      <c r="L580"/>
      <c r="M580"/>
      <c r="N580" s="14"/>
      <c r="O580"/>
      <c r="P580"/>
    </row>
    <row r="581" spans="3:16" s="12" customFormat="1" ht="15.75" customHeight="1">
      <c r="C581"/>
      <c r="D581"/>
      <c r="E581" s="7"/>
      <c r="F581"/>
      <c r="G581"/>
      <c r="H581"/>
      <c r="I581"/>
      <c r="J581"/>
      <c r="K581"/>
      <c r="L581"/>
      <c r="M581"/>
      <c r="N581" s="14"/>
      <c r="O581"/>
      <c r="P581"/>
    </row>
    <row r="582" spans="3:16" s="12" customFormat="1" ht="15.75" customHeight="1">
      <c r="C582"/>
      <c r="D582"/>
      <c r="E582" s="7"/>
      <c r="F582"/>
      <c r="G582"/>
      <c r="H582"/>
      <c r="I582"/>
      <c r="J582"/>
      <c r="K582"/>
      <c r="L582"/>
      <c r="M582"/>
      <c r="N582" s="14"/>
      <c r="O582"/>
      <c r="P582"/>
    </row>
    <row r="583" spans="3:16" s="12" customFormat="1" ht="15.75" customHeight="1">
      <c r="C583"/>
      <c r="D583"/>
      <c r="E583" s="7"/>
      <c r="F583"/>
      <c r="G583"/>
      <c r="H583"/>
      <c r="I583"/>
      <c r="J583"/>
      <c r="K583"/>
      <c r="L583"/>
      <c r="M583"/>
      <c r="N583" s="14"/>
      <c r="O583"/>
      <c r="P583"/>
    </row>
    <row r="584" spans="3:16" s="12" customFormat="1" ht="15.75" customHeight="1">
      <c r="C584"/>
      <c r="D584"/>
      <c r="E584" s="7"/>
      <c r="F584"/>
      <c r="G584"/>
      <c r="H584"/>
      <c r="I584"/>
      <c r="J584"/>
      <c r="K584"/>
      <c r="L584"/>
      <c r="M584"/>
      <c r="N584" s="14"/>
      <c r="O584"/>
      <c r="P584"/>
    </row>
    <row r="585" spans="3:16" s="12" customFormat="1" ht="15.75" customHeight="1">
      <c r="C585"/>
      <c r="D585"/>
      <c r="E585" s="7"/>
      <c r="F585"/>
      <c r="G585"/>
      <c r="H585"/>
      <c r="I585"/>
      <c r="J585"/>
      <c r="K585"/>
      <c r="L585"/>
      <c r="M585"/>
      <c r="N585" s="14"/>
      <c r="O585"/>
      <c r="P585"/>
    </row>
    <row r="586" spans="3:16" s="12" customFormat="1" ht="15.75" customHeight="1">
      <c r="C586"/>
      <c r="D586"/>
      <c r="E586" s="7"/>
      <c r="F586"/>
      <c r="G586"/>
      <c r="H586"/>
      <c r="I586"/>
      <c r="J586"/>
      <c r="K586"/>
      <c r="L586"/>
      <c r="M586"/>
      <c r="N586" s="14"/>
      <c r="O586"/>
      <c r="P586"/>
    </row>
    <row r="587" spans="3:16" s="12" customFormat="1" ht="15.75" customHeight="1">
      <c r="C587"/>
      <c r="D587"/>
      <c r="E587" s="7"/>
      <c r="F587"/>
      <c r="G587"/>
      <c r="H587"/>
      <c r="I587"/>
      <c r="J587"/>
      <c r="K587"/>
      <c r="L587"/>
      <c r="M587"/>
      <c r="N587" s="14"/>
      <c r="O587"/>
      <c r="P587"/>
    </row>
    <row r="588" spans="3:16" s="12" customFormat="1" ht="15.75" customHeight="1">
      <c r="C588"/>
      <c r="D588"/>
      <c r="E588" s="7"/>
      <c r="F588"/>
      <c r="G588"/>
      <c r="H588"/>
      <c r="I588"/>
      <c r="J588"/>
      <c r="K588"/>
      <c r="L588"/>
      <c r="M588"/>
      <c r="N588" s="14"/>
      <c r="O588"/>
      <c r="P588"/>
    </row>
    <row r="589" spans="3:16" s="12" customFormat="1" ht="15.75" customHeight="1">
      <c r="C589"/>
      <c r="D589"/>
      <c r="E589" s="7"/>
      <c r="F589"/>
      <c r="G589"/>
      <c r="H589"/>
      <c r="I589"/>
      <c r="J589"/>
      <c r="K589"/>
      <c r="L589"/>
      <c r="M589"/>
      <c r="N589" s="14"/>
      <c r="O589"/>
      <c r="P589"/>
    </row>
    <row r="590" spans="3:16" s="12" customFormat="1" ht="15.75" customHeight="1">
      <c r="C590"/>
      <c r="D590"/>
      <c r="E590" s="7"/>
      <c r="F590"/>
      <c r="G590"/>
      <c r="H590"/>
      <c r="I590"/>
      <c r="J590"/>
      <c r="K590"/>
      <c r="L590"/>
      <c r="M590"/>
      <c r="N590" s="14"/>
      <c r="O590"/>
      <c r="P590"/>
    </row>
    <row r="591" spans="3:16" s="12" customFormat="1" ht="15.75" customHeight="1">
      <c r="C591"/>
      <c r="D591"/>
      <c r="E591" s="7"/>
      <c r="F591"/>
      <c r="G591"/>
      <c r="H591"/>
      <c r="I591"/>
      <c r="J591"/>
      <c r="K591"/>
      <c r="L591"/>
      <c r="M591"/>
      <c r="N591" s="14"/>
      <c r="O591"/>
      <c r="P591"/>
    </row>
    <row r="592" spans="3:16" s="12" customFormat="1" ht="15.75" customHeight="1">
      <c r="C592"/>
      <c r="D592"/>
      <c r="E592" s="7"/>
      <c r="F592"/>
      <c r="G592"/>
      <c r="H592"/>
      <c r="I592"/>
      <c r="J592"/>
      <c r="K592"/>
      <c r="L592"/>
      <c r="M592"/>
      <c r="N592" s="14"/>
      <c r="O592"/>
      <c r="P592"/>
    </row>
    <row r="593" spans="3:16" s="12" customFormat="1" ht="15.75" customHeight="1">
      <c r="C593"/>
      <c r="D593"/>
      <c r="E593" s="7"/>
      <c r="F593"/>
      <c r="G593"/>
      <c r="H593"/>
      <c r="I593"/>
      <c r="J593"/>
      <c r="K593"/>
      <c r="L593"/>
      <c r="M593"/>
      <c r="N593" s="14"/>
      <c r="O593"/>
      <c r="P593"/>
    </row>
    <row r="594" spans="3:16" s="12" customFormat="1" ht="15.75" customHeight="1">
      <c r="C594"/>
      <c r="D594"/>
      <c r="E594" s="7"/>
      <c r="F594"/>
      <c r="G594"/>
      <c r="H594"/>
      <c r="I594"/>
      <c r="J594"/>
      <c r="K594"/>
      <c r="L594"/>
      <c r="M594"/>
      <c r="N594" s="14"/>
      <c r="O594"/>
      <c r="P594"/>
    </row>
    <row r="595" spans="3:16" s="12" customFormat="1" ht="15.75" customHeight="1">
      <c r="C595"/>
      <c r="D595"/>
      <c r="E595" s="7"/>
      <c r="F595"/>
      <c r="G595"/>
      <c r="H595"/>
      <c r="I595"/>
      <c r="J595"/>
      <c r="K595"/>
      <c r="L595"/>
      <c r="M595"/>
      <c r="N595" s="14"/>
      <c r="O595"/>
      <c r="P595"/>
    </row>
    <row r="596" spans="3:16" s="12" customFormat="1" ht="15.75" customHeight="1">
      <c r="C596"/>
      <c r="D596"/>
      <c r="E596" s="7"/>
      <c r="F596"/>
      <c r="G596"/>
      <c r="H596"/>
      <c r="I596"/>
      <c r="J596"/>
      <c r="K596"/>
      <c r="L596"/>
      <c r="M596"/>
      <c r="N596" s="14"/>
      <c r="O596"/>
      <c r="P596"/>
    </row>
    <row r="597" spans="3:16" s="12" customFormat="1" ht="15.75" customHeight="1">
      <c r="C597"/>
      <c r="D597"/>
      <c r="E597" s="7"/>
      <c r="F597"/>
      <c r="G597"/>
      <c r="H597"/>
      <c r="I597"/>
      <c r="J597"/>
      <c r="K597"/>
      <c r="L597"/>
      <c r="M597"/>
      <c r="N597" s="14"/>
      <c r="O597"/>
      <c r="P597"/>
    </row>
    <row r="598" spans="3:16" s="12" customFormat="1" ht="15.75" customHeight="1">
      <c r="C598"/>
      <c r="D598"/>
      <c r="E598" s="7"/>
      <c r="F598"/>
      <c r="G598"/>
      <c r="H598"/>
      <c r="I598"/>
      <c r="J598"/>
      <c r="K598"/>
      <c r="L598"/>
      <c r="M598"/>
      <c r="N598" s="14"/>
      <c r="O598"/>
      <c r="P598"/>
    </row>
    <row r="599" spans="3:16" s="12" customFormat="1" ht="15.75" customHeight="1">
      <c r="C599"/>
      <c r="D599"/>
      <c r="E599" s="7"/>
      <c r="F599"/>
      <c r="G599"/>
      <c r="H599"/>
      <c r="I599"/>
      <c r="J599"/>
      <c r="K599"/>
      <c r="L599"/>
      <c r="M599"/>
      <c r="N599" s="14"/>
      <c r="O599"/>
      <c r="P599"/>
    </row>
    <row r="600" spans="3:16" s="12" customFormat="1" ht="15.75" customHeight="1">
      <c r="C600"/>
      <c r="D600"/>
      <c r="E600" s="7"/>
      <c r="F600"/>
      <c r="G600"/>
      <c r="H600"/>
      <c r="I600"/>
      <c r="J600"/>
      <c r="K600"/>
      <c r="L600"/>
      <c r="M600"/>
      <c r="N600" s="14"/>
      <c r="O600"/>
      <c r="P600"/>
    </row>
    <row r="601" spans="3:16" s="12" customFormat="1" ht="15.75" customHeight="1">
      <c r="C601"/>
      <c r="D601"/>
      <c r="E601" s="7"/>
      <c r="F601"/>
      <c r="G601"/>
      <c r="H601"/>
      <c r="I601"/>
      <c r="J601"/>
      <c r="K601"/>
      <c r="L601"/>
      <c r="M601"/>
      <c r="N601" s="14"/>
      <c r="O601"/>
      <c r="P601"/>
    </row>
    <row r="602" spans="3:16" s="12" customFormat="1" ht="15.75" customHeight="1">
      <c r="C602"/>
      <c r="D602"/>
      <c r="E602" s="7"/>
      <c r="F602"/>
      <c r="G602"/>
      <c r="H602"/>
      <c r="I602"/>
      <c r="J602"/>
      <c r="K602"/>
      <c r="L602"/>
      <c r="M602"/>
      <c r="N602" s="14"/>
      <c r="O602"/>
      <c r="P602"/>
    </row>
    <row r="603" spans="3:16" s="12" customFormat="1" ht="15.75" customHeight="1">
      <c r="C603"/>
      <c r="D603"/>
      <c r="E603" s="7"/>
      <c r="F603"/>
      <c r="G603"/>
      <c r="H603"/>
      <c r="I603"/>
      <c r="J603"/>
      <c r="K603"/>
      <c r="L603"/>
      <c r="M603"/>
      <c r="N603" s="14"/>
      <c r="O603"/>
      <c r="P603"/>
    </row>
    <row r="604" spans="3:16" s="12" customFormat="1" ht="15.75" customHeight="1">
      <c r="C604"/>
      <c r="D604"/>
      <c r="E604" s="7"/>
      <c r="F604"/>
      <c r="G604"/>
      <c r="H604"/>
      <c r="I604"/>
      <c r="J604"/>
      <c r="K604"/>
      <c r="L604"/>
      <c r="M604"/>
      <c r="N604" s="14"/>
      <c r="O604"/>
      <c r="P604"/>
    </row>
    <row r="605" spans="3:16" s="12" customFormat="1" ht="15.75" customHeight="1">
      <c r="C605"/>
      <c r="D605"/>
      <c r="E605" s="7"/>
      <c r="F605"/>
      <c r="G605"/>
      <c r="H605"/>
      <c r="I605"/>
      <c r="J605"/>
      <c r="K605"/>
      <c r="L605"/>
      <c r="M605"/>
      <c r="N605" s="14"/>
      <c r="O605"/>
      <c r="P605"/>
    </row>
    <row r="606" spans="3:16" s="12" customFormat="1" ht="15.75" customHeight="1">
      <c r="C606"/>
      <c r="D606"/>
      <c r="E606" s="7"/>
      <c r="F606"/>
      <c r="G606"/>
      <c r="H606"/>
      <c r="I606"/>
      <c r="J606"/>
      <c r="K606"/>
      <c r="L606"/>
      <c r="M606"/>
      <c r="N606" s="14"/>
      <c r="O606"/>
      <c r="P606"/>
    </row>
    <row r="607" spans="3:16" s="12" customFormat="1" ht="15.75" customHeight="1">
      <c r="C607"/>
      <c r="D607"/>
      <c r="E607" s="7"/>
      <c r="F607"/>
      <c r="G607"/>
      <c r="H607"/>
      <c r="I607"/>
      <c r="J607"/>
      <c r="K607"/>
      <c r="L607"/>
      <c r="M607"/>
      <c r="N607" s="14"/>
      <c r="O607"/>
      <c r="P607"/>
    </row>
    <row r="608" spans="3:16" s="12" customFormat="1" ht="15.75" customHeight="1">
      <c r="C608"/>
      <c r="D608"/>
      <c r="E608" s="7"/>
      <c r="F608"/>
      <c r="G608"/>
      <c r="H608"/>
      <c r="I608"/>
      <c r="J608"/>
      <c r="K608"/>
      <c r="L608"/>
      <c r="M608"/>
      <c r="N608" s="14"/>
      <c r="O608"/>
      <c r="P608"/>
    </row>
    <row r="609" spans="3:16" s="12" customFormat="1" ht="15.75" customHeight="1">
      <c r="C609"/>
      <c r="D609"/>
      <c r="E609" s="7"/>
      <c r="F609"/>
      <c r="G609"/>
      <c r="H609"/>
      <c r="I609"/>
      <c r="J609"/>
      <c r="K609"/>
      <c r="L609"/>
      <c r="M609"/>
      <c r="N609" s="14"/>
      <c r="O609"/>
      <c r="P609"/>
    </row>
    <row r="610" spans="3:16" s="12" customFormat="1" ht="15.75" customHeight="1">
      <c r="C610"/>
      <c r="D610"/>
      <c r="E610" s="7"/>
      <c r="F610"/>
      <c r="G610"/>
      <c r="H610"/>
      <c r="I610"/>
      <c r="J610"/>
      <c r="K610"/>
      <c r="L610"/>
      <c r="M610"/>
      <c r="N610" s="14"/>
      <c r="O610"/>
      <c r="P610"/>
    </row>
    <row r="611" spans="3:16" s="12" customFormat="1" ht="15.75" customHeight="1">
      <c r="C611"/>
      <c r="D611"/>
      <c r="E611" s="7"/>
      <c r="F611"/>
      <c r="G611"/>
      <c r="H611"/>
      <c r="I611"/>
      <c r="J611"/>
      <c r="K611"/>
      <c r="L611"/>
      <c r="M611"/>
      <c r="N611" s="14"/>
      <c r="O611"/>
      <c r="P611"/>
    </row>
    <row r="612" spans="3:16" s="12" customFormat="1" ht="15.75" customHeight="1">
      <c r="C612"/>
      <c r="D612"/>
      <c r="E612" s="7"/>
      <c r="F612"/>
      <c r="G612"/>
      <c r="H612"/>
      <c r="I612"/>
      <c r="J612"/>
      <c r="K612"/>
      <c r="L612"/>
      <c r="M612"/>
      <c r="N612" s="14"/>
      <c r="O612"/>
      <c r="P612"/>
    </row>
    <row r="613" spans="3:16" s="12" customFormat="1" ht="15.75" customHeight="1">
      <c r="C613"/>
      <c r="D613"/>
      <c r="E613" s="7"/>
      <c r="F613"/>
      <c r="G613"/>
      <c r="H613"/>
      <c r="I613"/>
      <c r="J613"/>
      <c r="K613"/>
      <c r="L613"/>
      <c r="M613"/>
      <c r="N613" s="14"/>
      <c r="O613"/>
      <c r="P613"/>
    </row>
    <row r="614" spans="3:16" s="12" customFormat="1" ht="15.75" customHeight="1">
      <c r="C614"/>
      <c r="D614"/>
      <c r="E614" s="7"/>
      <c r="F614"/>
      <c r="G614"/>
      <c r="H614"/>
      <c r="I614"/>
      <c r="J614"/>
      <c r="K614"/>
      <c r="L614"/>
      <c r="M614"/>
      <c r="N614" s="14"/>
      <c r="O614"/>
      <c r="P614"/>
    </row>
    <row r="615" spans="3:16" s="12" customFormat="1" ht="15.75" customHeight="1">
      <c r="C615"/>
      <c r="D615"/>
      <c r="E615" s="7"/>
      <c r="F615"/>
      <c r="G615"/>
      <c r="H615"/>
      <c r="I615"/>
      <c r="J615"/>
      <c r="K615"/>
      <c r="L615"/>
      <c r="M615"/>
      <c r="N615" s="14"/>
      <c r="O615"/>
      <c r="P615"/>
    </row>
    <row r="616" spans="3:16" s="12" customFormat="1" ht="15.75" customHeight="1">
      <c r="C616"/>
      <c r="D616"/>
      <c r="E616" s="7"/>
      <c r="F616"/>
      <c r="G616"/>
      <c r="H616"/>
      <c r="I616"/>
      <c r="J616"/>
      <c r="K616"/>
      <c r="L616"/>
      <c r="M616"/>
      <c r="N616" s="14"/>
      <c r="O616"/>
      <c r="P616"/>
    </row>
    <row r="617" spans="3:16" s="12" customFormat="1" ht="15.75" customHeight="1">
      <c r="C617"/>
      <c r="D617"/>
      <c r="E617" s="7"/>
      <c r="F617"/>
      <c r="G617"/>
      <c r="H617"/>
      <c r="I617"/>
      <c r="J617"/>
      <c r="K617"/>
      <c r="L617"/>
      <c r="M617"/>
      <c r="N617" s="14"/>
      <c r="O617"/>
      <c r="P617"/>
    </row>
    <row r="618" spans="3:16" s="12" customFormat="1" ht="15.75" customHeight="1">
      <c r="C618"/>
      <c r="D618"/>
      <c r="E618" s="7"/>
      <c r="F618"/>
      <c r="G618"/>
      <c r="H618"/>
      <c r="I618"/>
      <c r="J618"/>
      <c r="K618"/>
      <c r="L618"/>
      <c r="M618"/>
      <c r="N618" s="14"/>
      <c r="O618"/>
      <c r="P618"/>
    </row>
    <row r="619" spans="3:16" s="12" customFormat="1" ht="15.75" customHeight="1">
      <c r="C619"/>
      <c r="D619"/>
      <c r="E619" s="7"/>
      <c r="F619"/>
      <c r="G619"/>
      <c r="H619"/>
      <c r="I619"/>
      <c r="J619"/>
      <c r="K619"/>
      <c r="L619"/>
      <c r="M619"/>
      <c r="N619" s="14"/>
      <c r="O619"/>
      <c r="P619"/>
    </row>
    <row r="620" spans="3:16" s="12" customFormat="1" ht="15.75" customHeight="1">
      <c r="C620"/>
      <c r="D620"/>
      <c r="E620" s="7"/>
      <c r="F620"/>
      <c r="G620"/>
      <c r="H620"/>
      <c r="I620"/>
      <c r="J620"/>
      <c r="K620"/>
      <c r="L620"/>
      <c r="M620"/>
      <c r="N620" s="14"/>
      <c r="O620"/>
      <c r="P620"/>
    </row>
    <row r="621" spans="3:16" s="12" customFormat="1" ht="15.75" customHeight="1">
      <c r="C621"/>
      <c r="D621"/>
      <c r="E621" s="7"/>
      <c r="F621"/>
      <c r="G621"/>
      <c r="H621"/>
      <c r="I621"/>
      <c r="J621"/>
      <c r="K621"/>
      <c r="L621"/>
      <c r="M621"/>
      <c r="N621" s="14"/>
      <c r="O621"/>
      <c r="P621"/>
    </row>
    <row r="622" spans="3:16" s="12" customFormat="1" ht="15.75" customHeight="1">
      <c r="C622"/>
      <c r="D622"/>
      <c r="E622" s="7"/>
      <c r="F622"/>
      <c r="G622"/>
      <c r="H622"/>
      <c r="I622"/>
      <c r="J622"/>
      <c r="K622"/>
      <c r="L622"/>
      <c r="M622"/>
      <c r="N622" s="14"/>
      <c r="O622"/>
      <c r="P622"/>
    </row>
    <row r="623" spans="3:16" s="12" customFormat="1" ht="15.75" customHeight="1">
      <c r="C623"/>
      <c r="D623"/>
      <c r="E623" s="7"/>
      <c r="F623"/>
      <c r="G623"/>
      <c r="H623"/>
      <c r="I623"/>
      <c r="J623"/>
      <c r="K623"/>
      <c r="L623"/>
      <c r="M623"/>
      <c r="N623" s="14"/>
      <c r="O623"/>
      <c r="P623"/>
    </row>
    <row r="624" spans="3:16" s="12" customFormat="1" ht="15.75" customHeight="1">
      <c r="C624"/>
      <c r="D624"/>
      <c r="E624" s="7"/>
      <c r="F624"/>
      <c r="G624"/>
      <c r="H624"/>
      <c r="I624"/>
      <c r="J624"/>
      <c r="K624"/>
      <c r="L624"/>
      <c r="M624"/>
      <c r="N624" s="14"/>
      <c r="O624"/>
      <c r="P624"/>
    </row>
    <row r="625" spans="3:16" s="12" customFormat="1" ht="15.75" customHeight="1">
      <c r="C625"/>
      <c r="D625"/>
      <c r="E625" s="7"/>
      <c r="F625"/>
      <c r="G625"/>
      <c r="H625"/>
      <c r="I625"/>
      <c r="J625"/>
      <c r="K625"/>
      <c r="L625"/>
      <c r="M625"/>
      <c r="N625" s="14"/>
      <c r="O625"/>
      <c r="P625"/>
    </row>
    <row r="626" spans="3:16" s="12" customFormat="1" ht="15.75" customHeight="1">
      <c r="C626"/>
      <c r="D626"/>
      <c r="E626" s="7"/>
      <c r="F626"/>
      <c r="G626"/>
      <c r="H626"/>
      <c r="I626"/>
      <c r="J626"/>
      <c r="K626"/>
      <c r="L626"/>
      <c r="M626"/>
      <c r="N626" s="14"/>
      <c r="O626"/>
      <c r="P626"/>
    </row>
    <row r="627" spans="3:16" s="12" customFormat="1" ht="15.75" customHeight="1">
      <c r="C627"/>
      <c r="D627"/>
      <c r="E627" s="7"/>
      <c r="F627"/>
      <c r="G627"/>
      <c r="H627"/>
      <c r="I627"/>
      <c r="J627"/>
      <c r="K627"/>
      <c r="L627"/>
      <c r="M627"/>
      <c r="N627" s="14"/>
      <c r="O627"/>
      <c r="P627"/>
    </row>
    <row r="628" spans="3:16" s="12" customFormat="1" ht="15.75" customHeight="1">
      <c r="C628"/>
      <c r="D628"/>
      <c r="E628" s="7"/>
      <c r="F628"/>
      <c r="G628"/>
      <c r="H628"/>
      <c r="I628"/>
      <c r="J628"/>
      <c r="K628"/>
      <c r="L628"/>
      <c r="M628"/>
      <c r="N628" s="14"/>
      <c r="O628"/>
      <c r="P628"/>
    </row>
    <row r="629" spans="3:16" s="12" customFormat="1" ht="15.75" customHeight="1">
      <c r="C629"/>
      <c r="D629"/>
      <c r="E629" s="7"/>
      <c r="F629"/>
      <c r="G629"/>
      <c r="H629"/>
      <c r="I629"/>
      <c r="J629"/>
      <c r="K629"/>
      <c r="L629"/>
      <c r="M629"/>
      <c r="N629" s="14"/>
      <c r="O629"/>
      <c r="P629"/>
    </row>
    <row r="630" spans="3:16" s="12" customFormat="1" ht="15.75" customHeight="1">
      <c r="C630"/>
      <c r="D630"/>
      <c r="E630" s="7"/>
      <c r="F630"/>
      <c r="G630"/>
      <c r="H630"/>
      <c r="I630"/>
      <c r="J630"/>
      <c r="K630"/>
      <c r="L630"/>
      <c r="M630"/>
      <c r="N630" s="14"/>
      <c r="O630"/>
      <c r="P630"/>
    </row>
    <row r="631" spans="3:16" s="12" customFormat="1" ht="15.75" customHeight="1">
      <c r="C631"/>
      <c r="D631"/>
      <c r="E631" s="7"/>
      <c r="F631"/>
      <c r="G631"/>
      <c r="H631"/>
      <c r="I631"/>
      <c r="J631"/>
      <c r="K631"/>
      <c r="L631"/>
      <c r="M631"/>
      <c r="N631" s="14"/>
      <c r="O631"/>
      <c r="P631"/>
    </row>
    <row r="632" spans="3:16" s="12" customFormat="1" ht="15.75" customHeight="1">
      <c r="C632"/>
      <c r="D632"/>
      <c r="E632" s="7"/>
      <c r="F632"/>
      <c r="G632"/>
      <c r="H632"/>
      <c r="I632"/>
      <c r="J632"/>
      <c r="K632"/>
      <c r="L632"/>
      <c r="M632"/>
      <c r="N632" s="14"/>
      <c r="O632"/>
      <c r="P632"/>
    </row>
    <row r="633" spans="3:16" s="12" customFormat="1" ht="15.75" customHeight="1">
      <c r="C633"/>
      <c r="D633"/>
      <c r="E633" s="7"/>
      <c r="F633"/>
      <c r="G633"/>
      <c r="H633"/>
      <c r="I633"/>
      <c r="J633"/>
      <c r="K633"/>
      <c r="L633"/>
      <c r="M633"/>
      <c r="N633" s="14"/>
      <c r="O633"/>
      <c r="P633"/>
    </row>
    <row r="634" spans="3:16" s="12" customFormat="1" ht="15.75" customHeight="1">
      <c r="C634"/>
      <c r="D634"/>
      <c r="E634" s="7"/>
      <c r="F634"/>
      <c r="G634"/>
      <c r="H634"/>
      <c r="I634"/>
      <c r="J634"/>
      <c r="K634"/>
      <c r="L634"/>
      <c r="M634"/>
      <c r="N634" s="14"/>
      <c r="O634"/>
      <c r="P634"/>
    </row>
    <row r="635" spans="3:16" s="12" customFormat="1" ht="15.75" customHeight="1">
      <c r="C635"/>
      <c r="D635"/>
      <c r="E635" s="7"/>
      <c r="F635"/>
      <c r="G635"/>
      <c r="H635"/>
      <c r="I635"/>
      <c r="J635"/>
      <c r="K635"/>
      <c r="L635"/>
      <c r="M635"/>
      <c r="N635" s="14"/>
      <c r="O635"/>
      <c r="P635"/>
    </row>
    <row r="636" spans="3:16" s="12" customFormat="1" ht="15.75" customHeight="1">
      <c r="C636"/>
      <c r="D636"/>
      <c r="E636" s="7"/>
      <c r="F636"/>
      <c r="G636"/>
      <c r="H636"/>
      <c r="I636"/>
      <c r="J636"/>
      <c r="K636"/>
      <c r="L636"/>
      <c r="M636"/>
      <c r="N636" s="14"/>
      <c r="O636"/>
      <c r="P636"/>
    </row>
    <row r="637" spans="3:16" s="12" customFormat="1" ht="15.75" customHeight="1">
      <c r="C637"/>
      <c r="D637"/>
      <c r="E637" s="7"/>
      <c r="F637"/>
      <c r="G637"/>
      <c r="H637"/>
      <c r="I637"/>
      <c r="J637"/>
      <c r="K637"/>
      <c r="L637"/>
      <c r="M637"/>
      <c r="N637" s="14"/>
      <c r="O637"/>
      <c r="P637"/>
    </row>
    <row r="638" spans="3:16" s="12" customFormat="1" ht="15.75" customHeight="1">
      <c r="C638"/>
      <c r="D638"/>
      <c r="E638" s="7"/>
      <c r="F638"/>
      <c r="G638"/>
      <c r="H638"/>
      <c r="I638"/>
      <c r="J638"/>
      <c r="K638"/>
      <c r="L638"/>
      <c r="M638"/>
      <c r="N638" s="14"/>
      <c r="O638"/>
      <c r="P638"/>
    </row>
    <row r="639" spans="3:16" s="12" customFormat="1" ht="15.75" customHeight="1">
      <c r="C639"/>
      <c r="D639"/>
      <c r="E639" s="7"/>
      <c r="F639"/>
      <c r="G639"/>
      <c r="H639"/>
      <c r="I639"/>
      <c r="J639"/>
      <c r="K639"/>
      <c r="L639"/>
      <c r="M639"/>
      <c r="N639" s="14"/>
      <c r="O639"/>
      <c r="P639"/>
    </row>
    <row r="640" spans="3:16" s="12" customFormat="1" ht="15.75" customHeight="1">
      <c r="C640"/>
      <c r="D640"/>
      <c r="E640" s="7"/>
      <c r="F640"/>
      <c r="G640"/>
      <c r="H640"/>
      <c r="I640"/>
      <c r="J640"/>
      <c r="K640"/>
      <c r="L640"/>
      <c r="M640"/>
      <c r="N640" s="14"/>
      <c r="O640"/>
      <c r="P640"/>
    </row>
    <row r="641" spans="3:16" s="12" customFormat="1" ht="15.75" customHeight="1">
      <c r="C641"/>
      <c r="D641"/>
      <c r="E641" s="7"/>
      <c r="F641"/>
      <c r="G641"/>
      <c r="H641"/>
      <c r="I641"/>
      <c r="J641"/>
      <c r="K641"/>
      <c r="L641"/>
      <c r="M641"/>
      <c r="N641" s="14"/>
      <c r="O641"/>
      <c r="P641"/>
    </row>
    <row r="642" spans="3:16" s="12" customFormat="1" ht="15.75" customHeight="1">
      <c r="C642"/>
      <c r="D642"/>
      <c r="E642" s="7"/>
      <c r="F642"/>
      <c r="G642"/>
      <c r="H642"/>
      <c r="I642"/>
      <c r="J642"/>
      <c r="K642"/>
      <c r="L642"/>
      <c r="M642"/>
      <c r="N642" s="14"/>
      <c r="O642"/>
      <c r="P642"/>
    </row>
    <row r="643" spans="3:16" s="12" customFormat="1" ht="15.75" customHeight="1">
      <c r="C643"/>
      <c r="D643"/>
      <c r="E643" s="7"/>
      <c r="F643"/>
      <c r="G643"/>
      <c r="H643"/>
      <c r="I643"/>
      <c r="J643"/>
      <c r="K643"/>
      <c r="L643"/>
      <c r="M643"/>
      <c r="N643" s="14"/>
      <c r="O643"/>
      <c r="P643"/>
    </row>
    <row r="644" spans="3:16" s="12" customFormat="1" ht="15.75" customHeight="1">
      <c r="C644"/>
      <c r="D644"/>
      <c r="E644" s="7"/>
      <c r="F644"/>
      <c r="G644"/>
      <c r="H644"/>
      <c r="I644"/>
      <c r="J644"/>
      <c r="K644"/>
      <c r="L644"/>
      <c r="M644"/>
      <c r="N644" s="14"/>
      <c r="O644"/>
      <c r="P644"/>
    </row>
    <row r="645" spans="3:16" s="12" customFormat="1" ht="15.75" customHeight="1">
      <c r="C645"/>
      <c r="D645"/>
      <c r="E645" s="7"/>
      <c r="F645"/>
      <c r="G645"/>
      <c r="H645"/>
      <c r="I645"/>
      <c r="J645"/>
      <c r="K645"/>
      <c r="L645"/>
      <c r="M645"/>
      <c r="N645" s="14"/>
      <c r="O645"/>
      <c r="P645"/>
    </row>
    <row r="646" spans="3:16" s="12" customFormat="1" ht="15.75" customHeight="1">
      <c r="C646"/>
      <c r="D646"/>
      <c r="E646" s="7"/>
      <c r="F646"/>
      <c r="G646"/>
      <c r="H646"/>
      <c r="I646"/>
      <c r="J646"/>
      <c r="K646"/>
      <c r="L646"/>
      <c r="M646"/>
      <c r="N646" s="14"/>
      <c r="O646"/>
      <c r="P646"/>
    </row>
    <row r="647" spans="3:16" s="12" customFormat="1" ht="15.75" customHeight="1">
      <c r="C647"/>
      <c r="D647"/>
      <c r="E647" s="7"/>
      <c r="F647"/>
      <c r="G647"/>
      <c r="H647"/>
      <c r="I647"/>
      <c r="J647"/>
      <c r="K647"/>
      <c r="L647"/>
      <c r="M647"/>
      <c r="N647" s="14"/>
      <c r="O647"/>
      <c r="P647"/>
    </row>
    <row r="648" spans="3:16" s="12" customFormat="1" ht="15.75" customHeight="1">
      <c r="C648"/>
      <c r="D648"/>
      <c r="E648" s="7"/>
      <c r="F648"/>
      <c r="G648"/>
      <c r="H648"/>
      <c r="I648"/>
      <c r="J648"/>
      <c r="K648"/>
      <c r="L648"/>
      <c r="M648"/>
      <c r="N648" s="14"/>
      <c r="O648"/>
      <c r="P648"/>
    </row>
    <row r="649" spans="3:16" s="12" customFormat="1" ht="15.75" customHeight="1">
      <c r="C649"/>
      <c r="D649"/>
      <c r="E649" s="7"/>
      <c r="F649"/>
      <c r="G649"/>
      <c r="H649"/>
      <c r="I649"/>
      <c r="J649"/>
      <c r="K649"/>
      <c r="L649"/>
      <c r="M649"/>
      <c r="N649" s="14"/>
      <c r="O649"/>
      <c r="P649"/>
    </row>
    <row r="650" spans="3:16" s="12" customFormat="1" ht="15.75" customHeight="1">
      <c r="C650"/>
      <c r="D650"/>
      <c r="E650" s="7"/>
      <c r="F650"/>
      <c r="G650"/>
      <c r="H650"/>
      <c r="I650"/>
      <c r="J650"/>
      <c r="K650"/>
      <c r="L650"/>
      <c r="M650"/>
      <c r="N650" s="14"/>
      <c r="O650"/>
      <c r="P650"/>
    </row>
    <row r="651" spans="3:16" s="12" customFormat="1" ht="15.75" customHeight="1">
      <c r="C651"/>
      <c r="D651"/>
      <c r="E651" s="7"/>
      <c r="F651"/>
      <c r="G651"/>
      <c r="H651"/>
      <c r="I651"/>
      <c r="J651"/>
      <c r="K651"/>
      <c r="L651"/>
      <c r="M651"/>
      <c r="N651" s="14"/>
      <c r="O651"/>
      <c r="P651"/>
    </row>
    <row r="652" spans="3:16" s="12" customFormat="1" ht="15.75" customHeight="1">
      <c r="C652"/>
      <c r="D652"/>
      <c r="E652" s="7"/>
      <c r="F652"/>
      <c r="G652"/>
      <c r="H652"/>
      <c r="I652"/>
      <c r="J652"/>
      <c r="K652"/>
      <c r="L652"/>
      <c r="M652"/>
      <c r="N652" s="14"/>
      <c r="O652"/>
      <c r="P652"/>
    </row>
    <row r="653" spans="3:16" s="12" customFormat="1" ht="15.75" customHeight="1">
      <c r="C653"/>
      <c r="D653"/>
      <c r="E653" s="7"/>
      <c r="F653"/>
      <c r="G653"/>
      <c r="H653"/>
      <c r="I653"/>
      <c r="J653"/>
      <c r="K653"/>
      <c r="L653"/>
      <c r="M653"/>
      <c r="N653" s="14"/>
      <c r="O653"/>
      <c r="P653"/>
    </row>
    <row r="654" spans="3:16" s="12" customFormat="1" ht="15.75" customHeight="1">
      <c r="C654"/>
      <c r="D654"/>
      <c r="E654" s="7"/>
      <c r="F654"/>
      <c r="G654"/>
      <c r="H654"/>
      <c r="I654"/>
      <c r="J654"/>
      <c r="K654"/>
      <c r="L654"/>
      <c r="M654"/>
      <c r="N654" s="14"/>
      <c r="O654"/>
      <c r="P654"/>
    </row>
    <row r="655" spans="3:16" s="12" customFormat="1" ht="15.75" customHeight="1">
      <c r="C655"/>
      <c r="D655"/>
      <c r="E655" s="7"/>
      <c r="F655"/>
      <c r="G655"/>
      <c r="H655"/>
      <c r="I655"/>
      <c r="J655"/>
      <c r="K655"/>
      <c r="L655"/>
      <c r="M655"/>
      <c r="N655" s="14"/>
      <c r="O655"/>
      <c r="P655"/>
    </row>
    <row r="656" spans="3:16" s="12" customFormat="1" ht="15.75" customHeight="1">
      <c r="C656"/>
      <c r="D656"/>
      <c r="E656" s="7"/>
      <c r="F656"/>
      <c r="G656"/>
      <c r="H656"/>
      <c r="I656"/>
      <c r="J656"/>
      <c r="K656"/>
      <c r="L656"/>
      <c r="M656"/>
      <c r="N656" s="14"/>
      <c r="O656"/>
      <c r="P656"/>
    </row>
    <row r="657" spans="3:16" s="12" customFormat="1" ht="15.75" customHeight="1">
      <c r="C657"/>
      <c r="D657"/>
      <c r="E657" s="7"/>
      <c r="F657"/>
      <c r="G657"/>
      <c r="H657"/>
      <c r="I657"/>
      <c r="J657"/>
      <c r="K657"/>
      <c r="L657"/>
      <c r="M657"/>
      <c r="N657" s="14"/>
      <c r="O657"/>
      <c r="P657"/>
    </row>
    <row r="658" spans="3:16" s="12" customFormat="1" ht="15.75" customHeight="1">
      <c r="C658"/>
      <c r="D658"/>
      <c r="E658" s="7"/>
      <c r="F658"/>
      <c r="G658"/>
      <c r="H658"/>
      <c r="I658"/>
      <c r="J658"/>
      <c r="K658"/>
      <c r="L658"/>
      <c r="M658"/>
      <c r="N658" s="14"/>
      <c r="O658"/>
      <c r="P658"/>
    </row>
    <row r="659" spans="3:16" s="12" customFormat="1" ht="15.75" customHeight="1">
      <c r="C659"/>
      <c r="D659"/>
      <c r="E659" s="7"/>
      <c r="F659"/>
      <c r="G659"/>
      <c r="H659"/>
      <c r="I659"/>
      <c r="J659"/>
      <c r="K659"/>
      <c r="L659"/>
      <c r="M659"/>
      <c r="N659" s="14"/>
      <c r="O659"/>
      <c r="P659"/>
    </row>
    <row r="660" spans="3:16" s="12" customFormat="1" ht="15.75" customHeight="1">
      <c r="C660"/>
      <c r="D660"/>
      <c r="E660" s="7"/>
      <c r="F660"/>
      <c r="G660"/>
      <c r="H660"/>
      <c r="I660"/>
      <c r="J660"/>
      <c r="K660"/>
      <c r="L660"/>
      <c r="M660"/>
      <c r="N660" s="14"/>
      <c r="O660"/>
      <c r="P660"/>
    </row>
    <row r="661" spans="3:16" s="12" customFormat="1" ht="15.75" customHeight="1">
      <c r="C661"/>
      <c r="D661"/>
      <c r="E661" s="7"/>
      <c r="F661"/>
      <c r="G661"/>
      <c r="H661"/>
      <c r="I661"/>
      <c r="J661"/>
      <c r="K661"/>
      <c r="L661"/>
      <c r="M661"/>
      <c r="N661" s="14"/>
      <c r="O661"/>
      <c r="P661"/>
    </row>
    <row r="662" spans="3:16" s="12" customFormat="1" ht="15.75" customHeight="1">
      <c r="C662"/>
      <c r="D662"/>
      <c r="E662" s="7"/>
      <c r="F662"/>
      <c r="G662"/>
      <c r="H662"/>
      <c r="I662"/>
      <c r="J662"/>
      <c r="K662"/>
      <c r="L662"/>
      <c r="M662"/>
      <c r="N662" s="14"/>
      <c r="O662"/>
      <c r="P662"/>
    </row>
    <row r="663" spans="3:16" s="12" customFormat="1" ht="15.75" customHeight="1">
      <c r="C663"/>
      <c r="D663"/>
      <c r="E663" s="7"/>
      <c r="F663"/>
      <c r="G663"/>
      <c r="H663"/>
      <c r="I663"/>
      <c r="J663"/>
      <c r="K663"/>
      <c r="L663"/>
      <c r="M663"/>
      <c r="N663" s="14"/>
      <c r="O663"/>
      <c r="P663"/>
    </row>
    <row r="664" spans="3:16" s="12" customFormat="1" ht="15.75" customHeight="1">
      <c r="C664"/>
      <c r="D664"/>
      <c r="E664" s="7"/>
      <c r="F664"/>
      <c r="G664"/>
      <c r="H664"/>
      <c r="I664"/>
      <c r="J664"/>
      <c r="K664"/>
      <c r="L664"/>
      <c r="M664"/>
      <c r="N664" s="14"/>
      <c r="O664"/>
      <c r="P664"/>
    </row>
    <row r="665" spans="3:16" s="12" customFormat="1" ht="15.75" customHeight="1">
      <c r="C665"/>
      <c r="D665"/>
      <c r="E665" s="7"/>
      <c r="F665"/>
      <c r="G665"/>
      <c r="H665"/>
      <c r="I665"/>
      <c r="J665"/>
      <c r="K665"/>
      <c r="L665"/>
      <c r="M665"/>
      <c r="N665" s="14"/>
      <c r="O665"/>
      <c r="P665"/>
    </row>
    <row r="666" spans="3:16" s="12" customFormat="1" ht="15.75" customHeight="1">
      <c r="C666"/>
      <c r="D666"/>
      <c r="E666" s="7"/>
      <c r="F666"/>
      <c r="G666"/>
      <c r="H666"/>
      <c r="I666"/>
      <c r="J666"/>
      <c r="K666"/>
      <c r="L666"/>
      <c r="M666"/>
      <c r="N666" s="14"/>
      <c r="O666"/>
      <c r="P666"/>
    </row>
    <row r="667" spans="3:16" s="12" customFormat="1" ht="15.75" customHeight="1">
      <c r="C667"/>
      <c r="D667"/>
      <c r="E667" s="7"/>
      <c r="F667"/>
      <c r="G667"/>
      <c r="H667"/>
      <c r="I667"/>
      <c r="J667"/>
      <c r="K667"/>
      <c r="L667"/>
      <c r="M667"/>
      <c r="N667" s="14"/>
      <c r="O667"/>
      <c r="P667"/>
    </row>
    <row r="668" spans="3:16" s="12" customFormat="1" ht="15.75" customHeight="1">
      <c r="C668"/>
      <c r="D668"/>
      <c r="E668" s="7"/>
      <c r="F668"/>
      <c r="G668"/>
      <c r="H668"/>
      <c r="I668"/>
      <c r="J668"/>
      <c r="K668"/>
      <c r="L668"/>
      <c r="M668"/>
      <c r="N668" s="14"/>
      <c r="O668"/>
      <c r="P668"/>
    </row>
    <row r="669" spans="3:16" s="12" customFormat="1" ht="15.75" customHeight="1">
      <c r="C669"/>
      <c r="D669"/>
      <c r="E669" s="7"/>
      <c r="F669"/>
      <c r="G669"/>
      <c r="H669"/>
      <c r="I669"/>
      <c r="J669"/>
      <c r="K669"/>
      <c r="L669"/>
      <c r="M669"/>
      <c r="N669" s="14"/>
      <c r="O669"/>
      <c r="P669"/>
    </row>
    <row r="670" spans="3:16" s="12" customFormat="1" ht="15.75" customHeight="1">
      <c r="C670"/>
      <c r="D670"/>
      <c r="E670" s="7"/>
      <c r="F670"/>
      <c r="G670"/>
      <c r="H670"/>
      <c r="I670"/>
      <c r="J670"/>
      <c r="K670"/>
      <c r="L670"/>
      <c r="M670"/>
      <c r="N670" s="14"/>
      <c r="O670"/>
      <c r="P670"/>
    </row>
    <row r="671" spans="3:16" s="12" customFormat="1" ht="15.75" customHeight="1">
      <c r="C671"/>
      <c r="D671"/>
      <c r="E671" s="7"/>
      <c r="F671"/>
      <c r="G671"/>
      <c r="H671"/>
      <c r="I671"/>
      <c r="J671"/>
      <c r="K671"/>
      <c r="L671"/>
      <c r="M671"/>
      <c r="N671" s="14"/>
      <c r="O671"/>
      <c r="P671"/>
    </row>
    <row r="672" spans="3:16" s="12" customFormat="1" ht="15.75" customHeight="1">
      <c r="C672"/>
      <c r="D672"/>
      <c r="E672" s="7"/>
      <c r="F672"/>
      <c r="G672"/>
      <c r="H672"/>
      <c r="I672"/>
      <c r="J672"/>
      <c r="K672"/>
      <c r="L672"/>
      <c r="M672"/>
      <c r="N672" s="14"/>
      <c r="O672"/>
      <c r="P672"/>
    </row>
    <row r="673" spans="3:16" s="12" customFormat="1" ht="15.75" customHeight="1">
      <c r="C673"/>
      <c r="D673"/>
      <c r="E673" s="7"/>
      <c r="F673"/>
      <c r="G673"/>
      <c r="H673"/>
      <c r="I673"/>
      <c r="J673"/>
      <c r="K673"/>
      <c r="L673"/>
      <c r="M673"/>
      <c r="N673" s="14"/>
      <c r="O673"/>
      <c r="P673"/>
    </row>
    <row r="674" spans="3:16" s="12" customFormat="1" ht="15.75" customHeight="1">
      <c r="C674"/>
      <c r="D674"/>
      <c r="E674" s="7"/>
      <c r="F674"/>
      <c r="G674"/>
      <c r="H674"/>
      <c r="I674"/>
      <c r="J674"/>
      <c r="K674"/>
      <c r="L674"/>
      <c r="M674"/>
      <c r="N674" s="14"/>
      <c r="O674"/>
      <c r="P674"/>
    </row>
    <row r="675" spans="3:16" s="12" customFormat="1" ht="15.75" customHeight="1">
      <c r="C675"/>
      <c r="D675"/>
      <c r="E675" s="7"/>
      <c r="F675"/>
      <c r="G675"/>
      <c r="H675"/>
      <c r="I675"/>
      <c r="J675"/>
      <c r="K675"/>
      <c r="L675"/>
      <c r="M675"/>
      <c r="N675" s="14"/>
      <c r="O675"/>
      <c r="P675"/>
    </row>
    <row r="676" spans="3:16" s="12" customFormat="1" ht="15.75" customHeight="1">
      <c r="C676"/>
      <c r="D676"/>
      <c r="E676" s="7"/>
      <c r="F676"/>
      <c r="G676"/>
      <c r="H676"/>
      <c r="I676"/>
      <c r="J676"/>
      <c r="K676"/>
      <c r="L676"/>
      <c r="M676"/>
      <c r="N676" s="14"/>
      <c r="O676"/>
      <c r="P676"/>
    </row>
    <row r="677" spans="3:16" s="12" customFormat="1" ht="15.75" customHeight="1">
      <c r="C677"/>
      <c r="D677"/>
      <c r="E677" s="7"/>
      <c r="F677"/>
      <c r="G677"/>
      <c r="H677"/>
      <c r="I677"/>
      <c r="J677"/>
      <c r="K677"/>
      <c r="L677"/>
      <c r="M677"/>
      <c r="N677" s="14"/>
      <c r="O677"/>
      <c r="P677"/>
    </row>
    <row r="678" spans="3:16" s="12" customFormat="1" ht="15.75" customHeight="1">
      <c r="C678"/>
      <c r="D678"/>
      <c r="E678" s="7"/>
      <c r="F678"/>
      <c r="G678"/>
      <c r="H678"/>
      <c r="I678"/>
      <c r="J678"/>
      <c r="K678"/>
      <c r="L678"/>
      <c r="M678"/>
      <c r="N678" s="14"/>
      <c r="O678"/>
      <c r="P678"/>
    </row>
    <row r="679" spans="3:16" s="12" customFormat="1" ht="15.75" customHeight="1">
      <c r="C679"/>
      <c r="D679"/>
      <c r="E679" s="7"/>
      <c r="F679"/>
      <c r="G679"/>
      <c r="H679"/>
      <c r="I679"/>
      <c r="J679"/>
      <c r="K679"/>
      <c r="L679"/>
      <c r="M679"/>
      <c r="N679" s="14"/>
      <c r="O679"/>
      <c r="P679"/>
    </row>
    <row r="680" spans="3:16" s="12" customFormat="1" ht="15.75" customHeight="1">
      <c r="C680"/>
      <c r="D680"/>
      <c r="E680" s="7"/>
      <c r="F680"/>
      <c r="G680"/>
      <c r="H680"/>
      <c r="I680"/>
      <c r="J680"/>
      <c r="K680"/>
      <c r="L680"/>
      <c r="M680"/>
      <c r="N680" s="14"/>
      <c r="O680"/>
      <c r="P680"/>
    </row>
    <row r="681" spans="3:16" s="12" customFormat="1" ht="15.75" customHeight="1">
      <c r="C681"/>
      <c r="D681"/>
      <c r="E681" s="7"/>
      <c r="F681"/>
      <c r="G681"/>
      <c r="H681"/>
      <c r="I681"/>
      <c r="J681"/>
      <c r="K681"/>
      <c r="L681"/>
      <c r="M681"/>
      <c r="N681" s="14"/>
      <c r="O681"/>
      <c r="P681"/>
    </row>
    <row r="682" spans="3:16" s="12" customFormat="1" ht="15.75" customHeight="1">
      <c r="C682"/>
      <c r="D682"/>
      <c r="E682" s="7"/>
      <c r="F682"/>
      <c r="G682"/>
      <c r="H682"/>
      <c r="I682"/>
      <c r="J682"/>
      <c r="K682"/>
      <c r="L682"/>
      <c r="M682"/>
      <c r="N682" s="14"/>
      <c r="O682"/>
      <c r="P682"/>
    </row>
    <row r="683" spans="3:16" s="12" customFormat="1" ht="15.75" customHeight="1">
      <c r="C683"/>
      <c r="D683"/>
      <c r="E683" s="7"/>
      <c r="F683"/>
      <c r="G683"/>
      <c r="H683"/>
      <c r="I683"/>
      <c r="J683"/>
      <c r="K683"/>
      <c r="L683"/>
      <c r="M683"/>
      <c r="N683" s="14"/>
      <c r="O683"/>
      <c r="P683"/>
    </row>
    <row r="684" spans="3:16" s="12" customFormat="1" ht="15.75" customHeight="1">
      <c r="C684"/>
      <c r="D684"/>
      <c r="E684" s="7"/>
      <c r="F684"/>
      <c r="G684"/>
      <c r="H684"/>
      <c r="I684"/>
      <c r="J684"/>
      <c r="K684"/>
      <c r="L684"/>
      <c r="M684"/>
      <c r="N684" s="14"/>
      <c r="O684"/>
      <c r="P684"/>
    </row>
    <row r="685" spans="3:16" s="12" customFormat="1" ht="15.75" customHeight="1">
      <c r="C685"/>
      <c r="D685"/>
      <c r="E685" s="7"/>
      <c r="F685"/>
      <c r="G685"/>
      <c r="H685"/>
      <c r="I685"/>
      <c r="J685"/>
      <c r="K685"/>
      <c r="L685"/>
      <c r="M685"/>
      <c r="N685" s="14"/>
      <c r="O685"/>
      <c r="P685"/>
    </row>
    <row r="686" spans="3:16" s="12" customFormat="1" ht="15.75" customHeight="1">
      <c r="C686"/>
      <c r="D686"/>
      <c r="E686" s="7"/>
      <c r="F686"/>
      <c r="G686"/>
      <c r="H686"/>
      <c r="I686"/>
      <c r="J686"/>
      <c r="K686"/>
      <c r="L686"/>
      <c r="M686"/>
      <c r="N686" s="14"/>
      <c r="O686"/>
      <c r="P686"/>
    </row>
    <row r="687" spans="3:16" s="12" customFormat="1" ht="15.75" customHeight="1">
      <c r="C687"/>
      <c r="D687"/>
      <c r="E687" s="7"/>
      <c r="F687"/>
      <c r="G687"/>
      <c r="H687"/>
      <c r="I687"/>
      <c r="J687"/>
      <c r="K687"/>
      <c r="L687"/>
      <c r="M687"/>
      <c r="N687" s="14"/>
      <c r="O687"/>
      <c r="P687"/>
    </row>
    <row r="688" spans="3:16" s="12" customFormat="1" ht="15.75" customHeight="1">
      <c r="C688"/>
      <c r="D688"/>
      <c r="E688" s="7"/>
      <c r="F688"/>
      <c r="G688"/>
      <c r="H688"/>
      <c r="I688"/>
      <c r="J688"/>
      <c r="K688"/>
      <c r="L688"/>
      <c r="M688"/>
      <c r="N688" s="14"/>
      <c r="O688"/>
      <c r="P688"/>
    </row>
    <row r="689" spans="3:16" s="12" customFormat="1" ht="15.75" customHeight="1">
      <c r="C689"/>
      <c r="D689"/>
      <c r="E689" s="7"/>
      <c r="F689"/>
      <c r="G689"/>
      <c r="H689"/>
      <c r="I689"/>
      <c r="J689"/>
      <c r="K689"/>
      <c r="L689"/>
      <c r="M689"/>
      <c r="N689" s="14"/>
      <c r="O689"/>
      <c r="P689"/>
    </row>
    <row r="690" spans="3:16" s="12" customFormat="1" ht="15.75" customHeight="1">
      <c r="C690"/>
      <c r="D690"/>
      <c r="E690" s="7"/>
      <c r="F690"/>
      <c r="G690"/>
      <c r="H690"/>
      <c r="I690"/>
      <c r="J690"/>
      <c r="K690"/>
      <c r="L690"/>
      <c r="M690"/>
      <c r="N690" s="14"/>
      <c r="O690"/>
      <c r="P690"/>
    </row>
    <row r="691" spans="3:16" s="12" customFormat="1" ht="15.75" customHeight="1">
      <c r="C691"/>
      <c r="D691"/>
      <c r="E691" s="7"/>
      <c r="F691"/>
      <c r="G691"/>
      <c r="H691"/>
      <c r="I691"/>
      <c r="J691"/>
      <c r="K691"/>
      <c r="L691"/>
      <c r="M691"/>
      <c r="N691" s="14"/>
      <c r="O691"/>
      <c r="P691"/>
    </row>
    <row r="692" spans="3:16" s="12" customFormat="1" ht="15.75" customHeight="1">
      <c r="C692"/>
      <c r="D692"/>
      <c r="E692" s="7"/>
      <c r="F692"/>
      <c r="G692"/>
      <c r="H692"/>
      <c r="I692"/>
      <c r="J692"/>
      <c r="K692"/>
      <c r="L692"/>
      <c r="M692"/>
      <c r="N692" s="14"/>
      <c r="O692"/>
      <c r="P692"/>
    </row>
    <row r="693" spans="3:16" s="12" customFormat="1" ht="15.75" customHeight="1">
      <c r="C693"/>
      <c r="D693"/>
      <c r="E693" s="7"/>
      <c r="F693"/>
      <c r="G693"/>
      <c r="H693"/>
      <c r="I693"/>
      <c r="J693"/>
      <c r="K693"/>
      <c r="L693"/>
      <c r="M693"/>
      <c r="N693" s="14"/>
      <c r="O693"/>
      <c r="P693"/>
    </row>
    <row r="694" spans="3:16" s="12" customFormat="1" ht="15.75" customHeight="1">
      <c r="C694"/>
      <c r="D694"/>
      <c r="E694" s="7"/>
      <c r="F694"/>
      <c r="G694"/>
      <c r="H694"/>
      <c r="I694"/>
      <c r="J694"/>
      <c r="K694"/>
      <c r="L694"/>
      <c r="M694"/>
      <c r="N694" s="14"/>
      <c r="O694"/>
      <c r="P694"/>
    </row>
    <row r="695" spans="3:16" s="12" customFormat="1" ht="15.75" customHeight="1">
      <c r="C695"/>
      <c r="D695"/>
      <c r="E695" s="7"/>
      <c r="F695"/>
      <c r="G695"/>
      <c r="H695"/>
      <c r="I695"/>
      <c r="J695"/>
      <c r="K695"/>
      <c r="L695"/>
      <c r="M695"/>
      <c r="N695" s="14"/>
      <c r="O695"/>
      <c r="P695"/>
    </row>
    <row r="696" spans="3:16" s="12" customFormat="1" ht="15.75" customHeight="1">
      <c r="C696"/>
      <c r="D696"/>
      <c r="E696" s="7"/>
      <c r="F696"/>
      <c r="G696"/>
      <c r="H696"/>
      <c r="I696"/>
      <c r="J696"/>
      <c r="K696"/>
      <c r="L696"/>
      <c r="M696"/>
      <c r="N696" s="14"/>
      <c r="O696"/>
      <c r="P696"/>
    </row>
    <row r="697" spans="3:16" s="12" customFormat="1" ht="15.75" customHeight="1">
      <c r="C697"/>
      <c r="D697"/>
      <c r="E697" s="7"/>
      <c r="F697"/>
      <c r="G697"/>
      <c r="H697"/>
      <c r="I697"/>
      <c r="J697"/>
      <c r="K697"/>
      <c r="L697"/>
      <c r="M697"/>
      <c r="N697" s="14"/>
      <c r="O697"/>
      <c r="P697"/>
    </row>
    <row r="698" spans="3:16" s="12" customFormat="1" ht="15.75" customHeight="1">
      <c r="C698"/>
      <c r="D698"/>
      <c r="E698" s="7"/>
      <c r="F698"/>
      <c r="G698"/>
      <c r="H698"/>
      <c r="I698"/>
      <c r="J698"/>
      <c r="K698"/>
      <c r="L698"/>
      <c r="M698"/>
      <c r="N698" s="14"/>
      <c r="O698"/>
      <c r="P698"/>
    </row>
    <row r="699" spans="3:16" s="12" customFormat="1" ht="15.75" customHeight="1">
      <c r="C699"/>
      <c r="D699"/>
      <c r="E699" s="7"/>
      <c r="F699"/>
      <c r="G699"/>
      <c r="H699"/>
      <c r="I699"/>
      <c r="J699"/>
      <c r="K699"/>
      <c r="L699"/>
      <c r="M699"/>
      <c r="N699" s="14"/>
      <c r="O699"/>
      <c r="P699"/>
    </row>
    <row r="700" spans="3:16" s="12" customFormat="1" ht="15.75" customHeight="1">
      <c r="C700"/>
      <c r="D700"/>
      <c r="E700" s="7"/>
      <c r="F700"/>
      <c r="G700"/>
      <c r="H700"/>
      <c r="I700"/>
      <c r="J700"/>
      <c r="K700"/>
      <c r="L700"/>
      <c r="M700"/>
      <c r="N700" s="14"/>
      <c r="O700"/>
      <c r="P700"/>
    </row>
    <row r="701" spans="3:16" s="12" customFormat="1" ht="15.75" customHeight="1">
      <c r="C701"/>
      <c r="D701"/>
      <c r="E701" s="7"/>
      <c r="F701"/>
      <c r="G701"/>
      <c r="H701"/>
      <c r="I701"/>
      <c r="J701"/>
      <c r="K701"/>
      <c r="L701"/>
      <c r="M701"/>
      <c r="N701" s="14"/>
      <c r="O701"/>
      <c r="P701"/>
    </row>
    <row r="702" spans="3:16" s="12" customFormat="1" ht="15.75" customHeight="1">
      <c r="C702"/>
      <c r="D702"/>
      <c r="E702" s="7"/>
      <c r="F702"/>
      <c r="G702"/>
      <c r="H702"/>
      <c r="I702"/>
      <c r="J702"/>
      <c r="K702"/>
      <c r="L702"/>
      <c r="M702"/>
      <c r="N702" s="14"/>
      <c r="O702"/>
      <c r="P702"/>
    </row>
    <row r="703" spans="3:16" s="12" customFormat="1" ht="15.75" customHeight="1">
      <c r="C703"/>
      <c r="D703"/>
      <c r="E703" s="7"/>
      <c r="F703"/>
      <c r="G703"/>
      <c r="H703"/>
      <c r="I703"/>
      <c r="J703"/>
      <c r="K703"/>
      <c r="L703"/>
      <c r="M703"/>
      <c r="N703" s="14"/>
      <c r="O703"/>
      <c r="P703"/>
    </row>
    <row r="704" spans="3:16" s="12" customFormat="1" ht="15.75" customHeight="1">
      <c r="C704"/>
      <c r="D704"/>
      <c r="E704" s="7"/>
      <c r="F704"/>
      <c r="G704"/>
      <c r="H704"/>
      <c r="I704"/>
      <c r="J704"/>
      <c r="K704"/>
      <c r="L704"/>
      <c r="M704"/>
      <c r="N704" s="14"/>
      <c r="O704"/>
      <c r="P704"/>
    </row>
    <row r="705" spans="3:16" s="12" customFormat="1" ht="15.75" customHeight="1">
      <c r="C705"/>
      <c r="D705"/>
      <c r="E705" s="7"/>
      <c r="F705"/>
      <c r="G705"/>
      <c r="H705"/>
      <c r="I705"/>
      <c r="J705"/>
      <c r="K705"/>
      <c r="L705"/>
      <c r="M705"/>
      <c r="N705" s="14"/>
      <c r="O705"/>
      <c r="P705"/>
    </row>
    <row r="706" spans="3:16" s="12" customFormat="1" ht="15.75" customHeight="1">
      <c r="C706"/>
      <c r="D706"/>
      <c r="E706" s="7"/>
      <c r="F706"/>
      <c r="G706"/>
      <c r="H706"/>
      <c r="I706"/>
      <c r="J706"/>
      <c r="K706"/>
      <c r="L706"/>
      <c r="M706"/>
      <c r="N706" s="14"/>
      <c r="O706"/>
      <c r="P706"/>
    </row>
    <row r="707" spans="3:16" s="12" customFormat="1" ht="15.75" customHeight="1">
      <c r="C707"/>
      <c r="D707"/>
      <c r="E707" s="7"/>
      <c r="F707"/>
      <c r="G707"/>
      <c r="H707"/>
      <c r="I707"/>
      <c r="J707"/>
      <c r="K707"/>
      <c r="L707"/>
      <c r="M707"/>
      <c r="N707" s="14"/>
      <c r="O707"/>
      <c r="P707"/>
    </row>
    <row r="708" spans="3:16" s="12" customFormat="1" ht="15.75" customHeight="1">
      <c r="C708"/>
      <c r="D708"/>
      <c r="E708" s="7"/>
      <c r="F708"/>
      <c r="G708"/>
      <c r="H708"/>
      <c r="I708"/>
      <c r="J708"/>
      <c r="K708"/>
      <c r="L708"/>
      <c r="M708"/>
      <c r="N708" s="14"/>
      <c r="O708"/>
      <c r="P708"/>
    </row>
    <row r="709" spans="3:16" s="12" customFormat="1" ht="15.75" customHeight="1">
      <c r="C709"/>
      <c r="D709"/>
      <c r="E709" s="7"/>
      <c r="F709"/>
      <c r="G709"/>
      <c r="H709"/>
      <c r="I709"/>
      <c r="J709"/>
      <c r="K709"/>
      <c r="L709"/>
      <c r="M709"/>
      <c r="N709" s="14"/>
      <c r="O709"/>
      <c r="P709"/>
    </row>
    <row r="710" spans="3:16" s="12" customFormat="1" ht="15.75" customHeight="1">
      <c r="C710"/>
      <c r="D710"/>
      <c r="E710" s="7"/>
      <c r="F710"/>
      <c r="G710"/>
      <c r="H710"/>
      <c r="I710"/>
      <c r="J710"/>
      <c r="K710"/>
      <c r="L710"/>
      <c r="M710"/>
      <c r="N710" s="14"/>
      <c r="O710"/>
      <c r="P710"/>
    </row>
    <row r="711" spans="3:16" s="12" customFormat="1" ht="15.75" customHeight="1">
      <c r="C711"/>
      <c r="D711"/>
      <c r="E711" s="7"/>
      <c r="F711"/>
      <c r="G711"/>
      <c r="H711"/>
      <c r="I711"/>
      <c r="J711"/>
      <c r="K711"/>
      <c r="L711"/>
      <c r="M711"/>
      <c r="N711" s="14"/>
      <c r="O711"/>
      <c r="P711"/>
    </row>
    <row r="712" spans="3:16" s="12" customFormat="1" ht="15.75" customHeight="1">
      <c r="C712"/>
      <c r="D712"/>
      <c r="E712" s="7"/>
      <c r="F712"/>
      <c r="G712"/>
      <c r="H712"/>
      <c r="I712"/>
      <c r="J712"/>
      <c r="K712"/>
      <c r="L712"/>
      <c r="M712"/>
      <c r="N712" s="14"/>
      <c r="O712"/>
      <c r="P712"/>
    </row>
    <row r="713" spans="3:16" s="12" customFormat="1" ht="15.75" customHeight="1">
      <c r="C713"/>
      <c r="D713"/>
      <c r="E713" s="7"/>
      <c r="F713"/>
      <c r="G713"/>
      <c r="H713"/>
      <c r="I713"/>
      <c r="J713"/>
      <c r="K713"/>
      <c r="L713"/>
      <c r="M713"/>
      <c r="N713" s="14"/>
      <c r="O713"/>
      <c r="P713"/>
    </row>
    <row r="714" spans="3:16" s="12" customFormat="1" ht="15.75" customHeight="1">
      <c r="C714"/>
      <c r="D714"/>
      <c r="E714" s="7"/>
      <c r="F714"/>
      <c r="G714"/>
      <c r="H714"/>
      <c r="I714"/>
      <c r="J714"/>
      <c r="K714"/>
      <c r="L714"/>
      <c r="M714"/>
      <c r="N714" s="14"/>
      <c r="O714"/>
      <c r="P714"/>
    </row>
    <row r="715" spans="3:16" s="12" customFormat="1" ht="15.75" customHeight="1">
      <c r="C715"/>
      <c r="D715"/>
      <c r="E715" s="7"/>
      <c r="F715"/>
      <c r="G715"/>
      <c r="H715"/>
      <c r="I715"/>
      <c r="J715"/>
      <c r="K715"/>
      <c r="L715"/>
      <c r="M715"/>
      <c r="N715" s="14"/>
      <c r="O715"/>
      <c r="P715"/>
    </row>
    <row r="716" spans="3:16" s="12" customFormat="1" ht="15.75" customHeight="1">
      <c r="C716"/>
      <c r="D716"/>
      <c r="E716" s="7"/>
      <c r="F716"/>
      <c r="G716"/>
      <c r="H716"/>
      <c r="I716"/>
      <c r="J716"/>
      <c r="K716"/>
      <c r="L716"/>
      <c r="M716"/>
      <c r="N716" s="14"/>
      <c r="O716"/>
      <c r="P716"/>
    </row>
    <row r="717" spans="3:16" s="12" customFormat="1" ht="15.75" customHeight="1">
      <c r="C717"/>
      <c r="D717"/>
      <c r="E717" s="7"/>
      <c r="F717"/>
      <c r="G717"/>
      <c r="H717"/>
      <c r="I717"/>
      <c r="J717"/>
      <c r="K717"/>
      <c r="L717"/>
      <c r="M717"/>
      <c r="N717" s="14"/>
      <c r="O717"/>
      <c r="P717"/>
    </row>
    <row r="718" spans="3:16" s="12" customFormat="1" ht="15.75" customHeight="1">
      <c r="C718"/>
      <c r="D718"/>
      <c r="E718" s="7"/>
      <c r="F718"/>
      <c r="G718"/>
      <c r="H718"/>
      <c r="I718"/>
      <c r="J718"/>
      <c r="K718"/>
      <c r="L718"/>
      <c r="M718"/>
      <c r="N718" s="14"/>
      <c r="O718"/>
      <c r="P718"/>
    </row>
    <row r="719" spans="3:16" s="12" customFormat="1" ht="15.75" customHeight="1">
      <c r="C719"/>
      <c r="D719"/>
      <c r="E719" s="7"/>
      <c r="F719"/>
      <c r="G719"/>
      <c r="H719"/>
      <c r="I719"/>
      <c r="J719"/>
      <c r="K719"/>
      <c r="L719"/>
      <c r="M719"/>
      <c r="N719" s="14"/>
      <c r="O719"/>
      <c r="P719"/>
    </row>
    <row r="720" spans="3:16" s="12" customFormat="1" ht="15.75" customHeight="1">
      <c r="C720"/>
      <c r="D720"/>
      <c r="E720" s="7"/>
      <c r="F720"/>
      <c r="G720"/>
      <c r="H720"/>
      <c r="I720"/>
      <c r="J720"/>
      <c r="K720"/>
      <c r="L720"/>
      <c r="M720"/>
      <c r="N720" s="14"/>
      <c r="O720"/>
      <c r="P720"/>
    </row>
    <row r="721" spans="3:16" s="12" customFormat="1" ht="15.75" customHeight="1">
      <c r="C721"/>
      <c r="D721"/>
      <c r="E721" s="7"/>
      <c r="F721"/>
      <c r="G721"/>
      <c r="H721"/>
      <c r="I721"/>
      <c r="J721"/>
      <c r="K721"/>
      <c r="L721"/>
      <c r="M721"/>
      <c r="N721" s="14"/>
      <c r="O721"/>
      <c r="P721"/>
    </row>
    <row r="722" spans="3:16" s="12" customFormat="1" ht="15.75" customHeight="1">
      <c r="C722"/>
      <c r="D722"/>
      <c r="E722" s="7"/>
      <c r="F722"/>
      <c r="G722"/>
      <c r="H722"/>
      <c r="I722"/>
      <c r="J722"/>
      <c r="K722"/>
      <c r="L722"/>
      <c r="M722"/>
      <c r="N722" s="14"/>
      <c r="O722"/>
      <c r="P722"/>
    </row>
    <row r="723" spans="3:16" s="12" customFormat="1" ht="15.75" customHeight="1">
      <c r="C723"/>
      <c r="D723"/>
      <c r="E723" s="7"/>
      <c r="F723"/>
      <c r="G723"/>
      <c r="H723"/>
      <c r="I723"/>
      <c r="J723"/>
      <c r="K723"/>
      <c r="L723"/>
      <c r="M723"/>
      <c r="N723" s="14"/>
      <c r="O723"/>
      <c r="P723"/>
    </row>
    <row r="724" spans="3:16" s="12" customFormat="1" ht="15.75" customHeight="1">
      <c r="C724"/>
      <c r="D724"/>
      <c r="E724" s="7"/>
      <c r="F724"/>
      <c r="G724"/>
      <c r="H724"/>
      <c r="I724"/>
      <c r="J724"/>
      <c r="K724"/>
      <c r="L724"/>
      <c r="M724"/>
      <c r="N724" s="14"/>
      <c r="O724"/>
      <c r="P724"/>
    </row>
    <row r="725" spans="3:16" s="12" customFormat="1" ht="15.75" customHeight="1">
      <c r="C725"/>
      <c r="D725"/>
      <c r="E725" s="7"/>
      <c r="F725"/>
      <c r="G725"/>
      <c r="H725"/>
      <c r="I725"/>
      <c r="J725"/>
      <c r="K725"/>
      <c r="L725"/>
      <c r="M725"/>
      <c r="N725" s="14"/>
      <c r="O725"/>
      <c r="P725"/>
    </row>
    <row r="726" spans="3:16" s="12" customFormat="1" ht="15.75" customHeight="1">
      <c r="C726"/>
      <c r="D726"/>
      <c r="E726" s="7"/>
      <c r="F726"/>
      <c r="G726"/>
      <c r="H726"/>
      <c r="I726"/>
      <c r="J726"/>
      <c r="K726"/>
      <c r="L726"/>
      <c r="M726"/>
      <c r="N726" s="14"/>
      <c r="O726"/>
      <c r="P726"/>
    </row>
    <row r="727" spans="3:16" s="12" customFormat="1" ht="15.75" customHeight="1">
      <c r="C727"/>
      <c r="D727"/>
      <c r="E727" s="7"/>
      <c r="F727"/>
      <c r="G727"/>
      <c r="H727"/>
      <c r="I727"/>
      <c r="J727"/>
      <c r="K727"/>
      <c r="L727"/>
      <c r="M727"/>
      <c r="N727" s="14"/>
      <c r="O727"/>
      <c r="P727"/>
    </row>
    <row r="728" spans="3:16" s="12" customFormat="1" ht="15.75" customHeight="1">
      <c r="C728"/>
      <c r="D728"/>
      <c r="E728" s="7"/>
      <c r="F728"/>
      <c r="G728"/>
      <c r="H728"/>
      <c r="I728"/>
      <c r="J728"/>
      <c r="K728"/>
      <c r="L728"/>
      <c r="M728"/>
      <c r="N728" s="14"/>
      <c r="O728"/>
      <c r="P728"/>
    </row>
    <row r="729" spans="3:16" s="12" customFormat="1" ht="15.75" customHeight="1">
      <c r="C729"/>
      <c r="D729"/>
      <c r="E729" s="7"/>
      <c r="F729"/>
      <c r="G729"/>
      <c r="H729"/>
      <c r="I729"/>
      <c r="J729"/>
      <c r="K729"/>
      <c r="L729"/>
      <c r="M729"/>
      <c r="N729" s="14"/>
      <c r="O729"/>
      <c r="P729"/>
    </row>
    <row r="730" spans="3:16" s="12" customFormat="1" ht="15.75" customHeight="1">
      <c r="C730"/>
      <c r="D730"/>
      <c r="E730" s="7"/>
      <c r="F730"/>
      <c r="G730"/>
      <c r="H730"/>
      <c r="I730"/>
      <c r="J730"/>
      <c r="K730"/>
      <c r="L730"/>
      <c r="M730"/>
      <c r="N730" s="14"/>
      <c r="O730"/>
      <c r="P730"/>
    </row>
    <row r="731" spans="3:16" s="12" customFormat="1" ht="15.75" customHeight="1">
      <c r="C731"/>
      <c r="D731"/>
      <c r="E731" s="7"/>
      <c r="F731"/>
      <c r="G731"/>
      <c r="H731"/>
      <c r="I731"/>
      <c r="J731"/>
      <c r="K731"/>
      <c r="L731"/>
      <c r="M731"/>
      <c r="N731" s="14"/>
      <c r="O731"/>
      <c r="P731"/>
    </row>
    <row r="732" spans="3:16" s="12" customFormat="1" ht="15.75" customHeight="1">
      <c r="C732"/>
      <c r="D732"/>
      <c r="E732" s="7"/>
      <c r="F732"/>
      <c r="G732"/>
      <c r="H732"/>
      <c r="I732"/>
      <c r="J732"/>
      <c r="K732"/>
      <c r="L732"/>
      <c r="M732"/>
      <c r="N732" s="14"/>
      <c r="O732"/>
      <c r="P732"/>
    </row>
    <row r="733" spans="3:16" s="12" customFormat="1" ht="15.75" customHeight="1">
      <c r="C733"/>
      <c r="D733"/>
      <c r="E733" s="7"/>
      <c r="F733"/>
      <c r="G733"/>
      <c r="H733"/>
      <c r="I733"/>
      <c r="J733"/>
      <c r="K733"/>
      <c r="L733"/>
      <c r="M733"/>
      <c r="N733" s="14"/>
      <c r="O733"/>
      <c r="P733"/>
    </row>
    <row r="734" spans="3:16" s="12" customFormat="1" ht="15.75" customHeight="1">
      <c r="C734"/>
      <c r="D734"/>
      <c r="E734" s="7"/>
      <c r="F734"/>
      <c r="G734"/>
      <c r="H734"/>
      <c r="I734"/>
      <c r="J734"/>
      <c r="K734"/>
      <c r="L734"/>
      <c r="M734"/>
      <c r="N734" s="14"/>
      <c r="O734"/>
      <c r="P734"/>
    </row>
    <row r="735" spans="3:16" s="12" customFormat="1" ht="15.75" customHeight="1">
      <c r="C735"/>
      <c r="D735"/>
      <c r="E735" s="7"/>
      <c r="F735"/>
      <c r="G735"/>
      <c r="H735"/>
      <c r="I735"/>
      <c r="J735"/>
      <c r="K735"/>
      <c r="L735"/>
      <c r="M735"/>
      <c r="N735" s="14"/>
      <c r="O735"/>
      <c r="P735"/>
    </row>
    <row r="736" spans="3:16" s="12" customFormat="1" ht="15.75" customHeight="1">
      <c r="C736"/>
      <c r="D736"/>
      <c r="E736" s="7"/>
      <c r="F736"/>
      <c r="G736"/>
      <c r="H736"/>
      <c r="I736"/>
      <c r="J736"/>
      <c r="K736"/>
      <c r="L736"/>
      <c r="M736"/>
      <c r="N736" s="14"/>
      <c r="O736"/>
      <c r="P736"/>
    </row>
    <row r="737" spans="3:16" s="12" customFormat="1" ht="15.75" customHeight="1">
      <c r="C737"/>
      <c r="D737"/>
      <c r="E737" s="7"/>
      <c r="F737"/>
      <c r="G737"/>
      <c r="H737"/>
      <c r="I737"/>
      <c r="J737"/>
      <c r="K737"/>
      <c r="L737"/>
      <c r="M737"/>
      <c r="N737" s="14"/>
      <c r="O737"/>
      <c r="P737"/>
    </row>
    <row r="738" spans="3:16" s="12" customFormat="1" ht="15.75" customHeight="1">
      <c r="C738"/>
      <c r="D738"/>
      <c r="E738" s="7"/>
      <c r="F738"/>
      <c r="G738"/>
      <c r="H738"/>
      <c r="I738"/>
      <c r="J738"/>
      <c r="K738"/>
      <c r="L738"/>
      <c r="M738"/>
      <c r="N738" s="14"/>
      <c r="O738"/>
      <c r="P738"/>
    </row>
    <row r="739" spans="3:16" s="12" customFormat="1" ht="15.75" customHeight="1">
      <c r="C739"/>
      <c r="D739"/>
      <c r="E739" s="7"/>
      <c r="F739"/>
      <c r="G739"/>
      <c r="H739"/>
      <c r="I739"/>
      <c r="J739"/>
      <c r="K739"/>
      <c r="L739"/>
      <c r="M739"/>
      <c r="N739" s="14"/>
      <c r="O739"/>
      <c r="P739"/>
    </row>
    <row r="740" spans="3:16" s="12" customFormat="1" ht="15.75" customHeight="1">
      <c r="C740"/>
      <c r="D740"/>
      <c r="E740" s="7"/>
      <c r="F740"/>
      <c r="G740"/>
      <c r="H740"/>
      <c r="I740"/>
      <c r="J740"/>
      <c r="K740"/>
      <c r="L740"/>
      <c r="M740"/>
      <c r="N740" s="14"/>
      <c r="O740"/>
      <c r="P740"/>
    </row>
    <row r="741" spans="3:16" s="12" customFormat="1" ht="15.75" customHeight="1">
      <c r="C741"/>
      <c r="D741"/>
      <c r="E741" s="7"/>
      <c r="F741"/>
      <c r="G741"/>
      <c r="H741"/>
      <c r="I741"/>
      <c r="J741"/>
      <c r="K741"/>
      <c r="L741"/>
      <c r="M741"/>
      <c r="N741" s="14"/>
      <c r="O741"/>
      <c r="P741"/>
    </row>
    <row r="742" spans="3:16" s="12" customFormat="1" ht="15.75" customHeight="1">
      <c r="C742"/>
      <c r="D742"/>
      <c r="E742" s="7"/>
      <c r="F742"/>
      <c r="G742"/>
      <c r="H742"/>
      <c r="I742"/>
      <c r="J742"/>
      <c r="K742"/>
      <c r="L742"/>
      <c r="M742"/>
      <c r="N742" s="14"/>
      <c r="O742"/>
      <c r="P742"/>
    </row>
    <row r="743" spans="3:16" s="12" customFormat="1" ht="15.75" customHeight="1">
      <c r="C743"/>
      <c r="D743"/>
      <c r="E743" s="7"/>
      <c r="F743"/>
      <c r="G743"/>
      <c r="H743"/>
      <c r="I743"/>
      <c r="J743"/>
      <c r="K743"/>
      <c r="L743"/>
      <c r="M743"/>
      <c r="N743" s="14"/>
      <c r="O743"/>
      <c r="P743"/>
    </row>
    <row r="744" spans="3:16" s="12" customFormat="1" ht="15.75" customHeight="1">
      <c r="C744"/>
      <c r="D744"/>
      <c r="E744" s="7"/>
      <c r="F744"/>
      <c r="G744"/>
      <c r="H744"/>
      <c r="I744"/>
      <c r="J744"/>
      <c r="K744"/>
      <c r="L744"/>
      <c r="M744"/>
      <c r="N744" s="14"/>
      <c r="O744"/>
      <c r="P744"/>
    </row>
    <row r="745" spans="3:16" s="12" customFormat="1" ht="15.75" customHeight="1">
      <c r="C745"/>
      <c r="D745"/>
      <c r="E745" s="7"/>
      <c r="F745"/>
      <c r="G745"/>
      <c r="H745"/>
      <c r="I745"/>
      <c r="J745"/>
      <c r="K745"/>
      <c r="L745"/>
      <c r="M745"/>
      <c r="N745" s="14"/>
      <c r="O745"/>
      <c r="P745"/>
    </row>
    <row r="746" spans="3:16" s="12" customFormat="1" ht="15.75" customHeight="1">
      <c r="C746"/>
      <c r="D746"/>
      <c r="E746" s="7"/>
      <c r="F746"/>
      <c r="G746"/>
      <c r="H746"/>
      <c r="I746"/>
      <c r="J746"/>
      <c r="K746"/>
      <c r="L746"/>
      <c r="M746"/>
      <c r="N746" s="14"/>
      <c r="O746"/>
      <c r="P746"/>
    </row>
    <row r="747" spans="3:16" s="12" customFormat="1" ht="15.75" customHeight="1">
      <c r="C747"/>
      <c r="D747"/>
      <c r="E747" s="7"/>
      <c r="F747"/>
      <c r="G747"/>
      <c r="H747"/>
      <c r="I747"/>
      <c r="J747"/>
      <c r="K747"/>
      <c r="L747"/>
      <c r="M747"/>
      <c r="N747" s="14"/>
      <c r="O747"/>
      <c r="P747"/>
    </row>
    <row r="748" spans="3:16" s="12" customFormat="1" ht="15.75" customHeight="1">
      <c r="C748"/>
      <c r="D748"/>
      <c r="E748" s="7"/>
      <c r="F748"/>
      <c r="G748"/>
      <c r="H748"/>
      <c r="I748"/>
      <c r="J748"/>
      <c r="K748"/>
      <c r="L748"/>
      <c r="M748"/>
      <c r="N748" s="14"/>
      <c r="O748"/>
      <c r="P748"/>
    </row>
    <row r="749" spans="3:16" s="12" customFormat="1" ht="15.75" customHeight="1">
      <c r="C749"/>
      <c r="D749"/>
      <c r="E749" s="7"/>
      <c r="F749"/>
      <c r="G749"/>
      <c r="H749"/>
      <c r="I749"/>
      <c r="J749"/>
      <c r="K749"/>
      <c r="L749"/>
      <c r="M749"/>
      <c r="N749" s="14"/>
      <c r="O749"/>
      <c r="P749"/>
    </row>
    <row r="750" spans="3:16" s="12" customFormat="1" ht="15.75" customHeight="1">
      <c r="C750"/>
      <c r="D750"/>
      <c r="E750" s="7"/>
      <c r="F750"/>
      <c r="G750"/>
      <c r="H750"/>
      <c r="I750"/>
      <c r="J750"/>
      <c r="K750"/>
      <c r="L750"/>
      <c r="M750"/>
      <c r="N750" s="14"/>
      <c r="O750"/>
      <c r="P750"/>
    </row>
    <row r="751" spans="3:16" s="12" customFormat="1" ht="15.75" customHeight="1">
      <c r="C751"/>
      <c r="D751"/>
      <c r="E751" s="7"/>
      <c r="F751"/>
      <c r="G751"/>
      <c r="H751"/>
      <c r="I751"/>
      <c r="J751"/>
      <c r="K751"/>
      <c r="L751"/>
      <c r="M751"/>
      <c r="N751" s="14"/>
      <c r="O751"/>
      <c r="P751"/>
    </row>
    <row r="752" spans="3:16" s="12" customFormat="1" ht="15.75" customHeight="1">
      <c r="C752"/>
      <c r="D752"/>
      <c r="E752" s="7"/>
      <c r="F752"/>
      <c r="G752"/>
      <c r="H752"/>
      <c r="I752"/>
      <c r="J752"/>
      <c r="K752"/>
      <c r="L752"/>
      <c r="M752"/>
      <c r="N752" s="14"/>
      <c r="O752"/>
      <c r="P752"/>
    </row>
    <row r="753" spans="3:16" s="12" customFormat="1" ht="15.75" customHeight="1">
      <c r="C753"/>
      <c r="D753"/>
      <c r="E753" s="7"/>
      <c r="F753"/>
      <c r="G753"/>
      <c r="H753"/>
      <c r="I753"/>
      <c r="J753"/>
      <c r="K753"/>
      <c r="L753"/>
      <c r="M753"/>
      <c r="N753" s="14"/>
      <c r="O753"/>
      <c r="P753"/>
    </row>
    <row r="754" spans="3:16" s="12" customFormat="1" ht="15.75" customHeight="1">
      <c r="C754"/>
      <c r="D754"/>
      <c r="E754" s="7"/>
      <c r="F754"/>
      <c r="G754"/>
      <c r="H754"/>
      <c r="I754"/>
      <c r="J754"/>
      <c r="K754"/>
      <c r="L754"/>
      <c r="M754"/>
      <c r="N754" s="14"/>
      <c r="O754"/>
      <c r="P754"/>
    </row>
    <row r="755" spans="3:16" s="12" customFormat="1" ht="15.75" customHeight="1">
      <c r="C755"/>
      <c r="D755"/>
      <c r="E755" s="7"/>
      <c r="F755"/>
      <c r="G755"/>
      <c r="H755"/>
      <c r="I755"/>
      <c r="J755"/>
      <c r="K755"/>
      <c r="L755"/>
      <c r="M755"/>
      <c r="N755" s="14"/>
      <c r="O755"/>
      <c r="P755"/>
    </row>
    <row r="756" spans="3:16" s="12" customFormat="1" ht="15.75" customHeight="1">
      <c r="C756"/>
      <c r="D756"/>
      <c r="E756" s="7"/>
      <c r="F756"/>
      <c r="G756"/>
      <c r="H756"/>
      <c r="I756"/>
      <c r="J756"/>
      <c r="K756"/>
      <c r="L756"/>
      <c r="M756"/>
      <c r="N756" s="14"/>
      <c r="O756"/>
      <c r="P756"/>
    </row>
    <row r="757" spans="3:16" s="12" customFormat="1" ht="15.75" customHeight="1">
      <c r="C757"/>
      <c r="D757"/>
      <c r="E757" s="7"/>
      <c r="F757"/>
      <c r="G757"/>
      <c r="H757"/>
      <c r="I757"/>
      <c r="J757"/>
      <c r="K757"/>
      <c r="L757"/>
      <c r="M757"/>
      <c r="N757" s="14"/>
      <c r="O757"/>
      <c r="P757"/>
    </row>
    <row r="758" spans="3:16" s="12" customFormat="1" ht="15.75" customHeight="1">
      <c r="C758"/>
      <c r="D758"/>
      <c r="E758" s="7"/>
      <c r="F758"/>
      <c r="G758"/>
      <c r="H758"/>
      <c r="I758"/>
      <c r="J758"/>
      <c r="K758"/>
      <c r="L758"/>
      <c r="M758"/>
      <c r="N758" s="14"/>
      <c r="O758"/>
      <c r="P758"/>
    </row>
    <row r="759" spans="3:16" s="12" customFormat="1" ht="15.75" customHeight="1">
      <c r="C759"/>
      <c r="D759"/>
      <c r="E759" s="7"/>
      <c r="F759"/>
      <c r="G759"/>
      <c r="H759"/>
      <c r="I759"/>
      <c r="J759"/>
      <c r="K759"/>
      <c r="L759"/>
      <c r="M759"/>
      <c r="N759" s="14"/>
      <c r="O759"/>
      <c r="P759"/>
    </row>
    <row r="760" spans="3:16" s="12" customFormat="1" ht="15.75" customHeight="1">
      <c r="C760"/>
      <c r="D760"/>
      <c r="E760" s="7"/>
      <c r="F760"/>
      <c r="G760"/>
      <c r="H760"/>
      <c r="I760"/>
      <c r="J760"/>
      <c r="K760"/>
      <c r="L760"/>
      <c r="M760"/>
      <c r="N760" s="14"/>
      <c r="O760"/>
      <c r="P760"/>
    </row>
    <row r="761" spans="3:16" s="12" customFormat="1" ht="15.75" customHeight="1">
      <c r="C761"/>
      <c r="D761"/>
      <c r="E761" s="7"/>
      <c r="F761"/>
      <c r="G761"/>
      <c r="H761"/>
      <c r="I761"/>
      <c r="J761"/>
      <c r="K761"/>
      <c r="L761"/>
      <c r="M761"/>
      <c r="N761" s="14"/>
      <c r="O761"/>
      <c r="P761"/>
    </row>
    <row r="762" spans="3:16" s="12" customFormat="1" ht="15.75" customHeight="1">
      <c r="C762"/>
      <c r="D762"/>
      <c r="E762" s="7"/>
      <c r="F762"/>
      <c r="G762"/>
      <c r="H762"/>
      <c r="I762"/>
      <c r="J762"/>
      <c r="K762"/>
      <c r="L762"/>
      <c r="M762"/>
      <c r="N762" s="14"/>
      <c r="O762"/>
      <c r="P762"/>
    </row>
    <row r="763" spans="3:16" s="12" customFormat="1" ht="15.75" customHeight="1">
      <c r="C763"/>
      <c r="D763"/>
      <c r="E763" s="7"/>
      <c r="F763"/>
      <c r="G763"/>
      <c r="H763"/>
      <c r="I763"/>
      <c r="J763"/>
      <c r="K763"/>
      <c r="L763"/>
      <c r="M763"/>
      <c r="N763" s="14"/>
      <c r="O763"/>
      <c r="P763"/>
    </row>
    <row r="764" spans="3:16" s="12" customFormat="1" ht="15.75" customHeight="1">
      <c r="C764"/>
      <c r="D764"/>
      <c r="E764" s="7"/>
      <c r="F764"/>
      <c r="G764"/>
      <c r="H764"/>
      <c r="I764"/>
      <c r="J764"/>
      <c r="K764"/>
      <c r="L764"/>
      <c r="M764"/>
      <c r="N764" s="14"/>
      <c r="O764"/>
      <c r="P764"/>
    </row>
    <row r="765" spans="3:16" s="12" customFormat="1" ht="15.75" customHeight="1">
      <c r="C765"/>
      <c r="D765"/>
      <c r="E765" s="7"/>
      <c r="F765"/>
      <c r="G765"/>
      <c r="H765"/>
      <c r="I765"/>
      <c r="J765"/>
      <c r="K765"/>
      <c r="L765"/>
      <c r="M765"/>
      <c r="N765" s="14"/>
      <c r="O765"/>
      <c r="P765"/>
    </row>
    <row r="766" spans="3:16" s="12" customFormat="1" ht="15.75" customHeight="1">
      <c r="C766"/>
      <c r="D766"/>
      <c r="E766" s="7"/>
      <c r="F766"/>
      <c r="G766"/>
      <c r="H766"/>
      <c r="I766"/>
      <c r="J766"/>
      <c r="K766"/>
      <c r="L766"/>
      <c r="M766"/>
      <c r="N766" s="14"/>
      <c r="O766"/>
      <c r="P766"/>
    </row>
    <row r="767" spans="3:16" s="12" customFormat="1" ht="15.75" customHeight="1">
      <c r="C767"/>
      <c r="D767"/>
      <c r="E767" s="7"/>
      <c r="F767"/>
      <c r="G767"/>
      <c r="H767"/>
      <c r="I767"/>
      <c r="J767"/>
      <c r="K767"/>
      <c r="L767"/>
      <c r="M767"/>
      <c r="N767" s="14"/>
      <c r="O767"/>
      <c r="P767"/>
    </row>
    <row r="768" spans="3:16" s="12" customFormat="1" ht="15.75" customHeight="1">
      <c r="C768"/>
      <c r="D768"/>
      <c r="E768" s="7"/>
      <c r="F768"/>
      <c r="G768"/>
      <c r="H768"/>
      <c r="I768"/>
      <c r="J768"/>
      <c r="K768"/>
      <c r="L768"/>
      <c r="M768"/>
      <c r="N768" s="14"/>
      <c r="O768"/>
      <c r="P768"/>
    </row>
    <row r="769" spans="3:16" s="12" customFormat="1" ht="15.75" customHeight="1">
      <c r="C769"/>
      <c r="D769"/>
      <c r="E769" s="7"/>
      <c r="F769"/>
      <c r="G769"/>
      <c r="H769"/>
      <c r="I769"/>
      <c r="J769"/>
      <c r="K769"/>
      <c r="L769"/>
      <c r="M769"/>
      <c r="N769" s="14"/>
      <c r="O769"/>
      <c r="P769"/>
    </row>
    <row r="770" spans="3:16" s="12" customFormat="1" ht="15.75" customHeight="1">
      <c r="C770"/>
      <c r="D770"/>
      <c r="E770" s="7"/>
      <c r="F770"/>
      <c r="G770"/>
      <c r="H770"/>
      <c r="I770"/>
      <c r="J770"/>
      <c r="K770"/>
      <c r="L770"/>
      <c r="M770"/>
      <c r="N770" s="14"/>
      <c r="O770"/>
      <c r="P770"/>
    </row>
    <row r="771" spans="3:16" s="12" customFormat="1" ht="15.75" customHeight="1">
      <c r="C771"/>
      <c r="D771"/>
      <c r="E771" s="7"/>
      <c r="F771"/>
      <c r="G771"/>
      <c r="H771"/>
      <c r="I771"/>
      <c r="J771"/>
      <c r="K771"/>
      <c r="L771"/>
      <c r="M771"/>
      <c r="N771" s="14"/>
      <c r="O771"/>
      <c r="P771"/>
    </row>
    <row r="772" spans="3:16" s="12" customFormat="1" ht="15.75" customHeight="1">
      <c r="C772"/>
      <c r="D772"/>
      <c r="E772" s="7"/>
      <c r="F772"/>
      <c r="G772"/>
      <c r="H772"/>
      <c r="I772"/>
      <c r="J772"/>
      <c r="K772"/>
      <c r="L772"/>
      <c r="M772"/>
      <c r="N772" s="14"/>
      <c r="O772"/>
      <c r="P772"/>
    </row>
    <row r="773" spans="3:16" s="12" customFormat="1" ht="15.75" customHeight="1">
      <c r="C773"/>
      <c r="D773"/>
      <c r="E773" s="7"/>
      <c r="F773"/>
      <c r="G773"/>
      <c r="H773"/>
      <c r="I773"/>
      <c r="J773"/>
      <c r="K773"/>
      <c r="L773"/>
      <c r="M773"/>
      <c r="N773" s="14"/>
      <c r="O773"/>
      <c r="P773"/>
    </row>
    <row r="774" spans="3:16" s="12" customFormat="1" ht="15.75" customHeight="1">
      <c r="C774"/>
      <c r="D774"/>
      <c r="E774" s="7"/>
      <c r="F774"/>
      <c r="G774"/>
      <c r="H774"/>
      <c r="I774"/>
      <c r="J774"/>
      <c r="K774"/>
      <c r="L774"/>
      <c r="M774"/>
      <c r="N774" s="14"/>
      <c r="O774"/>
      <c r="P774"/>
    </row>
    <row r="775" spans="3:16" s="12" customFormat="1" ht="15.75" customHeight="1">
      <c r="C775"/>
      <c r="D775"/>
      <c r="E775" s="7"/>
      <c r="F775"/>
      <c r="G775"/>
      <c r="H775"/>
      <c r="I775"/>
      <c r="J775"/>
      <c r="K775"/>
      <c r="L775"/>
      <c r="M775"/>
      <c r="N775" s="14"/>
      <c r="O775"/>
      <c r="P775"/>
    </row>
    <row r="776" spans="3:16" s="12" customFormat="1" ht="15.75" customHeight="1">
      <c r="C776"/>
      <c r="D776"/>
      <c r="E776" s="7"/>
      <c r="F776"/>
      <c r="G776"/>
      <c r="H776"/>
      <c r="I776"/>
      <c r="J776"/>
      <c r="K776"/>
      <c r="L776"/>
      <c r="M776"/>
      <c r="N776" s="14"/>
      <c r="O776"/>
      <c r="P776"/>
    </row>
    <row r="777" spans="3:16" s="12" customFormat="1" ht="15.75" customHeight="1">
      <c r="C777"/>
      <c r="D777"/>
      <c r="E777" s="7"/>
      <c r="F777"/>
      <c r="G777"/>
      <c r="H777"/>
      <c r="I777"/>
      <c r="J777"/>
      <c r="K777"/>
      <c r="L777"/>
      <c r="M777"/>
      <c r="N777" s="14"/>
      <c r="O777"/>
      <c r="P777"/>
    </row>
    <row r="778" spans="3:16" s="12" customFormat="1" ht="15.75" customHeight="1">
      <c r="C778"/>
      <c r="D778"/>
      <c r="E778" s="7"/>
      <c r="F778"/>
      <c r="G778"/>
      <c r="H778"/>
      <c r="I778"/>
      <c r="J778"/>
      <c r="K778"/>
      <c r="L778"/>
      <c r="M778"/>
      <c r="N778" s="14"/>
      <c r="O778"/>
      <c r="P778"/>
    </row>
    <row r="779" spans="3:16" s="12" customFormat="1" ht="15.75" customHeight="1">
      <c r="C779"/>
      <c r="D779"/>
      <c r="E779" s="7"/>
      <c r="F779"/>
      <c r="G779"/>
      <c r="H779"/>
      <c r="I779"/>
      <c r="J779"/>
      <c r="K779"/>
      <c r="L779"/>
      <c r="M779"/>
      <c r="N779" s="14"/>
      <c r="O779"/>
      <c r="P779"/>
    </row>
    <row r="780" spans="3:16" s="12" customFormat="1" ht="15.75" customHeight="1">
      <c r="C780"/>
      <c r="D780"/>
      <c r="E780" s="7"/>
      <c r="F780"/>
      <c r="G780"/>
      <c r="H780"/>
      <c r="I780"/>
      <c r="J780"/>
      <c r="K780"/>
      <c r="L780"/>
      <c r="M780"/>
      <c r="N780" s="14"/>
      <c r="O780"/>
      <c r="P780"/>
    </row>
    <row r="781" spans="3:16" s="12" customFormat="1" ht="15.75" customHeight="1">
      <c r="C781"/>
      <c r="D781"/>
      <c r="E781" s="7"/>
      <c r="F781"/>
      <c r="G781"/>
      <c r="H781"/>
      <c r="I781"/>
      <c r="J781"/>
      <c r="K781"/>
      <c r="L781"/>
      <c r="M781"/>
      <c r="N781" s="14"/>
      <c r="O781"/>
      <c r="P781"/>
    </row>
    <row r="782" spans="3:16" s="12" customFormat="1" ht="15.75" customHeight="1">
      <c r="C782"/>
      <c r="D782"/>
      <c r="E782" s="7"/>
      <c r="F782"/>
      <c r="G782"/>
      <c r="H782"/>
      <c r="I782"/>
      <c r="J782"/>
      <c r="K782"/>
      <c r="L782"/>
      <c r="M782"/>
      <c r="N782" s="14"/>
      <c r="O782"/>
      <c r="P782"/>
    </row>
    <row r="783" spans="3:16" s="12" customFormat="1" ht="15.75" customHeight="1">
      <c r="C783"/>
      <c r="D783"/>
      <c r="E783" s="7"/>
      <c r="F783"/>
      <c r="G783"/>
      <c r="H783"/>
      <c r="I783"/>
      <c r="J783"/>
      <c r="K783"/>
      <c r="L783"/>
      <c r="M783"/>
      <c r="N783" s="14"/>
      <c r="O783"/>
      <c r="P783"/>
    </row>
    <row r="784" spans="3:16" s="12" customFormat="1" ht="15.75" customHeight="1">
      <c r="C784"/>
      <c r="D784"/>
      <c r="E784" s="7"/>
      <c r="F784"/>
      <c r="G784"/>
      <c r="H784"/>
      <c r="I784"/>
      <c r="J784"/>
      <c r="K784"/>
      <c r="L784"/>
      <c r="M784"/>
      <c r="N784" s="14"/>
      <c r="O784"/>
      <c r="P784"/>
    </row>
    <row r="785" spans="3:16" s="12" customFormat="1" ht="15.75" customHeight="1">
      <c r="C785"/>
      <c r="D785"/>
      <c r="E785" s="7"/>
      <c r="F785"/>
      <c r="G785"/>
      <c r="H785"/>
      <c r="I785"/>
      <c r="J785"/>
      <c r="K785"/>
      <c r="L785"/>
      <c r="M785"/>
      <c r="N785" s="14"/>
      <c r="O785"/>
      <c r="P785"/>
    </row>
    <row r="786" spans="3:16" s="12" customFormat="1" ht="15.75" customHeight="1">
      <c r="C786"/>
      <c r="D786"/>
      <c r="E786" s="7"/>
      <c r="F786"/>
      <c r="G786"/>
      <c r="H786"/>
      <c r="I786"/>
      <c r="J786"/>
      <c r="K786"/>
      <c r="L786"/>
      <c r="M786"/>
      <c r="N786" s="14"/>
      <c r="O786"/>
      <c r="P786"/>
    </row>
    <row r="787" spans="3:16" s="12" customFormat="1" ht="15.75" customHeight="1">
      <c r="C787"/>
      <c r="D787"/>
      <c r="E787" s="7"/>
      <c r="F787"/>
      <c r="G787"/>
      <c r="H787"/>
      <c r="I787"/>
      <c r="J787"/>
      <c r="K787"/>
      <c r="L787"/>
      <c r="M787"/>
      <c r="N787" s="14"/>
      <c r="O787"/>
      <c r="P787"/>
    </row>
    <row r="788" spans="3:16" s="12" customFormat="1" ht="15.75" customHeight="1">
      <c r="C788"/>
      <c r="D788"/>
      <c r="E788" s="7"/>
      <c r="F788"/>
      <c r="G788"/>
      <c r="H788"/>
      <c r="I788"/>
      <c r="J788"/>
      <c r="K788"/>
      <c r="L788"/>
      <c r="M788"/>
      <c r="N788" s="14"/>
      <c r="O788"/>
      <c r="P788"/>
    </row>
    <row r="789" spans="3:16" s="12" customFormat="1" ht="15.75" customHeight="1">
      <c r="C789"/>
      <c r="D789"/>
      <c r="E789" s="7"/>
      <c r="F789"/>
      <c r="G789"/>
      <c r="H789"/>
      <c r="I789"/>
      <c r="J789"/>
      <c r="K789"/>
      <c r="L789"/>
      <c r="M789"/>
      <c r="N789" s="14"/>
      <c r="O789"/>
      <c r="P789"/>
    </row>
    <row r="790" spans="3:16" s="12" customFormat="1" ht="15.75" customHeight="1">
      <c r="C790"/>
      <c r="D790"/>
      <c r="E790" s="7"/>
      <c r="F790"/>
      <c r="G790"/>
      <c r="H790"/>
      <c r="I790"/>
      <c r="J790"/>
      <c r="K790"/>
      <c r="L790"/>
      <c r="M790"/>
      <c r="N790" s="14"/>
      <c r="O790"/>
      <c r="P790"/>
    </row>
    <row r="791" spans="3:16" s="12" customFormat="1" ht="15.75" customHeight="1">
      <c r="C791"/>
      <c r="D791"/>
      <c r="E791" s="7"/>
      <c r="F791"/>
      <c r="G791"/>
      <c r="H791"/>
      <c r="I791"/>
      <c r="J791"/>
      <c r="K791"/>
      <c r="L791"/>
      <c r="M791"/>
      <c r="N791" s="14"/>
      <c r="O791"/>
      <c r="P791"/>
    </row>
    <row r="792" spans="3:16" s="12" customFormat="1" ht="15.75" customHeight="1">
      <c r="C792"/>
      <c r="D792"/>
      <c r="E792" s="7"/>
      <c r="F792"/>
      <c r="G792"/>
      <c r="H792"/>
      <c r="I792"/>
      <c r="J792"/>
      <c r="K792"/>
      <c r="L792"/>
      <c r="M792"/>
      <c r="N792" s="14"/>
      <c r="O792"/>
      <c r="P792"/>
    </row>
    <row r="793" spans="3:16" s="12" customFormat="1" ht="15.75" customHeight="1">
      <c r="C793"/>
      <c r="D793"/>
      <c r="E793" s="7"/>
      <c r="F793"/>
      <c r="G793"/>
      <c r="H793"/>
      <c r="I793"/>
      <c r="J793"/>
      <c r="K793"/>
      <c r="L793"/>
      <c r="M793"/>
      <c r="N793" s="14"/>
      <c r="O793"/>
      <c r="P793"/>
    </row>
    <row r="794" spans="3:16" s="12" customFormat="1" ht="15.75" customHeight="1">
      <c r="C794"/>
      <c r="D794"/>
      <c r="E794" s="7"/>
      <c r="F794"/>
      <c r="G794"/>
      <c r="H794"/>
      <c r="I794"/>
      <c r="J794"/>
      <c r="K794"/>
      <c r="L794"/>
      <c r="M794"/>
      <c r="N794" s="14"/>
      <c r="O794"/>
      <c r="P794"/>
    </row>
    <row r="795" spans="3:16" s="12" customFormat="1" ht="15.75" customHeight="1">
      <c r="C795"/>
      <c r="D795"/>
      <c r="E795" s="7"/>
      <c r="F795"/>
      <c r="G795"/>
      <c r="H795"/>
      <c r="I795"/>
      <c r="J795"/>
      <c r="K795"/>
      <c r="L795"/>
      <c r="M795"/>
      <c r="N795" s="14"/>
      <c r="O795"/>
      <c r="P795"/>
    </row>
    <row r="796" spans="3:16" s="12" customFormat="1" ht="15.75" customHeight="1">
      <c r="C796"/>
      <c r="D796"/>
      <c r="E796" s="7"/>
      <c r="F796"/>
      <c r="G796"/>
      <c r="H796"/>
      <c r="I796"/>
      <c r="J796"/>
      <c r="K796"/>
      <c r="L796"/>
      <c r="M796"/>
      <c r="N796" s="14"/>
      <c r="O796"/>
      <c r="P796"/>
    </row>
    <row r="797" spans="3:16" s="12" customFormat="1" ht="15.75" customHeight="1">
      <c r="C797"/>
      <c r="D797"/>
      <c r="E797" s="7"/>
      <c r="F797"/>
      <c r="G797"/>
      <c r="H797"/>
      <c r="I797"/>
      <c r="J797"/>
      <c r="K797"/>
      <c r="L797"/>
      <c r="M797"/>
      <c r="N797" s="14"/>
      <c r="O797"/>
      <c r="P797"/>
    </row>
    <row r="798" spans="3:16" s="12" customFormat="1" ht="15.75" customHeight="1">
      <c r="C798"/>
      <c r="D798"/>
      <c r="E798" s="7"/>
      <c r="F798"/>
      <c r="G798"/>
      <c r="H798"/>
      <c r="I798"/>
      <c r="J798"/>
      <c r="K798"/>
      <c r="L798"/>
      <c r="M798"/>
      <c r="N798" s="14"/>
      <c r="O798"/>
      <c r="P798"/>
    </row>
    <row r="799" spans="3:16" s="12" customFormat="1" ht="15.75" customHeight="1">
      <c r="C799"/>
      <c r="D799"/>
      <c r="E799" s="7"/>
      <c r="F799"/>
      <c r="G799"/>
      <c r="H799"/>
      <c r="I799"/>
      <c r="J799"/>
      <c r="K799"/>
      <c r="L799"/>
      <c r="M799"/>
      <c r="N799" s="14"/>
      <c r="O799"/>
      <c r="P799"/>
    </row>
    <row r="800" spans="3:16" s="12" customFormat="1" ht="15.75" customHeight="1">
      <c r="C800"/>
      <c r="D800"/>
      <c r="E800" s="7"/>
      <c r="F800"/>
      <c r="G800"/>
      <c r="H800"/>
      <c r="I800"/>
      <c r="J800"/>
      <c r="K800"/>
      <c r="L800"/>
      <c r="M800"/>
      <c r="N800" s="14"/>
      <c r="O800"/>
      <c r="P800"/>
    </row>
    <row r="801" spans="3:16" s="12" customFormat="1" ht="15.75" customHeight="1">
      <c r="C801"/>
      <c r="D801"/>
      <c r="E801" s="7"/>
      <c r="F801"/>
      <c r="G801"/>
      <c r="H801"/>
      <c r="I801"/>
      <c r="J801"/>
      <c r="K801"/>
      <c r="L801"/>
      <c r="M801"/>
      <c r="N801" s="14"/>
      <c r="O801"/>
      <c r="P801"/>
    </row>
    <row r="802" spans="3:16" s="12" customFormat="1" ht="15.75" customHeight="1">
      <c r="C802"/>
      <c r="D802"/>
      <c r="E802" s="7"/>
      <c r="F802"/>
      <c r="G802"/>
      <c r="H802"/>
      <c r="I802"/>
      <c r="J802"/>
      <c r="K802"/>
      <c r="L802"/>
      <c r="M802"/>
      <c r="N802" s="14"/>
      <c r="O802"/>
      <c r="P802"/>
    </row>
    <row r="803" spans="3:16" s="12" customFormat="1" ht="15.75" customHeight="1">
      <c r="C803"/>
      <c r="D803"/>
      <c r="E803" s="7"/>
      <c r="F803"/>
      <c r="G803"/>
      <c r="H803"/>
      <c r="I803"/>
      <c r="J803"/>
      <c r="K803"/>
      <c r="L803"/>
      <c r="M803"/>
      <c r="N803" s="14"/>
      <c r="O803"/>
      <c r="P803"/>
    </row>
    <row r="804" spans="3:16" s="12" customFormat="1" ht="15.75" customHeight="1">
      <c r="C804"/>
      <c r="D804"/>
      <c r="E804" s="7"/>
      <c r="F804"/>
      <c r="G804"/>
      <c r="H804"/>
      <c r="I804"/>
      <c r="J804"/>
      <c r="K804"/>
      <c r="L804"/>
      <c r="M804"/>
      <c r="N804" s="14"/>
      <c r="O804"/>
      <c r="P804"/>
    </row>
    <row r="805" spans="3:16" s="12" customFormat="1" ht="15.75" customHeight="1">
      <c r="C805"/>
      <c r="D805"/>
      <c r="E805" s="7"/>
      <c r="F805"/>
      <c r="G805"/>
      <c r="H805"/>
      <c r="I805"/>
      <c r="J805"/>
      <c r="K805"/>
      <c r="L805"/>
      <c r="M805"/>
      <c r="N805" s="14"/>
      <c r="O805"/>
      <c r="P805"/>
    </row>
    <row r="806" spans="3:16" s="12" customFormat="1" ht="15.75" customHeight="1">
      <c r="C806"/>
      <c r="D806"/>
      <c r="E806" s="7"/>
      <c r="F806"/>
      <c r="G806"/>
      <c r="H806"/>
      <c r="I806"/>
      <c r="J806"/>
      <c r="K806"/>
      <c r="L806"/>
      <c r="M806"/>
      <c r="N806" s="14"/>
      <c r="O806"/>
      <c r="P806"/>
    </row>
    <row r="807" spans="3:16" s="12" customFormat="1" ht="15.75" customHeight="1">
      <c r="C807"/>
      <c r="D807"/>
      <c r="E807" s="7"/>
      <c r="F807"/>
      <c r="G807"/>
      <c r="H807"/>
      <c r="I807"/>
      <c r="J807"/>
      <c r="K807"/>
      <c r="L807"/>
      <c r="M807"/>
      <c r="N807" s="14"/>
      <c r="O807"/>
      <c r="P807"/>
    </row>
    <row r="808" spans="3:16" s="12" customFormat="1" ht="15.75" customHeight="1">
      <c r="C808"/>
      <c r="D808"/>
      <c r="E808" s="7"/>
      <c r="F808"/>
      <c r="G808"/>
      <c r="H808"/>
      <c r="I808"/>
      <c r="J808"/>
      <c r="K808"/>
      <c r="L808"/>
      <c r="M808"/>
      <c r="N808" s="14"/>
      <c r="O808"/>
      <c r="P808"/>
    </row>
    <row r="809" spans="3:16" s="12" customFormat="1" ht="15.75" customHeight="1">
      <c r="C809"/>
      <c r="D809"/>
      <c r="E809" s="7"/>
      <c r="F809"/>
      <c r="G809"/>
      <c r="H809"/>
      <c r="I809"/>
      <c r="J809"/>
      <c r="K809"/>
      <c r="L809"/>
      <c r="M809"/>
      <c r="N809" s="14"/>
      <c r="O809"/>
      <c r="P809"/>
    </row>
    <row r="810" spans="3:16" s="12" customFormat="1" ht="15.75" customHeight="1">
      <c r="C810"/>
      <c r="D810"/>
      <c r="E810" s="7"/>
      <c r="F810"/>
      <c r="G810"/>
      <c r="H810"/>
      <c r="I810"/>
      <c r="J810"/>
      <c r="K810"/>
      <c r="L810"/>
      <c r="M810"/>
      <c r="N810" s="14"/>
      <c r="O810"/>
      <c r="P810"/>
    </row>
    <row r="811" spans="3:16" s="12" customFormat="1" ht="15.75" customHeight="1">
      <c r="C811"/>
      <c r="D811"/>
      <c r="E811" s="7"/>
      <c r="F811"/>
      <c r="G811"/>
      <c r="H811"/>
      <c r="I811"/>
      <c r="J811"/>
      <c r="K811"/>
      <c r="L811"/>
      <c r="M811"/>
      <c r="N811" s="14"/>
      <c r="O811"/>
      <c r="P811"/>
    </row>
    <row r="812" spans="3:16" s="12" customFormat="1" ht="15.75" customHeight="1">
      <c r="C812"/>
      <c r="D812"/>
      <c r="E812" s="7"/>
      <c r="F812"/>
      <c r="G812"/>
      <c r="H812"/>
      <c r="I812"/>
      <c r="J812"/>
      <c r="K812"/>
      <c r="L812"/>
      <c r="M812"/>
      <c r="N812" s="14"/>
      <c r="O812"/>
      <c r="P812"/>
    </row>
    <row r="813" spans="3:16" s="12" customFormat="1" ht="15.75" customHeight="1">
      <c r="C813"/>
      <c r="D813"/>
      <c r="E813" s="7"/>
      <c r="F813"/>
      <c r="G813"/>
      <c r="H813"/>
      <c r="I813"/>
      <c r="J813"/>
      <c r="K813"/>
      <c r="L813"/>
      <c r="M813"/>
      <c r="N813" s="14"/>
      <c r="O813"/>
      <c r="P813"/>
    </row>
    <row r="814" spans="3:16" s="12" customFormat="1" ht="15.75" customHeight="1">
      <c r="C814"/>
      <c r="D814"/>
      <c r="E814" s="7"/>
      <c r="F814"/>
      <c r="G814"/>
      <c r="H814"/>
      <c r="I814"/>
      <c r="J814"/>
      <c r="K814"/>
      <c r="L814"/>
      <c r="M814"/>
      <c r="N814" s="14"/>
      <c r="O814"/>
      <c r="P814"/>
    </row>
    <row r="815" spans="3:16" s="12" customFormat="1" ht="15.75" customHeight="1">
      <c r="C815"/>
      <c r="D815"/>
      <c r="E815" s="7"/>
      <c r="F815"/>
      <c r="G815"/>
      <c r="H815"/>
      <c r="I815"/>
      <c r="J815"/>
      <c r="K815"/>
      <c r="L815"/>
      <c r="M815"/>
      <c r="N815" s="14"/>
      <c r="O815"/>
      <c r="P815"/>
    </row>
    <row r="816" spans="3:16" s="12" customFormat="1" ht="15.75" customHeight="1">
      <c r="C816"/>
      <c r="D816"/>
      <c r="E816" s="7"/>
      <c r="F816"/>
      <c r="G816"/>
      <c r="H816"/>
      <c r="I816"/>
      <c r="J816"/>
      <c r="K816"/>
      <c r="L816"/>
      <c r="M816"/>
      <c r="N816" s="14"/>
      <c r="O816"/>
      <c r="P816"/>
    </row>
    <row r="817" spans="3:16" s="12" customFormat="1" ht="15.75" customHeight="1">
      <c r="C817"/>
      <c r="D817"/>
      <c r="E817" s="7"/>
      <c r="F817"/>
      <c r="G817"/>
      <c r="H817"/>
      <c r="I817"/>
      <c r="J817"/>
      <c r="K817"/>
      <c r="L817"/>
      <c r="M817"/>
      <c r="N817" s="14"/>
      <c r="O817"/>
      <c r="P817"/>
    </row>
    <row r="818" spans="3:16" s="12" customFormat="1" ht="15.75" customHeight="1">
      <c r="C818"/>
      <c r="D818"/>
      <c r="E818" s="7"/>
      <c r="F818"/>
      <c r="G818"/>
      <c r="H818"/>
      <c r="I818"/>
      <c r="J818"/>
      <c r="K818"/>
      <c r="L818"/>
      <c r="M818"/>
      <c r="N818" s="14"/>
      <c r="O818"/>
      <c r="P818"/>
    </row>
    <row r="819" spans="3:16" s="12" customFormat="1" ht="15.75" customHeight="1">
      <c r="C819"/>
      <c r="D819"/>
      <c r="E819" s="7"/>
      <c r="F819"/>
      <c r="G819"/>
      <c r="H819"/>
      <c r="I819"/>
      <c r="J819"/>
      <c r="K819"/>
      <c r="L819"/>
      <c r="M819"/>
      <c r="N819" s="14"/>
      <c r="O819"/>
      <c r="P819"/>
    </row>
    <row r="820" spans="3:16" s="12" customFormat="1" ht="15.75" customHeight="1">
      <c r="C820"/>
      <c r="D820"/>
      <c r="E820" s="7"/>
      <c r="F820"/>
      <c r="G820"/>
      <c r="H820"/>
      <c r="I820"/>
      <c r="J820"/>
      <c r="K820"/>
      <c r="L820"/>
      <c r="M820"/>
      <c r="N820" s="14"/>
      <c r="O820"/>
      <c r="P820"/>
    </row>
    <row r="821" spans="3:16" s="12" customFormat="1" ht="15.75" customHeight="1">
      <c r="C821"/>
      <c r="D821"/>
      <c r="E821" s="7"/>
      <c r="F821"/>
      <c r="G821"/>
      <c r="H821"/>
      <c r="I821"/>
      <c r="J821"/>
      <c r="K821"/>
      <c r="L821"/>
      <c r="M821"/>
      <c r="N821" s="14"/>
      <c r="O821"/>
      <c r="P821"/>
    </row>
    <row r="822" spans="3:16" s="12" customFormat="1" ht="15.75" customHeight="1">
      <c r="C822"/>
      <c r="D822"/>
      <c r="E822" s="7"/>
      <c r="F822"/>
      <c r="G822"/>
      <c r="H822"/>
      <c r="I822"/>
      <c r="J822"/>
      <c r="K822"/>
      <c r="L822"/>
      <c r="M822"/>
      <c r="N822" s="14"/>
      <c r="O822"/>
      <c r="P822"/>
    </row>
    <row r="823" spans="3:16" s="12" customFormat="1" ht="15.75" customHeight="1">
      <c r="C823"/>
      <c r="D823"/>
      <c r="E823" s="7"/>
      <c r="F823"/>
      <c r="G823"/>
      <c r="H823"/>
      <c r="I823"/>
      <c r="J823"/>
      <c r="K823"/>
      <c r="L823"/>
      <c r="M823"/>
      <c r="N823" s="14"/>
      <c r="O823"/>
      <c r="P823"/>
    </row>
    <row r="824" spans="3:16" s="12" customFormat="1" ht="15.75" customHeight="1">
      <c r="C824"/>
      <c r="D824"/>
      <c r="E824" s="7"/>
      <c r="F824"/>
      <c r="G824"/>
      <c r="H824"/>
      <c r="I824"/>
      <c r="J824"/>
      <c r="K824"/>
      <c r="L824"/>
      <c r="M824"/>
      <c r="N824" s="14"/>
      <c r="O824"/>
      <c r="P824"/>
    </row>
    <row r="825" spans="3:16" s="12" customFormat="1" ht="15.75" customHeight="1">
      <c r="C825"/>
      <c r="D825"/>
      <c r="E825" s="7"/>
      <c r="F825"/>
      <c r="G825"/>
      <c r="H825"/>
      <c r="I825"/>
      <c r="J825"/>
      <c r="K825"/>
      <c r="L825"/>
      <c r="M825"/>
      <c r="N825" s="14"/>
      <c r="O825"/>
      <c r="P825"/>
    </row>
    <row r="826" spans="3:16" s="12" customFormat="1" ht="15.75" customHeight="1">
      <c r="C826"/>
      <c r="D826"/>
      <c r="E826" s="7"/>
      <c r="F826"/>
      <c r="G826"/>
      <c r="H826"/>
      <c r="I826"/>
      <c r="J826"/>
      <c r="K826"/>
      <c r="L826"/>
      <c r="M826"/>
      <c r="N826" s="14"/>
      <c r="O826"/>
      <c r="P826"/>
    </row>
    <row r="827" spans="3:16" s="12" customFormat="1" ht="15.75" customHeight="1">
      <c r="C827"/>
      <c r="D827"/>
      <c r="E827" s="7"/>
      <c r="F827"/>
      <c r="G827"/>
      <c r="H827"/>
      <c r="I827"/>
      <c r="J827"/>
      <c r="K827"/>
      <c r="L827"/>
      <c r="M827"/>
      <c r="N827" s="14"/>
      <c r="O827"/>
      <c r="P827"/>
    </row>
    <row r="828" spans="3:16" s="12" customFormat="1" ht="15.75" customHeight="1">
      <c r="C828"/>
      <c r="D828"/>
      <c r="E828" s="7"/>
      <c r="F828"/>
      <c r="G828"/>
      <c r="H828"/>
      <c r="I828"/>
      <c r="J828"/>
      <c r="K828"/>
      <c r="L828"/>
      <c r="M828"/>
      <c r="N828" s="14"/>
      <c r="O828"/>
      <c r="P828"/>
    </row>
    <row r="829" spans="3:16" s="12" customFormat="1" ht="15.75" customHeight="1">
      <c r="C829"/>
      <c r="D829"/>
      <c r="E829" s="7"/>
      <c r="F829"/>
      <c r="G829"/>
      <c r="H829"/>
      <c r="I829"/>
      <c r="J829"/>
      <c r="K829"/>
      <c r="L829"/>
      <c r="M829"/>
      <c r="N829" s="14"/>
      <c r="O829"/>
      <c r="P829"/>
    </row>
    <row r="830" spans="3:16" s="12" customFormat="1" ht="15.75" customHeight="1">
      <c r="C830"/>
      <c r="D830"/>
      <c r="E830" s="7"/>
      <c r="F830"/>
      <c r="G830"/>
      <c r="H830"/>
      <c r="I830"/>
      <c r="J830"/>
      <c r="K830"/>
      <c r="L830"/>
      <c r="M830"/>
      <c r="N830" s="14"/>
      <c r="O830"/>
      <c r="P830"/>
    </row>
    <row r="831" spans="3:16" s="12" customFormat="1" ht="15.75" customHeight="1">
      <c r="C831"/>
      <c r="D831"/>
      <c r="E831" s="7"/>
      <c r="F831"/>
      <c r="G831"/>
      <c r="H831"/>
      <c r="I831"/>
      <c r="J831"/>
      <c r="K831"/>
      <c r="L831"/>
      <c r="M831"/>
      <c r="N831" s="14"/>
      <c r="O831"/>
      <c r="P831"/>
    </row>
    <row r="832" spans="3:16" s="12" customFormat="1" ht="15.75" customHeight="1">
      <c r="C832"/>
      <c r="D832"/>
      <c r="E832" s="7"/>
      <c r="F832"/>
      <c r="G832"/>
      <c r="H832"/>
      <c r="I832"/>
      <c r="J832"/>
      <c r="K832"/>
      <c r="L832"/>
      <c r="M832"/>
      <c r="N832" s="14"/>
      <c r="O832"/>
      <c r="P832"/>
    </row>
    <row r="833" spans="3:16" s="12" customFormat="1" ht="15.75" customHeight="1">
      <c r="C833"/>
      <c r="D833"/>
      <c r="E833" s="7"/>
      <c r="F833"/>
      <c r="G833"/>
      <c r="H833"/>
      <c r="I833"/>
      <c r="J833"/>
      <c r="K833"/>
      <c r="L833"/>
      <c r="M833"/>
      <c r="N833" s="14"/>
      <c r="O833"/>
      <c r="P833"/>
    </row>
    <row r="834" spans="3:16" s="12" customFormat="1" ht="15.75" customHeight="1">
      <c r="C834"/>
      <c r="D834"/>
      <c r="E834" s="7"/>
      <c r="F834"/>
      <c r="G834"/>
      <c r="H834"/>
      <c r="I834"/>
      <c r="J834"/>
      <c r="K834"/>
      <c r="L834"/>
      <c r="M834"/>
      <c r="N834" s="14"/>
      <c r="O834"/>
      <c r="P834"/>
    </row>
    <row r="835" spans="3:16" s="12" customFormat="1" ht="15.75" customHeight="1">
      <c r="C835"/>
      <c r="D835"/>
      <c r="E835" s="7"/>
      <c r="F835"/>
      <c r="G835"/>
      <c r="H835"/>
      <c r="I835"/>
      <c r="J835"/>
      <c r="K835"/>
      <c r="L835"/>
      <c r="M835"/>
      <c r="N835" s="14"/>
      <c r="O835"/>
      <c r="P835"/>
    </row>
    <row r="836" spans="3:16" s="12" customFormat="1" ht="15.75" customHeight="1">
      <c r="C836"/>
      <c r="D836"/>
      <c r="E836" s="7"/>
      <c r="F836"/>
      <c r="G836"/>
      <c r="H836"/>
      <c r="I836"/>
      <c r="J836"/>
      <c r="K836"/>
      <c r="L836"/>
      <c r="M836"/>
      <c r="N836" s="14"/>
      <c r="O836"/>
      <c r="P836"/>
    </row>
    <row r="837" spans="3:16" s="12" customFormat="1" ht="15.75" customHeight="1">
      <c r="C837"/>
      <c r="D837"/>
      <c r="E837" s="7"/>
      <c r="F837"/>
      <c r="G837"/>
      <c r="H837"/>
      <c r="I837"/>
      <c r="J837"/>
      <c r="K837"/>
      <c r="L837"/>
      <c r="M837"/>
      <c r="N837" s="14"/>
      <c r="O837"/>
      <c r="P837"/>
    </row>
    <row r="838" spans="3:16" s="12" customFormat="1" ht="15.75" customHeight="1">
      <c r="C838"/>
      <c r="D838"/>
      <c r="E838" s="7"/>
      <c r="F838"/>
      <c r="G838"/>
      <c r="H838"/>
      <c r="I838"/>
      <c r="J838"/>
      <c r="K838"/>
      <c r="L838"/>
      <c r="M838"/>
      <c r="N838" s="14"/>
      <c r="O838"/>
      <c r="P838"/>
    </row>
    <row r="839" spans="3:16" s="12" customFormat="1" ht="15.75" customHeight="1">
      <c r="C839"/>
      <c r="D839"/>
      <c r="E839" s="7"/>
      <c r="F839"/>
      <c r="G839"/>
      <c r="H839"/>
      <c r="I839"/>
      <c r="J839"/>
      <c r="K839"/>
      <c r="L839"/>
      <c r="M839"/>
      <c r="N839" s="14"/>
      <c r="O839"/>
      <c r="P839"/>
    </row>
    <row r="840" spans="3:16" s="12" customFormat="1" ht="15.75" customHeight="1">
      <c r="C840"/>
      <c r="D840"/>
      <c r="E840" s="7"/>
      <c r="F840"/>
      <c r="G840"/>
      <c r="H840"/>
      <c r="I840"/>
      <c r="J840"/>
      <c r="K840"/>
      <c r="L840"/>
      <c r="M840"/>
      <c r="N840" s="14"/>
      <c r="O840"/>
      <c r="P840"/>
    </row>
    <row r="841" spans="3:16" s="12" customFormat="1" ht="15.75" customHeight="1">
      <c r="C841"/>
      <c r="D841"/>
      <c r="E841" s="7"/>
      <c r="F841"/>
      <c r="G841"/>
      <c r="H841"/>
      <c r="I841"/>
      <c r="J841"/>
      <c r="K841"/>
      <c r="L841"/>
      <c r="M841"/>
      <c r="N841" s="14"/>
      <c r="O841"/>
      <c r="P841"/>
    </row>
    <row r="842" spans="3:16" s="12" customFormat="1" ht="15.75" customHeight="1">
      <c r="C842"/>
      <c r="D842"/>
      <c r="E842" s="7"/>
      <c r="F842"/>
      <c r="G842"/>
      <c r="H842"/>
      <c r="I842"/>
      <c r="J842"/>
      <c r="K842"/>
      <c r="L842"/>
      <c r="M842"/>
      <c r="N842" s="14"/>
      <c r="O842"/>
      <c r="P842"/>
    </row>
    <row r="843" spans="3:16" s="12" customFormat="1" ht="15.75" customHeight="1">
      <c r="C843"/>
      <c r="D843"/>
      <c r="E843" s="7"/>
      <c r="F843"/>
      <c r="G843"/>
      <c r="H843"/>
      <c r="I843"/>
      <c r="J843"/>
      <c r="K843"/>
      <c r="L843"/>
      <c r="M843"/>
      <c r="N843" s="14"/>
      <c r="O843"/>
      <c r="P843"/>
    </row>
    <row r="844" spans="3:16" s="12" customFormat="1" ht="15.75" customHeight="1">
      <c r="C844"/>
      <c r="D844"/>
      <c r="E844" s="7"/>
      <c r="F844"/>
      <c r="G844"/>
      <c r="H844"/>
      <c r="I844"/>
      <c r="J844"/>
      <c r="K844"/>
      <c r="L844"/>
      <c r="M844"/>
      <c r="N844" s="14"/>
      <c r="O844"/>
      <c r="P844"/>
    </row>
    <row r="845" spans="3:16" s="12" customFormat="1" ht="15.75" customHeight="1">
      <c r="C845"/>
      <c r="D845"/>
      <c r="E845" s="7"/>
      <c r="F845"/>
      <c r="G845"/>
      <c r="H845"/>
      <c r="I845"/>
      <c r="J845"/>
      <c r="K845"/>
      <c r="L845"/>
      <c r="M845"/>
      <c r="N845" s="14"/>
      <c r="O845"/>
      <c r="P845"/>
    </row>
    <row r="846" spans="3:16" s="12" customFormat="1" ht="15.75" customHeight="1">
      <c r="C846"/>
      <c r="D846"/>
      <c r="E846" s="7"/>
      <c r="F846"/>
      <c r="G846"/>
      <c r="H846"/>
      <c r="I846"/>
      <c r="J846"/>
      <c r="K846"/>
      <c r="L846"/>
      <c r="M846"/>
      <c r="N846" s="14"/>
      <c r="O846"/>
      <c r="P846"/>
    </row>
    <row r="847" spans="3:16" s="12" customFormat="1" ht="15.75" customHeight="1">
      <c r="C847"/>
      <c r="D847"/>
      <c r="E847" s="7"/>
      <c r="F847"/>
      <c r="G847"/>
      <c r="H847"/>
      <c r="I847"/>
      <c r="J847"/>
      <c r="K847"/>
      <c r="L847"/>
      <c r="M847"/>
      <c r="N847" s="14"/>
      <c r="O847"/>
      <c r="P847"/>
    </row>
    <row r="848" spans="3:16" s="12" customFormat="1" ht="15.75" customHeight="1">
      <c r="C848"/>
      <c r="D848"/>
      <c r="E848" s="7"/>
      <c r="F848"/>
      <c r="G848"/>
      <c r="H848"/>
      <c r="I848"/>
      <c r="J848"/>
      <c r="K848"/>
      <c r="L848"/>
      <c r="M848"/>
      <c r="N848" s="14"/>
      <c r="O848"/>
      <c r="P848"/>
    </row>
    <row r="849" spans="3:16" s="12" customFormat="1" ht="15.75" customHeight="1">
      <c r="C849"/>
      <c r="D849"/>
      <c r="E849" s="7"/>
      <c r="F849"/>
      <c r="G849"/>
      <c r="H849"/>
      <c r="I849"/>
      <c r="J849"/>
      <c r="K849"/>
      <c r="L849"/>
      <c r="M849"/>
      <c r="N849" s="14"/>
      <c r="O849"/>
      <c r="P849"/>
    </row>
    <row r="850" spans="3:16" s="12" customFormat="1" ht="15.75" customHeight="1">
      <c r="C850"/>
      <c r="D850"/>
      <c r="E850" s="7"/>
      <c r="F850"/>
      <c r="G850"/>
      <c r="H850"/>
      <c r="I850"/>
      <c r="J850"/>
      <c r="K850"/>
      <c r="L850"/>
      <c r="M850"/>
      <c r="N850" s="14"/>
      <c r="O850"/>
      <c r="P850"/>
    </row>
    <row r="851" spans="3:16" s="12" customFormat="1" ht="15.75" customHeight="1">
      <c r="C851"/>
      <c r="D851"/>
      <c r="E851" s="7"/>
      <c r="F851"/>
      <c r="G851"/>
      <c r="H851"/>
      <c r="I851"/>
      <c r="J851"/>
      <c r="K851"/>
      <c r="L851"/>
      <c r="M851"/>
      <c r="N851" s="14"/>
      <c r="O851"/>
      <c r="P851"/>
    </row>
    <row r="852" spans="3:16" s="12" customFormat="1" ht="15.75" customHeight="1">
      <c r="C852"/>
      <c r="D852"/>
      <c r="E852" s="7"/>
      <c r="F852"/>
      <c r="G852"/>
      <c r="H852"/>
      <c r="I852"/>
      <c r="J852"/>
      <c r="K852"/>
      <c r="L852"/>
      <c r="M852"/>
      <c r="N852" s="14"/>
      <c r="O852"/>
      <c r="P852"/>
    </row>
    <row r="853" spans="3:16" s="12" customFormat="1" ht="15.75" customHeight="1">
      <c r="C853"/>
      <c r="D853"/>
      <c r="E853" s="7"/>
      <c r="F853"/>
      <c r="G853"/>
      <c r="H853"/>
      <c r="I853"/>
      <c r="J853"/>
      <c r="K853"/>
      <c r="L853"/>
      <c r="M853"/>
      <c r="N853" s="14"/>
      <c r="O853"/>
      <c r="P853"/>
    </row>
    <row r="854" spans="3:16" s="12" customFormat="1" ht="15.75" customHeight="1">
      <c r="C854"/>
      <c r="D854"/>
      <c r="E854" s="7"/>
      <c r="F854"/>
      <c r="G854"/>
      <c r="H854"/>
      <c r="I854"/>
      <c r="J854"/>
      <c r="K854"/>
      <c r="L854"/>
      <c r="M854"/>
      <c r="N854" s="14"/>
      <c r="O854"/>
      <c r="P854"/>
    </row>
    <row r="855" spans="3:16" s="12" customFormat="1" ht="15.75" customHeight="1">
      <c r="C855"/>
      <c r="D855"/>
      <c r="E855" s="7"/>
      <c r="F855"/>
      <c r="G855"/>
      <c r="H855"/>
      <c r="I855"/>
      <c r="J855"/>
      <c r="K855"/>
      <c r="L855"/>
      <c r="M855"/>
      <c r="N855" s="14"/>
      <c r="O855"/>
      <c r="P855"/>
    </row>
    <row r="856" spans="3:16" s="12" customFormat="1" ht="15.75" customHeight="1">
      <c r="C856"/>
      <c r="D856"/>
      <c r="E856" s="7"/>
      <c r="F856"/>
      <c r="G856"/>
      <c r="H856"/>
      <c r="I856"/>
      <c r="J856"/>
      <c r="K856"/>
      <c r="L856"/>
      <c r="M856"/>
      <c r="N856" s="14"/>
      <c r="O856"/>
      <c r="P856"/>
    </row>
    <row r="857" spans="3:16" s="12" customFormat="1" ht="15.75" customHeight="1">
      <c r="C857"/>
      <c r="D857"/>
      <c r="E857" s="7"/>
      <c r="F857"/>
      <c r="G857"/>
      <c r="H857"/>
      <c r="I857"/>
      <c r="J857"/>
      <c r="K857"/>
      <c r="L857"/>
      <c r="M857"/>
      <c r="N857" s="14"/>
      <c r="O857"/>
      <c r="P857"/>
    </row>
    <row r="858" spans="3:16" s="12" customFormat="1" ht="15.75" customHeight="1">
      <c r="C858"/>
      <c r="D858"/>
      <c r="E858" s="7"/>
      <c r="F858"/>
      <c r="G858"/>
      <c r="H858"/>
      <c r="I858"/>
      <c r="J858"/>
      <c r="K858"/>
      <c r="L858"/>
      <c r="M858"/>
      <c r="N858" s="14"/>
      <c r="O858"/>
      <c r="P858"/>
    </row>
    <row r="859" spans="3:16" s="12" customFormat="1" ht="15.75" customHeight="1">
      <c r="C859"/>
      <c r="D859"/>
      <c r="E859" s="7"/>
      <c r="F859"/>
      <c r="G859"/>
      <c r="H859"/>
      <c r="I859"/>
      <c r="J859"/>
      <c r="K859"/>
      <c r="L859"/>
      <c r="M859"/>
      <c r="N859" s="14"/>
      <c r="O859"/>
      <c r="P859"/>
    </row>
    <row r="860" spans="3:16" s="12" customFormat="1" ht="15.75" customHeight="1">
      <c r="C860"/>
      <c r="D860"/>
      <c r="E860" s="7"/>
      <c r="F860"/>
      <c r="G860"/>
      <c r="H860"/>
      <c r="I860"/>
      <c r="J860"/>
      <c r="K860"/>
      <c r="L860"/>
      <c r="M860"/>
      <c r="N860" s="14"/>
      <c r="O860"/>
      <c r="P860"/>
    </row>
    <row r="861" spans="3:16" s="12" customFormat="1" ht="15.75" customHeight="1">
      <c r="C861"/>
      <c r="D861"/>
      <c r="E861" s="7"/>
      <c r="F861"/>
      <c r="G861"/>
      <c r="H861"/>
      <c r="I861"/>
      <c r="J861"/>
      <c r="K861"/>
      <c r="L861"/>
      <c r="M861"/>
      <c r="N861" s="14"/>
      <c r="O861"/>
      <c r="P861"/>
    </row>
    <row r="862" spans="3:16" s="12" customFormat="1" ht="15.75" customHeight="1">
      <c r="C862"/>
      <c r="D862"/>
      <c r="E862" s="7"/>
      <c r="F862"/>
      <c r="G862"/>
      <c r="H862"/>
      <c r="I862"/>
      <c r="J862"/>
      <c r="K862"/>
      <c r="L862"/>
      <c r="M862"/>
      <c r="N862" s="14"/>
      <c r="O862"/>
      <c r="P862"/>
    </row>
    <row r="863" spans="3:16" s="12" customFormat="1" ht="15.75" customHeight="1">
      <c r="C863"/>
      <c r="D863"/>
      <c r="E863" s="7"/>
      <c r="F863"/>
      <c r="G863"/>
      <c r="H863"/>
      <c r="I863"/>
      <c r="J863"/>
      <c r="K863"/>
      <c r="L863"/>
      <c r="M863"/>
      <c r="N863" s="14"/>
      <c r="O863"/>
      <c r="P863"/>
    </row>
    <row r="864" spans="3:16" s="12" customFormat="1" ht="15.75" customHeight="1">
      <c r="C864"/>
      <c r="D864"/>
      <c r="E864" s="7"/>
      <c r="F864"/>
      <c r="G864"/>
      <c r="H864"/>
      <c r="I864"/>
      <c r="J864"/>
      <c r="K864"/>
      <c r="L864"/>
      <c r="M864"/>
      <c r="N864" s="14"/>
      <c r="O864"/>
      <c r="P864"/>
    </row>
    <row r="865" spans="3:16" s="12" customFormat="1" ht="15.75" customHeight="1">
      <c r="C865"/>
      <c r="D865"/>
      <c r="E865" s="7"/>
      <c r="F865"/>
      <c r="G865"/>
      <c r="H865"/>
      <c r="I865"/>
      <c r="J865"/>
      <c r="K865"/>
      <c r="L865"/>
      <c r="M865"/>
      <c r="N865" s="14"/>
      <c r="O865"/>
      <c r="P865"/>
    </row>
    <row r="866" spans="3:16" s="12" customFormat="1" ht="15.75" customHeight="1">
      <c r="C866"/>
      <c r="D866"/>
      <c r="E866" s="7"/>
      <c r="F866"/>
      <c r="G866"/>
      <c r="H866"/>
      <c r="I866"/>
      <c r="J866"/>
      <c r="K866"/>
      <c r="L866"/>
      <c r="M866"/>
      <c r="N866" s="14"/>
      <c r="O866"/>
      <c r="P866"/>
    </row>
    <row r="867" spans="3:16" s="12" customFormat="1" ht="15.75" customHeight="1">
      <c r="C867"/>
      <c r="D867"/>
      <c r="E867" s="7"/>
      <c r="F867"/>
      <c r="G867"/>
      <c r="H867"/>
      <c r="I867"/>
      <c r="J867"/>
      <c r="K867"/>
      <c r="L867"/>
      <c r="M867"/>
      <c r="N867" s="14"/>
      <c r="O867"/>
      <c r="P867"/>
    </row>
    <row r="868" spans="3:16" s="12" customFormat="1" ht="15.75" customHeight="1">
      <c r="C868"/>
      <c r="D868"/>
      <c r="E868" s="7"/>
      <c r="F868"/>
      <c r="G868"/>
      <c r="H868"/>
      <c r="I868"/>
      <c r="J868"/>
      <c r="K868"/>
      <c r="L868"/>
      <c r="M868"/>
      <c r="N868" s="14"/>
      <c r="O868"/>
      <c r="P868"/>
    </row>
    <row r="869" spans="3:16" s="12" customFormat="1" ht="15.75" customHeight="1">
      <c r="C869"/>
      <c r="D869"/>
      <c r="E869" s="7"/>
      <c r="F869"/>
      <c r="G869"/>
      <c r="H869"/>
      <c r="I869"/>
      <c r="J869"/>
      <c r="K869"/>
      <c r="L869"/>
      <c r="M869"/>
      <c r="N869" s="14"/>
      <c r="O869"/>
      <c r="P869"/>
    </row>
    <row r="870" spans="3:16" s="12" customFormat="1" ht="15.75" customHeight="1">
      <c r="C870"/>
      <c r="D870"/>
      <c r="E870" s="7"/>
      <c r="F870"/>
      <c r="G870"/>
      <c r="H870"/>
      <c r="I870"/>
      <c r="J870"/>
      <c r="K870"/>
      <c r="L870"/>
      <c r="M870"/>
      <c r="N870" s="14"/>
      <c r="O870"/>
      <c r="P870"/>
    </row>
    <row r="871" spans="3:16" s="12" customFormat="1" ht="15.75" customHeight="1">
      <c r="C871"/>
      <c r="D871"/>
      <c r="E871" s="7"/>
      <c r="F871"/>
      <c r="G871"/>
      <c r="H871"/>
      <c r="I871"/>
      <c r="J871"/>
      <c r="K871"/>
      <c r="L871"/>
      <c r="M871"/>
      <c r="N871" s="14"/>
      <c r="O871"/>
      <c r="P871"/>
    </row>
    <row r="872" spans="3:16" s="12" customFormat="1" ht="15.75" customHeight="1">
      <c r="C872"/>
      <c r="D872"/>
      <c r="E872" s="7"/>
      <c r="F872"/>
      <c r="G872"/>
      <c r="H872"/>
      <c r="I872"/>
      <c r="J872"/>
      <c r="K872"/>
      <c r="L872"/>
      <c r="M872"/>
      <c r="N872" s="14"/>
      <c r="O872"/>
      <c r="P872"/>
    </row>
    <row r="873" spans="3:16" s="12" customFormat="1" ht="15.75" customHeight="1">
      <c r="C873"/>
      <c r="D873"/>
      <c r="E873" s="7"/>
      <c r="F873"/>
      <c r="G873"/>
      <c r="H873"/>
      <c r="I873"/>
      <c r="J873"/>
      <c r="K873"/>
      <c r="L873"/>
      <c r="M873"/>
      <c r="N873" s="14"/>
      <c r="O873"/>
      <c r="P873"/>
    </row>
    <row r="874" spans="3:16" s="12" customFormat="1" ht="15.75" customHeight="1">
      <c r="C874"/>
      <c r="D874"/>
      <c r="E874" s="7"/>
      <c r="F874"/>
      <c r="G874"/>
      <c r="H874"/>
      <c r="I874"/>
      <c r="J874"/>
      <c r="K874"/>
      <c r="L874"/>
      <c r="M874"/>
      <c r="N874" s="14"/>
      <c r="O874"/>
      <c r="P874"/>
    </row>
    <row r="875" spans="3:16" s="12" customFormat="1" ht="15.75" customHeight="1">
      <c r="C875"/>
      <c r="D875"/>
      <c r="E875" s="7"/>
      <c r="F875"/>
      <c r="G875"/>
      <c r="H875"/>
      <c r="I875"/>
      <c r="J875"/>
      <c r="K875"/>
      <c r="L875"/>
      <c r="M875"/>
      <c r="N875" s="14"/>
      <c r="O875"/>
      <c r="P875"/>
    </row>
    <row r="876" spans="3:16" s="12" customFormat="1" ht="15.75" customHeight="1">
      <c r="C876"/>
      <c r="D876"/>
      <c r="E876" s="7"/>
      <c r="F876"/>
      <c r="G876"/>
      <c r="H876"/>
      <c r="I876"/>
      <c r="J876"/>
      <c r="K876"/>
      <c r="L876"/>
      <c r="M876"/>
      <c r="N876" s="14"/>
      <c r="O876"/>
      <c r="P876"/>
    </row>
    <row r="877" spans="3:16" s="12" customFormat="1" ht="15.75" customHeight="1">
      <c r="C877"/>
      <c r="D877"/>
      <c r="E877" s="7"/>
      <c r="F877"/>
      <c r="G877"/>
      <c r="H877"/>
      <c r="I877"/>
      <c r="J877"/>
      <c r="K877"/>
      <c r="L877"/>
      <c r="M877"/>
      <c r="N877" s="14"/>
      <c r="O877"/>
      <c r="P877"/>
    </row>
    <row r="878" spans="3:16" s="12" customFormat="1" ht="15.75" customHeight="1">
      <c r="C878"/>
      <c r="D878"/>
      <c r="E878" s="7"/>
      <c r="F878"/>
      <c r="G878"/>
      <c r="H878"/>
      <c r="I878"/>
      <c r="J878"/>
      <c r="K878"/>
      <c r="L878"/>
      <c r="M878"/>
      <c r="N878" s="14"/>
      <c r="O878"/>
      <c r="P878"/>
    </row>
    <row r="879" spans="3:16" s="12" customFormat="1" ht="15.75" customHeight="1">
      <c r="C879"/>
      <c r="D879"/>
      <c r="E879" s="7"/>
      <c r="F879"/>
      <c r="G879"/>
      <c r="H879"/>
      <c r="I879"/>
      <c r="J879"/>
      <c r="K879"/>
      <c r="L879"/>
      <c r="M879"/>
      <c r="N879" s="14"/>
      <c r="O879"/>
      <c r="P879"/>
    </row>
    <row r="880" spans="3:16" s="12" customFormat="1" ht="15.75" customHeight="1">
      <c r="C880"/>
      <c r="D880"/>
      <c r="E880" s="7"/>
      <c r="F880"/>
      <c r="G880"/>
      <c r="H880"/>
      <c r="I880"/>
      <c r="J880"/>
      <c r="K880"/>
      <c r="L880"/>
      <c r="M880"/>
      <c r="N880" s="14"/>
      <c r="O880"/>
      <c r="P880"/>
    </row>
    <row r="881" spans="3:16" s="12" customFormat="1" ht="15.75" customHeight="1">
      <c r="C881"/>
      <c r="D881"/>
      <c r="E881" s="7"/>
      <c r="F881"/>
      <c r="G881"/>
      <c r="H881"/>
      <c r="I881"/>
      <c r="J881"/>
      <c r="K881"/>
      <c r="L881"/>
      <c r="M881"/>
      <c r="N881" s="14"/>
      <c r="O881"/>
      <c r="P881"/>
    </row>
    <row r="882" spans="3:16" s="12" customFormat="1" ht="15.75" customHeight="1">
      <c r="C882"/>
      <c r="D882"/>
      <c r="E882" s="7"/>
      <c r="F882"/>
      <c r="G882"/>
      <c r="H882"/>
      <c r="I882"/>
      <c r="J882"/>
      <c r="K882"/>
      <c r="L882"/>
      <c r="M882"/>
      <c r="N882" s="14"/>
      <c r="O882"/>
      <c r="P882"/>
    </row>
    <row r="883" spans="3:16" s="12" customFormat="1" ht="15.75" customHeight="1">
      <c r="C883"/>
      <c r="D883"/>
      <c r="E883" s="7"/>
      <c r="F883"/>
      <c r="G883"/>
      <c r="H883"/>
      <c r="I883"/>
      <c r="J883"/>
      <c r="K883"/>
      <c r="L883"/>
      <c r="M883"/>
      <c r="N883" s="14"/>
      <c r="O883"/>
      <c r="P883"/>
    </row>
    <row r="884" spans="3:16" s="12" customFormat="1" ht="15.75" customHeight="1">
      <c r="C884"/>
      <c r="D884"/>
      <c r="E884" s="7"/>
      <c r="F884"/>
      <c r="G884"/>
      <c r="H884"/>
      <c r="I884"/>
      <c r="J884"/>
      <c r="K884"/>
      <c r="L884"/>
      <c r="M884"/>
      <c r="N884" s="14"/>
      <c r="O884"/>
      <c r="P884"/>
    </row>
    <row r="885" spans="3:16" s="12" customFormat="1" ht="15.75" customHeight="1">
      <c r="C885"/>
      <c r="D885"/>
      <c r="E885" s="7"/>
      <c r="F885"/>
      <c r="G885"/>
      <c r="H885"/>
      <c r="I885"/>
      <c r="J885"/>
      <c r="K885"/>
      <c r="L885"/>
      <c r="M885"/>
      <c r="N885" s="14"/>
      <c r="O885"/>
      <c r="P885"/>
    </row>
    <row r="886" spans="3:16" s="12" customFormat="1" ht="15.75" customHeight="1">
      <c r="C886"/>
      <c r="D886"/>
      <c r="E886" s="7"/>
      <c r="F886"/>
      <c r="G886"/>
      <c r="H886"/>
      <c r="I886"/>
      <c r="J886"/>
      <c r="K886"/>
      <c r="L886"/>
      <c r="M886"/>
      <c r="N886" s="14"/>
      <c r="O886"/>
      <c r="P886"/>
    </row>
    <row r="887" spans="3:16" s="12" customFormat="1" ht="15.75" customHeight="1">
      <c r="C887"/>
      <c r="D887"/>
      <c r="E887" s="7"/>
      <c r="F887"/>
      <c r="G887"/>
      <c r="H887"/>
      <c r="I887"/>
      <c r="J887"/>
      <c r="K887"/>
      <c r="L887"/>
      <c r="M887"/>
      <c r="N887" s="14"/>
      <c r="O887"/>
      <c r="P887"/>
    </row>
    <row r="888" spans="3:16" s="12" customFormat="1" ht="15.75" customHeight="1">
      <c r="C888"/>
      <c r="D888"/>
      <c r="E888" s="7"/>
      <c r="F888"/>
      <c r="G888"/>
      <c r="H888"/>
      <c r="I888"/>
      <c r="J888"/>
      <c r="K888"/>
      <c r="L888"/>
      <c r="M888"/>
      <c r="N888" s="14"/>
      <c r="O888"/>
      <c r="P888"/>
    </row>
    <row r="889" spans="3:16" s="12" customFormat="1" ht="15.75" customHeight="1">
      <c r="C889"/>
      <c r="D889"/>
      <c r="E889" s="7"/>
      <c r="F889"/>
      <c r="G889"/>
      <c r="H889"/>
      <c r="I889"/>
      <c r="J889"/>
      <c r="K889"/>
      <c r="L889"/>
      <c r="M889"/>
      <c r="N889" s="14"/>
      <c r="O889"/>
      <c r="P889"/>
    </row>
    <row r="890" spans="3:16" s="12" customFormat="1" ht="15.75" customHeight="1">
      <c r="C890"/>
      <c r="D890"/>
      <c r="E890" s="7"/>
      <c r="F890"/>
      <c r="G890"/>
      <c r="H890"/>
      <c r="I890"/>
      <c r="J890"/>
      <c r="K890"/>
      <c r="L890"/>
      <c r="M890"/>
      <c r="N890" s="14"/>
      <c r="O890"/>
      <c r="P890"/>
    </row>
    <row r="891" spans="3:16" s="12" customFormat="1" ht="15.75" customHeight="1">
      <c r="C891"/>
      <c r="D891"/>
      <c r="E891" s="7"/>
      <c r="F891"/>
      <c r="G891"/>
      <c r="H891"/>
      <c r="I891"/>
      <c r="J891"/>
      <c r="K891"/>
      <c r="L891"/>
      <c r="M891"/>
      <c r="N891" s="14"/>
      <c r="O891"/>
      <c r="P891"/>
    </row>
    <row r="892" spans="3:16" s="12" customFormat="1" ht="15.75" customHeight="1">
      <c r="C892"/>
      <c r="D892"/>
      <c r="E892" s="7"/>
      <c r="F892"/>
      <c r="G892"/>
      <c r="H892"/>
      <c r="I892"/>
      <c r="J892"/>
      <c r="K892"/>
      <c r="L892"/>
      <c r="M892"/>
      <c r="N892" s="14"/>
      <c r="O892"/>
      <c r="P892"/>
    </row>
    <row r="893" spans="3:16" s="12" customFormat="1" ht="15.75" customHeight="1">
      <c r="C893"/>
      <c r="D893"/>
      <c r="E893" s="7"/>
      <c r="F893"/>
      <c r="G893"/>
      <c r="H893"/>
      <c r="I893"/>
      <c r="J893"/>
      <c r="K893"/>
      <c r="L893"/>
      <c r="M893"/>
      <c r="N893" s="14"/>
      <c r="O893"/>
      <c r="P893"/>
    </row>
    <row r="894" spans="3:16" s="12" customFormat="1" ht="15.75" customHeight="1">
      <c r="C894"/>
      <c r="D894"/>
      <c r="E894" s="7"/>
      <c r="F894"/>
      <c r="G894"/>
      <c r="H894"/>
      <c r="I894"/>
      <c r="J894"/>
      <c r="K894"/>
      <c r="L894"/>
      <c r="M894"/>
      <c r="N894" s="14"/>
      <c r="O894"/>
      <c r="P894"/>
    </row>
    <row r="895" spans="3:16" s="12" customFormat="1" ht="15.75" customHeight="1">
      <c r="C895"/>
      <c r="D895"/>
      <c r="E895" s="7"/>
      <c r="F895"/>
      <c r="G895"/>
      <c r="H895"/>
      <c r="I895"/>
      <c r="J895"/>
      <c r="K895"/>
      <c r="L895"/>
      <c r="M895"/>
      <c r="N895" s="14"/>
      <c r="O895"/>
      <c r="P895"/>
    </row>
    <row r="896" spans="3:16" s="12" customFormat="1" ht="15.75" customHeight="1">
      <c r="C896"/>
      <c r="D896"/>
      <c r="E896" s="7"/>
      <c r="F896"/>
      <c r="G896"/>
      <c r="H896"/>
      <c r="I896"/>
      <c r="J896"/>
      <c r="K896"/>
      <c r="L896"/>
      <c r="M896"/>
      <c r="N896" s="14"/>
      <c r="O896"/>
      <c r="P896"/>
    </row>
    <row r="897" spans="3:16" s="12" customFormat="1" ht="15.75" customHeight="1">
      <c r="C897"/>
      <c r="D897"/>
      <c r="E897" s="7"/>
      <c r="F897"/>
      <c r="G897"/>
      <c r="H897"/>
      <c r="I897"/>
      <c r="J897"/>
      <c r="K897"/>
      <c r="L897"/>
      <c r="M897"/>
      <c r="N897" s="14"/>
      <c r="O897"/>
      <c r="P897"/>
    </row>
    <row r="898" spans="3:16" s="12" customFormat="1" ht="15.75" customHeight="1">
      <c r="C898"/>
      <c r="D898"/>
      <c r="E898" s="7"/>
      <c r="F898"/>
      <c r="G898"/>
      <c r="H898"/>
      <c r="I898"/>
      <c r="J898"/>
      <c r="K898"/>
      <c r="L898"/>
      <c r="M898"/>
      <c r="N898" s="14"/>
      <c r="O898"/>
      <c r="P898"/>
    </row>
    <row r="899" spans="3:16" s="12" customFormat="1" ht="15.75" customHeight="1">
      <c r="C899"/>
      <c r="D899"/>
      <c r="E899" s="7"/>
      <c r="F899"/>
      <c r="G899"/>
      <c r="H899"/>
      <c r="I899"/>
      <c r="J899"/>
      <c r="K899"/>
      <c r="L899"/>
      <c r="M899"/>
      <c r="N899" s="14"/>
      <c r="O899"/>
      <c r="P899"/>
    </row>
    <row r="900" spans="3:16" s="12" customFormat="1" ht="15.75" customHeight="1">
      <c r="C900"/>
      <c r="D900"/>
      <c r="E900" s="7"/>
      <c r="F900"/>
      <c r="G900"/>
      <c r="H900"/>
      <c r="I900"/>
      <c r="J900"/>
      <c r="K900"/>
      <c r="L900"/>
      <c r="M900"/>
      <c r="N900" s="14"/>
      <c r="O900"/>
      <c r="P900"/>
    </row>
    <row r="901" spans="3:16" s="12" customFormat="1" ht="15.75" customHeight="1">
      <c r="C901"/>
      <c r="D901"/>
      <c r="E901" s="7"/>
      <c r="F901"/>
      <c r="G901"/>
      <c r="H901"/>
      <c r="I901"/>
      <c r="J901"/>
      <c r="K901"/>
      <c r="L901"/>
      <c r="M901"/>
      <c r="N901" s="14"/>
      <c r="O901"/>
      <c r="P901"/>
    </row>
    <row r="902" spans="3:16" s="12" customFormat="1" ht="15.75" customHeight="1">
      <c r="C902"/>
      <c r="D902"/>
      <c r="E902" s="7"/>
      <c r="F902"/>
      <c r="G902"/>
      <c r="H902"/>
      <c r="I902"/>
      <c r="J902"/>
      <c r="K902"/>
      <c r="L902"/>
      <c r="M902"/>
      <c r="N902" s="14"/>
      <c r="O902"/>
      <c r="P902"/>
    </row>
    <row r="903" spans="3:16" s="12" customFormat="1" ht="15.75" customHeight="1">
      <c r="C903"/>
      <c r="D903"/>
      <c r="E903" s="7"/>
      <c r="F903"/>
      <c r="G903"/>
      <c r="H903"/>
      <c r="I903"/>
      <c r="J903"/>
      <c r="K903"/>
      <c r="L903"/>
      <c r="M903"/>
      <c r="N903" s="14"/>
      <c r="O903"/>
      <c r="P903"/>
    </row>
    <row r="904" spans="3:16" s="12" customFormat="1" ht="15.75" customHeight="1">
      <c r="C904"/>
      <c r="D904"/>
      <c r="E904" s="7"/>
      <c r="F904"/>
      <c r="G904"/>
      <c r="H904"/>
      <c r="I904"/>
      <c r="J904"/>
      <c r="K904"/>
      <c r="L904"/>
      <c r="M904"/>
      <c r="N904" s="14"/>
      <c r="O904"/>
      <c r="P904"/>
    </row>
    <row r="905" spans="3:16" s="12" customFormat="1" ht="15.75" customHeight="1">
      <c r="C905"/>
      <c r="D905"/>
      <c r="E905" s="7"/>
      <c r="F905"/>
      <c r="G905"/>
      <c r="H905"/>
      <c r="I905"/>
      <c r="J905"/>
      <c r="K905"/>
      <c r="L905"/>
      <c r="M905"/>
      <c r="N905" s="14"/>
      <c r="O905"/>
      <c r="P905"/>
    </row>
    <row r="906" spans="3:16" s="12" customFormat="1" ht="15.75" customHeight="1">
      <c r="C906"/>
      <c r="D906"/>
      <c r="E906" s="7"/>
      <c r="F906"/>
      <c r="G906"/>
      <c r="H906"/>
      <c r="I906"/>
      <c r="J906"/>
      <c r="K906"/>
      <c r="L906"/>
      <c r="M906"/>
      <c r="N906" s="14"/>
      <c r="O906"/>
      <c r="P906"/>
    </row>
    <row r="907" spans="3:16" s="12" customFormat="1" ht="15.75" customHeight="1">
      <c r="C907"/>
      <c r="D907"/>
      <c r="E907" s="7"/>
      <c r="F907"/>
      <c r="G907"/>
      <c r="H907"/>
      <c r="I907"/>
      <c r="J907"/>
      <c r="K907"/>
      <c r="L907"/>
      <c r="M907"/>
      <c r="N907" s="14"/>
      <c r="O907"/>
      <c r="P907"/>
    </row>
    <row r="908" spans="3:16" s="12" customFormat="1" ht="15.75" customHeight="1">
      <c r="C908"/>
      <c r="D908"/>
      <c r="E908" s="7"/>
      <c r="F908"/>
      <c r="G908"/>
      <c r="H908"/>
      <c r="I908"/>
      <c r="J908"/>
      <c r="K908"/>
      <c r="L908"/>
      <c r="M908"/>
      <c r="N908" s="14"/>
      <c r="O908"/>
      <c r="P908"/>
    </row>
    <row r="909" spans="3:16" s="12" customFormat="1" ht="15.75" customHeight="1">
      <c r="C909"/>
      <c r="D909"/>
      <c r="E909" s="7"/>
      <c r="F909"/>
      <c r="G909"/>
      <c r="H909"/>
      <c r="I909"/>
      <c r="J909"/>
      <c r="K909"/>
      <c r="L909"/>
      <c r="M909"/>
      <c r="N909" s="14"/>
      <c r="O909"/>
      <c r="P909"/>
    </row>
    <row r="910" spans="3:16" s="12" customFormat="1" ht="15.75" customHeight="1">
      <c r="C910"/>
      <c r="D910"/>
      <c r="E910" s="7"/>
      <c r="F910"/>
      <c r="G910"/>
      <c r="H910"/>
      <c r="I910"/>
      <c r="J910"/>
      <c r="K910"/>
      <c r="L910"/>
      <c r="M910"/>
      <c r="N910" s="14"/>
      <c r="O910"/>
      <c r="P910"/>
    </row>
    <row r="911" spans="3:16" s="12" customFormat="1" ht="15.75" customHeight="1">
      <c r="C911"/>
      <c r="D911"/>
      <c r="E911" s="7"/>
      <c r="F911"/>
      <c r="G911"/>
      <c r="H911"/>
      <c r="I911"/>
      <c r="J911"/>
      <c r="K911"/>
      <c r="L911"/>
      <c r="M911"/>
      <c r="N911" s="14"/>
      <c r="O911"/>
      <c r="P911"/>
    </row>
    <row r="912" spans="3:16" s="12" customFormat="1" ht="15.75" customHeight="1">
      <c r="C912"/>
      <c r="D912"/>
      <c r="E912" s="7"/>
      <c r="F912"/>
      <c r="G912"/>
      <c r="H912"/>
      <c r="I912"/>
      <c r="J912"/>
      <c r="K912"/>
      <c r="L912"/>
      <c r="M912"/>
      <c r="N912" s="14"/>
      <c r="O912"/>
      <c r="P912"/>
    </row>
    <row r="913" spans="3:16" s="12" customFormat="1" ht="15.75" customHeight="1">
      <c r="C913"/>
      <c r="D913"/>
      <c r="E913" s="7"/>
      <c r="F913"/>
      <c r="G913"/>
      <c r="H913"/>
      <c r="I913"/>
      <c r="J913"/>
      <c r="K913"/>
      <c r="L913"/>
      <c r="M913"/>
      <c r="N913" s="14"/>
      <c r="O913"/>
      <c r="P913"/>
    </row>
    <row r="914" spans="3:16" s="12" customFormat="1" ht="15.75" customHeight="1">
      <c r="C914"/>
      <c r="D914"/>
      <c r="E914" s="7"/>
      <c r="F914"/>
      <c r="G914"/>
      <c r="H914"/>
      <c r="I914"/>
      <c r="J914"/>
      <c r="K914"/>
      <c r="L914"/>
      <c r="M914"/>
      <c r="N914" s="14"/>
      <c r="O914"/>
      <c r="P914"/>
    </row>
    <row r="915" spans="3:16" s="12" customFormat="1" ht="15.75" customHeight="1">
      <c r="C915"/>
      <c r="D915"/>
      <c r="E915" s="7"/>
      <c r="F915"/>
      <c r="G915"/>
      <c r="H915"/>
      <c r="I915"/>
      <c r="J915"/>
      <c r="K915"/>
      <c r="L915"/>
      <c r="M915"/>
      <c r="N915" s="14"/>
      <c r="O915"/>
      <c r="P915"/>
    </row>
    <row r="916" spans="3:16" s="12" customFormat="1" ht="15.75" customHeight="1">
      <c r="C916"/>
      <c r="D916"/>
      <c r="E916" s="7"/>
      <c r="F916"/>
      <c r="G916"/>
      <c r="H916"/>
      <c r="I916"/>
      <c r="J916"/>
      <c r="K916"/>
      <c r="L916"/>
      <c r="M916"/>
      <c r="N916" s="14"/>
      <c r="O916"/>
      <c r="P916"/>
    </row>
    <row r="917" spans="3:16" s="12" customFormat="1" ht="15.75" customHeight="1">
      <c r="C917"/>
      <c r="D917"/>
      <c r="E917" s="7"/>
      <c r="F917"/>
      <c r="G917"/>
      <c r="H917"/>
      <c r="I917"/>
      <c r="J917"/>
      <c r="K917"/>
      <c r="L917"/>
      <c r="M917"/>
      <c r="N917" s="14"/>
      <c r="O917"/>
      <c r="P917"/>
    </row>
    <row r="918" spans="3:16" s="12" customFormat="1" ht="15.75" customHeight="1">
      <c r="C918"/>
      <c r="D918"/>
      <c r="E918" s="7"/>
      <c r="F918"/>
      <c r="G918"/>
      <c r="H918"/>
      <c r="I918"/>
      <c r="J918"/>
      <c r="K918"/>
      <c r="L918"/>
      <c r="M918"/>
      <c r="N918" s="14"/>
      <c r="O918"/>
      <c r="P918"/>
    </row>
    <row r="919" spans="3:16" s="12" customFormat="1" ht="15.75" customHeight="1">
      <c r="C919"/>
      <c r="D919"/>
      <c r="E919" s="7"/>
      <c r="F919"/>
      <c r="G919"/>
      <c r="H919"/>
      <c r="I919"/>
      <c r="J919"/>
      <c r="K919"/>
      <c r="L919"/>
      <c r="M919"/>
      <c r="N919" s="14"/>
      <c r="O919"/>
      <c r="P919"/>
    </row>
    <row r="920" spans="3:16" s="12" customFormat="1" ht="15.75" customHeight="1">
      <c r="C920"/>
      <c r="D920"/>
      <c r="E920" s="7"/>
      <c r="F920"/>
      <c r="G920"/>
      <c r="H920"/>
      <c r="I920"/>
      <c r="J920"/>
      <c r="K920"/>
      <c r="L920"/>
      <c r="M920"/>
      <c r="N920" s="14"/>
      <c r="O920"/>
      <c r="P920"/>
    </row>
    <row r="921" spans="3:16" s="12" customFormat="1" ht="15.75" customHeight="1">
      <c r="C921"/>
      <c r="D921"/>
      <c r="E921" s="7"/>
      <c r="F921"/>
      <c r="G921"/>
      <c r="H921"/>
      <c r="I921"/>
      <c r="J921"/>
      <c r="K921"/>
      <c r="L921"/>
      <c r="M921"/>
      <c r="N921" s="14"/>
      <c r="O921"/>
      <c r="P921"/>
    </row>
    <row r="922" spans="3:16" s="12" customFormat="1" ht="15.75" customHeight="1">
      <c r="C922"/>
      <c r="D922"/>
      <c r="E922" s="7"/>
      <c r="F922"/>
      <c r="G922"/>
      <c r="H922"/>
      <c r="I922"/>
      <c r="J922"/>
      <c r="K922"/>
      <c r="L922"/>
      <c r="M922"/>
      <c r="N922" s="14"/>
      <c r="O922"/>
      <c r="P922"/>
    </row>
    <row r="923" spans="3:16" s="12" customFormat="1" ht="15.75" customHeight="1">
      <c r="C923"/>
      <c r="D923"/>
      <c r="E923" s="7"/>
      <c r="F923"/>
      <c r="G923"/>
      <c r="H923"/>
      <c r="I923"/>
      <c r="J923"/>
      <c r="K923"/>
      <c r="L923"/>
      <c r="M923"/>
      <c r="N923" s="14"/>
      <c r="O923"/>
      <c r="P923"/>
    </row>
    <row r="924" spans="3:16" s="12" customFormat="1" ht="15.75" customHeight="1">
      <c r="C924"/>
      <c r="D924"/>
      <c r="E924" s="7"/>
      <c r="F924"/>
      <c r="G924"/>
      <c r="H924"/>
      <c r="I924"/>
      <c r="J924"/>
      <c r="K924"/>
      <c r="L924"/>
      <c r="M924"/>
      <c r="N924" s="14"/>
      <c r="O924"/>
      <c r="P924"/>
    </row>
    <row r="925" spans="3:16" s="12" customFormat="1" ht="15.75" customHeight="1">
      <c r="C925"/>
      <c r="D925"/>
      <c r="E925" s="7"/>
      <c r="F925"/>
      <c r="G925"/>
      <c r="H925"/>
      <c r="I925"/>
      <c r="J925"/>
      <c r="K925"/>
      <c r="L925"/>
      <c r="M925"/>
      <c r="N925" s="14"/>
      <c r="O925"/>
      <c r="P925"/>
    </row>
    <row r="926" spans="3:16" s="12" customFormat="1" ht="15.75" customHeight="1">
      <c r="C926"/>
      <c r="D926"/>
      <c r="E926" s="7"/>
      <c r="F926"/>
      <c r="G926"/>
      <c r="H926"/>
      <c r="I926"/>
      <c r="J926"/>
      <c r="K926"/>
      <c r="L926"/>
      <c r="M926"/>
      <c r="N926" s="14"/>
      <c r="O926"/>
      <c r="P926"/>
    </row>
    <row r="927" spans="3:16" s="12" customFormat="1" ht="15.75" customHeight="1">
      <c r="C927"/>
      <c r="D927"/>
      <c r="E927" s="7"/>
      <c r="F927"/>
      <c r="G927"/>
      <c r="H927"/>
      <c r="I927"/>
      <c r="J927"/>
      <c r="K927"/>
      <c r="L927"/>
      <c r="M927"/>
      <c r="N927" s="14"/>
      <c r="O927"/>
      <c r="P927"/>
    </row>
    <row r="928" spans="3:16" s="12" customFormat="1" ht="15.75" customHeight="1">
      <c r="C928"/>
      <c r="D928"/>
      <c r="E928" s="7"/>
      <c r="F928"/>
      <c r="G928"/>
      <c r="H928"/>
      <c r="I928"/>
      <c r="J928"/>
      <c r="K928"/>
      <c r="L928"/>
      <c r="M928"/>
      <c r="N928" s="14"/>
      <c r="O928"/>
      <c r="P928"/>
    </row>
    <row r="929" spans="3:16" s="12" customFormat="1" ht="15.75" customHeight="1">
      <c r="C929"/>
      <c r="D929"/>
      <c r="E929" s="7"/>
      <c r="F929"/>
      <c r="G929"/>
      <c r="H929"/>
      <c r="I929"/>
      <c r="J929"/>
      <c r="K929"/>
      <c r="L929"/>
      <c r="M929"/>
      <c r="N929" s="14"/>
      <c r="O929"/>
      <c r="P929"/>
    </row>
    <row r="930" spans="3:16" s="12" customFormat="1" ht="15.75" customHeight="1">
      <c r="C930"/>
      <c r="D930"/>
      <c r="E930" s="7"/>
      <c r="F930"/>
      <c r="G930"/>
      <c r="H930"/>
      <c r="I930"/>
      <c r="J930"/>
      <c r="K930"/>
      <c r="L930"/>
      <c r="M930"/>
      <c r="N930" s="14"/>
      <c r="O930"/>
      <c r="P930"/>
    </row>
    <row r="931" spans="3:16" s="12" customFormat="1" ht="15.75" customHeight="1">
      <c r="C931"/>
      <c r="D931"/>
      <c r="E931" s="7"/>
      <c r="F931"/>
      <c r="G931"/>
      <c r="H931"/>
      <c r="I931"/>
      <c r="J931"/>
      <c r="K931"/>
      <c r="L931"/>
      <c r="M931"/>
      <c r="N931" s="14"/>
      <c r="O931"/>
      <c r="P931"/>
    </row>
    <row r="932" spans="3:16" s="12" customFormat="1" ht="15.75" customHeight="1">
      <c r="C932"/>
      <c r="D932"/>
      <c r="E932" s="7"/>
      <c r="F932"/>
      <c r="G932"/>
      <c r="H932"/>
      <c r="I932"/>
      <c r="J932"/>
      <c r="K932"/>
      <c r="L932"/>
      <c r="M932"/>
      <c r="N932" s="14"/>
      <c r="O932"/>
      <c r="P932"/>
    </row>
    <row r="933" spans="3:16" s="12" customFormat="1" ht="15.75" customHeight="1">
      <c r="C933"/>
      <c r="D933"/>
      <c r="E933" s="7"/>
      <c r="F933"/>
      <c r="G933"/>
      <c r="H933"/>
      <c r="I933"/>
      <c r="J933"/>
      <c r="K933"/>
      <c r="L933"/>
      <c r="M933"/>
      <c r="N933" s="14"/>
      <c r="O933"/>
      <c r="P933"/>
    </row>
    <row r="934" spans="3:16" s="12" customFormat="1" ht="15.75" customHeight="1">
      <c r="C934"/>
      <c r="D934"/>
      <c r="E934" s="7"/>
      <c r="F934"/>
      <c r="G934"/>
      <c r="H934"/>
      <c r="I934"/>
      <c r="J934"/>
      <c r="K934"/>
      <c r="L934"/>
      <c r="M934"/>
      <c r="N934" s="14"/>
      <c r="O934"/>
      <c r="P934"/>
    </row>
    <row r="935" spans="3:16" s="12" customFormat="1" ht="15.75" customHeight="1">
      <c r="C935"/>
      <c r="D935"/>
      <c r="E935" s="7"/>
      <c r="F935"/>
      <c r="G935"/>
      <c r="H935"/>
      <c r="I935"/>
      <c r="J935"/>
      <c r="K935"/>
      <c r="L935"/>
      <c r="M935"/>
      <c r="N935" s="14"/>
      <c r="O935"/>
      <c r="P935"/>
    </row>
    <row r="936" spans="3:16" s="12" customFormat="1" ht="15.75" customHeight="1">
      <c r="C936"/>
      <c r="D936"/>
      <c r="E936" s="7"/>
      <c r="F936"/>
      <c r="G936"/>
      <c r="H936"/>
      <c r="I936"/>
      <c r="J936"/>
      <c r="K936"/>
      <c r="L936"/>
      <c r="M936"/>
      <c r="N936" s="14"/>
      <c r="O936"/>
      <c r="P936"/>
    </row>
    <row r="937" spans="3:16" s="12" customFormat="1" ht="15.75" customHeight="1">
      <c r="C937"/>
      <c r="D937"/>
      <c r="E937" s="7"/>
      <c r="F937"/>
      <c r="G937"/>
      <c r="H937"/>
      <c r="I937"/>
      <c r="J937"/>
      <c r="K937"/>
      <c r="L937"/>
      <c r="M937"/>
      <c r="N937" s="14"/>
      <c r="O937"/>
      <c r="P937"/>
    </row>
    <row r="938" spans="3:16" s="12" customFormat="1" ht="15.75" customHeight="1">
      <c r="C938"/>
      <c r="D938"/>
      <c r="E938" s="7"/>
      <c r="F938"/>
      <c r="G938"/>
      <c r="H938"/>
      <c r="I938"/>
      <c r="J938"/>
      <c r="K938"/>
      <c r="L938"/>
      <c r="M938"/>
      <c r="N938" s="14"/>
      <c r="O938"/>
      <c r="P938"/>
    </row>
    <row r="939" spans="3:16" s="12" customFormat="1" ht="15.75" customHeight="1">
      <c r="C939"/>
      <c r="D939"/>
      <c r="E939" s="7"/>
      <c r="F939"/>
      <c r="G939"/>
      <c r="H939"/>
      <c r="I939"/>
      <c r="J939"/>
      <c r="K939"/>
      <c r="L939"/>
      <c r="M939"/>
      <c r="N939" s="14"/>
      <c r="O939"/>
      <c r="P939"/>
    </row>
    <row r="940" spans="3:16" s="12" customFormat="1" ht="15.75" customHeight="1">
      <c r="C940"/>
      <c r="D940"/>
      <c r="E940" s="7"/>
      <c r="F940"/>
      <c r="G940"/>
      <c r="H940"/>
      <c r="I940"/>
      <c r="J940"/>
      <c r="K940"/>
      <c r="L940"/>
      <c r="M940"/>
      <c r="N940" s="14"/>
      <c r="O940"/>
      <c r="P940"/>
    </row>
    <row r="941" spans="3:16" s="12" customFormat="1" ht="15.75" customHeight="1">
      <c r="C941"/>
      <c r="D941"/>
      <c r="E941" s="7"/>
      <c r="F941"/>
      <c r="G941"/>
      <c r="H941"/>
      <c r="I941"/>
      <c r="J941"/>
      <c r="K941"/>
      <c r="L941"/>
      <c r="M941"/>
      <c r="N941" s="14"/>
      <c r="O941"/>
      <c r="P941"/>
    </row>
    <row r="942" spans="3:16" s="12" customFormat="1" ht="15.75" customHeight="1">
      <c r="C942"/>
      <c r="D942"/>
      <c r="E942" s="7"/>
      <c r="F942"/>
      <c r="G942"/>
      <c r="H942"/>
      <c r="I942"/>
      <c r="J942"/>
      <c r="K942"/>
      <c r="L942"/>
      <c r="M942"/>
      <c r="N942" s="14"/>
      <c r="O942"/>
      <c r="P942"/>
    </row>
    <row r="943" spans="3:16" s="12" customFormat="1" ht="15.75" customHeight="1">
      <c r="C943"/>
      <c r="D943"/>
      <c r="E943" s="7"/>
      <c r="F943"/>
      <c r="G943"/>
      <c r="H943"/>
      <c r="I943"/>
      <c r="J943"/>
      <c r="K943"/>
      <c r="L943"/>
      <c r="M943"/>
      <c r="N943" s="14"/>
      <c r="O943"/>
      <c r="P943"/>
    </row>
    <row r="944" spans="3:16" s="12" customFormat="1" ht="15.75" customHeight="1">
      <c r="C944"/>
      <c r="D944"/>
      <c r="E944" s="7"/>
      <c r="F944"/>
      <c r="G944"/>
      <c r="H944"/>
      <c r="I944"/>
      <c r="J944"/>
      <c r="K944"/>
      <c r="L944"/>
      <c r="M944"/>
      <c r="N944" s="14"/>
      <c r="O944"/>
      <c r="P944"/>
    </row>
    <row r="945" spans="3:16" s="12" customFormat="1" ht="15.75" customHeight="1">
      <c r="C945"/>
      <c r="D945"/>
      <c r="E945" s="7"/>
      <c r="F945"/>
      <c r="G945"/>
      <c r="H945"/>
      <c r="I945"/>
      <c r="J945"/>
      <c r="K945"/>
      <c r="L945"/>
      <c r="M945"/>
      <c r="N945" s="14"/>
      <c r="O945"/>
      <c r="P945"/>
    </row>
    <row r="946" spans="3:16" s="12" customFormat="1" ht="15.75" customHeight="1">
      <c r="C946"/>
      <c r="D946"/>
      <c r="E946" s="7"/>
      <c r="F946"/>
      <c r="G946"/>
      <c r="H946"/>
      <c r="I946"/>
      <c r="J946"/>
      <c r="K946"/>
      <c r="L946"/>
      <c r="M946"/>
      <c r="N946" s="14"/>
      <c r="O946"/>
      <c r="P946"/>
    </row>
    <row r="947" spans="3:16" s="12" customFormat="1" ht="15.75" customHeight="1">
      <c r="C947"/>
      <c r="D947"/>
      <c r="E947" s="7"/>
      <c r="F947"/>
      <c r="G947"/>
      <c r="H947"/>
      <c r="I947"/>
      <c r="J947"/>
      <c r="K947"/>
      <c r="L947"/>
      <c r="M947"/>
      <c r="N947" s="14"/>
      <c r="O947"/>
      <c r="P947"/>
    </row>
    <row r="948" spans="3:16" s="12" customFormat="1" ht="15.75" customHeight="1">
      <c r="C948"/>
      <c r="D948"/>
      <c r="E948" s="7"/>
      <c r="F948"/>
      <c r="G948"/>
      <c r="H948"/>
      <c r="I948"/>
      <c r="J948"/>
      <c r="K948"/>
      <c r="L948"/>
      <c r="M948"/>
      <c r="N948" s="14"/>
      <c r="O948"/>
      <c r="P948"/>
    </row>
    <row r="949" spans="3:16" s="12" customFormat="1" ht="15.75" customHeight="1">
      <c r="C949"/>
      <c r="D949"/>
      <c r="E949" s="7"/>
      <c r="F949"/>
      <c r="G949"/>
      <c r="H949"/>
      <c r="I949"/>
      <c r="J949"/>
      <c r="K949"/>
      <c r="L949"/>
      <c r="M949"/>
      <c r="N949" s="14"/>
      <c r="O949"/>
      <c r="P949"/>
    </row>
    <row r="950" spans="3:16" s="12" customFormat="1" ht="15.75" customHeight="1">
      <c r="C950"/>
      <c r="D950"/>
      <c r="E950" s="7"/>
      <c r="F950"/>
      <c r="G950"/>
      <c r="H950"/>
      <c r="I950"/>
      <c r="J950"/>
      <c r="K950"/>
      <c r="L950"/>
      <c r="M950"/>
      <c r="N950" s="14"/>
      <c r="O950"/>
      <c r="P950"/>
    </row>
    <row r="951" spans="3:16" s="12" customFormat="1" ht="15.75" customHeight="1">
      <c r="C951"/>
      <c r="D951"/>
      <c r="E951" s="7"/>
      <c r="F951"/>
      <c r="G951"/>
      <c r="H951"/>
      <c r="I951"/>
      <c r="J951"/>
      <c r="K951"/>
      <c r="L951"/>
      <c r="M951"/>
      <c r="N951" s="14"/>
      <c r="O951"/>
      <c r="P951"/>
    </row>
    <row r="952" spans="3:16" s="12" customFormat="1" ht="15.75" customHeight="1">
      <c r="C952"/>
      <c r="D952"/>
      <c r="E952" s="7"/>
      <c r="F952"/>
      <c r="G952"/>
      <c r="H952"/>
      <c r="I952"/>
      <c r="J952"/>
      <c r="K952"/>
      <c r="L952"/>
      <c r="M952"/>
      <c r="N952" s="14"/>
      <c r="O952"/>
      <c r="P952"/>
    </row>
    <row r="953" spans="3:16" s="12" customFormat="1" ht="15.75" customHeight="1">
      <c r="C953"/>
      <c r="D953"/>
      <c r="E953" s="7"/>
      <c r="F953"/>
      <c r="G953"/>
      <c r="H953"/>
      <c r="I953"/>
      <c r="J953"/>
      <c r="K953"/>
      <c r="L953"/>
      <c r="M953"/>
      <c r="N953" s="14"/>
      <c r="O953"/>
      <c r="P953"/>
    </row>
    <row r="954" spans="3:16" s="12" customFormat="1" ht="15.75" customHeight="1">
      <c r="C954"/>
      <c r="D954"/>
      <c r="E954" s="7"/>
      <c r="F954"/>
      <c r="G954"/>
      <c r="H954"/>
      <c r="I954"/>
      <c r="J954"/>
      <c r="K954"/>
      <c r="L954"/>
      <c r="M954"/>
      <c r="N954" s="14"/>
      <c r="O954"/>
      <c r="P954"/>
    </row>
    <row r="955" spans="3:16" s="12" customFormat="1" ht="15.75" customHeight="1">
      <c r="C955"/>
      <c r="D955"/>
      <c r="E955" s="7"/>
      <c r="F955"/>
      <c r="G955"/>
      <c r="H955"/>
      <c r="I955"/>
      <c r="J955"/>
      <c r="K955"/>
      <c r="L955"/>
      <c r="M955"/>
      <c r="N955" s="14"/>
      <c r="O955"/>
      <c r="P955"/>
    </row>
    <row r="956" spans="3:16" s="12" customFormat="1" ht="15.75" customHeight="1">
      <c r="C956"/>
      <c r="D956"/>
      <c r="E956" s="7"/>
      <c r="F956"/>
      <c r="G956"/>
      <c r="H956"/>
      <c r="I956"/>
      <c r="J956"/>
      <c r="K956"/>
      <c r="L956"/>
      <c r="M956"/>
      <c r="N956" s="14"/>
      <c r="O956"/>
      <c r="P956"/>
    </row>
    <row r="957" spans="3:16" s="12" customFormat="1" ht="15.75" customHeight="1">
      <c r="C957"/>
      <c r="D957"/>
      <c r="E957" s="7"/>
      <c r="F957"/>
      <c r="G957"/>
      <c r="H957"/>
      <c r="I957"/>
      <c r="J957"/>
      <c r="K957"/>
      <c r="L957"/>
      <c r="M957"/>
      <c r="N957" s="14"/>
      <c r="O957"/>
      <c r="P957"/>
    </row>
    <row r="958" spans="3:16" s="12" customFormat="1" ht="15.75" customHeight="1">
      <c r="C958"/>
      <c r="D958"/>
      <c r="E958" s="7"/>
      <c r="F958"/>
      <c r="G958"/>
      <c r="H958"/>
      <c r="I958"/>
      <c r="J958"/>
      <c r="K958"/>
      <c r="L958"/>
      <c r="M958"/>
      <c r="N958" s="14"/>
      <c r="O958"/>
      <c r="P958"/>
    </row>
    <row r="959" spans="3:16" s="12" customFormat="1" ht="15.75" customHeight="1">
      <c r="C959"/>
      <c r="D959"/>
      <c r="E959" s="7"/>
      <c r="F959"/>
      <c r="G959"/>
      <c r="H959"/>
      <c r="I959"/>
      <c r="J959"/>
      <c r="K959"/>
      <c r="L959"/>
      <c r="M959"/>
      <c r="N959" s="14"/>
      <c r="O959"/>
      <c r="P959"/>
    </row>
    <row r="960" spans="3:16" s="12" customFormat="1" ht="15.75" customHeight="1">
      <c r="C960"/>
      <c r="D960"/>
      <c r="E960" s="7"/>
      <c r="F960"/>
      <c r="G960"/>
      <c r="H960"/>
      <c r="I960"/>
      <c r="J960"/>
      <c r="K960"/>
      <c r="L960"/>
      <c r="M960"/>
      <c r="N960" s="14"/>
      <c r="O960"/>
      <c r="P960"/>
    </row>
    <row r="961" spans="3:16" s="12" customFormat="1" ht="15.75" customHeight="1">
      <c r="C961"/>
      <c r="D961"/>
      <c r="E961" s="7"/>
      <c r="F961"/>
      <c r="G961"/>
      <c r="H961"/>
      <c r="I961"/>
      <c r="J961"/>
      <c r="K961"/>
      <c r="L961"/>
      <c r="M961"/>
      <c r="N961" s="14"/>
      <c r="O961"/>
      <c r="P961"/>
    </row>
    <row r="962" spans="3:16" s="12" customFormat="1" ht="15.75" customHeight="1">
      <c r="C962"/>
      <c r="D962"/>
      <c r="E962" s="7"/>
      <c r="F962"/>
      <c r="G962"/>
      <c r="H962"/>
      <c r="I962"/>
      <c r="J962"/>
      <c r="K962"/>
      <c r="L962"/>
      <c r="M962"/>
      <c r="N962" s="14"/>
      <c r="O962"/>
      <c r="P962"/>
    </row>
    <row r="963" spans="3:16" s="12" customFormat="1" ht="15.75" customHeight="1">
      <c r="C963"/>
      <c r="D963"/>
      <c r="E963" s="7"/>
      <c r="F963"/>
      <c r="G963"/>
      <c r="H963"/>
      <c r="I963"/>
      <c r="J963"/>
      <c r="K963"/>
      <c r="L963"/>
      <c r="M963"/>
      <c r="N963" s="14"/>
      <c r="O963"/>
      <c r="P963"/>
    </row>
    <row r="964" spans="3:16" s="12" customFormat="1" ht="15.75" customHeight="1">
      <c r="C964"/>
      <c r="D964"/>
      <c r="E964" s="7"/>
      <c r="F964"/>
      <c r="G964"/>
      <c r="H964"/>
      <c r="I964"/>
      <c r="J964"/>
      <c r="K964"/>
      <c r="L964"/>
      <c r="M964"/>
      <c r="N964" s="14"/>
      <c r="O964"/>
      <c r="P964"/>
    </row>
    <row r="965" spans="3:16" s="12" customFormat="1" ht="15.75" customHeight="1">
      <c r="C965"/>
      <c r="D965"/>
      <c r="E965" s="7"/>
      <c r="F965"/>
      <c r="G965"/>
      <c r="H965"/>
      <c r="I965"/>
      <c r="J965"/>
      <c r="K965"/>
      <c r="L965"/>
      <c r="M965"/>
      <c r="N965" s="14"/>
      <c r="O965"/>
      <c r="P965"/>
    </row>
    <row r="966" spans="3:16" s="12" customFormat="1" ht="15.75" customHeight="1">
      <c r="C966"/>
      <c r="D966"/>
      <c r="E966" s="7"/>
      <c r="F966"/>
      <c r="G966"/>
      <c r="H966"/>
      <c r="I966"/>
      <c r="J966"/>
      <c r="K966"/>
      <c r="L966"/>
      <c r="M966"/>
      <c r="N966" s="14"/>
      <c r="O966"/>
      <c r="P966"/>
    </row>
    <row r="967" spans="3:16" s="12" customFormat="1" ht="15.75" customHeight="1">
      <c r="C967"/>
      <c r="D967"/>
      <c r="E967" s="7"/>
      <c r="F967"/>
      <c r="G967"/>
      <c r="H967"/>
      <c r="I967"/>
      <c r="J967"/>
      <c r="K967"/>
      <c r="L967"/>
      <c r="M967"/>
      <c r="N967" s="14"/>
      <c r="O967"/>
      <c r="P967"/>
    </row>
    <row r="968" spans="3:16" s="12" customFormat="1" ht="15.75" customHeight="1">
      <c r="C968"/>
      <c r="D968"/>
      <c r="E968" s="7"/>
      <c r="F968"/>
      <c r="G968"/>
      <c r="H968"/>
      <c r="I968"/>
      <c r="J968"/>
      <c r="K968"/>
      <c r="L968"/>
      <c r="M968"/>
      <c r="N968" s="14"/>
      <c r="O968"/>
      <c r="P968"/>
    </row>
    <row r="969" spans="3:16" s="12" customFormat="1" ht="15.75" customHeight="1">
      <c r="C969"/>
      <c r="D969"/>
      <c r="E969" s="7"/>
      <c r="F969"/>
      <c r="G969"/>
      <c r="H969"/>
      <c r="I969"/>
      <c r="J969"/>
      <c r="K969"/>
      <c r="L969"/>
      <c r="M969"/>
      <c r="N969" s="14"/>
      <c r="O969"/>
      <c r="P969"/>
    </row>
    <row r="970" spans="3:16" s="12" customFormat="1" ht="15.75" customHeight="1">
      <c r="C970"/>
      <c r="D970"/>
      <c r="E970" s="7"/>
      <c r="F970"/>
      <c r="G970"/>
      <c r="H970"/>
      <c r="I970"/>
      <c r="J970"/>
      <c r="K970"/>
      <c r="L970"/>
      <c r="M970"/>
      <c r="N970" s="14"/>
      <c r="O970"/>
      <c r="P970"/>
    </row>
    <row r="971" spans="3:16" s="12" customFormat="1" ht="15.75" customHeight="1">
      <c r="C971"/>
      <c r="D971"/>
      <c r="E971" s="7"/>
      <c r="F971"/>
      <c r="G971"/>
      <c r="H971"/>
      <c r="I971"/>
      <c r="J971"/>
      <c r="K971"/>
      <c r="L971"/>
      <c r="M971"/>
      <c r="N971" s="14"/>
      <c r="O971"/>
      <c r="P971"/>
    </row>
    <row r="972" spans="3:16" s="12" customFormat="1" ht="15.75" customHeight="1">
      <c r="C972"/>
      <c r="D972"/>
      <c r="E972" s="7"/>
      <c r="F972"/>
      <c r="G972"/>
      <c r="H972"/>
      <c r="I972"/>
      <c r="J972"/>
      <c r="K972"/>
      <c r="L972"/>
      <c r="M972"/>
      <c r="N972" s="14"/>
      <c r="O972"/>
      <c r="P972"/>
    </row>
    <row r="973" spans="3:16" s="12" customFormat="1" ht="15.75" customHeight="1">
      <c r="C973"/>
      <c r="D973"/>
      <c r="E973" s="7"/>
      <c r="F973"/>
      <c r="G973"/>
      <c r="H973"/>
      <c r="I973"/>
      <c r="J973"/>
      <c r="K973"/>
      <c r="L973"/>
      <c r="M973"/>
      <c r="N973" s="14"/>
      <c r="O973"/>
      <c r="P973"/>
    </row>
    <row r="974" spans="3:16" s="12" customFormat="1" ht="15.75" customHeight="1">
      <c r="C974"/>
      <c r="D974"/>
      <c r="E974" s="7"/>
      <c r="F974"/>
      <c r="G974"/>
      <c r="H974"/>
      <c r="I974"/>
      <c r="J974"/>
      <c r="K974"/>
      <c r="L974"/>
      <c r="M974"/>
      <c r="N974" s="14"/>
      <c r="O974"/>
      <c r="P974"/>
    </row>
    <row r="975" spans="3:16" s="12" customFormat="1" ht="15.75" customHeight="1">
      <c r="C975"/>
      <c r="D975"/>
      <c r="E975" s="7"/>
      <c r="F975"/>
      <c r="G975"/>
      <c r="H975"/>
      <c r="I975"/>
      <c r="J975"/>
      <c r="K975"/>
      <c r="L975"/>
      <c r="M975"/>
      <c r="N975" s="14"/>
      <c r="O975"/>
      <c r="P975"/>
    </row>
    <row r="976" spans="3:16" s="12" customFormat="1" ht="15.75" customHeight="1">
      <c r="C976"/>
      <c r="D976"/>
      <c r="E976" s="7"/>
      <c r="F976"/>
      <c r="G976"/>
      <c r="H976"/>
      <c r="I976"/>
      <c r="J976"/>
      <c r="K976"/>
      <c r="L976"/>
      <c r="M976"/>
      <c r="N976" s="14"/>
      <c r="O976"/>
      <c r="P976"/>
    </row>
    <row r="977" spans="3:16" s="12" customFormat="1" ht="15.75" customHeight="1">
      <c r="C977"/>
      <c r="D977"/>
      <c r="E977" s="7"/>
      <c r="F977"/>
      <c r="G977"/>
      <c r="H977"/>
      <c r="I977"/>
      <c r="J977"/>
      <c r="K977"/>
      <c r="L977"/>
      <c r="M977"/>
      <c r="N977" s="14"/>
      <c r="O977"/>
      <c r="P977"/>
    </row>
    <row r="978" spans="3:16" s="12" customFormat="1" ht="15.75" customHeight="1">
      <c r="C978"/>
      <c r="D978"/>
      <c r="E978" s="7"/>
      <c r="F978"/>
      <c r="G978"/>
      <c r="H978"/>
      <c r="I978"/>
      <c r="J978"/>
      <c r="K978"/>
      <c r="L978"/>
      <c r="M978"/>
      <c r="N978" s="14"/>
      <c r="O978"/>
      <c r="P978"/>
    </row>
    <row r="979" spans="3:16" s="12" customFormat="1" ht="15.75" customHeight="1">
      <c r="C979"/>
      <c r="D979"/>
      <c r="E979" s="7"/>
      <c r="F979"/>
      <c r="G979"/>
      <c r="H979"/>
      <c r="I979"/>
      <c r="J979"/>
      <c r="K979"/>
      <c r="L979"/>
      <c r="M979"/>
      <c r="N979" s="14"/>
      <c r="O979"/>
      <c r="P979"/>
    </row>
    <row r="980" spans="3:16" s="12" customFormat="1" ht="15.75" customHeight="1">
      <c r="C980"/>
      <c r="D980"/>
      <c r="E980" s="7"/>
      <c r="F980"/>
      <c r="G980"/>
      <c r="H980"/>
      <c r="I980"/>
      <c r="J980"/>
      <c r="K980"/>
      <c r="L980"/>
      <c r="M980"/>
      <c r="N980" s="14"/>
      <c r="O980"/>
      <c r="P980"/>
    </row>
    <row r="981" spans="3:16" s="12" customFormat="1" ht="15.75" customHeight="1">
      <c r="C981"/>
      <c r="D981"/>
      <c r="E981" s="7"/>
      <c r="F981"/>
      <c r="G981"/>
      <c r="H981"/>
      <c r="I981"/>
      <c r="J981"/>
      <c r="K981"/>
      <c r="L981"/>
      <c r="M981"/>
      <c r="N981" s="14"/>
      <c r="O981"/>
      <c r="P981"/>
    </row>
    <row r="982" spans="3:16" s="12" customFormat="1" ht="15.75" customHeight="1">
      <c r="C982"/>
      <c r="D982"/>
      <c r="E982" s="7"/>
      <c r="F982"/>
      <c r="G982"/>
      <c r="H982"/>
      <c r="I982"/>
      <c r="J982"/>
      <c r="K982"/>
      <c r="L982"/>
      <c r="M982"/>
      <c r="N982" s="14"/>
      <c r="O982"/>
      <c r="P982"/>
    </row>
    <row r="983" spans="3:16" s="12" customFormat="1" ht="15.75" customHeight="1">
      <c r="C983"/>
      <c r="D983"/>
      <c r="E983" s="7"/>
      <c r="F983"/>
      <c r="G983"/>
      <c r="H983"/>
      <c r="I983"/>
      <c r="J983"/>
      <c r="K983"/>
      <c r="L983"/>
      <c r="M983"/>
      <c r="N983" s="14"/>
      <c r="O983"/>
      <c r="P983"/>
    </row>
    <row r="984" spans="3:16" s="12" customFormat="1" ht="15.75" customHeight="1">
      <c r="C984"/>
      <c r="D984"/>
      <c r="E984" s="7"/>
      <c r="F984"/>
      <c r="G984"/>
      <c r="H984"/>
      <c r="I984"/>
      <c r="J984"/>
      <c r="K984"/>
      <c r="L984"/>
      <c r="M984"/>
      <c r="N984" s="14"/>
      <c r="O984"/>
      <c r="P984"/>
    </row>
    <row r="985" spans="3:16" s="12" customFormat="1" ht="15.75" customHeight="1">
      <c r="C985"/>
      <c r="D985"/>
      <c r="E985" s="7"/>
      <c r="F985"/>
      <c r="G985"/>
      <c r="H985"/>
      <c r="I985"/>
      <c r="J985"/>
      <c r="K985"/>
      <c r="L985"/>
      <c r="M985"/>
      <c r="N985" s="14"/>
      <c r="O985"/>
      <c r="P985"/>
    </row>
    <row r="986" spans="3:16" s="12" customFormat="1" ht="15.75" customHeight="1">
      <c r="C986"/>
      <c r="D986"/>
      <c r="E986" s="7"/>
      <c r="F986"/>
      <c r="G986"/>
      <c r="H986"/>
      <c r="I986"/>
      <c r="J986"/>
      <c r="K986"/>
      <c r="L986"/>
      <c r="M986"/>
      <c r="N986" s="14"/>
      <c r="O986"/>
      <c r="P986"/>
    </row>
    <row r="987" spans="3:16" s="12" customFormat="1" ht="15.75" customHeight="1">
      <c r="C987"/>
      <c r="D987"/>
      <c r="E987" s="7"/>
      <c r="F987"/>
      <c r="G987"/>
      <c r="H987"/>
      <c r="I987"/>
      <c r="J987"/>
      <c r="K987"/>
      <c r="L987"/>
      <c r="M987"/>
      <c r="N987" s="14"/>
      <c r="O987"/>
      <c r="P987"/>
    </row>
    <row r="988" spans="3:16" s="12" customFormat="1" ht="15.75" customHeight="1">
      <c r="C988"/>
      <c r="D988"/>
      <c r="E988" s="7"/>
      <c r="F988"/>
      <c r="G988"/>
      <c r="H988"/>
      <c r="I988"/>
      <c r="J988"/>
      <c r="K988"/>
      <c r="L988"/>
      <c r="M988"/>
      <c r="N988" s="14"/>
      <c r="O988"/>
      <c r="P988"/>
    </row>
    <row r="989" spans="3:16" s="12" customFormat="1" ht="15.75" customHeight="1">
      <c r="C989"/>
      <c r="D989"/>
      <c r="E989" s="7"/>
      <c r="F989"/>
      <c r="G989"/>
      <c r="H989"/>
      <c r="I989"/>
      <c r="J989"/>
      <c r="K989"/>
      <c r="L989"/>
      <c r="M989"/>
      <c r="N989" s="14"/>
      <c r="O989"/>
      <c r="P989"/>
    </row>
    <row r="990" spans="3:16" s="12" customFormat="1" ht="15.75" customHeight="1">
      <c r="C990"/>
      <c r="D990"/>
      <c r="E990" s="7"/>
      <c r="F990"/>
      <c r="G990"/>
      <c r="H990"/>
      <c r="I990"/>
      <c r="J990"/>
      <c r="K990"/>
      <c r="L990"/>
      <c r="M990"/>
      <c r="N990" s="14"/>
      <c r="O990"/>
      <c r="P990"/>
    </row>
    <row r="991" spans="3:16" s="12" customFormat="1" ht="15.75" customHeight="1">
      <c r="C991"/>
      <c r="D991"/>
      <c r="E991" s="7"/>
      <c r="F991"/>
      <c r="G991"/>
      <c r="H991"/>
      <c r="I991"/>
      <c r="J991"/>
      <c r="K991"/>
      <c r="L991"/>
      <c r="M991"/>
      <c r="N991" s="14"/>
      <c r="O991"/>
      <c r="P991"/>
    </row>
    <row r="992" spans="3:16" s="12" customFormat="1" ht="15.75" customHeight="1">
      <c r="C992"/>
      <c r="D992"/>
      <c r="E992" s="7"/>
      <c r="F992"/>
      <c r="G992"/>
      <c r="H992"/>
      <c r="I992"/>
      <c r="J992"/>
      <c r="K992"/>
      <c r="L992"/>
      <c r="M992"/>
      <c r="N992" s="14"/>
      <c r="O992"/>
      <c r="P992"/>
    </row>
    <row r="993" spans="3:16" s="12" customFormat="1" ht="15.75" customHeight="1">
      <c r="C993"/>
      <c r="D993"/>
      <c r="E993" s="7"/>
      <c r="F993"/>
      <c r="G993"/>
      <c r="H993"/>
      <c r="I993"/>
      <c r="J993"/>
      <c r="K993"/>
      <c r="L993"/>
      <c r="M993"/>
      <c r="N993" s="14"/>
      <c r="O993"/>
      <c r="P993"/>
    </row>
    <row r="994" spans="3:16" s="12" customFormat="1" ht="15.75" customHeight="1">
      <c r="C994"/>
      <c r="D994"/>
      <c r="E994" s="7"/>
      <c r="F994"/>
      <c r="G994"/>
      <c r="H994"/>
      <c r="I994"/>
      <c r="J994"/>
      <c r="K994"/>
      <c r="L994"/>
      <c r="M994"/>
      <c r="N994" s="14"/>
      <c r="O994"/>
      <c r="P994"/>
    </row>
    <row r="995" spans="3:16" s="12" customFormat="1" ht="15.75" customHeight="1">
      <c r="C995"/>
      <c r="D995"/>
      <c r="E995" s="7"/>
      <c r="F995"/>
      <c r="G995"/>
      <c r="H995"/>
      <c r="I995"/>
      <c r="J995"/>
      <c r="K995"/>
      <c r="L995"/>
      <c r="M995"/>
      <c r="N995" s="14"/>
      <c r="O995"/>
      <c r="P995"/>
    </row>
    <row r="996" spans="3:16" s="12" customFormat="1" ht="15.75" customHeight="1">
      <c r="C996"/>
      <c r="D996"/>
      <c r="E996" s="7"/>
      <c r="F996"/>
      <c r="G996"/>
      <c r="H996"/>
      <c r="I996"/>
      <c r="J996"/>
      <c r="K996"/>
      <c r="L996"/>
      <c r="M996"/>
      <c r="N996" s="14"/>
      <c r="O996"/>
      <c r="P996"/>
    </row>
    <row r="997" spans="3:16" s="12" customFormat="1" ht="15.75" customHeight="1">
      <c r="C997"/>
      <c r="D997"/>
      <c r="E997" s="7"/>
      <c r="F997"/>
      <c r="G997"/>
      <c r="H997"/>
      <c r="I997"/>
      <c r="J997"/>
      <c r="K997"/>
      <c r="L997"/>
      <c r="M997"/>
      <c r="N997" s="14"/>
      <c r="O997"/>
      <c r="P997"/>
    </row>
    <row r="998" spans="3:16" s="12" customFormat="1" ht="15.75" customHeight="1">
      <c r="C998"/>
      <c r="D998"/>
      <c r="E998" s="7"/>
      <c r="F998"/>
      <c r="G998"/>
      <c r="H998"/>
      <c r="I998"/>
      <c r="J998"/>
      <c r="K998"/>
      <c r="L998"/>
      <c r="M998"/>
      <c r="N998" s="14"/>
      <c r="O998"/>
      <c r="P998"/>
    </row>
  </sheetData>
  <protectedRanges>
    <protectedRange sqref="E5 E24 E43 E62" name="Rango1_13_1_1_1_1_1_1_2"/>
  </protectedRanges>
  <mergeCells count="16">
    <mergeCell ref="K81:L81"/>
    <mergeCell ref="K82:L82"/>
    <mergeCell ref="K83:L83"/>
    <mergeCell ref="B24:B42"/>
    <mergeCell ref="A24:A42"/>
    <mergeCell ref="B43:B61"/>
    <mergeCell ref="A43:A61"/>
    <mergeCell ref="A62:A80"/>
    <mergeCell ref="B62:B80"/>
    <mergeCell ref="A1:O1"/>
    <mergeCell ref="A2:O2"/>
    <mergeCell ref="G3:H3"/>
    <mergeCell ref="I3:J3"/>
    <mergeCell ref="B5:B23"/>
    <mergeCell ref="A5:A23"/>
    <mergeCell ref="O4:O80"/>
  </mergeCells>
  <pageMargins left="0.23622047244094491" right="0.23622047244094491" top="0.74803149606299213" bottom="0.74803149606299213" header="0" footer="0"/>
  <pageSetup paperSize="9" scale="5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064BF-1817-46D7-92AF-A6D3F7ACCB35}">
  <sheetPr>
    <pageSetUpPr fitToPage="1"/>
  </sheetPr>
  <dimension ref="A1:R253"/>
  <sheetViews>
    <sheetView zoomScale="80" zoomScaleNormal="80" workbookViewId="0">
      <pane ySplit="1" topLeftCell="A239" activePane="bottomLeft" state="frozen"/>
      <selection pane="bottomLeft" activeCell="H242" sqref="H242"/>
    </sheetView>
  </sheetViews>
  <sheetFormatPr baseColWidth="10" defaultColWidth="11.42578125" defaultRowHeight="15"/>
  <cols>
    <col min="1" max="1" width="13.5703125" style="117" customWidth="1"/>
    <col min="2" max="2" width="7" style="111" customWidth="1"/>
    <col min="3" max="3" width="28.42578125" style="118" customWidth="1"/>
    <col min="4" max="4" width="16.5703125" style="119" customWidth="1"/>
    <col min="5" max="5" width="16.5703125" style="27" customWidth="1"/>
    <col min="6" max="6" width="18.28515625" style="27" customWidth="1"/>
    <col min="7" max="7" width="15.42578125" style="27" customWidth="1"/>
    <col min="8" max="8" width="15.85546875" style="121" customWidth="1"/>
    <col min="9" max="9" width="18" style="27" customWidth="1"/>
    <col min="10" max="11" width="14.5703125" style="27" customWidth="1"/>
    <col min="12" max="12" width="16.5703125" style="27" customWidth="1"/>
    <col min="13" max="13" width="14.5703125" style="27" customWidth="1"/>
    <col min="14" max="14" width="17.42578125" style="27" customWidth="1"/>
    <col min="15" max="15" width="11.42578125" style="40"/>
    <col min="16" max="16384" width="11.42578125" style="27"/>
  </cols>
  <sheetData>
    <row r="1" spans="1:15" ht="30">
      <c r="A1" s="55" t="s">
        <v>214</v>
      </c>
      <c r="B1" s="56" t="s">
        <v>215</v>
      </c>
      <c r="C1" s="57" t="s">
        <v>216</v>
      </c>
      <c r="D1" s="58" t="s">
        <v>217</v>
      </c>
      <c r="E1" s="58" t="s">
        <v>218</v>
      </c>
      <c r="F1" s="58" t="s">
        <v>219</v>
      </c>
      <c r="G1" s="59" t="s">
        <v>220</v>
      </c>
      <c r="H1" s="24" t="s">
        <v>221</v>
      </c>
      <c r="I1" s="25" t="s">
        <v>222</v>
      </c>
      <c r="J1" s="25" t="s">
        <v>223</v>
      </c>
      <c r="K1" s="25" t="s">
        <v>224</v>
      </c>
      <c r="L1" s="25" t="s">
        <v>225</v>
      </c>
      <c r="M1" s="26" t="s">
        <v>226</v>
      </c>
      <c r="N1" s="26" t="s">
        <v>227</v>
      </c>
      <c r="O1" s="26" t="s">
        <v>228</v>
      </c>
    </row>
    <row r="2" spans="1:15" s="30" customFormat="1" ht="24.75" customHeight="1">
      <c r="A2" s="447" t="s">
        <v>229</v>
      </c>
      <c r="B2" s="476">
        <v>1</v>
      </c>
      <c r="C2" s="526" t="s">
        <v>230</v>
      </c>
      <c r="D2" s="527">
        <v>1</v>
      </c>
      <c r="E2" s="528">
        <v>3800000</v>
      </c>
      <c r="F2" s="529">
        <v>3</v>
      </c>
      <c r="G2" s="530">
        <f>D2*E2*F2</f>
        <v>11400000</v>
      </c>
      <c r="H2" s="28" t="s">
        <v>231</v>
      </c>
      <c r="I2" s="441">
        <f>G6</f>
        <v>52200000</v>
      </c>
      <c r="J2" s="441">
        <v>25000000</v>
      </c>
      <c r="K2" s="441">
        <f>G8</f>
        <v>12600000</v>
      </c>
      <c r="L2" s="441">
        <f>SUM(I2:K11)</f>
        <v>89800000</v>
      </c>
      <c r="M2" s="441">
        <f>G10</f>
        <v>2878620</v>
      </c>
      <c r="N2" s="443">
        <f>SUM(L2:M11)</f>
        <v>92678620</v>
      </c>
      <c r="O2" s="29"/>
    </row>
    <row r="3" spans="1:15" s="30" customFormat="1" ht="30.75" customHeight="1">
      <c r="A3" s="422"/>
      <c r="B3" s="458"/>
      <c r="C3" s="41" t="s">
        <v>232</v>
      </c>
      <c r="D3" s="35">
        <v>1</v>
      </c>
      <c r="E3" s="36">
        <v>3400000</v>
      </c>
      <c r="F3" s="35">
        <v>3</v>
      </c>
      <c r="G3" s="37">
        <f t="shared" ref="G3:G5" si="0">D3*E3*F3</f>
        <v>10200000</v>
      </c>
      <c r="H3" s="33" t="s">
        <v>231</v>
      </c>
      <c r="I3" s="439"/>
      <c r="J3" s="439"/>
      <c r="K3" s="439"/>
      <c r="L3" s="439"/>
      <c r="M3" s="439"/>
      <c r="N3" s="440"/>
      <c r="O3" s="29"/>
    </row>
    <row r="4" spans="1:15" ht="31.5" customHeight="1">
      <c r="A4" s="422"/>
      <c r="B4" s="458"/>
      <c r="C4" s="41" t="s">
        <v>233</v>
      </c>
      <c r="D4" s="35">
        <v>1</v>
      </c>
      <c r="E4" s="36">
        <v>3400000</v>
      </c>
      <c r="F4" s="35">
        <v>3</v>
      </c>
      <c r="G4" s="37">
        <f t="shared" si="0"/>
        <v>10200000</v>
      </c>
      <c r="H4" s="42" t="s">
        <v>234</v>
      </c>
      <c r="I4" s="455"/>
      <c r="J4" s="439"/>
      <c r="K4" s="439"/>
      <c r="L4" s="439"/>
      <c r="M4" s="439"/>
      <c r="N4" s="440"/>
      <c r="O4" s="40">
        <f>M2*100/L2</f>
        <v>3.2055902004454344</v>
      </c>
    </row>
    <row r="5" spans="1:15" ht="12.75" customHeight="1">
      <c r="A5" s="422"/>
      <c r="B5" s="458"/>
      <c r="C5" s="44" t="s">
        <v>235</v>
      </c>
      <c r="D5" s="45">
        <v>4</v>
      </c>
      <c r="E5" s="46">
        <v>1700000</v>
      </c>
      <c r="F5" s="45">
        <v>3</v>
      </c>
      <c r="G5" s="37">
        <f t="shared" si="0"/>
        <v>20400000</v>
      </c>
      <c r="H5" s="38" t="s">
        <v>236</v>
      </c>
      <c r="I5" s="455"/>
      <c r="J5" s="439"/>
      <c r="K5" s="439"/>
      <c r="L5" s="439"/>
      <c r="M5" s="439"/>
      <c r="N5" s="440"/>
    </row>
    <row r="6" spans="1:15">
      <c r="A6" s="430"/>
      <c r="B6" s="459"/>
      <c r="C6" s="218" t="s">
        <v>237</v>
      </c>
      <c r="D6" s="219"/>
      <c r="E6" s="219"/>
      <c r="F6" s="220"/>
      <c r="G6" s="47">
        <f>SUM(G2:G5)</f>
        <v>52200000</v>
      </c>
      <c r="H6" s="42"/>
      <c r="I6" s="477"/>
      <c r="J6" s="442"/>
      <c r="K6" s="442"/>
      <c r="L6" s="442"/>
      <c r="M6" s="442"/>
      <c r="N6" s="444"/>
    </row>
    <row r="7" spans="1:15">
      <c r="A7" s="430"/>
      <c r="B7" s="49">
        <v>2</v>
      </c>
      <c r="C7" s="50" t="s">
        <v>238</v>
      </c>
      <c r="D7" s="35">
        <v>4</v>
      </c>
      <c r="E7" s="36">
        <v>6250000</v>
      </c>
      <c r="F7" s="36"/>
      <c r="G7" s="51">
        <v>25000000</v>
      </c>
      <c r="H7" s="48"/>
      <c r="I7" s="477"/>
      <c r="J7" s="442"/>
      <c r="K7" s="442"/>
      <c r="L7" s="442"/>
      <c r="M7" s="442"/>
      <c r="N7" s="444"/>
    </row>
    <row r="8" spans="1:15">
      <c r="A8" s="430"/>
      <c r="B8" s="49">
        <v>3</v>
      </c>
      <c r="C8" s="50" t="s">
        <v>239</v>
      </c>
      <c r="D8" s="35">
        <v>1</v>
      </c>
      <c r="E8" s="36">
        <v>4200000</v>
      </c>
      <c r="F8" s="35">
        <v>3</v>
      </c>
      <c r="G8" s="51">
        <f>E8*F8</f>
        <v>12600000</v>
      </c>
      <c r="H8" s="48"/>
      <c r="I8" s="477"/>
      <c r="J8" s="442"/>
      <c r="K8" s="442"/>
      <c r="L8" s="442"/>
      <c r="M8" s="442"/>
      <c r="N8" s="444"/>
    </row>
    <row r="9" spans="1:15">
      <c r="A9" s="430"/>
      <c r="B9" s="49"/>
      <c r="C9" s="50" t="s">
        <v>240</v>
      </c>
      <c r="D9" s="35"/>
      <c r="E9" s="36"/>
      <c r="F9" s="35"/>
      <c r="G9" s="51">
        <f>SUM(G6:G8)</f>
        <v>89800000</v>
      </c>
      <c r="H9" s="48"/>
      <c r="I9" s="477"/>
      <c r="J9" s="442"/>
      <c r="K9" s="442"/>
      <c r="L9" s="442"/>
      <c r="M9" s="442"/>
      <c r="N9" s="444"/>
    </row>
    <row r="10" spans="1:15" ht="28.5" customHeight="1">
      <c r="A10" s="430"/>
      <c r="B10" s="49">
        <v>4</v>
      </c>
      <c r="C10" s="52" t="s">
        <v>241</v>
      </c>
      <c r="D10" s="35"/>
      <c r="E10" s="129" t="s">
        <v>242</v>
      </c>
      <c r="F10" s="128">
        <f>G10*100/G9</f>
        <v>3.2055902004454344</v>
      </c>
      <c r="G10" s="37">
        <v>2878620</v>
      </c>
      <c r="H10" s="48"/>
      <c r="I10" s="477"/>
      <c r="J10" s="442"/>
      <c r="K10" s="442"/>
      <c r="L10" s="442"/>
      <c r="M10" s="442"/>
      <c r="N10" s="444"/>
    </row>
    <row r="11" spans="1:15" ht="23.25" customHeight="1" thickBot="1">
      <c r="A11" s="423"/>
      <c r="B11" s="53"/>
      <c r="C11" s="483" t="s">
        <v>227</v>
      </c>
      <c r="D11" s="484"/>
      <c r="E11" s="484"/>
      <c r="F11" s="485"/>
      <c r="G11" s="54">
        <f>SUM(G9:G10)</f>
        <v>92678620</v>
      </c>
      <c r="H11" s="48"/>
      <c r="I11" s="486"/>
      <c r="J11" s="460"/>
      <c r="K11" s="460"/>
      <c r="L11" s="460"/>
      <c r="M11" s="460"/>
      <c r="N11" s="461"/>
    </row>
    <row r="12" spans="1:15" s="62" customFormat="1" ht="44.25" customHeight="1">
      <c r="A12" s="55" t="s">
        <v>214</v>
      </c>
      <c r="B12" s="56" t="s">
        <v>215</v>
      </c>
      <c r="C12" s="57" t="s">
        <v>216</v>
      </c>
      <c r="D12" s="58" t="s">
        <v>217</v>
      </c>
      <c r="E12" s="58" t="s">
        <v>218</v>
      </c>
      <c r="F12" s="58" t="s">
        <v>219</v>
      </c>
      <c r="G12" s="59" t="s">
        <v>220</v>
      </c>
      <c r="H12" s="60" t="s">
        <v>221</v>
      </c>
      <c r="I12" s="39"/>
      <c r="J12" s="34"/>
      <c r="K12" s="34"/>
      <c r="L12" s="34"/>
      <c r="M12" s="34"/>
      <c r="N12" s="34"/>
      <c r="O12" s="61"/>
    </row>
    <row r="13" spans="1:15" s="62" customFormat="1" ht="30" customHeight="1">
      <c r="A13" s="478" t="s">
        <v>243</v>
      </c>
      <c r="B13" s="457">
        <v>1</v>
      </c>
      <c r="C13" s="41" t="s">
        <v>230</v>
      </c>
      <c r="D13" s="35">
        <v>1</v>
      </c>
      <c r="E13" s="36">
        <v>3800000</v>
      </c>
      <c r="F13" s="35">
        <v>3</v>
      </c>
      <c r="G13" s="37">
        <f>D13*E13*F13</f>
        <v>11400000</v>
      </c>
      <c r="H13" s="38" t="s">
        <v>236</v>
      </c>
      <c r="I13" s="481">
        <f>G17</f>
        <v>52200000</v>
      </c>
      <c r="J13" s="481">
        <v>25000000</v>
      </c>
      <c r="K13" s="481">
        <f>G19</f>
        <v>12600000</v>
      </c>
      <c r="L13" s="481">
        <f>SUM(I13:J22:K13)</f>
        <v>89800000</v>
      </c>
      <c r="M13" s="481">
        <f>G21</f>
        <v>2878620</v>
      </c>
      <c r="N13" s="482">
        <f>SUM(L13:M22)</f>
        <v>92678620</v>
      </c>
      <c r="O13" s="61"/>
    </row>
    <row r="14" spans="1:15" s="62" customFormat="1" ht="23.25" customHeight="1">
      <c r="A14" s="422"/>
      <c r="B14" s="458"/>
      <c r="C14" s="41" t="s">
        <v>244</v>
      </c>
      <c r="D14" s="35">
        <v>1</v>
      </c>
      <c r="E14" s="36">
        <v>3400000</v>
      </c>
      <c r="F14" s="35">
        <v>3</v>
      </c>
      <c r="G14" s="37">
        <f t="shared" ref="G14:G27" si="1">D14*E14*F14</f>
        <v>10200000</v>
      </c>
      <c r="H14" s="42" t="s">
        <v>234</v>
      </c>
      <c r="I14" s="455"/>
      <c r="J14" s="439"/>
      <c r="K14" s="439"/>
      <c r="L14" s="439"/>
      <c r="M14" s="439"/>
      <c r="N14" s="440"/>
      <c r="O14" s="61">
        <f>M13*100/L13</f>
        <v>3.2055902004454344</v>
      </c>
    </row>
    <row r="15" spans="1:15" s="62" customFormat="1" ht="21.75" customHeight="1">
      <c r="A15" s="422"/>
      <c r="B15" s="458"/>
      <c r="C15" s="41" t="s">
        <v>232</v>
      </c>
      <c r="D15" s="35">
        <v>1</v>
      </c>
      <c r="E15" s="36">
        <v>3400000</v>
      </c>
      <c r="F15" s="35">
        <v>3</v>
      </c>
      <c r="G15" s="37">
        <f t="shared" si="1"/>
        <v>10200000</v>
      </c>
      <c r="H15" s="42" t="s">
        <v>234</v>
      </c>
      <c r="I15" s="455"/>
      <c r="J15" s="439"/>
      <c r="K15" s="439"/>
      <c r="L15" s="439"/>
      <c r="M15" s="439"/>
      <c r="N15" s="440"/>
      <c r="O15" s="61"/>
    </row>
    <row r="16" spans="1:15" s="62" customFormat="1" ht="19.5" customHeight="1">
      <c r="A16" s="430"/>
      <c r="B16" s="458"/>
      <c r="C16" s="41" t="s">
        <v>235</v>
      </c>
      <c r="D16" s="35">
        <v>4</v>
      </c>
      <c r="E16" s="36">
        <v>1700000</v>
      </c>
      <c r="F16" s="35">
        <v>3</v>
      </c>
      <c r="G16" s="37">
        <f>D16*E16*F16</f>
        <v>20400000</v>
      </c>
      <c r="H16" s="63" t="s">
        <v>245</v>
      </c>
      <c r="I16" s="477"/>
      <c r="J16" s="442"/>
      <c r="K16" s="442"/>
      <c r="L16" s="442"/>
      <c r="M16" s="442"/>
      <c r="N16" s="444"/>
      <c r="O16" s="61"/>
    </row>
    <row r="17" spans="1:15" s="62" customFormat="1">
      <c r="A17" s="430"/>
      <c r="B17" s="459"/>
      <c r="C17" s="437" t="s">
        <v>237</v>
      </c>
      <c r="D17" s="437"/>
      <c r="E17" s="437"/>
      <c r="F17" s="437"/>
      <c r="G17" s="51">
        <f>SUM(G13:G16)</f>
        <v>52200000</v>
      </c>
      <c r="H17" s="64"/>
      <c r="I17" s="477"/>
      <c r="J17" s="442"/>
      <c r="K17" s="442"/>
      <c r="L17" s="442"/>
      <c r="M17" s="442"/>
      <c r="N17" s="444"/>
      <c r="O17" s="61"/>
    </row>
    <row r="18" spans="1:15" s="62" customFormat="1">
      <c r="A18" s="430"/>
      <c r="B18" s="49">
        <v>2</v>
      </c>
      <c r="C18" s="50" t="s">
        <v>238</v>
      </c>
      <c r="D18" s="35">
        <v>4</v>
      </c>
      <c r="E18" s="36">
        <f>G18/D18</f>
        <v>6250000</v>
      </c>
      <c r="F18" s="35"/>
      <c r="G18" s="51">
        <v>25000000</v>
      </c>
      <c r="H18" s="42"/>
      <c r="I18" s="477"/>
      <c r="J18" s="442"/>
      <c r="K18" s="442"/>
      <c r="L18" s="442"/>
      <c r="M18" s="442"/>
      <c r="N18" s="444"/>
      <c r="O18" s="61"/>
    </row>
    <row r="19" spans="1:15" s="62" customFormat="1">
      <c r="A19" s="430"/>
      <c r="B19" s="49">
        <v>3</v>
      </c>
      <c r="C19" s="50" t="s">
        <v>239</v>
      </c>
      <c r="D19" s="35"/>
      <c r="E19" s="36">
        <v>4200000</v>
      </c>
      <c r="F19" s="35">
        <v>3</v>
      </c>
      <c r="G19" s="51">
        <f>E19*F19</f>
        <v>12600000</v>
      </c>
      <c r="H19" s="42"/>
      <c r="I19" s="477"/>
      <c r="J19" s="442"/>
      <c r="K19" s="442"/>
      <c r="L19" s="442"/>
      <c r="M19" s="442"/>
      <c r="N19" s="444"/>
      <c r="O19" s="61"/>
    </row>
    <row r="20" spans="1:15" s="62" customFormat="1">
      <c r="A20" s="430"/>
      <c r="B20" s="49"/>
      <c r="C20" s="50" t="s">
        <v>240</v>
      </c>
      <c r="D20" s="35"/>
      <c r="E20" s="36"/>
      <c r="F20" s="35"/>
      <c r="G20" s="51">
        <f>SUM(G17:G19)</f>
        <v>89800000</v>
      </c>
      <c r="H20" s="42"/>
      <c r="I20" s="477"/>
      <c r="J20" s="442"/>
      <c r="K20" s="442"/>
      <c r="L20" s="442"/>
      <c r="M20" s="442"/>
      <c r="N20" s="444"/>
      <c r="O20" s="61"/>
    </row>
    <row r="21" spans="1:15" s="62" customFormat="1" ht="24" customHeight="1">
      <c r="A21" s="430"/>
      <c r="B21" s="49">
        <v>4</v>
      </c>
      <c r="C21" s="52" t="s">
        <v>246</v>
      </c>
      <c r="D21" s="35"/>
      <c r="E21" s="129" t="s">
        <v>242</v>
      </c>
      <c r="F21" s="128">
        <f>G21*100/G20</f>
        <v>3.2055902004454344</v>
      </c>
      <c r="G21" s="37">
        <v>2878620</v>
      </c>
      <c r="H21" s="42"/>
      <c r="I21" s="477"/>
      <c r="J21" s="442"/>
      <c r="K21" s="442"/>
      <c r="L21" s="442"/>
      <c r="M21" s="442"/>
      <c r="N21" s="444"/>
      <c r="O21" s="61"/>
    </row>
    <row r="22" spans="1:15" s="62" customFormat="1" ht="27" customHeight="1" thickBot="1">
      <c r="A22" s="423"/>
      <c r="B22" s="53"/>
      <c r="C22" s="415" t="s">
        <v>227</v>
      </c>
      <c r="D22" s="415"/>
      <c r="E22" s="415"/>
      <c r="F22" s="415"/>
      <c r="G22" s="65">
        <f>SUM(G20:G21)</f>
        <v>92678620</v>
      </c>
      <c r="H22" s="42"/>
      <c r="I22" s="477"/>
      <c r="J22" s="442"/>
      <c r="K22" s="442"/>
      <c r="L22" s="442"/>
      <c r="M22" s="442"/>
      <c r="N22" s="444"/>
      <c r="O22" s="61"/>
    </row>
    <row r="23" spans="1:15" s="62" customFormat="1" ht="44.25" customHeight="1">
      <c r="A23" s="55" t="s">
        <v>214</v>
      </c>
      <c r="B23" s="56" t="s">
        <v>215</v>
      </c>
      <c r="C23" s="57" t="s">
        <v>216</v>
      </c>
      <c r="D23" s="58" t="s">
        <v>217</v>
      </c>
      <c r="E23" s="58" t="s">
        <v>218</v>
      </c>
      <c r="F23" s="58" t="s">
        <v>219</v>
      </c>
      <c r="G23" s="59" t="s">
        <v>220</v>
      </c>
      <c r="H23" s="60" t="s">
        <v>221</v>
      </c>
      <c r="I23" s="39"/>
      <c r="J23" s="34"/>
      <c r="K23" s="34"/>
      <c r="L23" s="34"/>
      <c r="M23" s="34"/>
      <c r="N23" s="34"/>
      <c r="O23" s="61"/>
    </row>
    <row r="24" spans="1:15" s="30" customFormat="1" ht="27" customHeight="1">
      <c r="A24" s="478" t="s">
        <v>247</v>
      </c>
      <c r="B24" s="457">
        <v>1</v>
      </c>
      <c r="C24" s="41" t="s">
        <v>230</v>
      </c>
      <c r="D24" s="35">
        <v>1</v>
      </c>
      <c r="E24" s="36">
        <v>3800000</v>
      </c>
      <c r="F24" s="35">
        <v>3</v>
      </c>
      <c r="G24" s="66">
        <f>D24*E24*F24</f>
        <v>11400000</v>
      </c>
      <c r="H24" s="67" t="s">
        <v>231</v>
      </c>
      <c r="I24" s="481">
        <f>SUM(G24:G27)</f>
        <v>52200000</v>
      </c>
      <c r="J24" s="481">
        <v>27500000</v>
      </c>
      <c r="K24" s="481">
        <f>G30</f>
        <v>12600000</v>
      </c>
      <c r="L24" s="481">
        <f>SUM(I24:K33)</f>
        <v>92300000</v>
      </c>
      <c r="M24" s="481">
        <f>G32</f>
        <v>2878620</v>
      </c>
      <c r="N24" s="482">
        <f>SUM(L24:M33)</f>
        <v>95178620</v>
      </c>
      <c r="O24" s="29"/>
    </row>
    <row r="25" spans="1:15" s="30" customFormat="1" ht="15" customHeight="1">
      <c r="A25" s="422"/>
      <c r="B25" s="458"/>
      <c r="C25" s="41" t="s">
        <v>244</v>
      </c>
      <c r="D25" s="35">
        <v>1</v>
      </c>
      <c r="E25" s="36">
        <v>3400000</v>
      </c>
      <c r="F25" s="35">
        <v>3</v>
      </c>
      <c r="G25" s="32">
        <f>D25*E25*F25</f>
        <v>10200000</v>
      </c>
      <c r="H25" s="42" t="s">
        <v>234</v>
      </c>
      <c r="I25" s="439"/>
      <c r="J25" s="439"/>
      <c r="K25" s="439"/>
      <c r="L25" s="439"/>
      <c r="M25" s="439"/>
      <c r="N25" s="440"/>
      <c r="O25" s="29"/>
    </row>
    <row r="26" spans="1:15" ht="25.5" customHeight="1">
      <c r="A26" s="422"/>
      <c r="B26" s="458"/>
      <c r="C26" s="41" t="s">
        <v>232</v>
      </c>
      <c r="D26" s="35">
        <v>1</v>
      </c>
      <c r="E26" s="36">
        <v>3400000</v>
      </c>
      <c r="F26" s="35">
        <v>3</v>
      </c>
      <c r="G26" s="37">
        <f t="shared" si="1"/>
        <v>10200000</v>
      </c>
      <c r="H26" s="68" t="s">
        <v>248</v>
      </c>
      <c r="I26" s="455"/>
      <c r="J26" s="439"/>
      <c r="K26" s="439"/>
      <c r="L26" s="439"/>
      <c r="M26" s="439"/>
      <c r="N26" s="440"/>
    </row>
    <row r="27" spans="1:15" ht="21.75" customHeight="1">
      <c r="A27" s="422"/>
      <c r="B27" s="458"/>
      <c r="C27" s="41" t="s">
        <v>235</v>
      </c>
      <c r="D27" s="35">
        <v>4</v>
      </c>
      <c r="E27" s="36">
        <v>1700000</v>
      </c>
      <c r="F27" s="35">
        <v>3</v>
      </c>
      <c r="G27" s="37">
        <f t="shared" si="1"/>
        <v>20400000</v>
      </c>
      <c r="H27" s="69" t="s">
        <v>249</v>
      </c>
      <c r="I27" s="455"/>
      <c r="J27" s="439"/>
      <c r="K27" s="439"/>
      <c r="L27" s="439"/>
      <c r="M27" s="439"/>
      <c r="N27" s="440"/>
    </row>
    <row r="28" spans="1:15" s="62" customFormat="1">
      <c r="A28" s="430"/>
      <c r="B28" s="459"/>
      <c r="C28" s="437" t="s">
        <v>237</v>
      </c>
      <c r="D28" s="437"/>
      <c r="E28" s="437"/>
      <c r="F28" s="437"/>
      <c r="G28" s="51">
        <f>SUM(G24:G27)</f>
        <v>52200000</v>
      </c>
      <c r="H28" s="64"/>
      <c r="I28" s="477"/>
      <c r="J28" s="442"/>
      <c r="K28" s="442"/>
      <c r="L28" s="442"/>
      <c r="M28" s="442"/>
      <c r="N28" s="444"/>
      <c r="O28" s="61"/>
    </row>
    <row r="29" spans="1:15" s="62" customFormat="1">
      <c r="A29" s="430"/>
      <c r="B29" s="49">
        <v>2</v>
      </c>
      <c r="C29" s="50" t="s">
        <v>238</v>
      </c>
      <c r="D29" s="35">
        <v>4</v>
      </c>
      <c r="E29" s="36">
        <f>G29/D29</f>
        <v>6875000</v>
      </c>
      <c r="F29" s="35"/>
      <c r="G29" s="51">
        <v>27500000</v>
      </c>
      <c r="H29" s="42"/>
      <c r="I29" s="477"/>
      <c r="J29" s="442"/>
      <c r="K29" s="442"/>
      <c r="L29" s="442"/>
      <c r="M29" s="442"/>
      <c r="N29" s="444"/>
      <c r="O29" s="61"/>
    </row>
    <row r="30" spans="1:15" s="62" customFormat="1">
      <c r="A30" s="430"/>
      <c r="B30" s="49">
        <v>3</v>
      </c>
      <c r="C30" s="50" t="s">
        <v>250</v>
      </c>
      <c r="D30" s="35">
        <v>1</v>
      </c>
      <c r="E30" s="36">
        <v>4200000</v>
      </c>
      <c r="F30" s="35">
        <v>3</v>
      </c>
      <c r="G30" s="51">
        <f>D30*E30*F30</f>
        <v>12600000</v>
      </c>
      <c r="H30" s="42"/>
      <c r="I30" s="477"/>
      <c r="J30" s="442"/>
      <c r="K30" s="442"/>
      <c r="L30" s="442"/>
      <c r="M30" s="442"/>
      <c r="N30" s="444"/>
      <c r="O30" s="61"/>
    </row>
    <row r="31" spans="1:15" s="62" customFormat="1">
      <c r="A31" s="430"/>
      <c r="B31" s="49"/>
      <c r="C31" s="50" t="s">
        <v>240</v>
      </c>
      <c r="D31" s="35"/>
      <c r="E31" s="36"/>
      <c r="F31" s="35"/>
      <c r="G31" s="51">
        <f>SUM(G28:G30)</f>
        <v>92300000</v>
      </c>
      <c r="H31" s="42"/>
      <c r="I31" s="477"/>
      <c r="J31" s="442"/>
      <c r="K31" s="442"/>
      <c r="L31" s="442"/>
      <c r="M31" s="442"/>
      <c r="N31" s="444"/>
      <c r="O31" s="61"/>
    </row>
    <row r="32" spans="1:15" s="62" customFormat="1" ht="15.75" customHeight="1">
      <c r="A32" s="430"/>
      <c r="B32" s="49">
        <v>4</v>
      </c>
      <c r="C32" s="52" t="s">
        <v>246</v>
      </c>
      <c r="D32" s="35"/>
      <c r="E32" s="129" t="s">
        <v>242</v>
      </c>
      <c r="F32" s="128">
        <f>G32*100/G31</f>
        <v>3.1187648970747563</v>
      </c>
      <c r="G32" s="37">
        <v>2878620</v>
      </c>
      <c r="H32" s="42"/>
      <c r="I32" s="477"/>
      <c r="J32" s="442"/>
      <c r="K32" s="442"/>
      <c r="L32" s="442"/>
      <c r="M32" s="442"/>
      <c r="N32" s="444"/>
      <c r="O32" s="61"/>
    </row>
    <row r="33" spans="1:15" s="62" customFormat="1" ht="27" customHeight="1" thickBot="1">
      <c r="A33" s="430"/>
      <c r="B33" s="70"/>
      <c r="C33" s="415" t="s">
        <v>227</v>
      </c>
      <c r="D33" s="415"/>
      <c r="E33" s="415"/>
      <c r="F33" s="415"/>
      <c r="G33" s="65">
        <f>SUM(G31:G32)</f>
        <v>95178620</v>
      </c>
      <c r="H33" s="42"/>
      <c r="I33" s="477"/>
      <c r="J33" s="442"/>
      <c r="K33" s="442"/>
      <c r="L33" s="442"/>
      <c r="M33" s="442"/>
      <c r="N33" s="444"/>
      <c r="O33" s="61"/>
    </row>
    <row r="34" spans="1:15" s="62" customFormat="1" ht="44.25" customHeight="1">
      <c r="A34" s="55" t="s">
        <v>214</v>
      </c>
      <c r="B34" s="56" t="s">
        <v>215</v>
      </c>
      <c r="C34" s="57" t="s">
        <v>216</v>
      </c>
      <c r="D34" s="58" t="s">
        <v>217</v>
      </c>
      <c r="E34" s="58" t="s">
        <v>218</v>
      </c>
      <c r="F34" s="58" t="s">
        <v>219</v>
      </c>
      <c r="G34" s="59" t="s">
        <v>220</v>
      </c>
      <c r="H34" s="60" t="s">
        <v>221</v>
      </c>
      <c r="I34" s="39"/>
      <c r="J34" s="34"/>
      <c r="K34" s="34"/>
      <c r="L34" s="34"/>
      <c r="M34" s="34"/>
      <c r="N34" s="34"/>
      <c r="O34" s="61"/>
    </row>
    <row r="35" spans="1:15" s="30" customFormat="1" ht="38.25" customHeight="1">
      <c r="A35" s="478" t="s">
        <v>251</v>
      </c>
      <c r="B35" s="457">
        <v>1</v>
      </c>
      <c r="C35" s="41" t="s">
        <v>230</v>
      </c>
      <c r="D35" s="35">
        <v>1</v>
      </c>
      <c r="E35" s="36">
        <v>3800000</v>
      </c>
      <c r="F35" s="35">
        <v>3</v>
      </c>
      <c r="G35" s="37">
        <f>D35*E35*F35</f>
        <v>11400000</v>
      </c>
      <c r="H35" s="67" t="s">
        <v>231</v>
      </c>
      <c r="I35" s="479">
        <f>SUM(G35:G38)</f>
        <v>52200000</v>
      </c>
      <c r="J35" s="479">
        <v>27500000</v>
      </c>
      <c r="K35" s="479">
        <f>G41</f>
        <v>12600000</v>
      </c>
      <c r="L35" s="479">
        <f>SUM(I35:K44)</f>
        <v>92300000</v>
      </c>
      <c r="M35" s="479">
        <f>G43</f>
        <v>2878620</v>
      </c>
      <c r="N35" s="480">
        <f>SUM(L35:M44)</f>
        <v>95178620</v>
      </c>
      <c r="O35" s="29"/>
    </row>
    <row r="36" spans="1:15" ht="19.5" customHeight="1">
      <c r="A36" s="422"/>
      <c r="B36" s="458"/>
      <c r="C36" s="41" t="s">
        <v>244</v>
      </c>
      <c r="D36" s="35">
        <v>1</v>
      </c>
      <c r="E36" s="36">
        <v>3400000</v>
      </c>
      <c r="F36" s="35">
        <v>3</v>
      </c>
      <c r="G36" s="37">
        <f t="shared" ref="G36:G37" si="2">D36*E36*F36</f>
        <v>10200000</v>
      </c>
      <c r="H36" s="42" t="s">
        <v>234</v>
      </c>
      <c r="I36" s="424"/>
      <c r="J36" s="405"/>
      <c r="K36" s="405"/>
      <c r="L36" s="405"/>
      <c r="M36" s="405"/>
      <c r="N36" s="409"/>
    </row>
    <row r="37" spans="1:15" ht="24" customHeight="1">
      <c r="A37" s="422"/>
      <c r="B37" s="458"/>
      <c r="C37" s="41" t="s">
        <v>232</v>
      </c>
      <c r="D37" s="35">
        <v>1</v>
      </c>
      <c r="E37" s="36">
        <v>3400000</v>
      </c>
      <c r="F37" s="35">
        <v>3</v>
      </c>
      <c r="G37" s="37">
        <f t="shared" si="2"/>
        <v>10200000</v>
      </c>
      <c r="H37" s="68" t="s">
        <v>248</v>
      </c>
      <c r="I37" s="424"/>
      <c r="J37" s="405"/>
      <c r="K37" s="405"/>
      <c r="L37" s="405"/>
      <c r="M37" s="405"/>
      <c r="N37" s="409"/>
    </row>
    <row r="38" spans="1:15" ht="22.5" customHeight="1">
      <c r="A38" s="422"/>
      <c r="B38" s="458"/>
      <c r="C38" s="41" t="s">
        <v>235</v>
      </c>
      <c r="D38" s="35">
        <v>4</v>
      </c>
      <c r="E38" s="36">
        <v>1700000</v>
      </c>
      <c r="F38" s="35">
        <v>3</v>
      </c>
      <c r="G38" s="37">
        <f>D38*E38*F38</f>
        <v>20400000</v>
      </c>
      <c r="H38" s="63" t="s">
        <v>245</v>
      </c>
      <c r="I38" s="424"/>
      <c r="J38" s="405"/>
      <c r="K38" s="405"/>
      <c r="L38" s="405"/>
      <c r="M38" s="405"/>
      <c r="N38" s="409"/>
      <c r="O38" s="40">
        <f>M35*100/L35</f>
        <v>3.1187648970747563</v>
      </c>
    </row>
    <row r="39" spans="1:15" s="62" customFormat="1">
      <c r="A39" s="430"/>
      <c r="B39" s="459"/>
      <c r="C39" s="437" t="s">
        <v>237</v>
      </c>
      <c r="D39" s="437"/>
      <c r="E39" s="437"/>
      <c r="F39" s="437"/>
      <c r="G39" s="51">
        <f>SUM(G35:G38)</f>
        <v>52200000</v>
      </c>
      <c r="H39" s="64"/>
      <c r="I39" s="469"/>
      <c r="J39" s="406"/>
      <c r="K39" s="406"/>
      <c r="L39" s="406"/>
      <c r="M39" s="406"/>
      <c r="N39" s="410"/>
      <c r="O39" s="61"/>
    </row>
    <row r="40" spans="1:15" s="62" customFormat="1">
      <c r="A40" s="430"/>
      <c r="B40" s="49">
        <v>2</v>
      </c>
      <c r="C40" s="50" t="s">
        <v>238</v>
      </c>
      <c r="D40" s="35">
        <v>4</v>
      </c>
      <c r="E40" s="36">
        <f>G40/D40</f>
        <v>6875000</v>
      </c>
      <c r="F40" s="35"/>
      <c r="G40" s="51">
        <v>27500000</v>
      </c>
      <c r="H40" s="42"/>
      <c r="I40" s="469"/>
      <c r="J40" s="406"/>
      <c r="K40" s="406"/>
      <c r="L40" s="406"/>
      <c r="M40" s="406"/>
      <c r="N40" s="410"/>
      <c r="O40" s="61"/>
    </row>
    <row r="41" spans="1:15" s="62" customFormat="1">
      <c r="A41" s="430"/>
      <c r="B41" s="49">
        <v>3</v>
      </c>
      <c r="C41" s="50" t="s">
        <v>239</v>
      </c>
      <c r="D41" s="35"/>
      <c r="E41" s="36">
        <v>4200000</v>
      </c>
      <c r="F41" s="35">
        <v>3</v>
      </c>
      <c r="G41" s="51">
        <f>E41*F41</f>
        <v>12600000</v>
      </c>
      <c r="H41" s="42"/>
      <c r="I41" s="469"/>
      <c r="J41" s="406"/>
      <c r="K41" s="406"/>
      <c r="L41" s="406"/>
      <c r="M41" s="406"/>
      <c r="N41" s="410"/>
      <c r="O41" s="61"/>
    </row>
    <row r="42" spans="1:15" s="62" customFormat="1">
      <c r="A42" s="430"/>
      <c r="B42" s="49"/>
      <c r="C42" s="50" t="s">
        <v>240</v>
      </c>
      <c r="D42" s="35"/>
      <c r="E42" s="36"/>
      <c r="F42" s="35"/>
      <c r="G42" s="51">
        <f>SUM(G39:G41)</f>
        <v>92300000</v>
      </c>
      <c r="H42" s="42"/>
      <c r="I42" s="469"/>
      <c r="J42" s="406"/>
      <c r="K42" s="406"/>
      <c r="L42" s="406"/>
      <c r="M42" s="406"/>
      <c r="N42" s="410"/>
      <c r="O42" s="61"/>
    </row>
    <row r="43" spans="1:15" s="62" customFormat="1" ht="21.75" customHeight="1">
      <c r="A43" s="430"/>
      <c r="B43" s="49">
        <v>4</v>
      </c>
      <c r="C43" s="52" t="s">
        <v>252</v>
      </c>
      <c r="D43" s="35"/>
      <c r="E43" s="36" t="s">
        <v>242</v>
      </c>
      <c r="F43" s="128">
        <f>G43*100/G42</f>
        <v>3.1187648970747563</v>
      </c>
      <c r="G43" s="37">
        <v>2878620</v>
      </c>
      <c r="H43" s="42"/>
      <c r="I43" s="469"/>
      <c r="J43" s="406"/>
      <c r="K43" s="406"/>
      <c r="L43" s="406"/>
      <c r="M43" s="406"/>
      <c r="N43" s="410"/>
      <c r="O43" s="61"/>
    </row>
    <row r="44" spans="1:15" s="62" customFormat="1" ht="21" customHeight="1" thickBot="1">
      <c r="A44" s="423"/>
      <c r="B44" s="53"/>
      <c r="C44" s="415" t="s">
        <v>227</v>
      </c>
      <c r="D44" s="415"/>
      <c r="E44" s="415"/>
      <c r="F44" s="415"/>
      <c r="G44" s="65">
        <f>SUM(G42:G43)</f>
        <v>95178620</v>
      </c>
      <c r="H44" s="42"/>
      <c r="I44" s="469"/>
      <c r="J44" s="406"/>
      <c r="K44" s="406"/>
      <c r="L44" s="406"/>
      <c r="M44" s="406"/>
      <c r="N44" s="410"/>
      <c r="O44" s="61"/>
    </row>
    <row r="45" spans="1:15" s="62" customFormat="1" ht="44.25" customHeight="1">
      <c r="A45" s="55" t="s">
        <v>214</v>
      </c>
      <c r="B45" s="56" t="s">
        <v>215</v>
      </c>
      <c r="C45" s="57" t="s">
        <v>216</v>
      </c>
      <c r="D45" s="58" t="s">
        <v>217</v>
      </c>
      <c r="E45" s="58" t="s">
        <v>218</v>
      </c>
      <c r="F45" s="58" t="s">
        <v>219</v>
      </c>
      <c r="G45" s="59" t="s">
        <v>220</v>
      </c>
      <c r="H45" s="60" t="s">
        <v>221</v>
      </c>
      <c r="I45" s="39"/>
      <c r="J45" s="34"/>
      <c r="K45" s="34"/>
      <c r="L45" s="34"/>
      <c r="M45" s="34"/>
      <c r="N45" s="34"/>
      <c r="O45" s="61"/>
    </row>
    <row r="46" spans="1:15" s="30" customFormat="1" ht="33" customHeight="1">
      <c r="A46" s="447" t="s">
        <v>253</v>
      </c>
      <c r="B46" s="476">
        <v>1</v>
      </c>
      <c r="C46" s="41" t="s">
        <v>230</v>
      </c>
      <c r="D46" s="35">
        <v>1</v>
      </c>
      <c r="E46" s="36">
        <v>3800000</v>
      </c>
      <c r="F46" s="35">
        <v>3</v>
      </c>
      <c r="G46" s="37">
        <f>D46*E46*F46</f>
        <v>11400000</v>
      </c>
      <c r="H46" s="28" t="s">
        <v>231</v>
      </c>
      <c r="I46" s="441">
        <f>SUM(G46:G49)</f>
        <v>52200000</v>
      </c>
      <c r="J46" s="441">
        <v>30000000</v>
      </c>
      <c r="K46" s="441">
        <f>G52</f>
        <v>12600000</v>
      </c>
      <c r="L46" s="441">
        <f>SUM(I46:K55)</f>
        <v>94800000</v>
      </c>
      <c r="M46" s="441">
        <f>G54</f>
        <v>2878620</v>
      </c>
      <c r="N46" s="443">
        <f>SUM(L46:M55)</f>
        <v>97678620</v>
      </c>
      <c r="O46" s="29"/>
    </row>
    <row r="47" spans="1:15" s="30" customFormat="1" ht="21.75" customHeight="1">
      <c r="A47" s="422"/>
      <c r="B47" s="458"/>
      <c r="C47" s="41" t="s">
        <v>244</v>
      </c>
      <c r="D47" s="35">
        <v>1</v>
      </c>
      <c r="E47" s="36">
        <v>3400000</v>
      </c>
      <c r="F47" s="35">
        <v>3</v>
      </c>
      <c r="G47" s="37">
        <f t="shared" ref="G47:G48" si="3">D47*E47*F47</f>
        <v>10200000</v>
      </c>
      <c r="H47" s="42" t="s">
        <v>234</v>
      </c>
      <c r="I47" s="439"/>
      <c r="J47" s="439"/>
      <c r="K47" s="439"/>
      <c r="L47" s="439"/>
      <c r="M47" s="439"/>
      <c r="N47" s="440"/>
      <c r="O47" s="29"/>
    </row>
    <row r="48" spans="1:15" ht="26.25" customHeight="1">
      <c r="A48" s="422"/>
      <c r="B48" s="458"/>
      <c r="C48" s="41" t="s">
        <v>232</v>
      </c>
      <c r="D48" s="35">
        <v>1</v>
      </c>
      <c r="E48" s="36">
        <v>3400000</v>
      </c>
      <c r="F48" s="35">
        <v>3</v>
      </c>
      <c r="G48" s="37">
        <f t="shared" si="3"/>
        <v>10200000</v>
      </c>
      <c r="H48" s="68" t="s">
        <v>248</v>
      </c>
      <c r="I48" s="455"/>
      <c r="J48" s="439"/>
      <c r="K48" s="439"/>
      <c r="L48" s="439"/>
      <c r="M48" s="439"/>
      <c r="N48" s="440"/>
    </row>
    <row r="49" spans="1:15" ht="26.25" customHeight="1">
      <c r="A49" s="422"/>
      <c r="B49" s="458"/>
      <c r="C49" s="41" t="s">
        <v>235</v>
      </c>
      <c r="D49" s="35">
        <v>4</v>
      </c>
      <c r="E49" s="36">
        <v>1700000</v>
      </c>
      <c r="F49" s="35">
        <v>3</v>
      </c>
      <c r="G49" s="37">
        <f>D49*E49*F49</f>
        <v>20400000</v>
      </c>
      <c r="H49" s="38" t="s">
        <v>254</v>
      </c>
      <c r="I49" s="455"/>
      <c r="J49" s="439"/>
      <c r="K49" s="439"/>
      <c r="L49" s="439"/>
      <c r="M49" s="439"/>
      <c r="N49" s="440"/>
    </row>
    <row r="50" spans="1:15" s="62" customFormat="1">
      <c r="A50" s="430"/>
      <c r="B50" s="459"/>
      <c r="C50" s="437" t="s">
        <v>237</v>
      </c>
      <c r="D50" s="437"/>
      <c r="E50" s="437"/>
      <c r="F50" s="437"/>
      <c r="G50" s="51">
        <f>SUM(G46:G49)</f>
        <v>52200000</v>
      </c>
      <c r="H50" s="64"/>
      <c r="I50" s="477"/>
      <c r="J50" s="442"/>
      <c r="K50" s="442"/>
      <c r="L50" s="442"/>
      <c r="M50" s="442"/>
      <c r="N50" s="444"/>
      <c r="O50" s="61"/>
    </row>
    <row r="51" spans="1:15" s="62" customFormat="1">
      <c r="A51" s="430"/>
      <c r="B51" s="70">
        <v>2</v>
      </c>
      <c r="C51" s="50" t="s">
        <v>238</v>
      </c>
      <c r="D51" s="35">
        <v>4</v>
      </c>
      <c r="E51" s="36">
        <f>G51/D51</f>
        <v>7500000</v>
      </c>
      <c r="F51" s="35"/>
      <c r="G51" s="51">
        <v>30000000</v>
      </c>
      <c r="H51" s="64"/>
      <c r="I51" s="477"/>
      <c r="J51" s="442"/>
      <c r="K51" s="442"/>
      <c r="L51" s="442"/>
      <c r="M51" s="442"/>
      <c r="N51" s="444"/>
      <c r="O51" s="61"/>
    </row>
    <row r="52" spans="1:15" s="62" customFormat="1">
      <c r="A52" s="430"/>
      <c r="B52" s="70">
        <v>3</v>
      </c>
      <c r="C52" s="50" t="s">
        <v>239</v>
      </c>
      <c r="D52" s="35"/>
      <c r="E52" s="36">
        <v>4200000</v>
      </c>
      <c r="F52" s="35">
        <v>3</v>
      </c>
      <c r="G52" s="51">
        <f>E52*F52</f>
        <v>12600000</v>
      </c>
      <c r="H52" s="64"/>
      <c r="I52" s="477"/>
      <c r="J52" s="442"/>
      <c r="K52" s="442"/>
      <c r="L52" s="442"/>
      <c r="M52" s="442"/>
      <c r="N52" s="444"/>
      <c r="O52" s="61"/>
    </row>
    <row r="53" spans="1:15" s="62" customFormat="1">
      <c r="A53" s="430"/>
      <c r="B53" s="70"/>
      <c r="C53" s="50" t="s">
        <v>240</v>
      </c>
      <c r="D53" s="35"/>
      <c r="E53" s="36"/>
      <c r="F53" s="35"/>
      <c r="G53" s="51">
        <f>SUM(G50:G52)</f>
        <v>94800000</v>
      </c>
      <c r="H53" s="273" t="s">
        <v>100</v>
      </c>
      <c r="I53" s="477"/>
      <c r="J53" s="442"/>
      <c r="K53" s="442"/>
      <c r="L53" s="442"/>
      <c r="M53" s="442"/>
      <c r="N53" s="444"/>
      <c r="O53" s="61"/>
    </row>
    <row r="54" spans="1:15" s="62" customFormat="1" ht="19.5" customHeight="1">
      <c r="A54" s="430"/>
      <c r="B54" s="70">
        <v>4</v>
      </c>
      <c r="C54" s="52"/>
      <c r="D54" s="35"/>
      <c r="E54" s="36" t="s">
        <v>242</v>
      </c>
      <c r="F54" s="128">
        <f>G54*100/G53</f>
        <v>3.0365189873417719</v>
      </c>
      <c r="G54" s="37">
        <v>2878620</v>
      </c>
      <c r="H54" s="64"/>
      <c r="I54" s="477"/>
      <c r="J54" s="442"/>
      <c r="K54" s="442"/>
      <c r="L54" s="442"/>
      <c r="M54" s="442"/>
      <c r="N54" s="444"/>
      <c r="O54" s="61"/>
    </row>
    <row r="55" spans="1:15" s="62" customFormat="1" ht="21" customHeight="1" thickBot="1">
      <c r="A55" s="423"/>
      <c r="B55" s="75"/>
      <c r="C55" s="415" t="s">
        <v>227</v>
      </c>
      <c r="D55" s="415"/>
      <c r="E55" s="415"/>
      <c r="F55" s="415"/>
      <c r="G55" s="65">
        <f>SUM(G53:G54)</f>
        <v>97678620</v>
      </c>
      <c r="H55" s="64"/>
      <c r="I55" s="477"/>
      <c r="J55" s="442"/>
      <c r="K55" s="442"/>
      <c r="L55" s="442"/>
      <c r="M55" s="442"/>
      <c r="N55" s="444"/>
      <c r="O55" s="61"/>
    </row>
    <row r="56" spans="1:15" s="62" customFormat="1" ht="44.25" customHeight="1">
      <c r="A56" s="55" t="s">
        <v>214</v>
      </c>
      <c r="B56" s="76" t="s">
        <v>215</v>
      </c>
      <c r="C56" s="57" t="s">
        <v>216</v>
      </c>
      <c r="D56" s="58" t="s">
        <v>217</v>
      </c>
      <c r="E56" s="58" t="s">
        <v>218</v>
      </c>
      <c r="F56" s="58" t="s">
        <v>219</v>
      </c>
      <c r="G56" s="59" t="s">
        <v>220</v>
      </c>
      <c r="H56" s="60" t="s">
        <v>221</v>
      </c>
      <c r="I56" s="39"/>
      <c r="J56" s="34"/>
      <c r="K56" s="34"/>
      <c r="L56" s="34"/>
      <c r="M56" s="34"/>
      <c r="N56" s="34"/>
      <c r="O56" s="61"/>
    </row>
    <row r="57" spans="1:15" s="30" customFormat="1" ht="27.75" customHeight="1">
      <c r="A57" s="473" t="s">
        <v>255</v>
      </c>
      <c r="B57" s="469">
        <v>1</v>
      </c>
      <c r="C57" s="41" t="s">
        <v>230</v>
      </c>
      <c r="D57" s="35">
        <v>1</v>
      </c>
      <c r="E57" s="36">
        <v>3800000</v>
      </c>
      <c r="F57" s="35">
        <v>3</v>
      </c>
      <c r="G57" s="37">
        <f>D57*E57*F57</f>
        <v>11400000</v>
      </c>
      <c r="H57" s="28" t="s">
        <v>231</v>
      </c>
      <c r="I57" s="463">
        <f>SUM(G57:G60)</f>
        <v>52200000</v>
      </c>
      <c r="J57" s="441">
        <v>20000000</v>
      </c>
      <c r="K57" s="441">
        <f>G63</f>
        <v>12600000</v>
      </c>
      <c r="L57" s="441">
        <f>SUM(I57:K60)</f>
        <v>84800000</v>
      </c>
      <c r="M57" s="441">
        <f>G65</f>
        <v>2878620</v>
      </c>
      <c r="N57" s="443">
        <f>SUM(L57:M60)</f>
        <v>87678620</v>
      </c>
      <c r="O57" s="29"/>
    </row>
    <row r="58" spans="1:15" s="30" customFormat="1" ht="26.25" customHeight="1">
      <c r="A58" s="474"/>
      <c r="B58" s="470"/>
      <c r="C58" s="41" t="s">
        <v>244</v>
      </c>
      <c r="D58" s="35">
        <v>1</v>
      </c>
      <c r="E58" s="36">
        <v>3400000</v>
      </c>
      <c r="F58" s="35">
        <v>3</v>
      </c>
      <c r="G58" s="37">
        <f t="shared" ref="G58:G59" si="4">D58*E58*F58</f>
        <v>10200000</v>
      </c>
      <c r="H58" s="42" t="s">
        <v>234</v>
      </c>
      <c r="I58" s="464"/>
      <c r="J58" s="439"/>
      <c r="K58" s="439"/>
      <c r="L58" s="439"/>
      <c r="M58" s="439"/>
      <c r="N58" s="440"/>
      <c r="O58" s="29"/>
    </row>
    <row r="59" spans="1:15" ht="27.75" customHeight="1">
      <c r="A59" s="474"/>
      <c r="B59" s="470"/>
      <c r="C59" s="41" t="s">
        <v>232</v>
      </c>
      <c r="D59" s="35">
        <v>1</v>
      </c>
      <c r="E59" s="36">
        <v>3400000</v>
      </c>
      <c r="F59" s="35">
        <v>3</v>
      </c>
      <c r="G59" s="37">
        <f t="shared" si="4"/>
        <v>10200000</v>
      </c>
      <c r="H59" s="77" t="s">
        <v>248</v>
      </c>
      <c r="I59" s="472"/>
      <c r="J59" s="439"/>
      <c r="K59" s="439"/>
      <c r="L59" s="439"/>
      <c r="M59" s="439"/>
      <c r="N59" s="440"/>
    </row>
    <row r="60" spans="1:15" ht="38.25" customHeight="1">
      <c r="A60" s="474"/>
      <c r="B60" s="470"/>
      <c r="C60" s="41" t="s">
        <v>235</v>
      </c>
      <c r="D60" s="35">
        <v>4</v>
      </c>
      <c r="E60" s="36">
        <v>1700000</v>
      </c>
      <c r="F60" s="35">
        <v>3</v>
      </c>
      <c r="G60" s="37">
        <f>D60*E60*F60</f>
        <v>20400000</v>
      </c>
      <c r="H60" s="78" t="s">
        <v>256</v>
      </c>
      <c r="I60" s="472"/>
      <c r="J60" s="439"/>
      <c r="K60" s="439"/>
      <c r="L60" s="439"/>
      <c r="M60" s="439"/>
      <c r="N60" s="440"/>
      <c r="O60" s="40">
        <f>M57*100/L57</f>
        <v>3.3945990566037736</v>
      </c>
    </row>
    <row r="61" spans="1:15" s="62" customFormat="1">
      <c r="A61" s="474"/>
      <c r="B61" s="471"/>
      <c r="C61" s="437" t="s">
        <v>237</v>
      </c>
      <c r="D61" s="437"/>
      <c r="E61" s="437"/>
      <c r="F61" s="437"/>
      <c r="G61" s="51">
        <f>SUM(G57:G60)</f>
        <v>52200000</v>
      </c>
      <c r="H61" s="64"/>
      <c r="I61" s="80"/>
      <c r="J61" s="81"/>
      <c r="K61" s="81"/>
      <c r="L61" s="81"/>
      <c r="M61" s="81"/>
      <c r="N61" s="82"/>
      <c r="O61" s="61"/>
    </row>
    <row r="62" spans="1:15" s="62" customFormat="1">
      <c r="A62" s="474"/>
      <c r="B62" s="71">
        <v>2</v>
      </c>
      <c r="C62" s="50" t="s">
        <v>238</v>
      </c>
      <c r="D62" s="35">
        <v>4</v>
      </c>
      <c r="E62" s="36">
        <f>G62/D62</f>
        <v>5000000</v>
      </c>
      <c r="F62" s="35"/>
      <c r="G62" s="51">
        <v>20000000</v>
      </c>
      <c r="H62" s="64"/>
      <c r="I62" s="80"/>
      <c r="J62" s="81"/>
      <c r="K62" s="81"/>
      <c r="L62" s="81"/>
      <c r="M62" s="81"/>
      <c r="N62" s="82"/>
      <c r="O62" s="61"/>
    </row>
    <row r="63" spans="1:15" s="62" customFormat="1">
      <c r="A63" s="474"/>
      <c r="B63" s="71">
        <v>3</v>
      </c>
      <c r="C63" s="50" t="s">
        <v>239</v>
      </c>
      <c r="D63" s="35"/>
      <c r="E63" s="36">
        <v>4200000</v>
      </c>
      <c r="F63" s="35">
        <v>3</v>
      </c>
      <c r="G63" s="51">
        <f>E63*F63</f>
        <v>12600000</v>
      </c>
      <c r="H63" s="64"/>
      <c r="I63" s="80"/>
      <c r="J63" s="81"/>
      <c r="K63" s="81"/>
      <c r="L63" s="81"/>
      <c r="M63" s="81"/>
      <c r="N63" s="82"/>
      <c r="O63" s="61"/>
    </row>
    <row r="64" spans="1:15" s="62" customFormat="1">
      <c r="A64" s="474"/>
      <c r="B64" s="71"/>
      <c r="C64" s="50" t="s">
        <v>240</v>
      </c>
      <c r="D64" s="35"/>
      <c r="E64" s="36"/>
      <c r="F64" s="35"/>
      <c r="G64" s="51">
        <f>SUM(G61:G63)</f>
        <v>84800000</v>
      </c>
      <c r="H64" s="64"/>
      <c r="I64" s="80"/>
      <c r="J64" s="81"/>
      <c r="K64" s="81"/>
      <c r="L64" s="81"/>
      <c r="M64" s="81"/>
      <c r="N64" s="82"/>
      <c r="O64" s="61"/>
    </row>
    <row r="65" spans="1:15" s="62" customFormat="1" ht="24.75" customHeight="1">
      <c r="A65" s="474"/>
      <c r="B65" s="71">
        <v>4</v>
      </c>
      <c r="C65" s="52" t="s">
        <v>246</v>
      </c>
      <c r="D65" s="35"/>
      <c r="E65" s="133" t="s">
        <v>242</v>
      </c>
      <c r="F65" s="128">
        <f>G65*100/G64</f>
        <v>3.3945990566037736</v>
      </c>
      <c r="G65" s="37">
        <v>2878620</v>
      </c>
      <c r="H65" s="64"/>
      <c r="I65" s="80"/>
      <c r="J65" s="81"/>
      <c r="K65" s="81"/>
      <c r="L65" s="81"/>
      <c r="M65" s="81"/>
      <c r="N65" s="82"/>
      <c r="O65" s="61"/>
    </row>
    <row r="66" spans="1:15" s="62" customFormat="1" ht="21" customHeight="1">
      <c r="A66" s="475"/>
      <c r="B66" s="31"/>
      <c r="C66" s="438" t="s">
        <v>227</v>
      </c>
      <c r="D66" s="438"/>
      <c r="E66" s="438"/>
      <c r="F66" s="438"/>
      <c r="G66" s="47">
        <f>SUM(G64:G65)</f>
        <v>87678620</v>
      </c>
      <c r="H66" s="64"/>
      <c r="I66" s="80"/>
      <c r="J66" s="81"/>
      <c r="K66" s="81"/>
      <c r="L66" s="81"/>
      <c r="M66" s="81"/>
      <c r="N66" s="82"/>
      <c r="O66" s="61"/>
    </row>
    <row r="67" spans="1:15" s="62" customFormat="1" ht="44.25" customHeight="1">
      <c r="A67" s="55" t="s">
        <v>214</v>
      </c>
      <c r="B67" s="56" t="s">
        <v>215</v>
      </c>
      <c r="C67" s="57" t="s">
        <v>216</v>
      </c>
      <c r="D67" s="58" t="s">
        <v>217</v>
      </c>
      <c r="E67" s="58" t="s">
        <v>218</v>
      </c>
      <c r="F67" s="58" t="s">
        <v>219</v>
      </c>
      <c r="G67" s="59" t="s">
        <v>220</v>
      </c>
      <c r="H67" s="60" t="s">
        <v>221</v>
      </c>
      <c r="I67" s="39"/>
      <c r="J67" s="34"/>
      <c r="K67" s="34"/>
      <c r="L67" s="34"/>
      <c r="M67" s="34"/>
      <c r="N67" s="34"/>
      <c r="O67" s="61"/>
    </row>
    <row r="68" spans="1:15" s="30" customFormat="1" ht="22.5" customHeight="1">
      <c r="A68" s="466" t="s">
        <v>257</v>
      </c>
      <c r="B68" s="462">
        <v>1</v>
      </c>
      <c r="C68" s="41" t="s">
        <v>230</v>
      </c>
      <c r="D68" s="35">
        <v>1</v>
      </c>
      <c r="E68" s="36">
        <v>3800000</v>
      </c>
      <c r="F68" s="35">
        <v>3</v>
      </c>
      <c r="G68" s="37">
        <f>D68*E68*F68</f>
        <v>11400000</v>
      </c>
      <c r="H68" s="28" t="s">
        <v>231</v>
      </c>
      <c r="I68" s="463">
        <f>SUM(G68:G71)</f>
        <v>52200000</v>
      </c>
      <c r="J68" s="441">
        <v>15000000</v>
      </c>
      <c r="K68" s="441">
        <f>G74</f>
        <v>12600000</v>
      </c>
      <c r="L68" s="441">
        <f>SUM(I68:K71)</f>
        <v>79800000</v>
      </c>
      <c r="M68" s="441">
        <f>G76</f>
        <v>2878620</v>
      </c>
      <c r="N68" s="443">
        <f>SUM(L68:M71)</f>
        <v>82678620</v>
      </c>
      <c r="O68" s="29"/>
    </row>
    <row r="69" spans="1:15" s="30" customFormat="1" ht="18.75" customHeight="1">
      <c r="A69" s="467"/>
      <c r="B69" s="462"/>
      <c r="C69" s="41" t="s">
        <v>244</v>
      </c>
      <c r="D69" s="35">
        <v>1</v>
      </c>
      <c r="E69" s="36">
        <v>3400000</v>
      </c>
      <c r="F69" s="35">
        <v>3</v>
      </c>
      <c r="G69" s="37">
        <f t="shared" ref="G69:G70" si="5">D69*E69*F69</f>
        <v>10200000</v>
      </c>
      <c r="H69" s="42" t="s">
        <v>234</v>
      </c>
      <c r="I69" s="464"/>
      <c r="J69" s="439"/>
      <c r="K69" s="439"/>
      <c r="L69" s="439"/>
      <c r="M69" s="439"/>
      <c r="N69" s="440"/>
      <c r="O69" s="29"/>
    </row>
    <row r="70" spans="1:15" ht="20.25" customHeight="1">
      <c r="A70" s="467"/>
      <c r="B70" s="462"/>
      <c r="C70" s="41" t="s">
        <v>232</v>
      </c>
      <c r="D70" s="35">
        <v>1</v>
      </c>
      <c r="E70" s="36">
        <v>3400000</v>
      </c>
      <c r="F70" s="35">
        <v>3</v>
      </c>
      <c r="G70" s="37">
        <f t="shared" si="5"/>
        <v>10200000</v>
      </c>
      <c r="H70" s="84" t="s">
        <v>248</v>
      </c>
      <c r="I70" s="464"/>
      <c r="J70" s="439"/>
      <c r="K70" s="439"/>
      <c r="L70" s="439"/>
      <c r="M70" s="439"/>
      <c r="N70" s="440"/>
    </row>
    <row r="71" spans="1:15" ht="28.5" customHeight="1">
      <c r="A71" s="467"/>
      <c r="B71" s="462"/>
      <c r="C71" s="41" t="s">
        <v>235</v>
      </c>
      <c r="D71" s="35">
        <v>4</v>
      </c>
      <c r="E71" s="36">
        <v>1700000</v>
      </c>
      <c r="F71" s="35">
        <v>3</v>
      </c>
      <c r="G71" s="37">
        <f>D71*E71*F71</f>
        <v>20400000</v>
      </c>
      <c r="H71" s="38" t="s">
        <v>258</v>
      </c>
      <c r="I71" s="465"/>
      <c r="J71" s="442"/>
      <c r="K71" s="442"/>
      <c r="L71" s="442"/>
      <c r="M71" s="442"/>
      <c r="N71" s="444"/>
    </row>
    <row r="72" spans="1:15" s="62" customFormat="1">
      <c r="A72" s="467"/>
      <c r="B72" s="462"/>
      <c r="C72" s="437" t="s">
        <v>237</v>
      </c>
      <c r="D72" s="437"/>
      <c r="E72" s="437"/>
      <c r="F72" s="437"/>
      <c r="G72" s="51">
        <f>SUM(G68:G71)</f>
        <v>52200000</v>
      </c>
      <c r="H72" s="64"/>
      <c r="I72" s="80"/>
      <c r="J72" s="81"/>
      <c r="K72" s="81"/>
      <c r="L72" s="81"/>
      <c r="M72" s="81"/>
      <c r="N72" s="82"/>
      <c r="O72" s="61"/>
    </row>
    <row r="73" spans="1:15" s="62" customFormat="1">
      <c r="A73" s="467"/>
      <c r="B73" s="83">
        <v>2</v>
      </c>
      <c r="C73" s="50" t="s">
        <v>238</v>
      </c>
      <c r="D73" s="35">
        <v>4</v>
      </c>
      <c r="E73" s="36">
        <f>G73/D73</f>
        <v>3750000</v>
      </c>
      <c r="F73" s="35"/>
      <c r="G73" s="51">
        <v>15000000</v>
      </c>
      <c r="H73" s="42"/>
      <c r="I73" s="80"/>
      <c r="J73" s="81"/>
      <c r="K73" s="81"/>
      <c r="L73" s="81"/>
      <c r="M73" s="81"/>
      <c r="N73" s="82"/>
      <c r="O73" s="61"/>
    </row>
    <row r="74" spans="1:15" s="62" customFormat="1">
      <c r="A74" s="467"/>
      <c r="B74" s="83">
        <v>3</v>
      </c>
      <c r="C74" s="50" t="s">
        <v>239</v>
      </c>
      <c r="D74" s="35"/>
      <c r="E74" s="36">
        <v>4200000</v>
      </c>
      <c r="F74" s="35">
        <v>3</v>
      </c>
      <c r="G74" s="51">
        <f>E74*F74</f>
        <v>12600000</v>
      </c>
      <c r="H74" s="42"/>
      <c r="I74" s="80"/>
      <c r="J74" s="81"/>
      <c r="K74" s="81"/>
      <c r="L74" s="81"/>
      <c r="M74" s="81"/>
      <c r="N74" s="82"/>
      <c r="O74" s="61"/>
    </row>
    <row r="75" spans="1:15" s="62" customFormat="1">
      <c r="A75" s="467"/>
      <c r="B75" s="83"/>
      <c r="C75" s="50" t="s">
        <v>240</v>
      </c>
      <c r="D75" s="35"/>
      <c r="E75" s="36"/>
      <c r="F75" s="35"/>
      <c r="G75" s="51">
        <f>SUM(G72:G74)</f>
        <v>79800000</v>
      </c>
      <c r="H75" s="42"/>
      <c r="I75" s="80"/>
      <c r="J75" s="81"/>
      <c r="K75" s="81"/>
      <c r="L75" s="81"/>
      <c r="M75" s="81"/>
      <c r="N75" s="82"/>
      <c r="O75" s="61"/>
    </row>
    <row r="76" spans="1:15" s="62" customFormat="1" ht="13.5" customHeight="1">
      <c r="A76" s="467"/>
      <c r="B76" s="83">
        <v>4</v>
      </c>
      <c r="C76" s="52" t="s">
        <v>246</v>
      </c>
      <c r="D76" s="35"/>
      <c r="E76" s="36"/>
      <c r="F76" s="128">
        <f>G76*100/G75</f>
        <v>3.6072932330827068</v>
      </c>
      <c r="G76" s="37">
        <v>2878620</v>
      </c>
      <c r="H76" s="42"/>
      <c r="I76" s="80"/>
      <c r="J76" s="81"/>
      <c r="K76" s="81"/>
      <c r="L76" s="81"/>
      <c r="M76" s="81"/>
      <c r="N76" s="82"/>
      <c r="O76" s="61"/>
    </row>
    <row r="77" spans="1:15" s="62" customFormat="1" ht="21" customHeight="1">
      <c r="A77" s="468"/>
      <c r="B77" s="49"/>
      <c r="C77" s="438" t="s">
        <v>227</v>
      </c>
      <c r="D77" s="438"/>
      <c r="E77" s="438"/>
      <c r="F77" s="438"/>
      <c r="G77" s="47">
        <f>SUM(G75:G76)</f>
        <v>82678620</v>
      </c>
      <c r="H77" s="42"/>
      <c r="I77" s="80"/>
      <c r="J77" s="81"/>
      <c r="K77" s="81"/>
      <c r="L77" s="81"/>
      <c r="M77" s="81"/>
      <c r="N77" s="82"/>
      <c r="O77" s="61"/>
    </row>
    <row r="78" spans="1:15" s="62" customFormat="1" ht="44.25" customHeight="1">
      <c r="A78" s="55" t="s">
        <v>214</v>
      </c>
      <c r="B78" s="56" t="s">
        <v>215</v>
      </c>
      <c r="C78" s="57" t="s">
        <v>216</v>
      </c>
      <c r="D78" s="58" t="s">
        <v>217</v>
      </c>
      <c r="E78" s="58" t="s">
        <v>218</v>
      </c>
      <c r="F78" s="58" t="s">
        <v>219</v>
      </c>
      <c r="G78" s="59" t="s">
        <v>220</v>
      </c>
      <c r="H78" s="60" t="s">
        <v>221</v>
      </c>
      <c r="I78" s="39"/>
      <c r="J78" s="34"/>
      <c r="K78" s="34"/>
      <c r="L78" s="34"/>
      <c r="M78" s="34"/>
      <c r="N78" s="34"/>
      <c r="O78" s="61"/>
    </row>
    <row r="79" spans="1:15" s="30" customFormat="1" ht="35.25" customHeight="1">
      <c r="A79" s="430" t="s">
        <v>259</v>
      </c>
      <c r="B79" s="457">
        <v>1</v>
      </c>
      <c r="C79" s="41" t="s">
        <v>230</v>
      </c>
      <c r="D79" s="35">
        <v>1</v>
      </c>
      <c r="E79" s="36">
        <v>3800000</v>
      </c>
      <c r="F79" s="35">
        <v>3</v>
      </c>
      <c r="G79" s="37">
        <f>D79*E79*F79</f>
        <v>11400000</v>
      </c>
      <c r="H79" s="28" t="s">
        <v>231</v>
      </c>
      <c r="I79" s="441">
        <f>SUM(G79:G82)</f>
        <v>52200000</v>
      </c>
      <c r="J79" s="441">
        <v>15000000</v>
      </c>
      <c r="K79" s="441">
        <f>G85</f>
        <v>12600000</v>
      </c>
      <c r="L79" s="441">
        <f>SUM(I79:K82)</f>
        <v>79800000</v>
      </c>
      <c r="M79" s="441">
        <f>G87</f>
        <v>2878620</v>
      </c>
      <c r="N79" s="443">
        <f>SUM(L79:M82)</f>
        <v>82678620</v>
      </c>
      <c r="O79" s="29"/>
    </row>
    <row r="80" spans="1:15" s="30" customFormat="1" ht="27.75" customHeight="1">
      <c r="A80" s="456"/>
      <c r="B80" s="458"/>
      <c r="C80" s="41" t="s">
        <v>244</v>
      </c>
      <c r="D80" s="35">
        <v>1</v>
      </c>
      <c r="E80" s="36">
        <v>3400000</v>
      </c>
      <c r="F80" s="35">
        <v>3</v>
      </c>
      <c r="G80" s="37">
        <f t="shared" ref="G80:G81" si="6">D80*E80*F80</f>
        <v>10200000</v>
      </c>
      <c r="H80" s="42" t="s">
        <v>234</v>
      </c>
      <c r="I80" s="439"/>
      <c r="J80" s="439"/>
      <c r="K80" s="439"/>
      <c r="L80" s="439"/>
      <c r="M80" s="439"/>
      <c r="N80" s="440"/>
      <c r="O80" s="29"/>
    </row>
    <row r="81" spans="1:18" ht="26.25" customHeight="1">
      <c r="A81" s="456"/>
      <c r="B81" s="458"/>
      <c r="C81" s="41" t="s">
        <v>232</v>
      </c>
      <c r="D81" s="35">
        <v>1</v>
      </c>
      <c r="E81" s="36">
        <v>3400000</v>
      </c>
      <c r="F81" s="35">
        <v>3</v>
      </c>
      <c r="G81" s="37">
        <f t="shared" si="6"/>
        <v>10200000</v>
      </c>
      <c r="H81" s="84" t="s">
        <v>248</v>
      </c>
      <c r="I81" s="439"/>
      <c r="J81" s="439"/>
      <c r="K81" s="439"/>
      <c r="L81" s="439"/>
      <c r="M81" s="439"/>
      <c r="N81" s="440"/>
    </row>
    <row r="82" spans="1:18" ht="39.75" customHeight="1">
      <c r="A82" s="456"/>
      <c r="B82" s="458"/>
      <c r="C82" s="41" t="s">
        <v>235</v>
      </c>
      <c r="D82" s="35">
        <v>4</v>
      </c>
      <c r="E82" s="36">
        <v>1700000</v>
      </c>
      <c r="F82" s="35">
        <v>3</v>
      </c>
      <c r="G82" s="37">
        <f>D82*E82*F82</f>
        <v>20400000</v>
      </c>
      <c r="H82" s="38" t="s">
        <v>258</v>
      </c>
      <c r="I82" s="460"/>
      <c r="J82" s="460"/>
      <c r="K82" s="460"/>
      <c r="L82" s="460"/>
      <c r="M82" s="460"/>
      <c r="N82" s="461"/>
    </row>
    <row r="83" spans="1:18" s="62" customFormat="1">
      <c r="A83" s="456"/>
      <c r="B83" s="459"/>
      <c r="C83" s="437" t="s">
        <v>237</v>
      </c>
      <c r="D83" s="437"/>
      <c r="E83" s="437"/>
      <c r="F83" s="437"/>
      <c r="G83" s="51">
        <f>SUM(G79:G82)</f>
        <v>52200000</v>
      </c>
      <c r="H83" s="64"/>
      <c r="I83" s="80"/>
      <c r="J83" s="81"/>
      <c r="K83" s="81"/>
      <c r="L83" s="81"/>
      <c r="M83" s="81"/>
      <c r="N83" s="82"/>
      <c r="O83" s="61"/>
    </row>
    <row r="84" spans="1:18" s="62" customFormat="1">
      <c r="A84" s="456"/>
      <c r="B84" s="83">
        <v>2</v>
      </c>
      <c r="C84" s="50" t="s">
        <v>238</v>
      </c>
      <c r="D84" s="35">
        <v>4</v>
      </c>
      <c r="E84" s="36">
        <f>G84/D84</f>
        <v>3750000</v>
      </c>
      <c r="F84" s="35"/>
      <c r="G84" s="51">
        <v>15000000</v>
      </c>
      <c r="H84" s="42"/>
      <c r="I84" s="80"/>
      <c r="J84" s="81"/>
      <c r="K84" s="81"/>
      <c r="L84" s="81"/>
      <c r="M84" s="81"/>
      <c r="N84" s="82"/>
      <c r="O84" s="61"/>
    </row>
    <row r="85" spans="1:18" s="62" customFormat="1">
      <c r="A85" s="456"/>
      <c r="B85" s="83">
        <v>3</v>
      </c>
      <c r="C85" s="50" t="s">
        <v>250</v>
      </c>
      <c r="D85" s="35"/>
      <c r="E85" s="36">
        <v>4200000</v>
      </c>
      <c r="F85" s="35">
        <v>3</v>
      </c>
      <c r="G85" s="51">
        <f>E85*F85</f>
        <v>12600000</v>
      </c>
      <c r="H85" s="42"/>
      <c r="I85" s="80"/>
      <c r="J85" s="81"/>
      <c r="K85" s="81"/>
      <c r="L85" s="81"/>
      <c r="M85" s="81"/>
      <c r="N85" s="82"/>
      <c r="O85" s="61"/>
    </row>
    <row r="86" spans="1:18" s="62" customFormat="1">
      <c r="A86" s="456"/>
      <c r="B86" s="83"/>
      <c r="C86" s="50" t="s">
        <v>240</v>
      </c>
      <c r="D86" s="35"/>
      <c r="E86" s="36"/>
      <c r="F86" s="35"/>
      <c r="G86" s="51">
        <f>SUM(G83:G85)</f>
        <v>79800000</v>
      </c>
      <c r="H86" s="42"/>
      <c r="I86" s="80"/>
      <c r="J86" s="81"/>
      <c r="K86" s="81"/>
      <c r="L86" s="81"/>
      <c r="M86" s="81"/>
      <c r="N86" s="82"/>
      <c r="O86" s="61"/>
    </row>
    <row r="87" spans="1:18" s="62" customFormat="1" ht="20.25" customHeight="1">
      <c r="A87" s="456"/>
      <c r="B87" s="83">
        <v>4</v>
      </c>
      <c r="C87" s="52" t="s">
        <v>246</v>
      </c>
      <c r="D87" s="35"/>
      <c r="E87" s="36" t="s">
        <v>242</v>
      </c>
      <c r="F87" s="128">
        <f>G87*100/G86</f>
        <v>3.6072932330827068</v>
      </c>
      <c r="G87" s="37">
        <v>2878620</v>
      </c>
      <c r="H87" s="42"/>
      <c r="I87" s="80"/>
      <c r="J87" s="81"/>
      <c r="K87" s="81"/>
      <c r="L87" s="81"/>
      <c r="M87" s="81"/>
      <c r="N87" s="82"/>
      <c r="O87" s="61"/>
    </row>
    <row r="88" spans="1:18" s="62" customFormat="1" ht="21" customHeight="1" thickBot="1">
      <c r="A88" s="456"/>
      <c r="B88" s="49"/>
      <c r="C88" s="438" t="s">
        <v>227</v>
      </c>
      <c r="D88" s="438"/>
      <c r="E88" s="438"/>
      <c r="F88" s="438"/>
      <c r="G88" s="47">
        <f>SUM(G86:G87)</f>
        <v>82678620</v>
      </c>
      <c r="H88" s="42"/>
      <c r="I88" s="80"/>
      <c r="J88" s="81"/>
      <c r="K88" s="81"/>
      <c r="L88" s="81"/>
      <c r="M88" s="81"/>
      <c r="N88" s="82"/>
      <c r="O88" s="61"/>
    </row>
    <row r="89" spans="1:18" s="62" customFormat="1" ht="44.25" customHeight="1">
      <c r="A89" s="55" t="s">
        <v>214</v>
      </c>
      <c r="B89" s="85" t="s">
        <v>215</v>
      </c>
      <c r="C89" s="57" t="s">
        <v>216</v>
      </c>
      <c r="D89" s="58" t="s">
        <v>217</v>
      </c>
      <c r="E89" s="58" t="s">
        <v>218</v>
      </c>
      <c r="F89" s="58" t="s">
        <v>219</v>
      </c>
      <c r="G89" s="59" t="s">
        <v>220</v>
      </c>
      <c r="H89" s="60" t="s">
        <v>221</v>
      </c>
      <c r="I89" s="39"/>
      <c r="J89" s="34"/>
      <c r="K89" s="34"/>
      <c r="L89" s="34"/>
      <c r="M89" s="34"/>
      <c r="N89" s="34"/>
      <c r="O89" s="61"/>
    </row>
    <row r="90" spans="1:18" ht="31.5" customHeight="1">
      <c r="A90" s="422" t="s">
        <v>260</v>
      </c>
      <c r="B90" s="424">
        <v>1</v>
      </c>
      <c r="C90" s="41" t="s">
        <v>230</v>
      </c>
      <c r="D90" s="35">
        <v>1</v>
      </c>
      <c r="E90" s="36">
        <v>3800000</v>
      </c>
      <c r="F90" s="35">
        <v>3</v>
      </c>
      <c r="G90" s="37">
        <f>D90*E90*F90</f>
        <v>11400000</v>
      </c>
      <c r="H90" s="28" t="s">
        <v>231</v>
      </c>
      <c r="I90" s="439">
        <f>SUM(G90:G93)</f>
        <v>52200000</v>
      </c>
      <c r="J90" s="439">
        <v>15000000</v>
      </c>
      <c r="K90" s="439">
        <f>G96</f>
        <v>12600000</v>
      </c>
      <c r="L90" s="439">
        <f>SUM(I90:K93)</f>
        <v>79800000</v>
      </c>
      <c r="M90" s="439">
        <f>G98</f>
        <v>2878620</v>
      </c>
      <c r="N90" s="440">
        <f>SUM(L90:M93)</f>
        <v>82678620</v>
      </c>
    </row>
    <row r="91" spans="1:18" ht="19.5" customHeight="1">
      <c r="A91" s="422"/>
      <c r="B91" s="424"/>
      <c r="C91" s="41" t="s">
        <v>244</v>
      </c>
      <c r="D91" s="35">
        <v>1</v>
      </c>
      <c r="E91" s="36">
        <v>3400000</v>
      </c>
      <c r="F91" s="35">
        <v>3</v>
      </c>
      <c r="G91" s="37">
        <f t="shared" ref="G91:G92" si="7">D91*E91*F91</f>
        <v>10200000</v>
      </c>
      <c r="H91" s="42" t="s">
        <v>234</v>
      </c>
      <c r="I91" s="439"/>
      <c r="J91" s="439"/>
      <c r="K91" s="439"/>
      <c r="L91" s="439"/>
      <c r="M91" s="439"/>
      <c r="N91" s="440"/>
    </row>
    <row r="92" spans="1:18" ht="21.75" customHeight="1">
      <c r="A92" s="422"/>
      <c r="B92" s="424"/>
      <c r="C92" s="41" t="s">
        <v>232</v>
      </c>
      <c r="D92" s="35">
        <v>1</v>
      </c>
      <c r="E92" s="36">
        <v>3400000</v>
      </c>
      <c r="F92" s="35">
        <v>3</v>
      </c>
      <c r="G92" s="37">
        <f t="shared" si="7"/>
        <v>10200000</v>
      </c>
      <c r="H92" s="84" t="s">
        <v>248</v>
      </c>
      <c r="I92" s="439"/>
      <c r="J92" s="439"/>
      <c r="K92" s="439"/>
      <c r="L92" s="439"/>
      <c r="M92" s="439"/>
      <c r="N92" s="440"/>
    </row>
    <row r="93" spans="1:18" ht="24" customHeight="1">
      <c r="A93" s="422"/>
      <c r="B93" s="424"/>
      <c r="C93" s="41" t="s">
        <v>235</v>
      </c>
      <c r="D93" s="35">
        <v>4</v>
      </c>
      <c r="E93" s="36">
        <v>1700000</v>
      </c>
      <c r="F93" s="35">
        <v>3</v>
      </c>
      <c r="G93" s="37">
        <f>D93*E93*F93</f>
        <v>20400000</v>
      </c>
      <c r="H93" s="38" t="s">
        <v>258</v>
      </c>
      <c r="I93" s="439"/>
      <c r="J93" s="439"/>
      <c r="K93" s="439"/>
      <c r="L93" s="439"/>
      <c r="M93" s="439"/>
      <c r="N93" s="440"/>
      <c r="R93" s="27" t="s">
        <v>110</v>
      </c>
    </row>
    <row r="94" spans="1:18" s="62" customFormat="1">
      <c r="A94" s="422"/>
      <c r="B94" s="424"/>
      <c r="C94" s="437" t="s">
        <v>237</v>
      </c>
      <c r="D94" s="437"/>
      <c r="E94" s="437"/>
      <c r="F94" s="437"/>
      <c r="G94" s="51">
        <f>SUM(G90:G93)</f>
        <v>52200000</v>
      </c>
      <c r="H94" s="64"/>
      <c r="I94" s="80"/>
      <c r="J94" s="81"/>
      <c r="K94" s="81"/>
      <c r="L94" s="81"/>
      <c r="M94" s="81"/>
      <c r="N94" s="82"/>
      <c r="O94" s="61"/>
    </row>
    <row r="95" spans="1:18" s="62" customFormat="1">
      <c r="A95" s="422"/>
      <c r="B95" s="71">
        <v>2</v>
      </c>
      <c r="C95" s="50" t="s">
        <v>238</v>
      </c>
      <c r="D95" s="35">
        <v>4</v>
      </c>
      <c r="E95" s="36">
        <f>G95/D95</f>
        <v>3750000</v>
      </c>
      <c r="F95" s="35"/>
      <c r="G95" s="51">
        <v>15000000</v>
      </c>
      <c r="H95" s="42"/>
      <c r="I95" s="80"/>
      <c r="J95" s="81"/>
      <c r="K95" s="81"/>
      <c r="L95" s="81"/>
      <c r="M95" s="81"/>
      <c r="N95" s="82"/>
      <c r="O95" s="61"/>
    </row>
    <row r="96" spans="1:18" s="62" customFormat="1">
      <c r="A96" s="422"/>
      <c r="B96" s="71">
        <v>3</v>
      </c>
      <c r="C96" s="50" t="s">
        <v>250</v>
      </c>
      <c r="D96" s="35"/>
      <c r="E96" s="36">
        <v>4200000</v>
      </c>
      <c r="F96" s="35">
        <v>3</v>
      </c>
      <c r="G96" s="51">
        <f>E96*F96</f>
        <v>12600000</v>
      </c>
      <c r="H96" s="42"/>
      <c r="I96" s="80"/>
      <c r="J96" s="81"/>
      <c r="K96" s="81"/>
      <c r="L96" s="81"/>
      <c r="M96" s="81"/>
      <c r="N96" s="82"/>
      <c r="O96" s="61"/>
    </row>
    <row r="97" spans="1:17" s="62" customFormat="1">
      <c r="A97" s="422"/>
      <c r="B97" s="71"/>
      <c r="C97" s="50" t="s">
        <v>240</v>
      </c>
      <c r="D97" s="35"/>
      <c r="E97" s="36"/>
      <c r="F97" s="35"/>
      <c r="G97" s="51">
        <f>SUM(G94:G96)</f>
        <v>79800000</v>
      </c>
      <c r="H97" s="42"/>
      <c r="I97" s="80"/>
      <c r="J97" s="81"/>
      <c r="K97" s="81"/>
      <c r="L97" s="81"/>
      <c r="M97" s="81"/>
      <c r="N97" s="82"/>
      <c r="O97" s="61"/>
    </row>
    <row r="98" spans="1:17" s="62" customFormat="1" ht="15" customHeight="1">
      <c r="A98" s="422"/>
      <c r="B98" s="71">
        <v>4</v>
      </c>
      <c r="C98" s="52" t="s">
        <v>246</v>
      </c>
      <c r="D98" s="35"/>
      <c r="E98" s="36" t="s">
        <v>242</v>
      </c>
      <c r="F98" s="128">
        <f>G98*100/G97</f>
        <v>3.6072932330827068</v>
      </c>
      <c r="G98" s="37">
        <v>2878620</v>
      </c>
      <c r="H98" s="42"/>
      <c r="I98" s="80"/>
      <c r="J98" s="81"/>
      <c r="K98" s="81"/>
      <c r="L98" s="81"/>
      <c r="M98" s="81"/>
      <c r="N98" s="82"/>
      <c r="O98" s="61"/>
    </row>
    <row r="99" spans="1:17" s="62" customFormat="1" ht="21" customHeight="1" thickBot="1">
      <c r="A99" s="430"/>
      <c r="B99" s="74"/>
      <c r="C99" s="438" t="s">
        <v>227</v>
      </c>
      <c r="D99" s="438"/>
      <c r="E99" s="438"/>
      <c r="F99" s="438"/>
      <c r="G99" s="47">
        <f>SUM(G97:G98)</f>
        <v>82678620</v>
      </c>
      <c r="H99" s="42"/>
      <c r="I99" s="80"/>
      <c r="J99" s="81"/>
      <c r="K99" s="81"/>
      <c r="L99" s="81"/>
      <c r="M99" s="81"/>
      <c r="N99" s="82"/>
      <c r="O99" s="61"/>
    </row>
    <row r="100" spans="1:17" s="62" customFormat="1" ht="44.25" customHeight="1">
      <c r="A100" s="55" t="s">
        <v>214</v>
      </c>
      <c r="B100" s="85" t="s">
        <v>215</v>
      </c>
      <c r="C100" s="57" t="s">
        <v>216</v>
      </c>
      <c r="D100" s="58" t="s">
        <v>217</v>
      </c>
      <c r="E100" s="58" t="s">
        <v>218</v>
      </c>
      <c r="F100" s="58" t="s">
        <v>219</v>
      </c>
      <c r="G100" s="59" t="s">
        <v>220</v>
      </c>
      <c r="H100" s="60" t="s">
        <v>221</v>
      </c>
      <c r="I100" s="39"/>
      <c r="J100" s="34"/>
      <c r="K100" s="34"/>
      <c r="L100" s="34"/>
      <c r="M100" s="34"/>
      <c r="N100" s="34"/>
      <c r="O100" s="61"/>
    </row>
    <row r="101" spans="1:17" ht="42" customHeight="1">
      <c r="A101" s="447" t="s">
        <v>261</v>
      </c>
      <c r="B101" s="448">
        <v>1</v>
      </c>
      <c r="C101" s="41" t="s">
        <v>230</v>
      </c>
      <c r="D101" s="35">
        <v>1</v>
      </c>
      <c r="E101" s="36">
        <v>3800000</v>
      </c>
      <c r="F101" s="35">
        <v>3</v>
      </c>
      <c r="G101" s="37">
        <f>D101*E101*F101</f>
        <v>11400000</v>
      </c>
      <c r="H101" s="88" t="s">
        <v>262</v>
      </c>
      <c r="I101" s="449">
        <f>SUM(G101:G104)</f>
        <v>52200000</v>
      </c>
      <c r="J101" s="445">
        <v>15000000</v>
      </c>
      <c r="K101" s="445">
        <f>G107</f>
        <v>12600000</v>
      </c>
      <c r="L101" s="445">
        <f>SUM(I101:K101)</f>
        <v>79800000</v>
      </c>
      <c r="M101" s="445">
        <f>G109</f>
        <v>2878620</v>
      </c>
      <c r="N101" s="444">
        <f>SUM(L101:M101)</f>
        <v>82678620</v>
      </c>
    </row>
    <row r="102" spans="1:17" ht="45">
      <c r="A102" s="422"/>
      <c r="B102" s="424"/>
      <c r="C102" s="41" t="s">
        <v>244</v>
      </c>
      <c r="D102" s="35">
        <v>1</v>
      </c>
      <c r="E102" s="36">
        <v>3400000</v>
      </c>
      <c r="F102" s="35">
        <v>3</v>
      </c>
      <c r="G102" s="37">
        <f t="shared" ref="G102:G103" si="8">D102*E102*F102</f>
        <v>10200000</v>
      </c>
      <c r="H102" s="42" t="s">
        <v>234</v>
      </c>
      <c r="I102" s="450"/>
      <c r="J102" s="446"/>
      <c r="K102" s="446"/>
      <c r="L102" s="446"/>
      <c r="M102" s="446"/>
      <c r="N102" s="451"/>
    </row>
    <row r="103" spans="1:17" ht="24" customHeight="1">
      <c r="A103" s="422"/>
      <c r="B103" s="424"/>
      <c r="C103" s="41" t="s">
        <v>232</v>
      </c>
      <c r="D103" s="35">
        <v>1</v>
      </c>
      <c r="E103" s="36">
        <v>3400000</v>
      </c>
      <c r="F103" s="35">
        <v>3</v>
      </c>
      <c r="G103" s="37">
        <f t="shared" si="8"/>
        <v>10200000</v>
      </c>
      <c r="H103" s="68" t="s">
        <v>248</v>
      </c>
      <c r="I103" s="450"/>
      <c r="J103" s="446"/>
      <c r="K103" s="446"/>
      <c r="L103" s="446"/>
      <c r="M103" s="446"/>
      <c r="N103" s="451"/>
    </row>
    <row r="104" spans="1:17" ht="27.75" customHeight="1">
      <c r="A104" s="422"/>
      <c r="B104" s="424"/>
      <c r="C104" s="41" t="s">
        <v>235</v>
      </c>
      <c r="D104" s="35">
        <v>4</v>
      </c>
      <c r="E104" s="36">
        <v>1700000</v>
      </c>
      <c r="F104" s="35">
        <v>3</v>
      </c>
      <c r="G104" s="37">
        <f>D104*E104*F104</f>
        <v>20400000</v>
      </c>
      <c r="H104" s="63" t="s">
        <v>245</v>
      </c>
      <c r="I104" s="450"/>
      <c r="J104" s="446"/>
      <c r="K104" s="446"/>
      <c r="L104" s="446"/>
      <c r="M104" s="446"/>
      <c r="N104" s="451"/>
      <c r="O104" s="40" t="e">
        <f>#REF!*100/#REF!</f>
        <v>#REF!</v>
      </c>
    </row>
    <row r="105" spans="1:17" s="62" customFormat="1">
      <c r="A105" s="422"/>
      <c r="B105" s="71"/>
      <c r="C105" s="437" t="s">
        <v>237</v>
      </c>
      <c r="D105" s="437"/>
      <c r="E105" s="437"/>
      <c r="F105" s="437"/>
      <c r="G105" s="51">
        <f>SUM(G101:G104)</f>
        <v>52200000</v>
      </c>
      <c r="H105" s="64"/>
      <c r="I105" s="450"/>
      <c r="J105" s="446"/>
      <c r="K105" s="446"/>
      <c r="L105" s="446"/>
      <c r="M105" s="446"/>
      <c r="N105" s="451"/>
      <c r="O105" s="61"/>
    </row>
    <row r="106" spans="1:17" s="62" customFormat="1">
      <c r="A106" s="422"/>
      <c r="B106" s="71">
        <v>2</v>
      </c>
      <c r="C106" s="50" t="s">
        <v>238</v>
      </c>
      <c r="D106" s="35">
        <v>4</v>
      </c>
      <c r="E106" s="36">
        <f>G106/D106</f>
        <v>3750000</v>
      </c>
      <c r="F106" s="35"/>
      <c r="G106" s="51">
        <v>15000000</v>
      </c>
      <c r="H106" s="42"/>
      <c r="I106" s="450"/>
      <c r="J106" s="446"/>
      <c r="K106" s="446"/>
      <c r="L106" s="446"/>
      <c r="M106" s="446"/>
      <c r="N106" s="451"/>
      <c r="O106" s="61"/>
    </row>
    <row r="107" spans="1:17" s="62" customFormat="1">
      <c r="A107" s="422"/>
      <c r="B107" s="71">
        <v>3</v>
      </c>
      <c r="C107" s="50" t="s">
        <v>250</v>
      </c>
      <c r="D107" s="35"/>
      <c r="E107" s="36">
        <v>4200000</v>
      </c>
      <c r="F107" s="35">
        <v>3</v>
      </c>
      <c r="G107" s="51">
        <f>E107*F107</f>
        <v>12600000</v>
      </c>
      <c r="H107" s="42"/>
      <c r="I107" s="450"/>
      <c r="J107" s="446"/>
      <c r="K107" s="446"/>
      <c r="L107" s="446"/>
      <c r="M107" s="446"/>
      <c r="N107" s="451"/>
      <c r="O107" s="61"/>
    </row>
    <row r="108" spans="1:17" s="62" customFormat="1">
      <c r="A108" s="422"/>
      <c r="B108" s="71"/>
      <c r="C108" s="50" t="s">
        <v>240</v>
      </c>
      <c r="D108" s="35"/>
      <c r="E108" s="36"/>
      <c r="F108" s="35"/>
      <c r="G108" s="51">
        <f>SUM(G105:G107)</f>
        <v>79800000</v>
      </c>
      <c r="H108" s="42"/>
      <c r="I108" s="450"/>
      <c r="J108" s="446"/>
      <c r="K108" s="446"/>
      <c r="L108" s="446"/>
      <c r="M108" s="446"/>
      <c r="N108" s="451"/>
      <c r="O108" s="61"/>
    </row>
    <row r="109" spans="1:17" s="62" customFormat="1" ht="24.75" customHeight="1">
      <c r="A109" s="422"/>
      <c r="B109" s="71">
        <v>4</v>
      </c>
      <c r="C109" s="52" t="s">
        <v>246</v>
      </c>
      <c r="D109" s="35"/>
      <c r="E109" s="36" t="s">
        <v>242</v>
      </c>
      <c r="F109" s="128">
        <f>G109*100/G108</f>
        <v>3.6072932330827068</v>
      </c>
      <c r="G109" s="37">
        <v>2878620</v>
      </c>
      <c r="H109" s="42"/>
      <c r="I109" s="450"/>
      <c r="J109" s="446"/>
      <c r="K109" s="446"/>
      <c r="L109" s="446"/>
      <c r="M109" s="446"/>
      <c r="N109" s="451"/>
      <c r="O109" s="61"/>
    </row>
    <row r="110" spans="1:17" s="62" customFormat="1" ht="21" customHeight="1" thickBot="1">
      <c r="A110" s="430"/>
      <c r="B110" s="74"/>
      <c r="C110" s="438" t="s">
        <v>227</v>
      </c>
      <c r="D110" s="438"/>
      <c r="E110" s="438"/>
      <c r="F110" s="438"/>
      <c r="G110" s="47">
        <f>SUM(G108:G109)</f>
        <v>82678620</v>
      </c>
      <c r="H110" s="42"/>
      <c r="I110" s="450"/>
      <c r="J110" s="446"/>
      <c r="K110" s="446"/>
      <c r="L110" s="446"/>
      <c r="M110" s="446"/>
      <c r="N110" s="451"/>
      <c r="O110" s="61"/>
    </row>
    <row r="111" spans="1:17" s="62" customFormat="1" ht="44.25" customHeight="1">
      <c r="A111" s="55" t="s">
        <v>214</v>
      </c>
      <c r="B111" s="85" t="s">
        <v>215</v>
      </c>
      <c r="C111" s="57" t="s">
        <v>216</v>
      </c>
      <c r="D111" s="58" t="s">
        <v>217</v>
      </c>
      <c r="E111" s="58" t="s">
        <v>218</v>
      </c>
      <c r="F111" s="58" t="s">
        <v>219</v>
      </c>
      <c r="G111" s="59" t="s">
        <v>220</v>
      </c>
      <c r="H111" s="60" t="s">
        <v>221</v>
      </c>
      <c r="I111" s="450">
        <f>G116</f>
        <v>52200000</v>
      </c>
      <c r="J111" s="446">
        <v>20000000</v>
      </c>
      <c r="K111" s="446">
        <f>G118</f>
        <v>12600000</v>
      </c>
      <c r="L111" s="446">
        <f>SUM(I111:K121)</f>
        <v>84800000</v>
      </c>
      <c r="M111" s="446">
        <f>G120</f>
        <v>2878620</v>
      </c>
      <c r="N111" s="451">
        <f>SUM(L111:M121)</f>
        <v>87678620</v>
      </c>
      <c r="O111" s="61"/>
    </row>
    <row r="112" spans="1:17" ht="21" customHeight="1">
      <c r="A112" s="422" t="s">
        <v>263</v>
      </c>
      <c r="B112" s="424">
        <v>1</v>
      </c>
      <c r="C112" s="41" t="s">
        <v>230</v>
      </c>
      <c r="D112" s="35">
        <v>1</v>
      </c>
      <c r="E112" s="36">
        <v>3800000</v>
      </c>
      <c r="F112" s="35">
        <v>3</v>
      </c>
      <c r="G112" s="37">
        <f>D112*E112*F112</f>
        <v>11400000</v>
      </c>
      <c r="H112" s="101" t="s">
        <v>262</v>
      </c>
      <c r="I112" s="450"/>
      <c r="J112" s="446"/>
      <c r="K112" s="446"/>
      <c r="L112" s="446"/>
      <c r="M112" s="446"/>
      <c r="N112" s="451"/>
      <c r="Q112" s="27" t="s">
        <v>100</v>
      </c>
    </row>
    <row r="113" spans="1:15" ht="25.5" customHeight="1">
      <c r="A113" s="422"/>
      <c r="B113" s="424"/>
      <c r="C113" s="41" t="s">
        <v>244</v>
      </c>
      <c r="D113" s="35">
        <v>1</v>
      </c>
      <c r="E113" s="36">
        <v>3400000</v>
      </c>
      <c r="F113" s="35">
        <v>3</v>
      </c>
      <c r="G113" s="37">
        <f t="shared" ref="G113:G114" si="9">D113*E113*F113</f>
        <v>10200000</v>
      </c>
      <c r="H113" s="42" t="s">
        <v>234</v>
      </c>
      <c r="I113" s="450"/>
      <c r="J113" s="446"/>
      <c r="K113" s="446"/>
      <c r="L113" s="446"/>
      <c r="M113" s="446"/>
      <c r="N113" s="451"/>
      <c r="O113" s="40" t="e">
        <f>#REF!*100/#REF!</f>
        <v>#REF!</v>
      </c>
    </row>
    <row r="114" spans="1:15" ht="19.5" customHeight="1">
      <c r="A114" s="422"/>
      <c r="B114" s="424"/>
      <c r="C114" s="41" t="s">
        <v>232</v>
      </c>
      <c r="D114" s="35">
        <v>1</v>
      </c>
      <c r="E114" s="36">
        <v>3400000</v>
      </c>
      <c r="F114" s="35">
        <v>3</v>
      </c>
      <c r="G114" s="37">
        <f t="shared" si="9"/>
        <v>10200000</v>
      </c>
      <c r="H114" s="77" t="s">
        <v>248</v>
      </c>
      <c r="I114" s="450"/>
      <c r="J114" s="446"/>
      <c r="K114" s="446"/>
      <c r="L114" s="446"/>
      <c r="M114" s="446"/>
      <c r="N114" s="451"/>
    </row>
    <row r="115" spans="1:15" ht="27" customHeight="1">
      <c r="A115" s="422"/>
      <c r="B115" s="424"/>
      <c r="C115" s="41" t="s">
        <v>235</v>
      </c>
      <c r="D115" s="35">
        <v>4</v>
      </c>
      <c r="E115" s="36">
        <v>1700000</v>
      </c>
      <c r="F115" s="35">
        <v>3</v>
      </c>
      <c r="G115" s="37">
        <f>D115*E115*F115</f>
        <v>20400000</v>
      </c>
      <c r="H115" s="89" t="s">
        <v>264</v>
      </c>
      <c r="I115" s="450"/>
      <c r="J115" s="446"/>
      <c r="K115" s="446"/>
      <c r="L115" s="446"/>
      <c r="M115" s="446"/>
      <c r="N115" s="451"/>
    </row>
    <row r="116" spans="1:15" s="62" customFormat="1">
      <c r="A116" s="422"/>
      <c r="B116" s="424"/>
      <c r="C116" s="437" t="s">
        <v>237</v>
      </c>
      <c r="D116" s="437"/>
      <c r="E116" s="437"/>
      <c r="F116" s="437"/>
      <c r="G116" s="51">
        <f>SUM(G112:G115)</f>
        <v>52200000</v>
      </c>
      <c r="H116" s="64"/>
      <c r="I116" s="450"/>
      <c r="J116" s="446"/>
      <c r="K116" s="446"/>
      <c r="L116" s="446"/>
      <c r="M116" s="446"/>
      <c r="N116" s="451"/>
      <c r="O116" s="61"/>
    </row>
    <row r="117" spans="1:15" s="62" customFormat="1">
      <c r="A117" s="422"/>
      <c r="B117" s="71">
        <v>2</v>
      </c>
      <c r="C117" s="50" t="s">
        <v>238</v>
      </c>
      <c r="D117" s="35">
        <v>4</v>
      </c>
      <c r="E117" s="36">
        <f>G117/D117</f>
        <v>5000000</v>
      </c>
      <c r="F117" s="35"/>
      <c r="G117" s="51">
        <v>20000000</v>
      </c>
      <c r="H117" s="42"/>
      <c r="I117" s="450"/>
      <c r="J117" s="446"/>
      <c r="K117" s="446"/>
      <c r="L117" s="446"/>
      <c r="M117" s="446"/>
      <c r="N117" s="451"/>
      <c r="O117" s="61"/>
    </row>
    <row r="118" spans="1:15" s="62" customFormat="1">
      <c r="A118" s="422"/>
      <c r="B118" s="71">
        <v>3</v>
      </c>
      <c r="C118" s="50" t="s">
        <v>250</v>
      </c>
      <c r="D118" s="35"/>
      <c r="E118" s="36">
        <v>4200000</v>
      </c>
      <c r="F118" s="35">
        <v>3</v>
      </c>
      <c r="G118" s="51">
        <f>E118*F118</f>
        <v>12600000</v>
      </c>
      <c r="H118" s="42"/>
      <c r="I118" s="450"/>
      <c r="J118" s="446"/>
      <c r="K118" s="446"/>
      <c r="L118" s="446"/>
      <c r="M118" s="446"/>
      <c r="N118" s="451"/>
      <c r="O118" s="61"/>
    </row>
    <row r="119" spans="1:15" s="62" customFormat="1">
      <c r="A119" s="422"/>
      <c r="B119" s="71"/>
      <c r="C119" s="50" t="s">
        <v>240</v>
      </c>
      <c r="D119" s="35"/>
      <c r="E119" s="36"/>
      <c r="F119" s="35"/>
      <c r="G119" s="51">
        <f>SUM(G116:G118)</f>
        <v>84800000</v>
      </c>
      <c r="H119" s="42"/>
      <c r="I119" s="450"/>
      <c r="J119" s="446"/>
      <c r="K119" s="446"/>
      <c r="L119" s="446"/>
      <c r="M119" s="446"/>
      <c r="N119" s="451"/>
      <c r="O119" s="61"/>
    </row>
    <row r="120" spans="1:15" s="62" customFormat="1" ht="13.5" customHeight="1">
      <c r="A120" s="422"/>
      <c r="B120" s="71">
        <v>4</v>
      </c>
      <c r="C120" s="52" t="s">
        <v>246</v>
      </c>
      <c r="D120" s="35"/>
      <c r="E120" s="36" t="s">
        <v>242</v>
      </c>
      <c r="F120" s="128">
        <f>G120*100/G119</f>
        <v>3.3945990566037736</v>
      </c>
      <c r="G120" s="37">
        <v>2878620</v>
      </c>
      <c r="H120" s="42"/>
      <c r="I120" s="450"/>
      <c r="J120" s="446"/>
      <c r="K120" s="446"/>
      <c r="L120" s="446"/>
      <c r="M120" s="446"/>
      <c r="N120" s="451"/>
      <c r="O120" s="61"/>
    </row>
    <row r="121" spans="1:15" s="62" customFormat="1" ht="21" customHeight="1" thickBot="1">
      <c r="A121" s="43"/>
      <c r="B121" s="74"/>
      <c r="C121" s="438" t="s">
        <v>227</v>
      </c>
      <c r="D121" s="438"/>
      <c r="E121" s="438"/>
      <c r="F121" s="438"/>
      <c r="G121" s="47">
        <f>SUM(G119:G120)</f>
        <v>87678620</v>
      </c>
      <c r="H121" s="42"/>
      <c r="I121" s="452"/>
      <c r="J121" s="453"/>
      <c r="K121" s="453"/>
      <c r="L121" s="453"/>
      <c r="M121" s="453"/>
      <c r="N121" s="454"/>
      <c r="O121" s="61"/>
    </row>
    <row r="122" spans="1:15" s="62" customFormat="1" ht="44.25" customHeight="1">
      <c r="A122" s="55" t="s">
        <v>214</v>
      </c>
      <c r="B122" s="85" t="s">
        <v>215</v>
      </c>
      <c r="C122" s="57" t="s">
        <v>216</v>
      </c>
      <c r="D122" s="58" t="s">
        <v>217</v>
      </c>
      <c r="E122" s="58" t="s">
        <v>218</v>
      </c>
      <c r="F122" s="58" t="s">
        <v>219</v>
      </c>
      <c r="G122" s="59" t="s">
        <v>220</v>
      </c>
      <c r="H122" s="60" t="s">
        <v>221</v>
      </c>
      <c r="I122" s="87"/>
      <c r="J122" s="81"/>
      <c r="K122" s="81"/>
      <c r="L122" s="81"/>
      <c r="M122" s="81"/>
      <c r="N122" s="82"/>
      <c r="O122" s="61"/>
    </row>
    <row r="123" spans="1:15" s="30" customFormat="1" ht="24" customHeight="1">
      <c r="A123" s="422" t="s">
        <v>265</v>
      </c>
      <c r="B123" s="424">
        <v>1</v>
      </c>
      <c r="C123" s="41" t="s">
        <v>230</v>
      </c>
      <c r="D123" s="35">
        <v>1</v>
      </c>
      <c r="E123" s="36">
        <v>3800000</v>
      </c>
      <c r="F123" s="35">
        <v>3</v>
      </c>
      <c r="G123" s="37">
        <f>D123*E123*F123</f>
        <v>11400000</v>
      </c>
      <c r="H123" s="130" t="s">
        <v>231</v>
      </c>
      <c r="I123" s="441">
        <f>SUM(G123:G126)</f>
        <v>52200000</v>
      </c>
      <c r="J123" s="441">
        <v>25000000</v>
      </c>
      <c r="K123" s="441">
        <f>G129</f>
        <v>12600000</v>
      </c>
      <c r="L123" s="441">
        <f>SUM(I123:K126)</f>
        <v>89800000</v>
      </c>
      <c r="M123" s="441">
        <f>G131</f>
        <v>2878620</v>
      </c>
      <c r="N123" s="443">
        <f>SUM(L123:M126)</f>
        <v>92678620</v>
      </c>
      <c r="O123" s="29"/>
    </row>
    <row r="124" spans="1:15" s="30" customFormat="1" ht="18.75" customHeight="1">
      <c r="A124" s="422"/>
      <c r="B124" s="424"/>
      <c r="C124" s="41" t="s">
        <v>244</v>
      </c>
      <c r="D124" s="35">
        <v>1</v>
      </c>
      <c r="E124" s="36">
        <v>3400000</v>
      </c>
      <c r="F124" s="35">
        <v>3</v>
      </c>
      <c r="G124" s="37">
        <f t="shared" ref="G124:G125" si="10">D124*E124*F124</f>
        <v>10200000</v>
      </c>
      <c r="H124" s="42" t="s">
        <v>234</v>
      </c>
      <c r="I124" s="439"/>
      <c r="J124" s="439"/>
      <c r="K124" s="439"/>
      <c r="L124" s="439"/>
      <c r="M124" s="439"/>
      <c r="N124" s="440"/>
      <c r="O124" s="29"/>
    </row>
    <row r="125" spans="1:15" ht="15" customHeight="1">
      <c r="A125" s="422"/>
      <c r="B125" s="424"/>
      <c r="C125" s="41" t="s">
        <v>232</v>
      </c>
      <c r="D125" s="35">
        <v>1</v>
      </c>
      <c r="E125" s="36">
        <v>3400000</v>
      </c>
      <c r="F125" s="35">
        <v>3</v>
      </c>
      <c r="G125" s="37">
        <f t="shared" si="10"/>
        <v>10200000</v>
      </c>
      <c r="H125" s="77" t="s">
        <v>248</v>
      </c>
      <c r="I125" s="455"/>
      <c r="J125" s="439"/>
      <c r="K125" s="439"/>
      <c r="L125" s="439"/>
      <c r="M125" s="439"/>
      <c r="N125" s="440"/>
    </row>
    <row r="126" spans="1:15" s="91" customFormat="1" ht="21.75" customHeight="1">
      <c r="A126" s="422"/>
      <c r="B126" s="424"/>
      <c r="C126" s="41" t="s">
        <v>235</v>
      </c>
      <c r="D126" s="35">
        <v>4</v>
      </c>
      <c r="E126" s="36">
        <v>1700000</v>
      </c>
      <c r="F126" s="35">
        <v>3</v>
      </c>
      <c r="G126" s="37">
        <f>D126*E126*F126</f>
        <v>20400000</v>
      </c>
      <c r="H126" s="42" t="s">
        <v>234</v>
      </c>
      <c r="I126" s="455"/>
      <c r="J126" s="439"/>
      <c r="K126" s="439"/>
      <c r="L126" s="439"/>
      <c r="M126" s="439"/>
      <c r="N126" s="440"/>
      <c r="O126" s="90"/>
    </row>
    <row r="127" spans="1:15" s="62" customFormat="1">
      <c r="A127" s="422"/>
      <c r="B127" s="424"/>
      <c r="C127" s="437" t="s">
        <v>237</v>
      </c>
      <c r="D127" s="437"/>
      <c r="E127" s="437"/>
      <c r="F127" s="437"/>
      <c r="G127" s="51">
        <f>SUM(G123:G126)</f>
        <v>52200000</v>
      </c>
      <c r="H127" s="64"/>
      <c r="I127" s="93"/>
      <c r="J127" s="81"/>
      <c r="K127" s="81"/>
      <c r="L127" s="81"/>
      <c r="M127" s="81"/>
      <c r="N127" s="82"/>
      <c r="O127" s="61"/>
    </row>
    <row r="128" spans="1:15" s="62" customFormat="1">
      <c r="A128" s="422"/>
      <c r="B128" s="71">
        <v>2</v>
      </c>
      <c r="C128" s="50" t="s">
        <v>238</v>
      </c>
      <c r="D128" s="35">
        <v>4</v>
      </c>
      <c r="E128" s="36">
        <f>G128/D128</f>
        <v>6250000</v>
      </c>
      <c r="F128" s="35"/>
      <c r="G128" s="51">
        <v>25000000</v>
      </c>
      <c r="H128" s="42"/>
      <c r="I128" s="93"/>
      <c r="J128" s="81"/>
      <c r="K128" s="81"/>
      <c r="L128" s="81"/>
      <c r="M128" s="81"/>
      <c r="N128" s="82"/>
      <c r="O128" s="61"/>
    </row>
    <row r="129" spans="1:15" s="62" customFormat="1">
      <c r="A129" s="422"/>
      <c r="B129" s="71">
        <v>3</v>
      </c>
      <c r="C129" s="50" t="s">
        <v>250</v>
      </c>
      <c r="D129" s="35">
        <v>1</v>
      </c>
      <c r="E129" s="36">
        <v>4200000</v>
      </c>
      <c r="F129" s="35">
        <v>3</v>
      </c>
      <c r="G129" s="51">
        <f>E129*F129</f>
        <v>12600000</v>
      </c>
      <c r="H129" s="42"/>
      <c r="I129" s="93"/>
      <c r="J129" s="81"/>
      <c r="K129" s="81"/>
      <c r="L129" s="81"/>
      <c r="M129" s="81"/>
      <c r="N129" s="82"/>
      <c r="O129" s="61"/>
    </row>
    <row r="130" spans="1:15" s="62" customFormat="1">
      <c r="A130" s="422"/>
      <c r="B130" s="71"/>
      <c r="C130" s="50" t="s">
        <v>240</v>
      </c>
      <c r="D130" s="35"/>
      <c r="E130" s="36"/>
      <c r="F130" s="35"/>
      <c r="G130" s="51">
        <f>SUM(G127:G129)</f>
        <v>89800000</v>
      </c>
      <c r="H130" s="42"/>
      <c r="I130" s="93"/>
      <c r="J130" s="81"/>
      <c r="K130" s="81"/>
      <c r="L130" s="81"/>
      <c r="M130" s="81"/>
      <c r="N130" s="82"/>
      <c r="O130" s="61"/>
    </row>
    <row r="131" spans="1:15" s="62" customFormat="1" ht="12.75" customHeight="1">
      <c r="A131" s="422"/>
      <c r="B131" s="71">
        <v>4</v>
      </c>
      <c r="C131" s="52" t="s">
        <v>246</v>
      </c>
      <c r="D131" s="35"/>
      <c r="E131" s="36" t="s">
        <v>242</v>
      </c>
      <c r="F131" s="128">
        <f>G131*100/G130</f>
        <v>3.2055902004454344</v>
      </c>
      <c r="G131" s="37">
        <v>2878620</v>
      </c>
      <c r="H131" s="42"/>
      <c r="I131" s="93"/>
      <c r="J131" s="81"/>
      <c r="K131" s="81"/>
      <c r="L131" s="81"/>
      <c r="M131" s="81"/>
      <c r="N131" s="82"/>
      <c r="O131" s="61"/>
    </row>
    <row r="132" spans="1:15" s="62" customFormat="1" ht="21" customHeight="1" thickBot="1">
      <c r="A132" s="430"/>
      <c r="B132" s="74"/>
      <c r="C132" s="438" t="s">
        <v>227</v>
      </c>
      <c r="D132" s="438"/>
      <c r="E132" s="438"/>
      <c r="F132" s="438"/>
      <c r="G132" s="47">
        <f>SUM(G130:G131)</f>
        <v>92678620</v>
      </c>
      <c r="H132" s="42"/>
      <c r="I132" s="93"/>
      <c r="J132" s="81"/>
      <c r="K132" s="81"/>
      <c r="L132" s="81"/>
      <c r="M132" s="81"/>
      <c r="N132" s="82"/>
      <c r="O132" s="61"/>
    </row>
    <row r="133" spans="1:15" s="62" customFormat="1" ht="44.25" customHeight="1" thickBot="1">
      <c r="A133" s="55" t="s">
        <v>214</v>
      </c>
      <c r="B133" s="85" t="s">
        <v>215</v>
      </c>
      <c r="C133" s="57" t="s">
        <v>216</v>
      </c>
      <c r="D133" s="58" t="s">
        <v>217</v>
      </c>
      <c r="E133" s="58" t="s">
        <v>218</v>
      </c>
      <c r="F133" s="58" t="s">
        <v>219</v>
      </c>
      <c r="G133" s="59" t="s">
        <v>220</v>
      </c>
      <c r="H133" s="60" t="s">
        <v>221</v>
      </c>
      <c r="I133" s="87"/>
      <c r="J133" s="81"/>
      <c r="K133" s="81"/>
      <c r="L133" s="81"/>
      <c r="M133" s="81"/>
      <c r="N133" s="82"/>
      <c r="O133" s="61"/>
    </row>
    <row r="134" spans="1:15" s="30" customFormat="1" ht="15.75" customHeight="1">
      <c r="A134" s="422" t="s">
        <v>266</v>
      </c>
      <c r="B134" s="424">
        <v>1</v>
      </c>
      <c r="C134" s="41" t="s">
        <v>230</v>
      </c>
      <c r="D134" s="35">
        <v>1</v>
      </c>
      <c r="E134" s="36">
        <v>3800000</v>
      </c>
      <c r="F134" s="35">
        <v>3</v>
      </c>
      <c r="G134" s="37">
        <f>D134*E134*F134</f>
        <v>11400000</v>
      </c>
      <c r="H134" s="94" t="s">
        <v>231</v>
      </c>
      <c r="I134" s="441">
        <f>SUM(G134:G137)</f>
        <v>52200000</v>
      </c>
      <c r="J134" s="441">
        <v>15000000</v>
      </c>
      <c r="K134" s="441">
        <f>G140</f>
        <v>12600000</v>
      </c>
      <c r="L134" s="441">
        <f>SUM(I134:K137)</f>
        <v>79800000</v>
      </c>
      <c r="M134" s="441">
        <f>G142</f>
        <v>2878620</v>
      </c>
      <c r="N134" s="443">
        <f>SUM(L134:M137)</f>
        <v>82678620</v>
      </c>
      <c r="O134" s="29"/>
    </row>
    <row r="135" spans="1:15" s="30" customFormat="1" ht="25.5" customHeight="1">
      <c r="A135" s="422"/>
      <c r="B135" s="424"/>
      <c r="C135" s="41" t="s">
        <v>244</v>
      </c>
      <c r="D135" s="35">
        <v>1</v>
      </c>
      <c r="E135" s="36">
        <v>3400000</v>
      </c>
      <c r="F135" s="35">
        <v>3</v>
      </c>
      <c r="G135" s="37">
        <f t="shared" ref="G135:G136" si="11">D135*E135*F135</f>
        <v>10200000</v>
      </c>
      <c r="H135" s="42" t="s">
        <v>234</v>
      </c>
      <c r="I135" s="439"/>
      <c r="J135" s="439"/>
      <c r="K135" s="439"/>
      <c r="L135" s="439"/>
      <c r="M135" s="439"/>
      <c r="N135" s="440"/>
      <c r="O135" s="29"/>
    </row>
    <row r="136" spans="1:15" s="91" customFormat="1" ht="18.75" customHeight="1">
      <c r="A136" s="422"/>
      <c r="B136" s="424"/>
      <c r="C136" s="41" t="s">
        <v>232</v>
      </c>
      <c r="D136" s="35">
        <v>1</v>
      </c>
      <c r="E136" s="36">
        <v>3400000</v>
      </c>
      <c r="F136" s="35">
        <v>3</v>
      </c>
      <c r="G136" s="37">
        <f t="shared" si="11"/>
        <v>10200000</v>
      </c>
      <c r="H136" s="89" t="s">
        <v>264</v>
      </c>
      <c r="I136" s="439"/>
      <c r="J136" s="439"/>
      <c r="K136" s="439"/>
      <c r="L136" s="439"/>
      <c r="M136" s="439"/>
      <c r="N136" s="440"/>
      <c r="O136" s="90"/>
    </row>
    <row r="137" spans="1:15" s="92" customFormat="1" ht="20.25" customHeight="1">
      <c r="A137" s="422"/>
      <c r="B137" s="424"/>
      <c r="C137" s="41" t="s">
        <v>235</v>
      </c>
      <c r="D137" s="35">
        <v>4</v>
      </c>
      <c r="E137" s="36">
        <v>1700000</v>
      </c>
      <c r="F137" s="35">
        <v>3</v>
      </c>
      <c r="G137" s="37">
        <f>D137*E137*F137</f>
        <v>20400000</v>
      </c>
      <c r="H137" s="89" t="s">
        <v>267</v>
      </c>
      <c r="I137" s="442"/>
      <c r="J137" s="442"/>
      <c r="K137" s="442"/>
      <c r="L137" s="442"/>
      <c r="M137" s="442"/>
      <c r="N137" s="444"/>
      <c r="O137" s="90"/>
    </row>
    <row r="138" spans="1:15" s="62" customFormat="1">
      <c r="A138" s="422"/>
      <c r="B138" s="424"/>
      <c r="C138" s="437" t="s">
        <v>237</v>
      </c>
      <c r="D138" s="437"/>
      <c r="E138" s="437"/>
      <c r="F138" s="437"/>
      <c r="G138" s="51">
        <f>SUM(G134:G137)</f>
        <v>52200000</v>
      </c>
      <c r="H138" s="64"/>
      <c r="I138" s="93"/>
      <c r="J138" s="81"/>
      <c r="K138" s="81"/>
      <c r="L138" s="81"/>
      <c r="M138" s="81"/>
      <c r="N138" s="82"/>
      <c r="O138" s="61"/>
    </row>
    <row r="139" spans="1:15" s="62" customFormat="1">
      <c r="A139" s="422"/>
      <c r="B139" s="71">
        <v>2</v>
      </c>
      <c r="C139" s="50" t="s">
        <v>238</v>
      </c>
      <c r="D139" s="35">
        <v>4</v>
      </c>
      <c r="E139" s="36">
        <f>G139/D139</f>
        <v>3750000</v>
      </c>
      <c r="F139" s="35"/>
      <c r="G139" s="51">
        <v>15000000</v>
      </c>
      <c r="H139" s="42"/>
      <c r="I139" s="93"/>
      <c r="J139" s="81"/>
      <c r="K139" s="81"/>
      <c r="L139" s="81"/>
      <c r="M139" s="81"/>
      <c r="N139" s="82"/>
      <c r="O139" s="61"/>
    </row>
    <row r="140" spans="1:15" s="62" customFormat="1">
      <c r="A140" s="422"/>
      <c r="B140" s="71">
        <v>3</v>
      </c>
      <c r="C140" s="50" t="s">
        <v>250</v>
      </c>
      <c r="D140" s="35"/>
      <c r="E140" s="36">
        <v>4200000</v>
      </c>
      <c r="F140" s="35">
        <v>3</v>
      </c>
      <c r="G140" s="51">
        <f>E140*F140</f>
        <v>12600000</v>
      </c>
      <c r="H140" s="42"/>
      <c r="I140" s="93"/>
      <c r="J140" s="81"/>
      <c r="K140" s="81"/>
      <c r="L140" s="81"/>
      <c r="M140" s="81"/>
      <c r="N140" s="82"/>
      <c r="O140" s="61"/>
    </row>
    <row r="141" spans="1:15" s="62" customFormat="1">
      <c r="A141" s="422"/>
      <c r="B141" s="71"/>
      <c r="C141" s="50" t="s">
        <v>240</v>
      </c>
      <c r="D141" s="35"/>
      <c r="E141" s="36"/>
      <c r="F141" s="35"/>
      <c r="G141" s="51">
        <f>SUM(G138:G140)</f>
        <v>79800000</v>
      </c>
      <c r="H141" s="42"/>
      <c r="I141" s="93"/>
      <c r="J141" s="81"/>
      <c r="K141" s="81"/>
      <c r="L141" s="81"/>
      <c r="M141" s="81"/>
      <c r="N141" s="82"/>
      <c r="O141" s="61"/>
    </row>
    <row r="142" spans="1:15" s="62" customFormat="1" ht="20.25" customHeight="1">
      <c r="A142" s="422"/>
      <c r="B142" s="71">
        <v>4</v>
      </c>
      <c r="C142" s="52" t="s">
        <v>246</v>
      </c>
      <c r="D142" s="35"/>
      <c r="E142" s="36" t="s">
        <v>242</v>
      </c>
      <c r="F142" s="128">
        <f>G142*100/G141</f>
        <v>3.6072932330827068</v>
      </c>
      <c r="G142" s="37">
        <v>2878620</v>
      </c>
      <c r="H142" s="42"/>
      <c r="I142" s="93"/>
      <c r="J142" s="81"/>
      <c r="K142" s="81"/>
      <c r="L142" s="81"/>
      <c r="M142" s="81"/>
      <c r="N142" s="82"/>
      <c r="O142" s="61"/>
    </row>
    <row r="143" spans="1:15" s="62" customFormat="1" ht="21" customHeight="1" thickBot="1">
      <c r="A143" s="430"/>
      <c r="B143" s="74"/>
      <c r="C143" s="438" t="s">
        <v>227</v>
      </c>
      <c r="D143" s="438"/>
      <c r="E143" s="438"/>
      <c r="F143" s="438"/>
      <c r="G143" s="47">
        <f>SUM(G141:G142)</f>
        <v>82678620</v>
      </c>
      <c r="H143" s="42"/>
      <c r="I143" s="93"/>
      <c r="J143" s="81"/>
      <c r="K143" s="81"/>
      <c r="L143" s="81"/>
      <c r="M143" s="81"/>
      <c r="N143" s="82"/>
      <c r="O143" s="61"/>
    </row>
    <row r="144" spans="1:15" s="62" customFormat="1" ht="44.25" customHeight="1" thickBot="1">
      <c r="A144" s="55" t="s">
        <v>214</v>
      </c>
      <c r="B144" s="85" t="s">
        <v>215</v>
      </c>
      <c r="C144" s="57" t="s">
        <v>216</v>
      </c>
      <c r="D144" s="58" t="s">
        <v>217</v>
      </c>
      <c r="E144" s="58" t="s">
        <v>218</v>
      </c>
      <c r="F144" s="58" t="s">
        <v>219</v>
      </c>
      <c r="G144" s="59" t="s">
        <v>220</v>
      </c>
      <c r="H144" s="60" t="s">
        <v>221</v>
      </c>
      <c r="I144" s="87"/>
      <c r="J144" s="81"/>
      <c r="K144" s="81"/>
      <c r="L144" s="81"/>
      <c r="M144" s="81"/>
      <c r="N144" s="82"/>
      <c r="O144" s="61"/>
    </row>
    <row r="145" spans="1:15" s="30" customFormat="1" ht="30" customHeight="1">
      <c r="A145" s="422" t="s">
        <v>268</v>
      </c>
      <c r="B145" s="424">
        <v>1</v>
      </c>
      <c r="C145" s="41" t="s">
        <v>230</v>
      </c>
      <c r="D145" s="35">
        <v>1</v>
      </c>
      <c r="E145" s="36">
        <v>3800000</v>
      </c>
      <c r="F145" s="35">
        <v>3</v>
      </c>
      <c r="G145" s="37">
        <f>D145*E145*F145</f>
        <v>11400000</v>
      </c>
      <c r="H145" s="94" t="s">
        <v>231</v>
      </c>
      <c r="I145" s="441">
        <f>SUM(G145:G148)</f>
        <v>52200000</v>
      </c>
      <c r="J145" s="441">
        <v>15000000</v>
      </c>
      <c r="K145" s="441">
        <f>G151</f>
        <v>12600000</v>
      </c>
      <c r="L145" s="441">
        <f>SUM(I145:K148)</f>
        <v>79800000</v>
      </c>
      <c r="M145" s="441">
        <f>G153</f>
        <v>2878620</v>
      </c>
      <c r="N145" s="443">
        <f>SUM(L145:M148)</f>
        <v>82678620</v>
      </c>
      <c r="O145" s="29"/>
    </row>
    <row r="146" spans="1:15" s="30" customFormat="1" ht="24" customHeight="1">
      <c r="A146" s="422"/>
      <c r="B146" s="424"/>
      <c r="C146" s="41" t="s">
        <v>244</v>
      </c>
      <c r="D146" s="35">
        <v>1</v>
      </c>
      <c r="E146" s="36">
        <v>3400000</v>
      </c>
      <c r="F146" s="35">
        <v>3</v>
      </c>
      <c r="G146" s="37">
        <f t="shared" ref="G146:G147" si="12">D146*E146*F146</f>
        <v>10200000</v>
      </c>
      <c r="H146" s="42" t="s">
        <v>234</v>
      </c>
      <c r="I146" s="439"/>
      <c r="J146" s="439"/>
      <c r="K146" s="439"/>
      <c r="L146" s="439"/>
      <c r="M146" s="439"/>
      <c r="N146" s="440"/>
      <c r="O146" s="29"/>
    </row>
    <row r="147" spans="1:15" s="91" customFormat="1" ht="26.25" customHeight="1">
      <c r="A147" s="422"/>
      <c r="B147" s="424"/>
      <c r="C147" s="41" t="s">
        <v>232</v>
      </c>
      <c r="D147" s="35">
        <v>1</v>
      </c>
      <c r="E147" s="36">
        <v>3400000</v>
      </c>
      <c r="F147" s="35">
        <v>3</v>
      </c>
      <c r="G147" s="37">
        <f t="shared" si="12"/>
        <v>10200000</v>
      </c>
      <c r="H147" s="42" t="s">
        <v>234</v>
      </c>
      <c r="I147" s="439"/>
      <c r="J147" s="439"/>
      <c r="K147" s="439"/>
      <c r="L147" s="439"/>
      <c r="M147" s="439"/>
      <c r="N147" s="440"/>
      <c r="O147" s="90"/>
    </row>
    <row r="148" spans="1:15" s="92" customFormat="1" ht="36.75" customHeight="1">
      <c r="A148" s="422"/>
      <c r="B148" s="424"/>
      <c r="C148" s="41" t="s">
        <v>235</v>
      </c>
      <c r="D148" s="35">
        <v>4</v>
      </c>
      <c r="E148" s="36">
        <v>1700000</v>
      </c>
      <c r="F148" s="35">
        <v>3</v>
      </c>
      <c r="G148" s="37">
        <f>D148*E148*F148</f>
        <v>20400000</v>
      </c>
      <c r="H148" s="89"/>
      <c r="I148" s="442"/>
      <c r="J148" s="442"/>
      <c r="K148" s="442"/>
      <c r="L148" s="442"/>
      <c r="M148" s="442"/>
      <c r="N148" s="444"/>
      <c r="O148" s="90"/>
    </row>
    <row r="149" spans="1:15" s="62" customFormat="1">
      <c r="A149" s="422"/>
      <c r="B149" s="424"/>
      <c r="C149" s="437" t="s">
        <v>237</v>
      </c>
      <c r="D149" s="437"/>
      <c r="E149" s="437"/>
      <c r="F149" s="437"/>
      <c r="G149" s="51">
        <f>SUM(G145:G148)</f>
        <v>52200000</v>
      </c>
      <c r="H149" s="64"/>
      <c r="I149" s="93"/>
      <c r="J149" s="81"/>
      <c r="K149" s="81"/>
      <c r="L149" s="81"/>
      <c r="M149" s="81"/>
      <c r="N149" s="82"/>
      <c r="O149" s="61"/>
    </row>
    <row r="150" spans="1:15" s="62" customFormat="1">
      <c r="A150" s="422"/>
      <c r="B150" s="71">
        <v>2</v>
      </c>
      <c r="C150" s="50" t="s">
        <v>238</v>
      </c>
      <c r="D150" s="35">
        <v>4</v>
      </c>
      <c r="E150" s="36">
        <f>G150/D150</f>
        <v>3750000</v>
      </c>
      <c r="F150" s="35"/>
      <c r="G150" s="51">
        <v>15000000</v>
      </c>
      <c r="H150" s="42"/>
      <c r="I150" s="93"/>
      <c r="J150" s="81"/>
      <c r="K150" s="81"/>
      <c r="L150" s="81"/>
      <c r="M150" s="81"/>
      <c r="N150" s="82"/>
      <c r="O150" s="61"/>
    </row>
    <row r="151" spans="1:15" s="62" customFormat="1">
      <c r="A151" s="422"/>
      <c r="B151" s="71">
        <v>3</v>
      </c>
      <c r="C151" s="50" t="s">
        <v>250</v>
      </c>
      <c r="D151" s="35"/>
      <c r="E151" s="36">
        <v>4200000</v>
      </c>
      <c r="F151" s="35">
        <v>3</v>
      </c>
      <c r="G151" s="51">
        <f>E151*F151</f>
        <v>12600000</v>
      </c>
      <c r="H151" s="42"/>
      <c r="I151" s="93"/>
      <c r="J151" s="81"/>
      <c r="K151" s="81"/>
      <c r="L151" s="81"/>
      <c r="M151" s="81"/>
      <c r="N151" s="82"/>
      <c r="O151" s="61"/>
    </row>
    <row r="152" spans="1:15" s="62" customFormat="1">
      <c r="A152" s="422"/>
      <c r="B152" s="71"/>
      <c r="C152" s="50" t="s">
        <v>240</v>
      </c>
      <c r="D152" s="35"/>
      <c r="E152" s="36"/>
      <c r="F152" s="35"/>
      <c r="G152" s="51">
        <f>SUM(G149:G151)</f>
        <v>79800000</v>
      </c>
      <c r="H152" s="42"/>
      <c r="I152" s="93"/>
      <c r="J152" s="81"/>
      <c r="K152" s="81"/>
      <c r="L152" s="81"/>
      <c r="M152" s="81"/>
      <c r="N152" s="82"/>
      <c r="O152" s="61"/>
    </row>
    <row r="153" spans="1:15" s="62" customFormat="1" ht="19.5" customHeight="1">
      <c r="A153" s="422"/>
      <c r="B153" s="71">
        <v>4</v>
      </c>
      <c r="C153" s="52" t="s">
        <v>246</v>
      </c>
      <c r="D153" s="35"/>
      <c r="E153" s="36" t="s">
        <v>242</v>
      </c>
      <c r="F153" s="128">
        <f>G153*100/G152</f>
        <v>3.6072932330827068</v>
      </c>
      <c r="G153" s="37">
        <v>2878620</v>
      </c>
      <c r="H153" s="42"/>
      <c r="I153" s="93"/>
      <c r="J153" s="81"/>
      <c r="K153" s="81"/>
      <c r="L153" s="81"/>
      <c r="M153" s="81"/>
      <c r="N153" s="82"/>
      <c r="O153" s="61"/>
    </row>
    <row r="154" spans="1:15" s="62" customFormat="1" ht="21" customHeight="1" thickBot="1">
      <c r="A154" s="430"/>
      <c r="B154" s="74"/>
      <c r="C154" s="438" t="s">
        <v>227</v>
      </c>
      <c r="D154" s="438"/>
      <c r="E154" s="438"/>
      <c r="F154" s="438"/>
      <c r="G154" s="47">
        <f>SUM(G152:G153)</f>
        <v>82678620</v>
      </c>
      <c r="H154" s="42"/>
      <c r="I154" s="93"/>
      <c r="J154" s="81"/>
      <c r="K154" s="81"/>
      <c r="L154" s="81"/>
      <c r="M154" s="81"/>
      <c r="N154" s="82"/>
      <c r="O154" s="61"/>
    </row>
    <row r="155" spans="1:15" s="62" customFormat="1" ht="44.25" customHeight="1" thickBot="1">
      <c r="A155" s="55" t="s">
        <v>214</v>
      </c>
      <c r="B155" s="85" t="s">
        <v>215</v>
      </c>
      <c r="C155" s="57" t="s">
        <v>216</v>
      </c>
      <c r="D155" s="58" t="s">
        <v>217</v>
      </c>
      <c r="E155" s="58" t="s">
        <v>218</v>
      </c>
      <c r="F155" s="58" t="s">
        <v>219</v>
      </c>
      <c r="G155" s="59" t="s">
        <v>220</v>
      </c>
      <c r="H155" s="60" t="s">
        <v>221</v>
      </c>
      <c r="I155" s="87" t="s">
        <v>100</v>
      </c>
      <c r="J155" s="81"/>
      <c r="K155" s="81"/>
      <c r="L155" s="81"/>
      <c r="M155" s="81"/>
      <c r="N155" s="82"/>
      <c r="O155" s="61"/>
    </row>
    <row r="156" spans="1:15" s="30" customFormat="1" ht="27.75" customHeight="1">
      <c r="A156" s="422" t="s">
        <v>269</v>
      </c>
      <c r="B156" s="424">
        <v>1</v>
      </c>
      <c r="C156" s="41" t="s">
        <v>230</v>
      </c>
      <c r="D156" s="35">
        <v>1</v>
      </c>
      <c r="E156" s="36">
        <v>3800000</v>
      </c>
      <c r="F156" s="35">
        <v>3</v>
      </c>
      <c r="G156" s="37">
        <f>D156*E156*F156</f>
        <v>11400000</v>
      </c>
      <c r="H156" s="28" t="s">
        <v>231</v>
      </c>
      <c r="I156" s="439">
        <f>SUM(G156:G159)</f>
        <v>52200000</v>
      </c>
      <c r="J156" s="439">
        <v>15000000</v>
      </c>
      <c r="K156" s="439">
        <f>G162</f>
        <v>12600000</v>
      </c>
      <c r="L156" s="439">
        <f>SUM(I156:K159)</f>
        <v>79800000</v>
      </c>
      <c r="M156" s="439">
        <f>G164</f>
        <v>2878620</v>
      </c>
      <c r="N156" s="440">
        <f>SUM(L156:M159)</f>
        <v>82678620</v>
      </c>
      <c r="O156" s="90"/>
    </row>
    <row r="157" spans="1:15" s="95" customFormat="1" ht="25.5" customHeight="1">
      <c r="A157" s="422"/>
      <c r="B157" s="424"/>
      <c r="C157" s="41" t="s">
        <v>244</v>
      </c>
      <c r="D157" s="35">
        <v>1</v>
      </c>
      <c r="E157" s="36">
        <v>3400000</v>
      </c>
      <c r="F157" s="35">
        <v>3</v>
      </c>
      <c r="G157" s="37">
        <f t="shared" ref="G157:G158" si="13">D157*E157*F157</f>
        <v>10200000</v>
      </c>
      <c r="H157" s="42" t="s">
        <v>234</v>
      </c>
      <c r="I157" s="439"/>
      <c r="J157" s="439"/>
      <c r="K157" s="439"/>
      <c r="L157" s="439"/>
      <c r="M157" s="439"/>
      <c r="N157" s="440"/>
      <c r="O157" s="90"/>
    </row>
    <row r="158" spans="1:15" s="95" customFormat="1" ht="22.5" customHeight="1">
      <c r="A158" s="422"/>
      <c r="B158" s="424"/>
      <c r="C158" s="41" t="s">
        <v>232</v>
      </c>
      <c r="D158" s="35">
        <v>1</v>
      </c>
      <c r="E158" s="36">
        <v>3400000</v>
      </c>
      <c r="F158" s="35">
        <v>3</v>
      </c>
      <c r="G158" s="37">
        <f t="shared" si="13"/>
        <v>10200000</v>
      </c>
      <c r="H158" s="77" t="s">
        <v>248</v>
      </c>
      <c r="I158" s="439"/>
      <c r="J158" s="439"/>
      <c r="K158" s="439"/>
      <c r="L158" s="439"/>
      <c r="M158" s="439"/>
      <c r="N158" s="440"/>
      <c r="O158" s="90"/>
    </row>
    <row r="159" spans="1:15" s="95" customFormat="1" ht="22.5" customHeight="1">
      <c r="A159" s="422"/>
      <c r="B159" s="424"/>
      <c r="C159" s="41" t="s">
        <v>235</v>
      </c>
      <c r="D159" s="35">
        <v>4</v>
      </c>
      <c r="E159" s="36">
        <v>1700000</v>
      </c>
      <c r="F159" s="35">
        <v>3</v>
      </c>
      <c r="G159" s="37">
        <f>D159*E159*F159</f>
        <v>20400000</v>
      </c>
      <c r="H159" s="79" t="s">
        <v>270</v>
      </c>
      <c r="I159" s="439"/>
      <c r="J159" s="439"/>
      <c r="K159" s="439"/>
      <c r="L159" s="439"/>
      <c r="M159" s="439"/>
      <c r="N159" s="440"/>
      <c r="O159" s="90"/>
    </row>
    <row r="160" spans="1:15" s="62" customFormat="1">
      <c r="A160" s="422"/>
      <c r="B160" s="424"/>
      <c r="C160" s="437" t="s">
        <v>237</v>
      </c>
      <c r="D160" s="437"/>
      <c r="E160" s="437"/>
      <c r="F160" s="437"/>
      <c r="G160" s="51">
        <f>SUM(G156:G159)</f>
        <v>52200000</v>
      </c>
      <c r="H160" s="64"/>
      <c r="I160" s="93"/>
      <c r="J160" s="81"/>
      <c r="K160" s="81"/>
      <c r="L160" s="81"/>
      <c r="M160" s="81"/>
      <c r="N160" s="82"/>
      <c r="O160" s="61"/>
    </row>
    <row r="161" spans="1:15" s="62" customFormat="1">
      <c r="A161" s="422"/>
      <c r="B161" s="71">
        <v>2</v>
      </c>
      <c r="C161" s="50" t="s">
        <v>238</v>
      </c>
      <c r="D161" s="35">
        <v>4</v>
      </c>
      <c r="E161" s="36">
        <f>G161/D161</f>
        <v>3750000</v>
      </c>
      <c r="F161" s="35"/>
      <c r="G161" s="51">
        <v>15000000</v>
      </c>
      <c r="H161" s="42"/>
      <c r="I161" s="93"/>
      <c r="J161" s="81"/>
      <c r="K161" s="81"/>
      <c r="L161" s="81"/>
      <c r="M161" s="81"/>
      <c r="N161" s="82"/>
      <c r="O161" s="61"/>
    </row>
    <row r="162" spans="1:15" s="62" customFormat="1">
      <c r="A162" s="422"/>
      <c r="B162" s="71">
        <v>3</v>
      </c>
      <c r="C162" s="50" t="s">
        <v>250</v>
      </c>
      <c r="D162" s="35"/>
      <c r="E162" s="36">
        <v>4200000</v>
      </c>
      <c r="F162" s="35">
        <v>3</v>
      </c>
      <c r="G162" s="51">
        <f>E162*F162</f>
        <v>12600000</v>
      </c>
      <c r="H162" s="42"/>
      <c r="I162" s="93"/>
      <c r="J162" s="81"/>
      <c r="K162" s="81"/>
      <c r="L162" s="81"/>
      <c r="M162" s="81"/>
      <c r="N162" s="82"/>
      <c r="O162" s="61"/>
    </row>
    <row r="163" spans="1:15" s="62" customFormat="1">
      <c r="A163" s="422"/>
      <c r="B163" s="71"/>
      <c r="C163" s="50" t="s">
        <v>240</v>
      </c>
      <c r="D163" s="35"/>
      <c r="E163" s="36"/>
      <c r="F163" s="35"/>
      <c r="G163" s="51">
        <f>SUM(G160:G162)</f>
        <v>79800000</v>
      </c>
      <c r="H163" s="42"/>
      <c r="I163" s="93"/>
      <c r="J163" s="81"/>
      <c r="K163" s="81"/>
      <c r="L163" s="81"/>
      <c r="M163" s="81"/>
      <c r="N163" s="82"/>
      <c r="O163" s="61"/>
    </row>
    <row r="164" spans="1:15" s="62" customFormat="1" ht="21" customHeight="1">
      <c r="A164" s="422"/>
      <c r="B164" s="71">
        <v>4</v>
      </c>
      <c r="C164" s="52" t="s">
        <v>246</v>
      </c>
      <c r="D164" s="35"/>
      <c r="E164" s="36" t="s">
        <v>242</v>
      </c>
      <c r="F164" s="128">
        <f>G164*100/G163</f>
        <v>3.6072932330827068</v>
      </c>
      <c r="G164" s="37">
        <v>2878620</v>
      </c>
      <c r="H164" s="42"/>
      <c r="I164" s="93"/>
      <c r="J164" s="81"/>
      <c r="K164" s="81"/>
      <c r="L164" s="81"/>
      <c r="M164" s="81"/>
      <c r="N164" s="82"/>
      <c r="O164" s="61"/>
    </row>
    <row r="165" spans="1:15" s="62" customFormat="1" ht="21" customHeight="1" thickBot="1">
      <c r="A165" s="430"/>
      <c r="B165" s="74"/>
      <c r="C165" s="438" t="s">
        <v>227</v>
      </c>
      <c r="D165" s="438"/>
      <c r="E165" s="438"/>
      <c r="F165" s="438"/>
      <c r="G165" s="47">
        <f>SUM(G163:G164)</f>
        <v>82678620</v>
      </c>
      <c r="H165" s="42"/>
      <c r="I165" s="93"/>
      <c r="J165" s="81"/>
      <c r="K165" s="81"/>
      <c r="L165" s="81"/>
      <c r="M165" s="81"/>
      <c r="N165" s="82"/>
      <c r="O165" s="61"/>
    </row>
    <row r="166" spans="1:15" s="62" customFormat="1" ht="44.25" customHeight="1" thickBot="1">
      <c r="A166" s="55" t="s">
        <v>214</v>
      </c>
      <c r="B166" s="85" t="s">
        <v>215</v>
      </c>
      <c r="C166" s="57" t="s">
        <v>216</v>
      </c>
      <c r="D166" s="58" t="s">
        <v>217</v>
      </c>
      <c r="E166" s="58" t="s">
        <v>218</v>
      </c>
      <c r="F166" s="58" t="s">
        <v>219</v>
      </c>
      <c r="G166" s="59" t="s">
        <v>220</v>
      </c>
      <c r="H166" s="60" t="s">
        <v>221</v>
      </c>
      <c r="I166" s="87" t="s">
        <v>100</v>
      </c>
      <c r="J166" s="81"/>
      <c r="K166" s="81"/>
      <c r="L166" s="81"/>
      <c r="M166" s="81"/>
      <c r="N166" s="82"/>
      <c r="O166" s="61"/>
    </row>
    <row r="167" spans="1:15" s="30" customFormat="1" ht="36.75" customHeight="1">
      <c r="A167" s="422" t="s">
        <v>271</v>
      </c>
      <c r="B167" s="424">
        <v>1</v>
      </c>
      <c r="C167" s="41" t="s">
        <v>230</v>
      </c>
      <c r="D167" s="35">
        <v>1</v>
      </c>
      <c r="E167" s="36">
        <v>3800000</v>
      </c>
      <c r="F167" s="35">
        <v>3</v>
      </c>
      <c r="G167" s="37">
        <f>D167*E167*F167</f>
        <v>11400000</v>
      </c>
      <c r="H167" s="107" t="s">
        <v>272</v>
      </c>
      <c r="I167" s="431">
        <f>SUM(G167:G170)</f>
        <v>52200000</v>
      </c>
      <c r="J167" s="433">
        <v>20000000</v>
      </c>
      <c r="K167" s="433">
        <f>G173</f>
        <v>12600000</v>
      </c>
      <c r="L167" s="433">
        <f>SUM(I167:K176)</f>
        <v>84800000</v>
      </c>
      <c r="M167" s="433">
        <f>G175</f>
        <v>2878620</v>
      </c>
      <c r="N167" s="435">
        <f>SUM(L167:M176)</f>
        <v>87678620</v>
      </c>
      <c r="O167" s="29"/>
    </row>
    <row r="168" spans="1:15" s="99" customFormat="1" ht="20.25" customHeight="1">
      <c r="A168" s="422"/>
      <c r="B168" s="424"/>
      <c r="C168" s="41" t="s">
        <v>244</v>
      </c>
      <c r="D168" s="35">
        <v>1</v>
      </c>
      <c r="E168" s="36">
        <v>3400000</v>
      </c>
      <c r="F168" s="35">
        <v>3</v>
      </c>
      <c r="G168" s="37">
        <f t="shared" ref="G168:G169" si="14">D168*E168*F168</f>
        <v>10200000</v>
      </c>
      <c r="H168" s="42" t="s">
        <v>234</v>
      </c>
      <c r="I168" s="431"/>
      <c r="J168" s="433"/>
      <c r="K168" s="433"/>
      <c r="L168" s="433"/>
      <c r="M168" s="433"/>
      <c r="N168" s="435"/>
      <c r="O168" s="98"/>
    </row>
    <row r="169" spans="1:15" s="91" customFormat="1" ht="26.25" customHeight="1">
      <c r="A169" s="422"/>
      <c r="B169" s="424"/>
      <c r="C169" s="41" t="s">
        <v>232</v>
      </c>
      <c r="D169" s="35">
        <v>1</v>
      </c>
      <c r="E169" s="36">
        <v>3400000</v>
      </c>
      <c r="F169" s="35">
        <v>3</v>
      </c>
      <c r="G169" s="37">
        <f t="shared" si="14"/>
        <v>10200000</v>
      </c>
      <c r="H169" s="77" t="s">
        <v>248</v>
      </c>
      <c r="I169" s="431"/>
      <c r="J169" s="433"/>
      <c r="K169" s="433"/>
      <c r="L169" s="433"/>
      <c r="M169" s="433"/>
      <c r="N169" s="435"/>
      <c r="O169" s="90"/>
    </row>
    <row r="170" spans="1:15" s="91" customFormat="1" ht="19.5" customHeight="1">
      <c r="A170" s="422"/>
      <c r="B170" s="424"/>
      <c r="C170" s="41" t="s">
        <v>235</v>
      </c>
      <c r="D170" s="35">
        <v>4</v>
      </c>
      <c r="E170" s="36">
        <v>1700000</v>
      </c>
      <c r="F170" s="35">
        <v>3</v>
      </c>
      <c r="G170" s="37">
        <f>D170*E170*F170</f>
        <v>20400000</v>
      </c>
      <c r="H170" s="28" t="s">
        <v>231</v>
      </c>
      <c r="I170" s="431"/>
      <c r="J170" s="433"/>
      <c r="K170" s="433"/>
      <c r="L170" s="433"/>
      <c r="M170" s="433"/>
      <c r="N170" s="435"/>
      <c r="O170" s="90"/>
    </row>
    <row r="171" spans="1:15" s="62" customFormat="1">
      <c r="A171" s="422"/>
      <c r="B171" s="424"/>
      <c r="C171" s="437" t="s">
        <v>237</v>
      </c>
      <c r="D171" s="437"/>
      <c r="E171" s="437"/>
      <c r="F171" s="437"/>
      <c r="G171" s="51">
        <f>SUM(G167:G170)</f>
        <v>52200000</v>
      </c>
      <c r="H171" s="64"/>
      <c r="I171" s="431"/>
      <c r="J171" s="433"/>
      <c r="K171" s="433"/>
      <c r="L171" s="433"/>
      <c r="M171" s="433"/>
      <c r="N171" s="435"/>
      <c r="O171" s="61"/>
    </row>
    <row r="172" spans="1:15" s="62" customFormat="1">
      <c r="A172" s="422"/>
      <c r="B172" s="102">
        <v>2</v>
      </c>
      <c r="C172" s="50" t="s">
        <v>238</v>
      </c>
      <c r="D172" s="35">
        <v>4</v>
      </c>
      <c r="E172" s="36">
        <f>G172/D172</f>
        <v>5000000</v>
      </c>
      <c r="F172" s="35"/>
      <c r="G172" s="51">
        <v>20000000</v>
      </c>
      <c r="H172" s="42"/>
      <c r="I172" s="431"/>
      <c r="J172" s="433"/>
      <c r="K172" s="433"/>
      <c r="L172" s="433"/>
      <c r="M172" s="433"/>
      <c r="N172" s="435"/>
      <c r="O172" s="61"/>
    </row>
    <row r="173" spans="1:15" s="62" customFormat="1">
      <c r="A173" s="422"/>
      <c r="B173" s="102">
        <v>3</v>
      </c>
      <c r="C173" s="50" t="s">
        <v>250</v>
      </c>
      <c r="D173" s="35">
        <v>1</v>
      </c>
      <c r="E173" s="36">
        <v>4200000</v>
      </c>
      <c r="F173" s="35">
        <v>3</v>
      </c>
      <c r="G173" s="51">
        <f>E173*F173</f>
        <v>12600000</v>
      </c>
      <c r="H173" s="42"/>
      <c r="I173" s="431"/>
      <c r="J173" s="433"/>
      <c r="K173" s="433"/>
      <c r="L173" s="433"/>
      <c r="M173" s="433"/>
      <c r="N173" s="435"/>
      <c r="O173" s="61"/>
    </row>
    <row r="174" spans="1:15" s="62" customFormat="1">
      <c r="A174" s="422"/>
      <c r="B174" s="102"/>
      <c r="C174" s="50" t="s">
        <v>240</v>
      </c>
      <c r="D174" s="35"/>
      <c r="E174" s="36"/>
      <c r="F174" s="35"/>
      <c r="G174" s="51">
        <f>SUM(G171:G173)</f>
        <v>84800000</v>
      </c>
      <c r="H174" s="42"/>
      <c r="I174" s="431"/>
      <c r="J174" s="433"/>
      <c r="K174" s="433"/>
      <c r="L174" s="433"/>
      <c r="M174" s="433"/>
      <c r="N174" s="435"/>
      <c r="O174" s="61"/>
    </row>
    <row r="175" spans="1:15" s="62" customFormat="1" ht="19.5" customHeight="1">
      <c r="A175" s="422"/>
      <c r="B175" s="102">
        <v>4</v>
      </c>
      <c r="C175" s="52" t="s">
        <v>246</v>
      </c>
      <c r="D175" s="35"/>
      <c r="E175" s="36" t="s">
        <v>242</v>
      </c>
      <c r="F175" s="128">
        <f>G175*100/G174</f>
        <v>3.3945990566037736</v>
      </c>
      <c r="G175" s="37">
        <v>2878620</v>
      </c>
      <c r="H175" s="42"/>
      <c r="I175" s="431"/>
      <c r="J175" s="433"/>
      <c r="K175" s="433"/>
      <c r="L175" s="433"/>
      <c r="M175" s="433"/>
      <c r="N175" s="435"/>
      <c r="O175" s="61"/>
    </row>
    <row r="176" spans="1:15" s="62" customFormat="1" ht="21" customHeight="1" thickBot="1">
      <c r="A176" s="430"/>
      <c r="B176" s="103"/>
      <c r="C176" s="438" t="s">
        <v>227</v>
      </c>
      <c r="D176" s="438"/>
      <c r="E176" s="438"/>
      <c r="F176" s="438"/>
      <c r="G176" s="47">
        <f>SUM(G174:G175)</f>
        <v>87678620</v>
      </c>
      <c r="H176" s="42"/>
      <c r="I176" s="432"/>
      <c r="J176" s="434"/>
      <c r="K176" s="434"/>
      <c r="L176" s="434"/>
      <c r="M176" s="434"/>
      <c r="N176" s="436"/>
      <c r="O176" s="61"/>
    </row>
    <row r="177" spans="1:15" s="62" customFormat="1" ht="44.25" customHeight="1" thickBot="1">
      <c r="A177" s="55" t="s">
        <v>214</v>
      </c>
      <c r="B177" s="85" t="s">
        <v>215</v>
      </c>
      <c r="C177" s="57" t="s">
        <v>216</v>
      </c>
      <c r="D177" s="58" t="s">
        <v>217</v>
      </c>
      <c r="E177" s="58" t="s">
        <v>218</v>
      </c>
      <c r="F177" s="58" t="s">
        <v>219</v>
      </c>
      <c r="G177" s="59" t="s">
        <v>220</v>
      </c>
      <c r="H177" s="60" t="s">
        <v>221</v>
      </c>
      <c r="I177" s="87" t="s">
        <v>100</v>
      </c>
      <c r="J177" s="81"/>
      <c r="K177" s="81"/>
      <c r="L177" s="81"/>
      <c r="M177" s="81"/>
      <c r="N177" s="82"/>
      <c r="O177" s="61"/>
    </row>
    <row r="178" spans="1:15" s="30" customFormat="1" ht="27.75" customHeight="1">
      <c r="A178" s="422" t="s">
        <v>273</v>
      </c>
      <c r="B178" s="424">
        <v>1</v>
      </c>
      <c r="C178" s="41" t="s">
        <v>230</v>
      </c>
      <c r="D178" s="35">
        <v>1</v>
      </c>
      <c r="E178" s="36">
        <v>3800000</v>
      </c>
      <c r="F178" s="35">
        <v>3</v>
      </c>
      <c r="G178" s="37">
        <f>D178*E178*F178</f>
        <v>11400000</v>
      </c>
      <c r="H178" s="104" t="s">
        <v>231</v>
      </c>
      <c r="I178" s="404">
        <f>SUM(G178:G181)</f>
        <v>52200000</v>
      </c>
      <c r="J178" s="404">
        <v>20000000</v>
      </c>
      <c r="K178" s="404">
        <f>G184</f>
        <v>12600000</v>
      </c>
      <c r="L178" s="404">
        <f>SUM(I178:K181)</f>
        <v>84800000</v>
      </c>
      <c r="M178" s="404">
        <f>G186</f>
        <v>2878620</v>
      </c>
      <c r="N178" s="408">
        <f>SUM(L178:M181)</f>
        <v>87678620</v>
      </c>
      <c r="O178" s="29"/>
    </row>
    <row r="179" spans="1:15" s="30" customFormat="1" ht="27.75" customHeight="1">
      <c r="A179" s="422"/>
      <c r="B179" s="424"/>
      <c r="C179" s="41" t="s">
        <v>244</v>
      </c>
      <c r="D179" s="35">
        <v>1</v>
      </c>
      <c r="E179" s="36">
        <v>3400000</v>
      </c>
      <c r="F179" s="35">
        <v>3</v>
      </c>
      <c r="G179" s="37">
        <f t="shared" ref="G179:G180" si="15">D179*E179*F179</f>
        <v>10200000</v>
      </c>
      <c r="H179" s="42" t="s">
        <v>234</v>
      </c>
      <c r="I179" s="405"/>
      <c r="J179" s="405"/>
      <c r="K179" s="405"/>
      <c r="L179" s="405"/>
      <c r="M179" s="405"/>
      <c r="N179" s="409"/>
      <c r="O179" s="29"/>
    </row>
    <row r="180" spans="1:15" s="91" customFormat="1" ht="27" customHeight="1">
      <c r="A180" s="422"/>
      <c r="B180" s="424"/>
      <c r="C180" s="41" t="s">
        <v>232</v>
      </c>
      <c r="D180" s="35">
        <v>1</v>
      </c>
      <c r="E180" s="36">
        <v>3400000</v>
      </c>
      <c r="F180" s="35">
        <v>3</v>
      </c>
      <c r="G180" s="37">
        <f t="shared" si="15"/>
        <v>10200000</v>
      </c>
      <c r="H180" s="77" t="s">
        <v>248</v>
      </c>
      <c r="I180" s="405"/>
      <c r="J180" s="405"/>
      <c r="K180" s="405"/>
      <c r="L180" s="405"/>
      <c r="M180" s="405"/>
      <c r="N180" s="409"/>
      <c r="O180" s="90"/>
    </row>
    <row r="181" spans="1:15" s="91" customFormat="1" ht="29.25" customHeight="1">
      <c r="A181" s="422"/>
      <c r="B181" s="424"/>
      <c r="C181" s="41" t="s">
        <v>235</v>
      </c>
      <c r="D181" s="35">
        <v>4</v>
      </c>
      <c r="E181" s="36">
        <v>1700000</v>
      </c>
      <c r="F181" s="35">
        <v>3</v>
      </c>
      <c r="G181" s="37">
        <f>D181*E181*F181</f>
        <v>20400000</v>
      </c>
      <c r="H181" s="101" t="s">
        <v>262</v>
      </c>
      <c r="I181" s="405"/>
      <c r="J181" s="405"/>
      <c r="K181" s="405"/>
      <c r="L181" s="405"/>
      <c r="M181" s="405"/>
      <c r="N181" s="409"/>
      <c r="O181" s="90"/>
    </row>
    <row r="182" spans="1:15" s="62" customFormat="1">
      <c r="A182" s="422"/>
      <c r="B182" s="424"/>
      <c r="C182" s="437" t="s">
        <v>237</v>
      </c>
      <c r="D182" s="437"/>
      <c r="E182" s="437"/>
      <c r="F182" s="437"/>
      <c r="G182" s="51">
        <f>SUM(G178:G181)</f>
        <v>52200000</v>
      </c>
      <c r="H182" s="64"/>
      <c r="I182" s="96"/>
      <c r="J182" s="96"/>
      <c r="K182" s="96"/>
      <c r="L182" s="96"/>
      <c r="M182" s="96"/>
      <c r="N182" s="97"/>
      <c r="O182" s="61"/>
    </row>
    <row r="183" spans="1:15" s="62" customFormat="1">
      <c r="A183" s="422"/>
      <c r="B183" s="102">
        <v>2</v>
      </c>
      <c r="C183" s="50" t="s">
        <v>238</v>
      </c>
      <c r="D183" s="35"/>
      <c r="E183" s="36"/>
      <c r="F183" s="35"/>
      <c r="G183" s="51">
        <v>20000000</v>
      </c>
      <c r="H183" s="42"/>
      <c r="I183" s="96"/>
      <c r="J183" s="96"/>
      <c r="K183" s="96"/>
      <c r="L183" s="96"/>
      <c r="M183" s="96"/>
      <c r="N183" s="97"/>
      <c r="O183" s="61"/>
    </row>
    <row r="184" spans="1:15" s="62" customFormat="1">
      <c r="A184" s="422"/>
      <c r="B184" s="102">
        <v>3</v>
      </c>
      <c r="C184" s="50" t="s">
        <v>250</v>
      </c>
      <c r="D184" s="35"/>
      <c r="E184" s="36">
        <v>4200000</v>
      </c>
      <c r="F184" s="35">
        <v>3</v>
      </c>
      <c r="G184" s="51">
        <f>E184*F184</f>
        <v>12600000</v>
      </c>
      <c r="H184" s="42"/>
      <c r="I184" s="96"/>
      <c r="J184" s="96"/>
      <c r="K184" s="96"/>
      <c r="L184" s="96"/>
      <c r="M184" s="96"/>
      <c r="N184" s="97"/>
      <c r="O184" s="61"/>
    </row>
    <row r="185" spans="1:15" s="62" customFormat="1">
      <c r="A185" s="422"/>
      <c r="B185" s="102"/>
      <c r="C185" s="50" t="s">
        <v>240</v>
      </c>
      <c r="D185" s="35"/>
      <c r="E185" s="36"/>
      <c r="F185" s="35"/>
      <c r="G185" s="51">
        <f>SUM(G182:G184)</f>
        <v>84800000</v>
      </c>
      <c r="H185" s="42"/>
      <c r="I185" s="96"/>
      <c r="J185" s="96"/>
      <c r="K185" s="96"/>
      <c r="L185" s="96"/>
      <c r="M185" s="96"/>
      <c r="N185" s="97"/>
      <c r="O185" s="61"/>
    </row>
    <row r="186" spans="1:15" s="62" customFormat="1" ht="22.5" customHeight="1">
      <c r="A186" s="422"/>
      <c r="B186" s="102">
        <v>4</v>
      </c>
      <c r="C186" s="52" t="s">
        <v>246</v>
      </c>
      <c r="D186" s="35"/>
      <c r="E186" s="36" t="s">
        <v>242</v>
      </c>
      <c r="F186" s="128">
        <f>G186*100/G185</f>
        <v>3.3945990566037736</v>
      </c>
      <c r="G186" s="37">
        <v>2878620</v>
      </c>
      <c r="H186" s="42"/>
      <c r="I186" s="96"/>
      <c r="J186" s="96"/>
      <c r="K186" s="96"/>
      <c r="L186" s="96"/>
      <c r="M186" s="96"/>
      <c r="N186" s="97"/>
      <c r="O186" s="61"/>
    </row>
    <row r="187" spans="1:15" s="62" customFormat="1" ht="21" customHeight="1" thickBot="1">
      <c r="A187" s="430"/>
      <c r="B187" s="103"/>
      <c r="C187" s="438" t="s">
        <v>227</v>
      </c>
      <c r="D187" s="438"/>
      <c r="E187" s="438"/>
      <c r="F187" s="438"/>
      <c r="G187" s="47">
        <f>SUM(G185:G186)</f>
        <v>87678620</v>
      </c>
      <c r="H187" s="42"/>
      <c r="I187" s="96"/>
      <c r="J187" s="96"/>
      <c r="K187" s="96"/>
      <c r="L187" s="96"/>
      <c r="M187" s="96"/>
      <c r="N187" s="97"/>
      <c r="O187" s="61"/>
    </row>
    <row r="188" spans="1:15" s="62" customFormat="1" ht="44.25" customHeight="1">
      <c r="A188" s="55" t="s">
        <v>214</v>
      </c>
      <c r="B188" s="85" t="s">
        <v>215</v>
      </c>
      <c r="C188" s="57" t="s">
        <v>216</v>
      </c>
      <c r="D188" s="58" t="s">
        <v>217</v>
      </c>
      <c r="E188" s="58" t="s">
        <v>218</v>
      </c>
      <c r="F188" s="58" t="s">
        <v>219</v>
      </c>
      <c r="G188" s="59" t="s">
        <v>220</v>
      </c>
      <c r="H188" s="60" t="s">
        <v>221</v>
      </c>
      <c r="I188" s="87" t="s">
        <v>100</v>
      </c>
      <c r="J188" s="81"/>
      <c r="K188" s="81"/>
      <c r="L188" s="81"/>
      <c r="M188" s="81"/>
      <c r="N188" s="82"/>
      <c r="O188" s="61"/>
    </row>
    <row r="189" spans="1:15" s="30" customFormat="1" ht="30" customHeight="1">
      <c r="A189" s="422" t="s">
        <v>274</v>
      </c>
      <c r="B189" s="424">
        <v>1</v>
      </c>
      <c r="C189" s="41" t="s">
        <v>230</v>
      </c>
      <c r="D189" s="35">
        <v>1</v>
      </c>
      <c r="E189" s="36">
        <v>3800000</v>
      </c>
      <c r="F189" s="35">
        <v>3</v>
      </c>
      <c r="G189" s="37">
        <f>D189*E189*F189</f>
        <v>11400000</v>
      </c>
      <c r="H189" s="107" t="s">
        <v>272</v>
      </c>
      <c r="I189" s="404">
        <f>SUM(G189:G192)</f>
        <v>52200000</v>
      </c>
      <c r="J189" s="404">
        <v>30000000</v>
      </c>
      <c r="K189" s="404">
        <f>G195</f>
        <v>12600000</v>
      </c>
      <c r="L189" s="404">
        <f>SUM(I189:K192)</f>
        <v>94800000</v>
      </c>
      <c r="M189" s="404">
        <f>G197</f>
        <v>2878620</v>
      </c>
      <c r="N189" s="408">
        <f>SUM(L189:M192)</f>
        <v>97678620</v>
      </c>
      <c r="O189" s="29"/>
    </row>
    <row r="190" spans="1:15" s="30" customFormat="1" ht="45">
      <c r="A190" s="422"/>
      <c r="B190" s="424"/>
      <c r="C190" s="41" t="s">
        <v>244</v>
      </c>
      <c r="D190" s="35">
        <v>1</v>
      </c>
      <c r="E190" s="36">
        <v>3400000</v>
      </c>
      <c r="F190" s="35">
        <v>3</v>
      </c>
      <c r="G190" s="37">
        <f t="shared" ref="G190:G191" si="16">D190*E190*F190</f>
        <v>10200000</v>
      </c>
      <c r="H190" s="42" t="s">
        <v>234</v>
      </c>
      <c r="I190" s="405"/>
      <c r="J190" s="405"/>
      <c r="K190" s="405"/>
      <c r="L190" s="405"/>
      <c r="M190" s="405"/>
      <c r="N190" s="409"/>
      <c r="O190" s="29"/>
    </row>
    <row r="191" spans="1:15" s="106" customFormat="1" ht="27.75" customHeight="1">
      <c r="A191" s="422"/>
      <c r="B191" s="424"/>
      <c r="C191" s="41" t="s">
        <v>232</v>
      </c>
      <c r="D191" s="35">
        <v>1</v>
      </c>
      <c r="E191" s="36">
        <v>3400000</v>
      </c>
      <c r="F191" s="35">
        <v>3</v>
      </c>
      <c r="G191" s="37">
        <f t="shared" si="16"/>
        <v>10200000</v>
      </c>
      <c r="H191" s="77" t="s">
        <v>275</v>
      </c>
      <c r="I191" s="424"/>
      <c r="J191" s="405"/>
      <c r="K191" s="405"/>
      <c r="L191" s="405"/>
      <c r="M191" s="405"/>
      <c r="N191" s="409"/>
      <c r="O191" s="105"/>
    </row>
    <row r="192" spans="1:15" s="99" customFormat="1" ht="27.75" customHeight="1">
      <c r="A192" s="422"/>
      <c r="B192" s="424"/>
      <c r="C192" s="41" t="s">
        <v>235</v>
      </c>
      <c r="D192" s="35">
        <v>4</v>
      </c>
      <c r="E192" s="36">
        <v>1700000</v>
      </c>
      <c r="F192" s="35">
        <v>3</v>
      </c>
      <c r="G192" s="37">
        <f>D192*E192*F192</f>
        <v>20400000</v>
      </c>
      <c r="H192" s="78" t="s">
        <v>236</v>
      </c>
      <c r="I192" s="424"/>
      <c r="J192" s="405"/>
      <c r="K192" s="405"/>
      <c r="L192" s="405"/>
      <c r="M192" s="405"/>
      <c r="N192" s="409"/>
      <c r="O192" s="98"/>
    </row>
    <row r="193" spans="1:15" s="62" customFormat="1" ht="18.75" customHeight="1">
      <c r="A193" s="422"/>
      <c r="B193" s="424"/>
      <c r="C193" s="437" t="s">
        <v>237</v>
      </c>
      <c r="D193" s="437"/>
      <c r="E193" s="437"/>
      <c r="F193" s="437"/>
      <c r="G193" s="51">
        <f>SUM(G189:G192)</f>
        <v>52200000</v>
      </c>
      <c r="H193" s="64"/>
      <c r="I193" s="96"/>
      <c r="J193" s="96"/>
      <c r="K193" s="96"/>
      <c r="L193" s="96"/>
      <c r="M193" s="96"/>
      <c r="N193" s="97"/>
      <c r="O193" s="61"/>
    </row>
    <row r="194" spans="1:15" s="62" customFormat="1">
      <c r="A194" s="422"/>
      <c r="B194" s="102">
        <v>2</v>
      </c>
      <c r="C194" s="50" t="s">
        <v>238</v>
      </c>
      <c r="D194" s="35">
        <v>3</v>
      </c>
      <c r="E194" s="36">
        <v>10000000</v>
      </c>
      <c r="F194" s="35"/>
      <c r="G194" s="51">
        <v>30000000</v>
      </c>
      <c r="H194" s="42"/>
      <c r="I194" s="96"/>
      <c r="J194" s="96"/>
      <c r="K194" s="96"/>
      <c r="L194" s="96"/>
      <c r="M194" s="96"/>
      <c r="N194" s="97"/>
      <c r="O194" s="61"/>
    </row>
    <row r="195" spans="1:15" s="62" customFormat="1">
      <c r="A195" s="422"/>
      <c r="B195" s="102">
        <v>3</v>
      </c>
      <c r="C195" s="50" t="s">
        <v>250</v>
      </c>
      <c r="D195" s="35"/>
      <c r="E195" s="36">
        <v>4200000</v>
      </c>
      <c r="F195" s="35">
        <v>3</v>
      </c>
      <c r="G195" s="51">
        <f>E195*F195</f>
        <v>12600000</v>
      </c>
      <c r="H195" s="42"/>
      <c r="I195" s="96"/>
      <c r="J195" s="96"/>
      <c r="K195" s="96"/>
      <c r="L195" s="96"/>
      <c r="M195" s="96"/>
      <c r="N195" s="97"/>
      <c r="O195" s="61"/>
    </row>
    <row r="196" spans="1:15" s="62" customFormat="1">
      <c r="A196" s="422"/>
      <c r="B196" s="102"/>
      <c r="C196" s="50" t="s">
        <v>240</v>
      </c>
      <c r="D196" s="35"/>
      <c r="E196" s="36"/>
      <c r="F196" s="35"/>
      <c r="G196" s="51">
        <f>SUM(G193:G195)</f>
        <v>94800000</v>
      </c>
      <c r="H196" s="42"/>
      <c r="I196" s="96"/>
      <c r="J196" s="96"/>
      <c r="K196" s="96"/>
      <c r="L196" s="96"/>
      <c r="M196" s="96"/>
      <c r="N196" s="97"/>
      <c r="O196" s="61"/>
    </row>
    <row r="197" spans="1:15" s="62" customFormat="1" ht="22.5" customHeight="1">
      <c r="A197" s="422"/>
      <c r="B197" s="102">
        <v>4</v>
      </c>
      <c r="C197" s="52" t="s">
        <v>246</v>
      </c>
      <c r="D197" s="35"/>
      <c r="E197" s="36" t="s">
        <v>242</v>
      </c>
      <c r="F197" s="128">
        <f>G197*100/G196</f>
        <v>3.0365189873417719</v>
      </c>
      <c r="G197" s="37">
        <v>2878620</v>
      </c>
      <c r="H197" s="42"/>
      <c r="I197" s="96"/>
      <c r="J197" s="96"/>
      <c r="K197" s="96"/>
      <c r="L197" s="96"/>
      <c r="M197" s="96"/>
      <c r="N197" s="97"/>
      <c r="O197" s="61"/>
    </row>
    <row r="198" spans="1:15" s="62" customFormat="1" ht="21" customHeight="1" thickBot="1">
      <c r="A198" s="430"/>
      <c r="B198" s="103"/>
      <c r="C198" s="438" t="s">
        <v>227</v>
      </c>
      <c r="D198" s="438"/>
      <c r="E198" s="438"/>
      <c r="F198" s="438"/>
      <c r="G198" s="47">
        <f>SUM(G196:G197)</f>
        <v>97678620</v>
      </c>
      <c r="H198" s="42"/>
      <c r="I198" s="96"/>
      <c r="J198" s="96"/>
      <c r="K198" s="96"/>
      <c r="L198" s="96"/>
      <c r="M198" s="96"/>
      <c r="N198" s="97"/>
      <c r="O198" s="61"/>
    </row>
    <row r="199" spans="1:15" s="62" customFormat="1" ht="44.25" customHeight="1">
      <c r="A199" s="55" t="s">
        <v>214</v>
      </c>
      <c r="B199" s="85" t="s">
        <v>215</v>
      </c>
      <c r="C199" s="57" t="s">
        <v>216</v>
      </c>
      <c r="D199" s="58" t="s">
        <v>217</v>
      </c>
      <c r="E199" s="58" t="s">
        <v>218</v>
      </c>
      <c r="F199" s="58" t="s">
        <v>219</v>
      </c>
      <c r="G199" s="59" t="s">
        <v>220</v>
      </c>
      <c r="H199" s="60" t="s">
        <v>221</v>
      </c>
      <c r="I199" s="87" t="s">
        <v>100</v>
      </c>
      <c r="J199" s="81"/>
      <c r="K199" s="81"/>
      <c r="L199" s="81"/>
      <c r="M199" s="81"/>
      <c r="N199" s="82"/>
      <c r="O199" s="61"/>
    </row>
    <row r="200" spans="1:15" s="95" customFormat="1" ht="24" customHeight="1">
      <c r="A200" s="422" t="s">
        <v>276</v>
      </c>
      <c r="B200" s="424">
        <v>1</v>
      </c>
      <c r="C200" s="41" t="s">
        <v>230</v>
      </c>
      <c r="D200" s="35">
        <v>1</v>
      </c>
      <c r="E200" s="36">
        <v>3800000</v>
      </c>
      <c r="F200" s="35">
        <v>3</v>
      </c>
      <c r="G200" s="37">
        <f>D200*E200*F200</f>
        <v>11400000</v>
      </c>
      <c r="H200" s="101" t="s">
        <v>262</v>
      </c>
      <c r="I200" s="404">
        <f>SUM(G200:G203)</f>
        <v>52200000</v>
      </c>
      <c r="J200" s="404">
        <v>15000000</v>
      </c>
      <c r="K200" s="404">
        <f>G206</f>
        <v>12600000</v>
      </c>
      <c r="L200" s="404">
        <f>SUM(I200:K203)</f>
        <v>79800000</v>
      </c>
      <c r="M200" s="404">
        <f>G208</f>
        <v>2878620</v>
      </c>
      <c r="N200" s="408">
        <f>SUM(L200:M203)</f>
        <v>82678620</v>
      </c>
      <c r="O200" s="108"/>
    </row>
    <row r="201" spans="1:15" s="95" customFormat="1" ht="22.5" customHeight="1">
      <c r="A201" s="422"/>
      <c r="B201" s="424"/>
      <c r="C201" s="41" t="s">
        <v>244</v>
      </c>
      <c r="D201" s="35">
        <v>1</v>
      </c>
      <c r="E201" s="36">
        <v>3400000</v>
      </c>
      <c r="F201" s="35">
        <v>3</v>
      </c>
      <c r="G201" s="37">
        <f t="shared" ref="G201:G202" si="17">D201*E201*F201</f>
        <v>10200000</v>
      </c>
      <c r="H201" s="42" t="s">
        <v>234</v>
      </c>
      <c r="I201" s="405"/>
      <c r="J201" s="405"/>
      <c r="K201" s="405"/>
      <c r="L201" s="405"/>
      <c r="M201" s="405"/>
      <c r="N201" s="409"/>
      <c r="O201" s="108"/>
    </row>
    <row r="202" spans="1:15" s="91" customFormat="1" ht="22.5" customHeight="1">
      <c r="A202" s="422"/>
      <c r="B202" s="424"/>
      <c r="C202" s="41" t="s">
        <v>232</v>
      </c>
      <c r="D202" s="35">
        <v>1</v>
      </c>
      <c r="E202" s="36">
        <v>3400000</v>
      </c>
      <c r="F202" s="35">
        <v>3</v>
      </c>
      <c r="G202" s="37">
        <f t="shared" si="17"/>
        <v>10200000</v>
      </c>
      <c r="H202" s="77" t="s">
        <v>248</v>
      </c>
      <c r="I202" s="405"/>
      <c r="J202" s="405"/>
      <c r="K202" s="405"/>
      <c r="L202" s="405"/>
      <c r="M202" s="405"/>
      <c r="N202" s="409"/>
      <c r="O202" s="90"/>
    </row>
    <row r="203" spans="1:15" s="91" customFormat="1" ht="18.75" customHeight="1">
      <c r="A203" s="422"/>
      <c r="B203" s="424"/>
      <c r="C203" s="41" t="s">
        <v>235</v>
      </c>
      <c r="D203" s="35">
        <v>4</v>
      </c>
      <c r="E203" s="36">
        <v>1700000</v>
      </c>
      <c r="F203" s="35">
        <v>3</v>
      </c>
      <c r="G203" s="37">
        <f>D203*E203*F203</f>
        <v>20400000</v>
      </c>
      <c r="H203" s="78" t="s">
        <v>236</v>
      </c>
      <c r="I203" s="405"/>
      <c r="J203" s="405"/>
      <c r="K203" s="405"/>
      <c r="L203" s="405"/>
      <c r="M203" s="405"/>
      <c r="N203" s="409"/>
      <c r="O203" s="90"/>
    </row>
    <row r="204" spans="1:15" s="62" customFormat="1" ht="18.75" customHeight="1">
      <c r="A204" s="422"/>
      <c r="B204" s="424"/>
      <c r="C204" s="437" t="s">
        <v>237</v>
      </c>
      <c r="D204" s="437"/>
      <c r="E204" s="437"/>
      <c r="F204" s="437"/>
      <c r="G204" s="51">
        <f>SUM(G200:G203)</f>
        <v>52200000</v>
      </c>
      <c r="H204" s="64"/>
      <c r="I204" s="96"/>
      <c r="J204" s="96"/>
      <c r="K204" s="96"/>
      <c r="L204" s="96"/>
      <c r="M204" s="96"/>
      <c r="N204" s="97"/>
      <c r="O204" s="61"/>
    </row>
    <row r="205" spans="1:15" s="62" customFormat="1">
      <c r="A205" s="422"/>
      <c r="B205" s="102">
        <v>2</v>
      </c>
      <c r="C205" s="50" t="s">
        <v>238</v>
      </c>
      <c r="D205" s="35">
        <v>4</v>
      </c>
      <c r="E205" s="36">
        <f>G205/D205</f>
        <v>3750000</v>
      </c>
      <c r="F205" s="35"/>
      <c r="G205" s="51">
        <v>15000000</v>
      </c>
      <c r="H205" s="42"/>
      <c r="I205" s="96"/>
      <c r="J205" s="96"/>
      <c r="K205" s="96"/>
      <c r="L205" s="96"/>
      <c r="M205" s="96"/>
      <c r="N205" s="97"/>
      <c r="O205" s="61"/>
    </row>
    <row r="206" spans="1:15" s="62" customFormat="1">
      <c r="A206" s="422"/>
      <c r="B206" s="102">
        <v>3</v>
      </c>
      <c r="C206" s="50" t="s">
        <v>250</v>
      </c>
      <c r="D206" s="35"/>
      <c r="E206" s="36">
        <v>4200000</v>
      </c>
      <c r="F206" s="35">
        <v>3</v>
      </c>
      <c r="G206" s="51">
        <f>E206*F206</f>
        <v>12600000</v>
      </c>
      <c r="H206" s="42"/>
      <c r="I206" s="96"/>
      <c r="J206" s="96"/>
      <c r="K206" s="96"/>
      <c r="L206" s="96"/>
      <c r="M206" s="96"/>
      <c r="N206" s="97"/>
      <c r="O206" s="61"/>
    </row>
    <row r="207" spans="1:15" s="62" customFormat="1">
      <c r="A207" s="422"/>
      <c r="B207" s="102"/>
      <c r="C207" s="50" t="s">
        <v>240</v>
      </c>
      <c r="D207" s="35"/>
      <c r="E207" s="36"/>
      <c r="F207" s="35"/>
      <c r="G207" s="51">
        <f>SUM(G204:G206)</f>
        <v>79800000</v>
      </c>
      <c r="H207" s="42"/>
      <c r="I207" s="96"/>
      <c r="J207" s="96"/>
      <c r="K207" s="96"/>
      <c r="L207" s="96"/>
      <c r="M207" s="96"/>
      <c r="N207" s="97"/>
      <c r="O207" s="61"/>
    </row>
    <row r="208" spans="1:15" s="62" customFormat="1" ht="15.75" customHeight="1">
      <c r="A208" s="422"/>
      <c r="B208" s="102">
        <v>4</v>
      </c>
      <c r="C208" s="52" t="s">
        <v>246</v>
      </c>
      <c r="D208" s="35"/>
      <c r="E208" s="36" t="s">
        <v>242</v>
      </c>
      <c r="F208" s="128">
        <f>G208*100/G207</f>
        <v>3.6072932330827068</v>
      </c>
      <c r="G208" s="37">
        <v>2878620</v>
      </c>
      <c r="H208" s="42"/>
      <c r="I208" s="96"/>
      <c r="J208" s="96"/>
      <c r="K208" s="96"/>
      <c r="L208" s="96"/>
      <c r="M208" s="96"/>
      <c r="N208" s="97"/>
      <c r="O208" s="61"/>
    </row>
    <row r="209" spans="1:15" s="62" customFormat="1" ht="21" customHeight="1" thickBot="1">
      <c r="A209" s="430"/>
      <c r="B209" s="103"/>
      <c r="C209" s="438" t="s">
        <v>227</v>
      </c>
      <c r="D209" s="438"/>
      <c r="E209" s="438"/>
      <c r="F209" s="438"/>
      <c r="G209" s="47">
        <f>SUM(G207:G208)</f>
        <v>82678620</v>
      </c>
      <c r="H209" s="42"/>
      <c r="I209" s="96"/>
      <c r="J209" s="96"/>
      <c r="K209" s="96"/>
      <c r="L209" s="96"/>
      <c r="M209" s="96"/>
      <c r="N209" s="97"/>
      <c r="O209" s="61"/>
    </row>
    <row r="210" spans="1:15" s="62" customFormat="1" ht="44.25" customHeight="1" thickBot="1">
      <c r="A210" s="55" t="s">
        <v>214</v>
      </c>
      <c r="B210" s="85" t="s">
        <v>215</v>
      </c>
      <c r="C210" s="57" t="s">
        <v>216</v>
      </c>
      <c r="D210" s="58" t="s">
        <v>217</v>
      </c>
      <c r="E210" s="58" t="s">
        <v>218</v>
      </c>
      <c r="F210" s="58" t="s">
        <v>219</v>
      </c>
      <c r="G210" s="59" t="s">
        <v>220</v>
      </c>
      <c r="H210" s="60" t="s">
        <v>221</v>
      </c>
      <c r="I210" s="87" t="s">
        <v>100</v>
      </c>
      <c r="J210" s="81"/>
      <c r="K210" s="81"/>
      <c r="L210" s="81"/>
      <c r="M210" s="81"/>
      <c r="N210" s="82"/>
      <c r="O210" s="61"/>
    </row>
    <row r="211" spans="1:15" s="30" customFormat="1" ht="24" customHeight="1">
      <c r="A211" s="422" t="s">
        <v>277</v>
      </c>
      <c r="B211" s="424">
        <v>1</v>
      </c>
      <c r="C211" s="41" t="s">
        <v>230</v>
      </c>
      <c r="D211" s="35">
        <v>1</v>
      </c>
      <c r="E211" s="36">
        <v>3800000</v>
      </c>
      <c r="F211" s="35">
        <v>3</v>
      </c>
      <c r="G211" s="37">
        <f>D211*E211*F211</f>
        <v>11400000</v>
      </c>
      <c r="H211" s="107" t="s">
        <v>272</v>
      </c>
      <c r="I211" s="404">
        <f>SUM(G211:G214)</f>
        <v>52200000</v>
      </c>
      <c r="J211" s="404">
        <v>20000000</v>
      </c>
      <c r="K211" s="404">
        <f>G217</f>
        <v>12600000</v>
      </c>
      <c r="L211" s="404">
        <f>SUM(I211:K214)</f>
        <v>84800000</v>
      </c>
      <c r="M211" s="404">
        <f>G219</f>
        <v>2878620</v>
      </c>
      <c r="N211" s="408">
        <f>SUM(L211:M214)</f>
        <v>87678620</v>
      </c>
      <c r="O211" s="29"/>
    </row>
    <row r="212" spans="1:15" s="30" customFormat="1" ht="12.75" customHeight="1">
      <c r="A212" s="422"/>
      <c r="B212" s="424"/>
      <c r="C212" s="41" t="s">
        <v>244</v>
      </c>
      <c r="D212" s="35">
        <v>1</v>
      </c>
      <c r="E212" s="36">
        <v>3400000</v>
      </c>
      <c r="F212" s="35">
        <v>3</v>
      </c>
      <c r="G212" s="37">
        <f t="shared" ref="G212:G213" si="18">D212*E212*F212</f>
        <v>10200000</v>
      </c>
      <c r="H212" s="42" t="s">
        <v>234</v>
      </c>
      <c r="I212" s="405"/>
      <c r="J212" s="405"/>
      <c r="K212" s="405"/>
      <c r="L212" s="405"/>
      <c r="M212" s="405"/>
      <c r="N212" s="409"/>
      <c r="O212" s="29"/>
    </row>
    <row r="213" spans="1:15" s="106" customFormat="1" ht="16.5" customHeight="1">
      <c r="A213" s="422"/>
      <c r="B213" s="424"/>
      <c r="C213" s="41" t="s">
        <v>232</v>
      </c>
      <c r="D213" s="35">
        <v>1</v>
      </c>
      <c r="E213" s="36">
        <v>3400000</v>
      </c>
      <c r="F213" s="35">
        <v>3</v>
      </c>
      <c r="G213" s="37">
        <f t="shared" si="18"/>
        <v>10200000</v>
      </c>
      <c r="H213" s="88" t="s">
        <v>262</v>
      </c>
      <c r="I213" s="424"/>
      <c r="J213" s="405"/>
      <c r="K213" s="405"/>
      <c r="L213" s="405"/>
      <c r="M213" s="405"/>
      <c r="N213" s="409"/>
      <c r="O213" s="105"/>
    </row>
    <row r="214" spans="1:15" s="91" customFormat="1" ht="21.75" customHeight="1">
      <c r="A214" s="422"/>
      <c r="B214" s="424"/>
      <c r="C214" s="41" t="s">
        <v>235</v>
      </c>
      <c r="D214" s="35">
        <v>4</v>
      </c>
      <c r="E214" s="36">
        <v>1700000</v>
      </c>
      <c r="F214" s="35">
        <v>3</v>
      </c>
      <c r="G214" s="37">
        <f>D214*E214*F214</f>
        <v>20400000</v>
      </c>
      <c r="H214" s="100" t="s">
        <v>264</v>
      </c>
      <c r="I214" s="424"/>
      <c r="J214" s="405"/>
      <c r="K214" s="405"/>
      <c r="L214" s="405"/>
      <c r="M214" s="405"/>
      <c r="N214" s="409"/>
      <c r="O214" s="90"/>
    </row>
    <row r="215" spans="1:15" s="62" customFormat="1" ht="18.75" customHeight="1">
      <c r="A215" s="422"/>
      <c r="B215" s="424"/>
      <c r="C215" s="437" t="s">
        <v>237</v>
      </c>
      <c r="D215" s="437"/>
      <c r="E215" s="437"/>
      <c r="F215" s="437"/>
      <c r="G215" s="51">
        <f>SUM(G211:G214)</f>
        <v>52200000</v>
      </c>
      <c r="H215" s="64"/>
      <c r="I215" s="96"/>
      <c r="J215" s="96"/>
      <c r="K215" s="96"/>
      <c r="L215" s="96"/>
      <c r="M215" s="96"/>
      <c r="N215" s="97"/>
      <c r="O215" s="61"/>
    </row>
    <row r="216" spans="1:15" s="62" customFormat="1">
      <c r="A216" s="422"/>
      <c r="B216" s="102">
        <v>2</v>
      </c>
      <c r="C216" s="50" t="s">
        <v>238</v>
      </c>
      <c r="D216" s="35">
        <v>4</v>
      </c>
      <c r="E216" s="36">
        <f>G216/D216</f>
        <v>5000000</v>
      </c>
      <c r="F216" s="35"/>
      <c r="G216" s="51">
        <v>20000000</v>
      </c>
      <c r="H216" s="42"/>
      <c r="I216" s="96"/>
      <c r="J216" s="96"/>
      <c r="K216" s="96"/>
      <c r="L216" s="96"/>
      <c r="M216" s="96"/>
      <c r="N216" s="97"/>
      <c r="O216" s="61"/>
    </row>
    <row r="217" spans="1:15" s="62" customFormat="1">
      <c r="A217" s="422"/>
      <c r="B217" s="102">
        <v>3</v>
      </c>
      <c r="C217" s="50" t="s">
        <v>278</v>
      </c>
      <c r="D217" s="35"/>
      <c r="E217" s="36">
        <v>4200000</v>
      </c>
      <c r="F217" s="35">
        <v>3</v>
      </c>
      <c r="G217" s="51">
        <f>E217*F217</f>
        <v>12600000</v>
      </c>
      <c r="H217" s="42"/>
      <c r="I217" s="96"/>
      <c r="J217" s="96"/>
      <c r="K217" s="96"/>
      <c r="L217" s="96"/>
      <c r="M217" s="96"/>
      <c r="N217" s="97"/>
      <c r="O217" s="61"/>
    </row>
    <row r="218" spans="1:15" s="62" customFormat="1">
      <c r="A218" s="422"/>
      <c r="B218" s="102"/>
      <c r="C218" s="50" t="s">
        <v>240</v>
      </c>
      <c r="D218" s="35"/>
      <c r="E218" s="36"/>
      <c r="F218" s="35"/>
      <c r="G218" s="51">
        <f>SUM(G215:G217)</f>
        <v>84800000</v>
      </c>
      <c r="H218" s="42"/>
      <c r="I218" s="96"/>
      <c r="J218" s="96"/>
      <c r="K218" s="96"/>
      <c r="L218" s="96"/>
      <c r="M218" s="96"/>
      <c r="N218" s="97"/>
      <c r="O218" s="61"/>
    </row>
    <row r="219" spans="1:15" s="62" customFormat="1" ht="21" customHeight="1">
      <c r="A219" s="422"/>
      <c r="B219" s="102">
        <v>4</v>
      </c>
      <c r="C219" s="52" t="s">
        <v>246</v>
      </c>
      <c r="D219" s="35"/>
      <c r="E219" s="36" t="s">
        <v>242</v>
      </c>
      <c r="F219" s="128">
        <f>G219*100/G218</f>
        <v>3.3945990566037736</v>
      </c>
      <c r="G219" s="37">
        <v>2878620</v>
      </c>
      <c r="H219" s="42"/>
      <c r="I219" s="96"/>
      <c r="J219" s="96"/>
      <c r="K219" s="96"/>
      <c r="L219" s="96"/>
      <c r="M219" s="96"/>
      <c r="N219" s="97"/>
      <c r="O219" s="61"/>
    </row>
    <row r="220" spans="1:15" s="62" customFormat="1" ht="21" customHeight="1" thickBot="1">
      <c r="A220" s="430"/>
      <c r="B220" s="103"/>
      <c r="C220" s="438" t="s">
        <v>227</v>
      </c>
      <c r="D220" s="438"/>
      <c r="E220" s="438"/>
      <c r="F220" s="438"/>
      <c r="G220" s="47">
        <f>SUM(G218:G219)</f>
        <v>87678620</v>
      </c>
      <c r="H220" s="42"/>
      <c r="I220" s="96"/>
      <c r="J220" s="96"/>
      <c r="K220" s="96"/>
      <c r="L220" s="96"/>
      <c r="M220" s="96"/>
      <c r="N220" s="97"/>
      <c r="O220" s="61"/>
    </row>
    <row r="221" spans="1:15" s="62" customFormat="1" ht="44.25" customHeight="1">
      <c r="A221" s="55" t="s">
        <v>214</v>
      </c>
      <c r="B221" s="85" t="s">
        <v>215</v>
      </c>
      <c r="C221" s="57" t="s">
        <v>216</v>
      </c>
      <c r="D221" s="58" t="s">
        <v>217</v>
      </c>
      <c r="E221" s="58" t="s">
        <v>218</v>
      </c>
      <c r="F221" s="58" t="s">
        <v>219</v>
      </c>
      <c r="G221" s="59" t="s">
        <v>220</v>
      </c>
      <c r="H221" s="60" t="s">
        <v>221</v>
      </c>
      <c r="I221" s="87" t="s">
        <v>100</v>
      </c>
      <c r="J221" s="81"/>
      <c r="K221" s="81"/>
      <c r="L221" s="81"/>
      <c r="M221" s="81"/>
      <c r="N221" s="82"/>
      <c r="O221" s="61"/>
    </row>
    <row r="222" spans="1:15" s="95" customFormat="1" ht="25.5" customHeight="1">
      <c r="A222" s="422" t="s">
        <v>279</v>
      </c>
      <c r="B222" s="424">
        <v>1</v>
      </c>
      <c r="C222" s="41" t="s">
        <v>230</v>
      </c>
      <c r="D222" s="35">
        <v>1</v>
      </c>
      <c r="E222" s="36">
        <v>3800000</v>
      </c>
      <c r="F222" s="35">
        <v>3</v>
      </c>
      <c r="G222" s="37">
        <f>D222*E222*F222</f>
        <v>11400000</v>
      </c>
      <c r="H222" s="86" t="s">
        <v>272</v>
      </c>
      <c r="I222" s="431">
        <f>SUM(G222:G225)</f>
        <v>52200000</v>
      </c>
      <c r="J222" s="406">
        <v>15000000</v>
      </c>
      <c r="K222" s="406">
        <f>G228</f>
        <v>12600000</v>
      </c>
      <c r="L222" s="406">
        <f>SUM(I222:K231)</f>
        <v>79800000</v>
      </c>
      <c r="M222" s="406">
        <f>G230</f>
        <v>2878620</v>
      </c>
      <c r="N222" s="410">
        <f>SUM(L222:M231)</f>
        <v>82678620</v>
      </c>
      <c r="O222" s="108"/>
    </row>
    <row r="223" spans="1:15" s="95" customFormat="1" ht="24" customHeight="1">
      <c r="A223" s="422"/>
      <c r="B223" s="424"/>
      <c r="C223" s="41" t="s">
        <v>244</v>
      </c>
      <c r="D223" s="35">
        <v>1</v>
      </c>
      <c r="E223" s="36">
        <v>3400000</v>
      </c>
      <c r="F223" s="35">
        <v>3</v>
      </c>
      <c r="G223" s="37">
        <f t="shared" ref="G223:G224" si="19">D223*E223*F223</f>
        <v>10200000</v>
      </c>
      <c r="H223" s="42" t="s">
        <v>234</v>
      </c>
      <c r="I223" s="431"/>
      <c r="J223" s="433"/>
      <c r="K223" s="433"/>
      <c r="L223" s="433"/>
      <c r="M223" s="433"/>
      <c r="N223" s="435"/>
      <c r="O223" s="108"/>
    </row>
    <row r="224" spans="1:15" s="95" customFormat="1" ht="18" customHeight="1">
      <c r="A224" s="422"/>
      <c r="B224" s="424"/>
      <c r="C224" s="41" t="s">
        <v>232</v>
      </c>
      <c r="D224" s="35">
        <v>1</v>
      </c>
      <c r="E224" s="36">
        <v>3400000</v>
      </c>
      <c r="F224" s="35">
        <v>3</v>
      </c>
      <c r="G224" s="37">
        <f t="shared" si="19"/>
        <v>10200000</v>
      </c>
      <c r="H224" s="109" t="s">
        <v>264</v>
      </c>
      <c r="I224" s="431"/>
      <c r="J224" s="433"/>
      <c r="K224" s="433"/>
      <c r="L224" s="433"/>
      <c r="M224" s="433"/>
      <c r="N224" s="435"/>
      <c r="O224" s="108"/>
    </row>
    <row r="225" spans="1:15" s="91" customFormat="1" ht="18" customHeight="1">
      <c r="A225" s="422"/>
      <c r="B225" s="424"/>
      <c r="C225" s="41" t="s">
        <v>235</v>
      </c>
      <c r="D225" s="35">
        <v>4</v>
      </c>
      <c r="E225" s="36">
        <v>1700000</v>
      </c>
      <c r="F225" s="35">
        <v>3</v>
      </c>
      <c r="G225" s="37">
        <f>D225*E225*F225</f>
        <v>20400000</v>
      </c>
      <c r="H225" s="109" t="s">
        <v>267</v>
      </c>
      <c r="I225" s="431"/>
      <c r="J225" s="433"/>
      <c r="K225" s="433"/>
      <c r="L225" s="433"/>
      <c r="M225" s="433"/>
      <c r="N225" s="435"/>
      <c r="O225" s="90"/>
    </row>
    <row r="226" spans="1:15" s="62" customFormat="1" ht="18.75" customHeight="1">
      <c r="A226" s="422"/>
      <c r="B226" s="424"/>
      <c r="C226" s="437" t="s">
        <v>237</v>
      </c>
      <c r="D226" s="437"/>
      <c r="E226" s="437"/>
      <c r="F226" s="437"/>
      <c r="G226" s="51">
        <f>SUM(G222:G225)</f>
        <v>52200000</v>
      </c>
      <c r="H226" s="64"/>
      <c r="I226" s="431"/>
      <c r="J226" s="433"/>
      <c r="K226" s="433"/>
      <c r="L226" s="433"/>
      <c r="M226" s="433"/>
      <c r="N226" s="435"/>
      <c r="O226" s="61"/>
    </row>
    <row r="227" spans="1:15" s="62" customFormat="1">
      <c r="A227" s="422"/>
      <c r="B227" s="102">
        <v>2</v>
      </c>
      <c r="C227" s="50" t="s">
        <v>238</v>
      </c>
      <c r="D227" s="35">
        <v>4</v>
      </c>
      <c r="E227" s="36">
        <f>G227/D227</f>
        <v>3750000</v>
      </c>
      <c r="F227" s="35"/>
      <c r="G227" s="51">
        <v>15000000</v>
      </c>
      <c r="H227" s="42"/>
      <c r="I227" s="431"/>
      <c r="J227" s="433"/>
      <c r="K227" s="433"/>
      <c r="L227" s="433"/>
      <c r="M227" s="433"/>
      <c r="N227" s="435"/>
      <c r="O227" s="61"/>
    </row>
    <row r="228" spans="1:15" s="62" customFormat="1">
      <c r="A228" s="422"/>
      <c r="B228" s="102">
        <v>3</v>
      </c>
      <c r="C228" s="50" t="s">
        <v>250</v>
      </c>
      <c r="D228" s="35"/>
      <c r="E228" s="36">
        <v>4200000</v>
      </c>
      <c r="F228" s="35">
        <v>3</v>
      </c>
      <c r="G228" s="51">
        <f>E228*F228</f>
        <v>12600000</v>
      </c>
      <c r="H228" s="42"/>
      <c r="I228" s="431"/>
      <c r="J228" s="433"/>
      <c r="K228" s="433"/>
      <c r="L228" s="433"/>
      <c r="M228" s="433"/>
      <c r="N228" s="435"/>
      <c r="O228" s="61"/>
    </row>
    <row r="229" spans="1:15" s="62" customFormat="1">
      <c r="A229" s="422"/>
      <c r="B229" s="102"/>
      <c r="C229" s="50" t="s">
        <v>240</v>
      </c>
      <c r="D229" s="35"/>
      <c r="E229" s="36"/>
      <c r="F229" s="35"/>
      <c r="G229" s="51">
        <f>SUM(G226:G228)</f>
        <v>79800000</v>
      </c>
      <c r="H229" s="42"/>
      <c r="I229" s="431"/>
      <c r="J229" s="433"/>
      <c r="K229" s="433"/>
      <c r="L229" s="433"/>
      <c r="M229" s="433"/>
      <c r="N229" s="435"/>
      <c r="O229" s="61"/>
    </row>
    <row r="230" spans="1:15" s="62" customFormat="1" ht="17.25" customHeight="1">
      <c r="A230" s="422"/>
      <c r="B230" s="102">
        <v>4</v>
      </c>
      <c r="C230" s="52" t="s">
        <v>246</v>
      </c>
      <c r="D230" s="35"/>
      <c r="E230" s="36" t="s">
        <v>242</v>
      </c>
      <c r="F230" s="128">
        <f>G230*100/G229</f>
        <v>3.6072932330827068</v>
      </c>
      <c r="G230" s="37">
        <v>2878620</v>
      </c>
      <c r="H230" s="42"/>
      <c r="I230" s="431"/>
      <c r="J230" s="433"/>
      <c r="K230" s="433"/>
      <c r="L230" s="433"/>
      <c r="M230" s="433"/>
      <c r="N230" s="435"/>
      <c r="O230" s="61"/>
    </row>
    <row r="231" spans="1:15" s="62" customFormat="1" ht="21" customHeight="1" thickBot="1">
      <c r="A231" s="430"/>
      <c r="B231" s="103"/>
      <c r="C231" s="438" t="s">
        <v>227</v>
      </c>
      <c r="D231" s="438"/>
      <c r="E231" s="438"/>
      <c r="F231" s="438"/>
      <c r="G231" s="47">
        <f>SUM(G229:G230)</f>
        <v>82678620</v>
      </c>
      <c r="H231" s="42"/>
      <c r="I231" s="432"/>
      <c r="J231" s="434"/>
      <c r="K231" s="434"/>
      <c r="L231" s="434"/>
      <c r="M231" s="434"/>
      <c r="N231" s="436"/>
      <c r="O231" s="61"/>
    </row>
    <row r="232" spans="1:15" s="62" customFormat="1" ht="44.25" customHeight="1">
      <c r="A232" s="55" t="s">
        <v>214</v>
      </c>
      <c r="B232" s="85" t="s">
        <v>215</v>
      </c>
      <c r="C232" s="57" t="s">
        <v>216</v>
      </c>
      <c r="D232" s="58" t="s">
        <v>217</v>
      </c>
      <c r="E232" s="58" t="s">
        <v>218</v>
      </c>
      <c r="F232" s="58" t="s">
        <v>219</v>
      </c>
      <c r="G232" s="59" t="s">
        <v>220</v>
      </c>
      <c r="H232" s="60" t="s">
        <v>221</v>
      </c>
      <c r="I232" s="87" t="s">
        <v>100</v>
      </c>
      <c r="J232" s="81"/>
      <c r="K232" s="81"/>
      <c r="L232" s="81"/>
      <c r="M232" s="81"/>
      <c r="N232" s="82"/>
      <c r="O232" s="61"/>
    </row>
    <row r="233" spans="1:15" s="91" customFormat="1" ht="22.5" customHeight="1">
      <c r="A233" s="422" t="s">
        <v>280</v>
      </c>
      <c r="B233" s="424">
        <v>1</v>
      </c>
      <c r="C233" s="41" t="s">
        <v>230</v>
      </c>
      <c r="D233" s="35">
        <v>1</v>
      </c>
      <c r="E233" s="36">
        <v>3800000</v>
      </c>
      <c r="F233" s="35">
        <v>3</v>
      </c>
      <c r="G233" s="37">
        <f>D233*E233*F233</f>
        <v>11400000</v>
      </c>
      <c r="H233" s="110" t="s">
        <v>234</v>
      </c>
      <c r="I233" s="404">
        <f>SUM(G233:G236)</f>
        <v>52200000</v>
      </c>
      <c r="J233" s="404">
        <v>15000000</v>
      </c>
      <c r="K233" s="404">
        <f>G239</f>
        <v>12600000</v>
      </c>
      <c r="L233" s="404">
        <f>SUM(I233:K236)</f>
        <v>79800000</v>
      </c>
      <c r="M233" s="404">
        <f>G241</f>
        <v>2878693</v>
      </c>
      <c r="N233" s="408">
        <f>SUM(L233:M236)</f>
        <v>82678693</v>
      </c>
      <c r="O233" s="90"/>
    </row>
    <row r="234" spans="1:15" s="91" customFormat="1" ht="16.5" customHeight="1">
      <c r="A234" s="422"/>
      <c r="B234" s="424"/>
      <c r="C234" s="41" t="s">
        <v>244</v>
      </c>
      <c r="D234" s="35">
        <v>1</v>
      </c>
      <c r="E234" s="36">
        <v>3400000</v>
      </c>
      <c r="F234" s="35">
        <v>3</v>
      </c>
      <c r="G234" s="37">
        <f t="shared" ref="G234:G235" si="20">D234*E234*F234</f>
        <v>10200000</v>
      </c>
      <c r="H234" s="42" t="s">
        <v>234</v>
      </c>
      <c r="I234" s="405"/>
      <c r="J234" s="405"/>
      <c r="K234" s="405"/>
      <c r="L234" s="405"/>
      <c r="M234" s="405"/>
      <c r="N234" s="409"/>
      <c r="O234" s="90">
        <f>M233*100/L233</f>
        <v>3.6073847117794484</v>
      </c>
    </row>
    <row r="235" spans="1:15" s="91" customFormat="1" ht="16.5" customHeight="1">
      <c r="A235" s="422"/>
      <c r="B235" s="424"/>
      <c r="C235" s="41" t="s">
        <v>232</v>
      </c>
      <c r="D235" s="35">
        <v>1</v>
      </c>
      <c r="E235" s="36">
        <v>3400000</v>
      </c>
      <c r="F235" s="35">
        <v>3</v>
      </c>
      <c r="G235" s="37">
        <f t="shared" si="20"/>
        <v>10200000</v>
      </c>
      <c r="H235" s="48"/>
      <c r="I235" s="406"/>
      <c r="J235" s="406"/>
      <c r="K235" s="406"/>
      <c r="L235" s="406"/>
      <c r="M235" s="406"/>
      <c r="N235" s="410"/>
      <c r="O235" s="90"/>
    </row>
    <row r="236" spans="1:15" s="73" customFormat="1" ht="30.75" customHeight="1">
      <c r="A236" s="422"/>
      <c r="B236" s="424"/>
      <c r="C236" s="41" t="s">
        <v>235</v>
      </c>
      <c r="D236" s="35">
        <v>4</v>
      </c>
      <c r="E236" s="36">
        <v>1700000</v>
      </c>
      <c r="F236" s="35">
        <v>3</v>
      </c>
      <c r="G236" s="37">
        <f>D236*E236*F236</f>
        <v>20400000</v>
      </c>
      <c r="H236" s="69" t="s">
        <v>249</v>
      </c>
      <c r="I236" s="425"/>
      <c r="J236" s="407"/>
      <c r="K236" s="407"/>
      <c r="L236" s="407"/>
      <c r="M236" s="407"/>
      <c r="N236" s="411"/>
      <c r="O236" s="72"/>
    </row>
    <row r="237" spans="1:15" s="62" customFormat="1" ht="18.75" customHeight="1">
      <c r="A237" s="422"/>
      <c r="B237" s="424"/>
      <c r="C237" s="412" t="s">
        <v>237</v>
      </c>
      <c r="D237" s="413"/>
      <c r="E237" s="413"/>
      <c r="F237" s="414"/>
      <c r="G237" s="51">
        <f>SUM(G233:G236)</f>
        <v>52200000</v>
      </c>
      <c r="H237" s="64"/>
      <c r="I237" s="111"/>
      <c r="J237" s="112"/>
      <c r="K237" s="112"/>
      <c r="L237" s="112"/>
      <c r="M237" s="112"/>
      <c r="N237" s="112"/>
      <c r="O237" s="61"/>
    </row>
    <row r="238" spans="1:15" s="62" customFormat="1">
      <c r="A238" s="422"/>
      <c r="B238" s="102">
        <v>2</v>
      </c>
      <c r="C238" s="50" t="s">
        <v>238</v>
      </c>
      <c r="D238" s="35">
        <v>4</v>
      </c>
      <c r="E238" s="36">
        <f>G238/D238</f>
        <v>3750000</v>
      </c>
      <c r="F238" s="35"/>
      <c r="G238" s="51">
        <v>15000000</v>
      </c>
      <c r="H238" s="42"/>
      <c r="I238" s="111"/>
      <c r="J238" s="112"/>
      <c r="K238" s="112"/>
      <c r="L238" s="112"/>
      <c r="M238" s="112"/>
      <c r="N238" s="112"/>
      <c r="O238" s="61"/>
    </row>
    <row r="239" spans="1:15" s="62" customFormat="1">
      <c r="A239" s="422"/>
      <c r="B239" s="102">
        <v>3</v>
      </c>
      <c r="C239" s="50" t="s">
        <v>250</v>
      </c>
      <c r="D239" s="35"/>
      <c r="E239" s="36">
        <v>4200000</v>
      </c>
      <c r="F239" s="35">
        <v>3</v>
      </c>
      <c r="G239" s="51">
        <f>E239*F239</f>
        <v>12600000</v>
      </c>
      <c r="H239" s="42"/>
      <c r="I239" s="111"/>
      <c r="J239" s="112"/>
      <c r="K239" s="112"/>
      <c r="L239" s="112"/>
      <c r="M239" s="112"/>
      <c r="N239" s="112"/>
      <c r="O239" s="61"/>
    </row>
    <row r="240" spans="1:15" s="62" customFormat="1">
      <c r="A240" s="422"/>
      <c r="B240" s="102"/>
      <c r="C240" s="50" t="s">
        <v>240</v>
      </c>
      <c r="D240" s="35"/>
      <c r="E240" s="36"/>
      <c r="F240" s="35"/>
      <c r="G240" s="51">
        <f>SUM(G237:G239)</f>
        <v>79800000</v>
      </c>
      <c r="H240" s="42"/>
      <c r="I240" s="111"/>
      <c r="J240" s="112"/>
      <c r="K240" s="112"/>
      <c r="L240" s="112"/>
      <c r="M240" s="112"/>
      <c r="N240" s="112"/>
      <c r="O240" s="61"/>
    </row>
    <row r="241" spans="1:18" s="62" customFormat="1" ht="21" customHeight="1">
      <c r="A241" s="422"/>
      <c r="B241" s="102">
        <v>4</v>
      </c>
      <c r="C241" s="52" t="s">
        <v>246</v>
      </c>
      <c r="D241" s="35"/>
      <c r="E241" s="36" t="s">
        <v>242</v>
      </c>
      <c r="F241" s="128">
        <f>G241*100/G240</f>
        <v>3.6073847117794484</v>
      </c>
      <c r="G241" s="37">
        <v>2878693</v>
      </c>
      <c r="H241" s="42"/>
      <c r="I241" s="111"/>
      <c r="J241" s="112"/>
      <c r="K241" s="112"/>
      <c r="L241" s="112"/>
      <c r="M241" s="112"/>
      <c r="N241" s="112"/>
      <c r="O241" s="61"/>
    </row>
    <row r="242" spans="1:18" s="62" customFormat="1" ht="21" customHeight="1" thickBot="1">
      <c r="A242" s="423"/>
      <c r="B242" s="113"/>
      <c r="C242" s="415" t="s">
        <v>227</v>
      </c>
      <c r="D242" s="415"/>
      <c r="E242" s="415"/>
      <c r="F242" s="415"/>
      <c r="G242" s="65">
        <f>SUM(G240:G241)</f>
        <v>82678693</v>
      </c>
      <c r="H242" s="42"/>
      <c r="I242" s="111"/>
      <c r="J242" s="112"/>
      <c r="K242" s="112"/>
      <c r="L242" s="112"/>
      <c r="M242" s="112"/>
      <c r="N242" s="112"/>
      <c r="O242" s="61"/>
    </row>
    <row r="243" spans="1:18">
      <c r="A243" s="416" t="s">
        <v>281</v>
      </c>
      <c r="B243" s="417"/>
      <c r="C243" s="417"/>
      <c r="D243" s="417"/>
      <c r="E243" s="417"/>
      <c r="F243" s="417"/>
      <c r="G243" s="420">
        <f>G11+G22+G33+G44+G55+G66+G77+G88+G99+G110+G121+G132+G143+G154+G165+G176+G187+G198+G209+G220+G231+G242</f>
        <v>1928929713</v>
      </c>
      <c r="H243" s="114"/>
      <c r="I243" s="115">
        <f t="shared" ref="I243:K243" si="21">SUM(I2:I236)</f>
        <v>1148400000</v>
      </c>
      <c r="J243" s="115">
        <f t="shared" si="21"/>
        <v>440000000</v>
      </c>
      <c r="K243" s="115">
        <f t="shared" si="21"/>
        <v>277200000</v>
      </c>
      <c r="L243" s="115">
        <f>SUM(L2:L236)</f>
        <v>1865600000</v>
      </c>
      <c r="M243" s="115">
        <f>SUM(M2:M236)</f>
        <v>63329713</v>
      </c>
      <c r="N243" s="115">
        <f>SUM(N2:N236)</f>
        <v>1928929713</v>
      </c>
    </row>
    <row r="244" spans="1:18" ht="15.75" thickBot="1">
      <c r="A244" s="418"/>
      <c r="B244" s="419"/>
      <c r="C244" s="419"/>
      <c r="D244" s="419"/>
      <c r="E244" s="419"/>
      <c r="F244" s="419"/>
      <c r="G244" s="421"/>
      <c r="H244" s="116"/>
      <c r="J244" s="115">
        <v>440000000</v>
      </c>
    </row>
    <row r="245" spans="1:18">
      <c r="G245" s="120"/>
      <c r="L245" s="115"/>
      <c r="N245" s="115"/>
    </row>
    <row r="246" spans="1:18" s="40" customFormat="1" ht="16.5">
      <c r="A246" s="117"/>
      <c r="B246" s="122" t="s">
        <v>215</v>
      </c>
      <c r="C246" s="122" t="s">
        <v>282</v>
      </c>
      <c r="D246" s="122" t="s">
        <v>283</v>
      </c>
      <c r="E246" s="122" t="s">
        <v>217</v>
      </c>
      <c r="F246" s="122" t="s">
        <v>284</v>
      </c>
      <c r="G246" s="122" t="s">
        <v>285</v>
      </c>
      <c r="H246" s="121"/>
      <c r="I246" s="115"/>
      <c r="J246" s="115"/>
      <c r="K246" s="115"/>
      <c r="L246" s="115"/>
      <c r="M246" s="115"/>
      <c r="N246" s="115"/>
    </row>
    <row r="247" spans="1:18" s="40" customFormat="1" ht="163.5" customHeight="1">
      <c r="A247" s="117"/>
      <c r="B247" s="426" t="s">
        <v>286</v>
      </c>
      <c r="C247" s="426" t="s">
        <v>287</v>
      </c>
      <c r="D247" s="123" t="s">
        <v>288</v>
      </c>
      <c r="E247" s="124">
        <v>1</v>
      </c>
      <c r="F247" s="124">
        <v>1</v>
      </c>
      <c r="G247" s="125">
        <v>20000000</v>
      </c>
      <c r="H247" s="121"/>
      <c r="I247" s="27"/>
      <c r="J247" s="115"/>
      <c r="K247" s="115"/>
      <c r="L247" s="115">
        <f>L246*2</f>
        <v>0</v>
      </c>
      <c r="M247" s="115"/>
      <c r="N247" s="115"/>
    </row>
    <row r="248" spans="1:18" s="40" customFormat="1" ht="330">
      <c r="A248" s="117"/>
      <c r="B248" s="426"/>
      <c r="C248" s="426"/>
      <c r="D248" s="123" t="s">
        <v>289</v>
      </c>
      <c r="E248" s="124">
        <v>1</v>
      </c>
      <c r="F248" s="124">
        <v>1</v>
      </c>
      <c r="G248" s="125">
        <v>30000000</v>
      </c>
      <c r="H248" s="121"/>
      <c r="I248" s="115"/>
      <c r="J248" s="115"/>
      <c r="K248" s="27"/>
      <c r="L248" s="27"/>
      <c r="M248" s="115"/>
      <c r="N248" s="115"/>
    </row>
    <row r="249" spans="1:18" ht="90" customHeight="1">
      <c r="B249" s="426"/>
      <c r="C249" s="426"/>
      <c r="D249" s="123" t="s">
        <v>290</v>
      </c>
      <c r="E249" s="124">
        <v>1</v>
      </c>
      <c r="F249" s="124">
        <v>1</v>
      </c>
      <c r="G249" s="125">
        <v>30000000</v>
      </c>
      <c r="J249" s="115"/>
    </row>
    <row r="250" spans="1:18" ht="132.75" customHeight="1">
      <c r="B250" s="426"/>
      <c r="C250" s="426"/>
      <c r="D250" s="123" t="s">
        <v>291</v>
      </c>
      <c r="E250" s="124"/>
      <c r="F250" s="124"/>
      <c r="G250" s="125">
        <v>50000000</v>
      </c>
    </row>
    <row r="251" spans="1:18">
      <c r="B251" s="71"/>
      <c r="C251" s="427" t="s">
        <v>86</v>
      </c>
      <c r="D251" s="428"/>
      <c r="E251" s="428"/>
      <c r="F251" s="429"/>
      <c r="G251" s="126">
        <f>SUM(G247:G250)</f>
        <v>130000000</v>
      </c>
    </row>
    <row r="252" spans="1:18">
      <c r="B252" s="71"/>
      <c r="C252" s="427" t="s">
        <v>292</v>
      </c>
      <c r="D252" s="428"/>
      <c r="E252" s="428"/>
      <c r="F252" s="429"/>
      <c r="G252" s="127">
        <f>G243+G251</f>
        <v>2058929713</v>
      </c>
    </row>
    <row r="253" spans="1:18" s="119" customFormat="1">
      <c r="A253" s="117"/>
      <c r="B253" s="111"/>
      <c r="C253" s="118" t="s">
        <v>100</v>
      </c>
      <c r="E253" s="27"/>
      <c r="F253" s="27"/>
      <c r="G253" s="27"/>
      <c r="H253" s="121"/>
      <c r="I253" s="27"/>
      <c r="J253" s="27"/>
      <c r="K253" s="27"/>
      <c r="L253" s="27"/>
      <c r="M253" s="27"/>
      <c r="N253" s="27"/>
      <c r="O253" s="40"/>
      <c r="P253" s="27"/>
      <c r="Q253" s="27"/>
      <c r="R253" s="27"/>
    </row>
  </sheetData>
  <autoFilter ref="A1:R248" xr:uid="{00000000-0001-0000-0400-000000000000}"/>
  <mergeCells count="225">
    <mergeCell ref="M2:M11"/>
    <mergeCell ref="N2:N11"/>
    <mergeCell ref="C11:F11"/>
    <mergeCell ref="A13:A22"/>
    <mergeCell ref="B13:B17"/>
    <mergeCell ref="I13:I22"/>
    <mergeCell ref="J13:J22"/>
    <mergeCell ref="K13:K22"/>
    <mergeCell ref="L13:L22"/>
    <mergeCell ref="A2:A11"/>
    <mergeCell ref="B2:B6"/>
    <mergeCell ref="I2:I11"/>
    <mergeCell ref="J2:J11"/>
    <mergeCell ref="K2:K11"/>
    <mergeCell ref="L2:L11"/>
    <mergeCell ref="M13:M22"/>
    <mergeCell ref="N13:N22"/>
    <mergeCell ref="C17:F17"/>
    <mergeCell ref="C22:F22"/>
    <mergeCell ref="A24:A33"/>
    <mergeCell ref="B24:B28"/>
    <mergeCell ref="I24:I33"/>
    <mergeCell ref="J24:J33"/>
    <mergeCell ref="K24:K33"/>
    <mergeCell ref="L24:L33"/>
    <mergeCell ref="M24:M33"/>
    <mergeCell ref="N24:N33"/>
    <mergeCell ref="C28:F28"/>
    <mergeCell ref="C33:F33"/>
    <mergeCell ref="A35:A44"/>
    <mergeCell ref="B35:B39"/>
    <mergeCell ref="I35:I44"/>
    <mergeCell ref="J35:J44"/>
    <mergeCell ref="K35:K44"/>
    <mergeCell ref="L35:L44"/>
    <mergeCell ref="M35:M44"/>
    <mergeCell ref="N35:N44"/>
    <mergeCell ref="C39:F39"/>
    <mergeCell ref="C44:F44"/>
    <mergeCell ref="A46:A55"/>
    <mergeCell ref="B46:B50"/>
    <mergeCell ref="I46:I55"/>
    <mergeCell ref="J46:J55"/>
    <mergeCell ref="K46:K55"/>
    <mergeCell ref="L46:L55"/>
    <mergeCell ref="M46:M55"/>
    <mergeCell ref="N46:N55"/>
    <mergeCell ref="C50:F50"/>
    <mergeCell ref="C55:F55"/>
    <mergeCell ref="B57:B61"/>
    <mergeCell ref="I57:I60"/>
    <mergeCell ref="J57:J60"/>
    <mergeCell ref="K57:K60"/>
    <mergeCell ref="L57:L60"/>
    <mergeCell ref="M57:M60"/>
    <mergeCell ref="N57:N60"/>
    <mergeCell ref="C61:F61"/>
    <mergeCell ref="A57:A66"/>
    <mergeCell ref="C66:F66"/>
    <mergeCell ref="B68:B72"/>
    <mergeCell ref="I68:I71"/>
    <mergeCell ref="J68:J71"/>
    <mergeCell ref="K68:K71"/>
    <mergeCell ref="L68:L71"/>
    <mergeCell ref="M68:M71"/>
    <mergeCell ref="N68:N71"/>
    <mergeCell ref="C72:F72"/>
    <mergeCell ref="A68:A77"/>
    <mergeCell ref="C77:F77"/>
    <mergeCell ref="A79:A88"/>
    <mergeCell ref="B79:B83"/>
    <mergeCell ref="I79:I82"/>
    <mergeCell ref="J79:J82"/>
    <mergeCell ref="K79:K82"/>
    <mergeCell ref="L79:L82"/>
    <mergeCell ref="M79:M82"/>
    <mergeCell ref="N79:N82"/>
    <mergeCell ref="C83:F83"/>
    <mergeCell ref="C88:F88"/>
    <mergeCell ref="A90:A99"/>
    <mergeCell ref="B90:B94"/>
    <mergeCell ref="I90:I93"/>
    <mergeCell ref="J90:J93"/>
    <mergeCell ref="K90:K93"/>
    <mergeCell ref="L90:L93"/>
    <mergeCell ref="M90:M93"/>
    <mergeCell ref="N90:N93"/>
    <mergeCell ref="C94:F94"/>
    <mergeCell ref="C99:F99"/>
    <mergeCell ref="K111:K121"/>
    <mergeCell ref="L111:L121"/>
    <mergeCell ref="M111:M121"/>
    <mergeCell ref="N111:N121"/>
    <mergeCell ref="I123:I126"/>
    <mergeCell ref="J123:J126"/>
    <mergeCell ref="K123:K126"/>
    <mergeCell ref="L123:L126"/>
    <mergeCell ref="C121:F121"/>
    <mergeCell ref="A123:A132"/>
    <mergeCell ref="B123:B127"/>
    <mergeCell ref="M101:M110"/>
    <mergeCell ref="M134:M137"/>
    <mergeCell ref="N134:N137"/>
    <mergeCell ref="C138:F138"/>
    <mergeCell ref="N123:N126"/>
    <mergeCell ref="C127:F127"/>
    <mergeCell ref="C132:F132"/>
    <mergeCell ref="M123:M126"/>
    <mergeCell ref="A101:A110"/>
    <mergeCell ref="B101:B104"/>
    <mergeCell ref="I101:I110"/>
    <mergeCell ref="J101:J110"/>
    <mergeCell ref="K101:K110"/>
    <mergeCell ref="L101:L110"/>
    <mergeCell ref="A112:A120"/>
    <mergeCell ref="B112:B116"/>
    <mergeCell ref="C116:F116"/>
    <mergeCell ref="N101:N110"/>
    <mergeCell ref="C105:F105"/>
    <mergeCell ref="C110:F110"/>
    <mergeCell ref="I111:I121"/>
    <mergeCell ref="J111:J121"/>
    <mergeCell ref="C143:F143"/>
    <mergeCell ref="A145:A154"/>
    <mergeCell ref="B145:B149"/>
    <mergeCell ref="I145:I148"/>
    <mergeCell ref="J145:J148"/>
    <mergeCell ref="K145:K148"/>
    <mergeCell ref="L145:L148"/>
    <mergeCell ref="M145:M148"/>
    <mergeCell ref="N145:N148"/>
    <mergeCell ref="C149:F149"/>
    <mergeCell ref="C154:F154"/>
    <mergeCell ref="A134:A143"/>
    <mergeCell ref="B134:B138"/>
    <mergeCell ref="I134:I137"/>
    <mergeCell ref="J134:J137"/>
    <mergeCell ref="K134:K137"/>
    <mergeCell ref="L134:L137"/>
    <mergeCell ref="A156:A165"/>
    <mergeCell ref="B156:B160"/>
    <mergeCell ref="I156:I159"/>
    <mergeCell ref="J156:J159"/>
    <mergeCell ref="K156:K159"/>
    <mergeCell ref="L156:L159"/>
    <mergeCell ref="M156:M159"/>
    <mergeCell ref="N156:N159"/>
    <mergeCell ref="C160:F160"/>
    <mergeCell ref="C165:F165"/>
    <mergeCell ref="A167:A176"/>
    <mergeCell ref="B167:B171"/>
    <mergeCell ref="I167:I176"/>
    <mergeCell ref="J167:J176"/>
    <mergeCell ref="K167:K176"/>
    <mergeCell ref="L167:L176"/>
    <mergeCell ref="M167:M176"/>
    <mergeCell ref="N167:N176"/>
    <mergeCell ref="C171:F171"/>
    <mergeCell ref="C176:F176"/>
    <mergeCell ref="A178:A187"/>
    <mergeCell ref="B178:B182"/>
    <mergeCell ref="I178:I181"/>
    <mergeCell ref="J178:J181"/>
    <mergeCell ref="K178:K181"/>
    <mergeCell ref="L178:L181"/>
    <mergeCell ref="M178:M181"/>
    <mergeCell ref="N178:N181"/>
    <mergeCell ref="C182:F182"/>
    <mergeCell ref="C187:F187"/>
    <mergeCell ref="A189:A198"/>
    <mergeCell ref="B189:B193"/>
    <mergeCell ref="I189:I192"/>
    <mergeCell ref="J189:J192"/>
    <mergeCell ref="K189:K192"/>
    <mergeCell ref="L189:L192"/>
    <mergeCell ref="M189:M192"/>
    <mergeCell ref="N189:N192"/>
    <mergeCell ref="C193:F193"/>
    <mergeCell ref="C198:F198"/>
    <mergeCell ref="A200:A209"/>
    <mergeCell ref="B200:B204"/>
    <mergeCell ref="I200:I203"/>
    <mergeCell ref="J200:J203"/>
    <mergeCell ref="K200:K203"/>
    <mergeCell ref="L200:L203"/>
    <mergeCell ref="M200:M203"/>
    <mergeCell ref="N200:N203"/>
    <mergeCell ref="C204:F204"/>
    <mergeCell ref="C209:F209"/>
    <mergeCell ref="L222:L231"/>
    <mergeCell ref="M222:M231"/>
    <mergeCell ref="N222:N231"/>
    <mergeCell ref="C226:F226"/>
    <mergeCell ref="C231:F231"/>
    <mergeCell ref="A211:A220"/>
    <mergeCell ref="B211:B215"/>
    <mergeCell ref="I211:I214"/>
    <mergeCell ref="J211:J214"/>
    <mergeCell ref="K211:K214"/>
    <mergeCell ref="L211:L214"/>
    <mergeCell ref="M211:M214"/>
    <mergeCell ref="N211:N214"/>
    <mergeCell ref="C215:F215"/>
    <mergeCell ref="C220:F220"/>
    <mergeCell ref="B247:B250"/>
    <mergeCell ref="C247:C250"/>
    <mergeCell ref="C251:F251"/>
    <mergeCell ref="C252:F252"/>
    <mergeCell ref="A222:A231"/>
    <mergeCell ref="B222:B226"/>
    <mergeCell ref="I222:I231"/>
    <mergeCell ref="J222:J231"/>
    <mergeCell ref="K222:K231"/>
    <mergeCell ref="L233:L236"/>
    <mergeCell ref="M233:M236"/>
    <mergeCell ref="N233:N236"/>
    <mergeCell ref="C237:F237"/>
    <mergeCell ref="C242:F242"/>
    <mergeCell ref="A243:F244"/>
    <mergeCell ref="G243:G244"/>
    <mergeCell ref="A233:A242"/>
    <mergeCell ref="B233:B237"/>
    <mergeCell ref="I233:I236"/>
    <mergeCell ref="J233:J236"/>
    <mergeCell ref="K233:K236"/>
  </mergeCells>
  <pageMargins left="0.7" right="0.7" top="0.75" bottom="0.75" header="0.3" footer="0.3"/>
  <pageSetup paperSize="9" fitToHeight="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01EF6-D82F-4220-95C5-6786B5F06509}">
  <dimension ref="B2:N22"/>
  <sheetViews>
    <sheetView topLeftCell="D1" workbookViewId="0">
      <selection activeCell="E17" sqref="E17"/>
    </sheetView>
  </sheetViews>
  <sheetFormatPr baseColWidth="10" defaultColWidth="11.42578125" defaultRowHeight="12.75"/>
  <cols>
    <col min="1" max="1" width="11.85546875" style="488" customWidth="1"/>
    <col min="2" max="2" width="21" style="524" customWidth="1"/>
    <col min="3" max="3" width="19.7109375" style="488" customWidth="1"/>
    <col min="4" max="4" width="14.85546875" style="488" customWidth="1"/>
    <col min="5" max="5" width="24.28515625" style="488" customWidth="1"/>
    <col min="6" max="7" width="25.42578125" style="488" customWidth="1"/>
    <col min="8" max="8" width="26.85546875" style="488" customWidth="1"/>
    <col min="9" max="9" width="18.85546875" style="488" customWidth="1"/>
    <col min="10" max="10" width="17.28515625" style="488" bestFit="1" customWidth="1"/>
    <col min="11" max="11" width="23.28515625" style="488" customWidth="1"/>
    <col min="12" max="13" width="11.42578125" style="488"/>
    <col min="14" max="14" width="13.42578125" style="488" bestFit="1" customWidth="1"/>
    <col min="15" max="16384" width="11.42578125" style="488"/>
  </cols>
  <sheetData>
    <row r="2" spans="2:14" ht="15" customHeight="1">
      <c r="B2" s="487" t="s">
        <v>293</v>
      </c>
      <c r="C2" s="487"/>
      <c r="D2" s="487"/>
      <c r="E2" s="487"/>
      <c r="F2" s="487"/>
      <c r="G2" s="487"/>
      <c r="H2" s="487"/>
    </row>
    <row r="3" spans="2:14" ht="36" customHeight="1">
      <c r="B3" s="489" t="s">
        <v>294</v>
      </c>
      <c r="C3" s="489"/>
      <c r="D3" s="489"/>
      <c r="E3" s="489"/>
      <c r="F3" s="489"/>
      <c r="G3" s="489"/>
      <c r="H3" s="489"/>
    </row>
    <row r="4" spans="2:14" ht="15" customHeight="1">
      <c r="B4" s="490" t="s">
        <v>295</v>
      </c>
      <c r="C4" s="491" t="s">
        <v>296</v>
      </c>
      <c r="D4" s="492"/>
      <c r="E4" s="492"/>
      <c r="F4" s="492"/>
      <c r="G4" s="492"/>
      <c r="H4" s="493"/>
    </row>
    <row r="5" spans="2:14" ht="15" customHeight="1">
      <c r="B5" s="490" t="s">
        <v>297</v>
      </c>
      <c r="C5" s="491" t="s">
        <v>298</v>
      </c>
      <c r="D5" s="492"/>
      <c r="E5" s="492"/>
      <c r="F5" s="492"/>
      <c r="G5" s="492"/>
      <c r="H5" s="493"/>
    </row>
    <row r="6" spans="2:14" ht="15" customHeight="1">
      <c r="B6" s="490" t="s">
        <v>299</v>
      </c>
      <c r="C6" s="491" t="s">
        <v>300</v>
      </c>
      <c r="D6" s="492"/>
      <c r="E6" s="492"/>
      <c r="F6" s="492"/>
      <c r="G6" s="492"/>
      <c r="H6" s="493"/>
    </row>
    <row r="7" spans="2:14" ht="15" customHeight="1">
      <c r="B7" s="490" t="s">
        <v>301</v>
      </c>
      <c r="C7" s="491" t="s">
        <v>302</v>
      </c>
      <c r="D7" s="492"/>
      <c r="E7" s="492"/>
      <c r="F7" s="492"/>
      <c r="G7" s="492"/>
      <c r="H7" s="493"/>
    </row>
    <row r="8" spans="2:14" s="497" customFormat="1" ht="15" customHeight="1">
      <c r="B8" s="494" t="s">
        <v>303</v>
      </c>
      <c r="C8" s="495"/>
      <c r="D8" s="496" t="s">
        <v>304</v>
      </c>
      <c r="E8" s="496" t="s">
        <v>305</v>
      </c>
      <c r="F8" s="496" t="s">
        <v>306</v>
      </c>
      <c r="G8" s="496" t="s">
        <v>307</v>
      </c>
      <c r="H8" s="496" t="s">
        <v>227</v>
      </c>
    </row>
    <row r="9" spans="2:14" ht="30.75" customHeight="1">
      <c r="B9" s="498" t="s">
        <v>308</v>
      </c>
      <c r="C9" s="499"/>
      <c r="D9" s="500">
        <v>68</v>
      </c>
      <c r="E9" s="501">
        <v>113923.5295</v>
      </c>
      <c r="F9" s="501">
        <v>122000</v>
      </c>
      <c r="G9" s="501">
        <f>(E9+F9)/2</f>
        <v>117961.76475</v>
      </c>
      <c r="H9" s="502">
        <f>D9*G9</f>
        <v>8021400.0030000005</v>
      </c>
      <c r="I9" s="503"/>
      <c r="K9" s="504"/>
      <c r="N9" s="505"/>
    </row>
    <row r="10" spans="2:14" ht="33.75" customHeight="1">
      <c r="B10" s="506" t="s">
        <v>309</v>
      </c>
      <c r="C10" s="507"/>
      <c r="D10" s="508">
        <v>68</v>
      </c>
      <c r="E10" s="501">
        <v>203000</v>
      </c>
      <c r="F10" s="501">
        <v>218000</v>
      </c>
      <c r="G10" s="501">
        <f t="shared" ref="G10:G12" si="0">(E10+F10)/2</f>
        <v>210500</v>
      </c>
      <c r="H10" s="502">
        <f t="shared" ref="H10:H12" si="1">D10*G10</f>
        <v>14314000</v>
      </c>
      <c r="I10" s="503"/>
      <c r="K10" s="504"/>
      <c r="N10" s="505"/>
    </row>
    <row r="11" spans="2:14" ht="30" customHeight="1">
      <c r="B11" s="506" t="s">
        <v>310</v>
      </c>
      <c r="C11" s="507"/>
      <c r="D11" s="508">
        <v>85</v>
      </c>
      <c r="E11" s="501">
        <v>140000</v>
      </c>
      <c r="F11" s="501">
        <v>158000</v>
      </c>
      <c r="G11" s="501">
        <f t="shared" si="0"/>
        <v>149000</v>
      </c>
      <c r="H11" s="502">
        <f t="shared" si="1"/>
        <v>12665000</v>
      </c>
      <c r="I11" s="509">
        <f>H9+H10+H11</f>
        <v>35000400.002999999</v>
      </c>
      <c r="J11" s="510">
        <f>H9+H10+H11</f>
        <v>35000400.002999999</v>
      </c>
      <c r="K11" s="504"/>
      <c r="N11" s="505"/>
    </row>
    <row r="12" spans="2:14" ht="27.75" customHeight="1">
      <c r="B12" s="506" t="s">
        <v>311</v>
      </c>
      <c r="C12" s="507"/>
      <c r="D12" s="508">
        <v>6818</v>
      </c>
      <c r="E12" s="501">
        <v>2100</v>
      </c>
      <c r="F12" s="501">
        <v>2300</v>
      </c>
      <c r="G12" s="501">
        <f t="shared" si="0"/>
        <v>2200</v>
      </c>
      <c r="H12" s="502">
        <f t="shared" si="1"/>
        <v>14999600</v>
      </c>
      <c r="I12" s="509">
        <f>H12</f>
        <v>14999600</v>
      </c>
      <c r="K12" s="504"/>
      <c r="N12" s="505"/>
    </row>
    <row r="13" spans="2:14" ht="15" customHeight="1">
      <c r="B13" s="511" t="s">
        <v>86</v>
      </c>
      <c r="C13" s="512"/>
      <c r="D13" s="512"/>
      <c r="E13" s="512"/>
      <c r="F13" s="512"/>
      <c r="G13" s="513"/>
      <c r="H13" s="514">
        <f>SUM(H9:H12)</f>
        <v>50000000.002999999</v>
      </c>
      <c r="I13" s="510"/>
    </row>
    <row r="14" spans="2:14">
      <c r="B14" s="515"/>
      <c r="C14" s="516"/>
      <c r="D14" s="516"/>
      <c r="E14" s="516"/>
      <c r="F14" s="516"/>
      <c r="G14" s="516"/>
      <c r="H14" s="516"/>
      <c r="I14" s="510">
        <f>SUM(I11:I13)</f>
        <v>50000000.002999999</v>
      </c>
    </row>
    <row r="15" spans="2:14">
      <c r="B15" s="515"/>
      <c r="C15" s="516"/>
      <c r="D15" s="516"/>
      <c r="E15" s="516"/>
      <c r="F15" s="516"/>
      <c r="G15" s="516"/>
      <c r="H15" s="517"/>
    </row>
    <row r="16" spans="2:14">
      <c r="B16" s="515"/>
      <c r="C16" s="516"/>
      <c r="D16" s="516" t="s">
        <v>100</v>
      </c>
      <c r="E16" s="516"/>
      <c r="F16" s="516"/>
      <c r="G16" s="516"/>
      <c r="H16" s="517"/>
      <c r="I16" s="510"/>
      <c r="J16" s="510"/>
    </row>
    <row r="17" spans="2:10">
      <c r="B17" s="515"/>
      <c r="C17" s="516"/>
      <c r="D17" s="516"/>
      <c r="E17" s="516"/>
      <c r="F17" s="516"/>
      <c r="G17" s="516"/>
      <c r="H17" s="516"/>
      <c r="J17" s="510"/>
    </row>
    <row r="18" spans="2:10">
      <c r="B18" s="515"/>
      <c r="C18" s="516"/>
      <c r="D18" s="516"/>
      <c r="E18" s="516"/>
      <c r="F18" s="516"/>
      <c r="G18" s="516"/>
      <c r="H18" s="516"/>
    </row>
    <row r="19" spans="2:10" ht="15" customHeight="1">
      <c r="B19" s="518" t="s">
        <v>312</v>
      </c>
      <c r="C19" s="518"/>
      <c r="D19" s="519"/>
      <c r="E19" s="519"/>
      <c r="F19" s="520" t="s">
        <v>313</v>
      </c>
      <c r="G19" s="518"/>
      <c r="H19" s="518"/>
    </row>
    <row r="20" spans="2:10" ht="14.25" customHeight="1">
      <c r="B20" s="521" t="s">
        <v>314</v>
      </c>
      <c r="C20" s="521"/>
      <c r="D20" s="522"/>
      <c r="E20" s="522"/>
      <c r="F20" s="523" t="s">
        <v>315</v>
      </c>
      <c r="G20" s="521"/>
      <c r="H20" s="521"/>
    </row>
    <row r="21" spans="2:10" ht="15">
      <c r="C21" s="525"/>
      <c r="D21" s="525"/>
      <c r="E21" s="525"/>
    </row>
    <row r="22" spans="2:10" ht="15">
      <c r="C22" s="525"/>
      <c r="D22" s="525"/>
      <c r="E22" s="525"/>
    </row>
  </sheetData>
  <mergeCells count="18">
    <mergeCell ref="B19:C19"/>
    <mergeCell ref="D19:E19"/>
    <mergeCell ref="F19:H19"/>
    <mergeCell ref="B20:C20"/>
    <mergeCell ref="D20:E20"/>
    <mergeCell ref="F20:H20"/>
    <mergeCell ref="B8:C8"/>
    <mergeCell ref="B9:C9"/>
    <mergeCell ref="B10:C10"/>
    <mergeCell ref="B11:C11"/>
    <mergeCell ref="B12:C12"/>
    <mergeCell ref="B13:G13"/>
    <mergeCell ref="B2:H2"/>
    <mergeCell ref="B3:H3"/>
    <mergeCell ref="C4:H4"/>
    <mergeCell ref="C5:H5"/>
    <mergeCell ref="C6:H6"/>
    <mergeCell ref="C7:H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24</vt:i4>
      </vt:variant>
      <vt:variant>
        <vt:lpstr>Rangos con nombre</vt:lpstr>
      </vt:variant>
      <vt:variant>
        <vt:i4>1</vt:i4>
      </vt:variant>
    </vt:vector>
  </HeadingPairs>
  <TitlesOfParts>
    <vt:vector size="25" baseType="lpstr">
      <vt:lpstr>SUCRE</vt:lpstr>
      <vt:lpstr>GUARANDA</vt:lpstr>
      <vt:lpstr>MAJAGUAL</vt:lpstr>
      <vt:lpstr>SAN MARCOS</vt:lpstr>
      <vt:lpstr>CAIMITO</vt:lpstr>
      <vt:lpstr>SAN BENITO </vt:lpstr>
      <vt:lpstr>GALERAS</vt:lpstr>
      <vt:lpstr>SINCE</vt:lpstr>
      <vt:lpstr>BETULIA</vt:lpstr>
      <vt:lpstr>COROZAL</vt:lpstr>
      <vt:lpstr>MORROA</vt:lpstr>
      <vt:lpstr>OVEJAS</vt:lpstr>
      <vt:lpstr>COLOSO </vt:lpstr>
      <vt:lpstr>CHALAN</vt:lpstr>
      <vt:lpstr>BUENAVISTA</vt:lpstr>
      <vt:lpstr>TOLUVIEJO</vt:lpstr>
      <vt:lpstr>TOLU</vt:lpstr>
      <vt:lpstr>SAN ONOFRE</vt:lpstr>
      <vt:lpstr>COVEÑAS</vt:lpstr>
      <vt:lpstr>SAMPUES</vt:lpstr>
      <vt:lpstr>SAN ANTONIO DE PALMITO</vt:lpstr>
      <vt:lpstr>EL ROBLE</vt:lpstr>
      <vt:lpstr>EBS PIC 2024</vt:lpstr>
      <vt:lpstr>INSUMOS SSR</vt:lpstr>
      <vt:lpstr>'EBS PIC 2024'!Área_de_impresión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JOHANA01</dc:creator>
  <cp:keywords/>
  <dc:description/>
  <cp:lastModifiedBy>Edith Esther De León Fonseca</cp:lastModifiedBy>
  <cp:revision/>
  <dcterms:created xsi:type="dcterms:W3CDTF">2023-03-09T23:57:55Z</dcterms:created>
  <dcterms:modified xsi:type="dcterms:W3CDTF">2024-04-17T23:37:15Z</dcterms:modified>
  <cp:category/>
  <cp:contentStatus/>
</cp:coreProperties>
</file>