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31"/>
  <workbookPr/>
  <mc:AlternateContent xmlns:mc="http://schemas.openxmlformats.org/markup-compatibility/2006">
    <mc:Choice Requires="x15">
      <x15ac:absPath xmlns:x15ac="http://schemas.microsoft.com/office/spreadsheetml/2010/11/ac" url="C:\Users\archi\Desktop\EVALUACION FINAL\"/>
    </mc:Choice>
  </mc:AlternateContent>
  <xr:revisionPtr revIDLastSave="0" documentId="13_ncr:1_{5D107FB2-EF81-4318-9955-5F80F3FCB889}" xr6:coauthVersionLast="47" xr6:coauthVersionMax="47" xr10:uidLastSave="{00000000-0000-0000-0000-000000000000}"/>
  <workbookProtection workbookAlgorithmName="SHA-512" workbookHashValue="QlUYDJGmk+/fhCuE4hGzjzizJqMqY0WTRvEiBupr9eknT0Cr00NG1wB3SpebbQNvTUQolZaELaXhKrRB9Ohl5g==" workbookSaltValue="WOsCjGPifpUcvbkZ25B6HA==" workbookSpinCount="100000" lockStructure="1"/>
  <bookViews>
    <workbookView xWindow="-108" yWindow="-108" windowWidth="23256" windowHeight="12456" tabRatio="414" xr2:uid="{00000000-000D-0000-FFFF-FFFF00000000}"/>
  </bookViews>
  <sheets>
    <sheet name="Hoja1" sheetId="1" r:id="rId1"/>
  </sheets>
  <definedNames>
    <definedName name="_xlnm._FilterDatabase" localSheetId="0" hidden="1">Hoja1!$A$288:$M$300</definedName>
    <definedName name="_xlnm.Print_Area" localSheetId="0">Hoja1!$A$1:$M$488</definedName>
    <definedName name="_xlnm.Print_Titles" localSheetId="0">Hoja1!$1:$14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04" i="1" l="1"/>
  <c r="G103" i="1"/>
  <c r="H104" i="1"/>
  <c r="H103" i="1"/>
  <c r="H46" i="1"/>
  <c r="H45" i="1"/>
  <c r="L255" i="1" l="1"/>
  <c r="K161" i="1"/>
  <c r="L632" i="1"/>
  <c r="L628" i="1"/>
  <c r="L624" i="1"/>
  <c r="L623" i="1"/>
  <c r="L622" i="1"/>
  <c r="L618" i="1"/>
  <c r="L625" i="1" l="1"/>
  <c r="L486" i="1"/>
  <c r="L566" i="1"/>
  <c r="J553" i="1"/>
  <c r="I553" i="1"/>
  <c r="B553" i="1"/>
  <c r="J552" i="1"/>
  <c r="I552" i="1"/>
  <c r="B552" i="1"/>
  <c r="J551" i="1"/>
  <c r="I551" i="1"/>
  <c r="B551" i="1"/>
  <c r="J550" i="1"/>
  <c r="I550" i="1"/>
  <c r="B550" i="1"/>
  <c r="J549" i="1"/>
  <c r="I549" i="1"/>
  <c r="B549" i="1"/>
  <c r="J548" i="1"/>
  <c r="I548" i="1"/>
  <c r="B548" i="1"/>
  <c r="J547" i="1"/>
  <c r="I547" i="1"/>
  <c r="B547" i="1"/>
  <c r="J524" i="1"/>
  <c r="I524" i="1"/>
  <c r="B524" i="1"/>
  <c r="J523" i="1"/>
  <c r="I523" i="1"/>
  <c r="B523" i="1"/>
  <c r="J522" i="1"/>
  <c r="I522" i="1"/>
  <c r="B522" i="1"/>
  <c r="J521" i="1"/>
  <c r="I521" i="1"/>
  <c r="B521" i="1"/>
  <c r="J520" i="1"/>
  <c r="I520" i="1"/>
  <c r="B520" i="1"/>
  <c r="J519" i="1"/>
  <c r="I519" i="1"/>
  <c r="B519" i="1"/>
  <c r="J518" i="1"/>
  <c r="I518" i="1"/>
  <c r="B518" i="1"/>
  <c r="L503" i="1"/>
  <c r="L478" i="1"/>
  <c r="L464" i="1"/>
  <c r="L450" i="1"/>
  <c r="L436" i="1"/>
  <c r="L422" i="1"/>
  <c r="L408" i="1"/>
  <c r="L394" i="1"/>
  <c r="L377" i="1"/>
  <c r="L378" i="1" s="1"/>
  <c r="L481" i="1" s="1"/>
  <c r="L356" i="1"/>
  <c r="L342" i="1"/>
  <c r="L328" i="1"/>
  <c r="L314" i="1"/>
  <c r="L300" i="1"/>
  <c r="L286" i="1"/>
  <c r="L272" i="1"/>
  <c r="M5" i="1"/>
  <c r="K5" i="1"/>
  <c r="L225" i="1"/>
  <c r="K225" i="1"/>
  <c r="J225" i="1"/>
  <c r="B225" i="1"/>
  <c r="L224" i="1"/>
  <c r="K224" i="1"/>
  <c r="J224" i="1"/>
  <c r="B224" i="1"/>
  <c r="L223" i="1"/>
  <c r="K223" i="1"/>
  <c r="J223" i="1"/>
  <c r="B223" i="1"/>
  <c r="L222" i="1"/>
  <c r="K222" i="1"/>
  <c r="J222" i="1"/>
  <c r="B222" i="1"/>
  <c r="L221" i="1"/>
  <c r="K221" i="1"/>
  <c r="J221" i="1"/>
  <c r="B221" i="1"/>
  <c r="L220" i="1"/>
  <c r="K220" i="1"/>
  <c r="J220" i="1"/>
  <c r="B220" i="1"/>
  <c r="L219" i="1"/>
  <c r="K219" i="1"/>
  <c r="J219" i="1"/>
  <c r="B219" i="1"/>
  <c r="L196" i="1"/>
  <c r="K196" i="1"/>
  <c r="J196" i="1"/>
  <c r="B196" i="1"/>
  <c r="L195" i="1"/>
  <c r="K195" i="1"/>
  <c r="J195" i="1"/>
  <c r="B195" i="1"/>
  <c r="L194" i="1"/>
  <c r="K194" i="1"/>
  <c r="J194" i="1"/>
  <c r="B194" i="1"/>
  <c r="L193" i="1"/>
  <c r="K193" i="1"/>
  <c r="J193" i="1"/>
  <c r="B193" i="1"/>
  <c r="L192" i="1"/>
  <c r="K192" i="1"/>
  <c r="J192" i="1"/>
  <c r="B192" i="1"/>
  <c r="L191" i="1"/>
  <c r="K191" i="1"/>
  <c r="J191" i="1"/>
  <c r="B191" i="1"/>
  <c r="L190" i="1"/>
  <c r="K190" i="1"/>
  <c r="J190" i="1"/>
  <c r="B190" i="1"/>
  <c r="L167" i="1"/>
  <c r="K167" i="1"/>
  <c r="J167" i="1"/>
  <c r="B167" i="1"/>
  <c r="L166" i="1"/>
  <c r="K166" i="1"/>
  <c r="J166" i="1"/>
  <c r="B166" i="1"/>
  <c r="L165" i="1"/>
  <c r="K165" i="1"/>
  <c r="J165" i="1"/>
  <c r="B165" i="1"/>
  <c r="L164" i="1"/>
  <c r="K164" i="1"/>
  <c r="J164" i="1"/>
  <c r="B164" i="1"/>
  <c r="L163" i="1"/>
  <c r="K163" i="1"/>
  <c r="J163" i="1"/>
  <c r="B163" i="1"/>
  <c r="L162" i="1"/>
  <c r="K162" i="1"/>
  <c r="J162" i="1"/>
  <c r="B162" i="1"/>
  <c r="L161" i="1"/>
  <c r="J161" i="1"/>
  <c r="B161" i="1"/>
  <c r="L138" i="1"/>
  <c r="K138" i="1"/>
  <c r="J138" i="1"/>
  <c r="B138" i="1"/>
  <c r="L137" i="1"/>
  <c r="K137" i="1"/>
  <c r="J137" i="1"/>
  <c r="B137" i="1"/>
  <c r="L136" i="1"/>
  <c r="K136" i="1"/>
  <c r="J136" i="1"/>
  <c r="B136" i="1"/>
  <c r="L135" i="1"/>
  <c r="K135" i="1"/>
  <c r="J135" i="1"/>
  <c r="B135" i="1"/>
  <c r="L134" i="1"/>
  <c r="K134" i="1"/>
  <c r="J134" i="1"/>
  <c r="B134" i="1"/>
  <c r="L133" i="1"/>
  <c r="K133" i="1"/>
  <c r="J133" i="1"/>
  <c r="B133" i="1"/>
  <c r="L132" i="1"/>
  <c r="K132" i="1"/>
  <c r="J132" i="1"/>
  <c r="B132" i="1"/>
  <c r="L109" i="1"/>
  <c r="K109" i="1"/>
  <c r="J109" i="1"/>
  <c r="B109" i="1"/>
  <c r="L108" i="1"/>
  <c r="K108" i="1"/>
  <c r="J108" i="1"/>
  <c r="B108" i="1"/>
  <c r="L107" i="1"/>
  <c r="K107" i="1"/>
  <c r="J107" i="1"/>
  <c r="B107" i="1"/>
  <c r="L106" i="1"/>
  <c r="K106" i="1"/>
  <c r="J106" i="1"/>
  <c r="B106" i="1"/>
  <c r="L105" i="1"/>
  <c r="K105" i="1"/>
  <c r="J105" i="1"/>
  <c r="B105" i="1"/>
  <c r="L104" i="1"/>
  <c r="K104" i="1"/>
  <c r="J104" i="1"/>
  <c r="B104" i="1"/>
  <c r="L103" i="1"/>
  <c r="K103" i="1"/>
  <c r="J103" i="1"/>
  <c r="B103" i="1"/>
  <c r="L256" i="1"/>
  <c r="L359" i="1" s="1"/>
  <c r="L80" i="1"/>
  <c r="K80" i="1"/>
  <c r="J80" i="1"/>
  <c r="B80" i="1"/>
  <c r="L79" i="1"/>
  <c r="K79" i="1"/>
  <c r="J79" i="1"/>
  <c r="B79" i="1"/>
  <c r="L78" i="1"/>
  <c r="K78" i="1"/>
  <c r="J78" i="1"/>
  <c r="B78" i="1"/>
  <c r="L77" i="1"/>
  <c r="K77" i="1"/>
  <c r="J77" i="1"/>
  <c r="B77" i="1"/>
  <c r="L76" i="1"/>
  <c r="K76" i="1"/>
  <c r="J76" i="1"/>
  <c r="B76" i="1"/>
  <c r="L75" i="1"/>
  <c r="K75" i="1"/>
  <c r="J75" i="1"/>
  <c r="B75" i="1"/>
  <c r="L74" i="1"/>
  <c r="K74" i="1"/>
  <c r="J74" i="1"/>
  <c r="B74" i="1"/>
  <c r="L46" i="1"/>
  <c r="L47" i="1"/>
  <c r="L48" i="1"/>
  <c r="L49" i="1"/>
  <c r="L50" i="1"/>
  <c r="L51" i="1"/>
  <c r="L45" i="1"/>
  <c r="K46" i="1"/>
  <c r="K47" i="1"/>
  <c r="K48" i="1"/>
  <c r="K49" i="1"/>
  <c r="K50" i="1"/>
  <c r="K51" i="1"/>
  <c r="K45" i="1"/>
  <c r="M6" i="1"/>
  <c r="J525" i="1" l="1"/>
  <c r="I554" i="1"/>
  <c r="J554" i="1"/>
  <c r="I525" i="1"/>
  <c r="K482" i="1"/>
  <c r="L482" i="1" s="1"/>
  <c r="L483" i="1" s="1"/>
  <c r="K360" i="1"/>
  <c r="L360" i="1" s="1"/>
  <c r="L361" i="1" s="1"/>
  <c r="L139" i="1"/>
  <c r="L197" i="1"/>
  <c r="K226" i="1"/>
  <c r="J197" i="1"/>
  <c r="K197" i="1"/>
  <c r="J226" i="1"/>
  <c r="L226" i="1"/>
  <c r="K168" i="1"/>
  <c r="K139" i="1"/>
  <c r="J168" i="1"/>
  <c r="L168" i="1"/>
  <c r="J139" i="1"/>
  <c r="J110" i="1"/>
  <c r="K110" i="1"/>
  <c r="L110" i="1"/>
  <c r="L81" i="1"/>
  <c r="J81" i="1"/>
  <c r="K81" i="1"/>
  <c r="L52" i="1"/>
  <c r="K52" i="1"/>
  <c r="A558" i="1" l="1"/>
  <c r="L559" i="1" s="1"/>
  <c r="A529" i="1"/>
  <c r="L530" i="1" s="1"/>
  <c r="A172" i="1"/>
  <c r="L173" i="1" s="1"/>
  <c r="A230" i="1"/>
  <c r="L231" i="1" s="1"/>
  <c r="A114" i="1"/>
  <c r="A143" i="1"/>
  <c r="L144" i="1" s="1"/>
  <c r="A201" i="1"/>
  <c r="L202" i="1" s="1"/>
  <c r="A85" i="1"/>
  <c r="L86" i="1" s="1"/>
  <c r="J46" i="1"/>
  <c r="J47" i="1"/>
  <c r="J48" i="1"/>
  <c r="J49" i="1"/>
  <c r="J50" i="1"/>
  <c r="J51" i="1"/>
  <c r="J45" i="1"/>
  <c r="B51" i="1"/>
  <c r="B50" i="1"/>
  <c r="B49" i="1"/>
  <c r="B48" i="1"/>
  <c r="B47" i="1"/>
  <c r="B46" i="1"/>
  <c r="B45" i="1"/>
  <c r="U27" i="1"/>
  <c r="U26" i="1"/>
  <c r="U19" i="1"/>
  <c r="U24" i="1"/>
  <c r="U25" i="1"/>
  <c r="U23" i="1"/>
  <c r="U18" i="1"/>
  <c r="U20" i="1"/>
  <c r="U21" i="1"/>
  <c r="U17" i="1"/>
  <c r="D115" i="1" l="1"/>
  <c r="L115" i="1"/>
  <c r="H231" i="1"/>
  <c r="D231" i="1"/>
  <c r="H202" i="1"/>
  <c r="D202" i="1"/>
  <c r="H173" i="1"/>
  <c r="D173" i="1"/>
  <c r="H144" i="1"/>
  <c r="D144" i="1"/>
  <c r="H86" i="1"/>
  <c r="D86" i="1"/>
  <c r="H115" i="1"/>
  <c r="J52" i="1"/>
  <c r="A56" i="1" s="1"/>
  <c r="L57" i="1" s="1"/>
  <c r="Y23" i="1"/>
  <c r="W23" i="1"/>
  <c r="X23" i="1"/>
  <c r="V23" i="1"/>
  <c r="W19" i="1"/>
  <c r="V17" i="1"/>
  <c r="M22" i="1" s="1"/>
  <c r="M28" i="1" l="1"/>
  <c r="L627" i="1" s="1"/>
  <c r="L629" i="1" s="1"/>
  <c r="K236" i="1"/>
  <c r="L236" i="1" s="1"/>
  <c r="H57" i="1"/>
  <c r="K235" i="1" s="1"/>
  <c r="L235" i="1" s="1"/>
  <c r="D57" i="1"/>
  <c r="K234" i="1" s="1"/>
  <c r="L234" i="1" s="1"/>
  <c r="L631" i="1"/>
  <c r="L633" i="1" s="1"/>
  <c r="L634" i="1" l="1"/>
  <c r="L238" i="1"/>
  <c r="L487" i="1" s="1"/>
  <c r="X29" i="1"/>
  <c r="U29" i="1"/>
  <c r="U22" i="1"/>
  <c r="X22" i="1"/>
  <c r="M29" i="1" l="1"/>
</calcChain>
</file>

<file path=xl/sharedStrings.xml><?xml version="1.0" encoding="utf-8"?>
<sst xmlns="http://schemas.openxmlformats.org/spreadsheetml/2006/main" count="1278" uniqueCount="309">
  <si>
    <t>CONSIDERACIONES IMPORTANTES</t>
  </si>
  <si>
    <t>ALCALDÍA MAYOR DE BOGOTÁ D.C.</t>
  </si>
  <si>
    <t xml:space="preserve">Incluir datos en celdas </t>
  </si>
  <si>
    <t>SI</t>
  </si>
  <si>
    <t>CUMPLE</t>
  </si>
  <si>
    <t>INTERVENTORÍA PARA CONSTRUCCIÓN /O MEJORAMIENTO O REHABILITACIÓN O MANTENIMIENTO O ADECUACIÓN O INTERVENCIÓN DE ZONAS VERDES O URBANISMO O PAISAJISMO O PARQUES O ESPACIO PÚBLICO</t>
  </si>
  <si>
    <t>SECRETARÍA DEL HABITAT</t>
  </si>
  <si>
    <t>Seleccionar de la lista de  la celda</t>
  </si>
  <si>
    <t>NO</t>
  </si>
  <si>
    <t>NO CUMPLE</t>
  </si>
  <si>
    <t>INTERVENTORÍA A OBRAS EN PARQUES RECREO-DEPORTIVOS O PLAZAS O PARQUES CON ACTIVIDADES CONTEMPLATIVAS O SENDEROS O MIRADORES</t>
  </si>
  <si>
    <t>No modificar</t>
  </si>
  <si>
    <t>NO APLICA</t>
  </si>
  <si>
    <t>INTERVENTORÍA 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</si>
  <si>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t>OBJETO:</t>
  </si>
  <si>
    <r>
      <t xml:space="preserve">1. </t>
    </r>
    <r>
      <rPr>
        <b/>
        <sz val="11"/>
        <color theme="1"/>
        <rFont val="Arial Narrow"/>
        <family val="2"/>
      </rPr>
      <t>Los Profesionales a evaluar son diferentes para los dos lotes.</t>
    </r>
    <r>
      <rPr>
        <sz val="11"/>
        <color theme="1"/>
        <rFont val="Arial Narrow"/>
        <family val="2"/>
      </rPr>
      <t xml:space="preserve">
2. No modificar celdas formuladas o con formatos condicionales</t>
    </r>
  </si>
  <si>
    <t>NO ACREDITA RELACIÓN CON NINGUN OBJETO CONTEMPLADO EN EL PLIEGO DE CONDICIONES</t>
  </si>
  <si>
    <t>PROPONENTE:</t>
  </si>
  <si>
    <t>FECHA DE CIERRE DEL PROCESO:</t>
  </si>
  <si>
    <t>SMMLV</t>
  </si>
  <si>
    <t xml:space="preserve">Nombre </t>
  </si>
  <si>
    <t>Participación (%)</t>
  </si>
  <si>
    <t>7.1 REQUISITOS HABILITANTES</t>
  </si>
  <si>
    <t xml:space="preserve">CUMPLE </t>
  </si>
  <si>
    <t>NOMBRE DE DOCUMENTO EN LA OFERTA</t>
  </si>
  <si>
    <t>FOLIO</t>
  </si>
  <si>
    <t>OBSERVACIÓN</t>
  </si>
  <si>
    <t>7.1.2  REQUISITOS HABILITANTES TÉCNICOS</t>
  </si>
  <si>
    <t xml:space="preserve">7.1.2.3 </t>
  </si>
  <si>
    <t xml:space="preserve">Verificación Mypimes y Empresas de Mujeres </t>
  </si>
  <si>
    <t>El proponente ACREDITA CONDICION DE MIPYME  (para personas naturales) mediante el Registro Único de Proponentes.</t>
  </si>
  <si>
    <t>El proponente ACREDITA CONDICION DE MIPYME  CON DOMICILIO EN EL TERRITORIO NACIONAL (para personas naturales) mediante el Registro Único de Proponentes.</t>
  </si>
  <si>
    <t>Tratándose de proponente plural, el criterio diferencial habilitante solo se aplicará si por lo menos uno de los integrantes acredita la calidad de MiPymes y tiene una participación igual o superior al diez por ciento (10%) en el consorcio o la unión temporal</t>
  </si>
  <si>
    <t>El proponente ACREDITA CONDICION DE MIPYME   (para personas jurídicas) mediante la presentación del certificado de existencia y representación legal expedido por la Cámara de Comercio o por la autoridad competente para expedir dicha certificación y/o con la presentación del Registro Único de Proponentes, el cual deberá encontrarse vigente y en firme al momento de su presentación.</t>
  </si>
  <si>
    <t>EL PROPONENTE ACREDITA CONDICION DE MIPYMES DOMICILIADO EN COLOMBIA</t>
  </si>
  <si>
    <t>PONDERABLES</t>
  </si>
  <si>
    <t>FORMATO 13 A - Opción 1 [PERSONA JURÍDICA]
1. 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t>
  </si>
  <si>
    <t>FORMATO 13 A - Opción 2 [PERSONA JURÍDICA]
2. 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t>
  </si>
  <si>
    <t>FORMATO 13 C [PERSONA JURÍDICA]
4. Para las asociaciones y cooperativas, cuando más del cincuenta por ciento (50%) de los asociados sean mujeres y la participación haya correspondido a estas durante al menos el último año anterior a la fecha de cierre del Proceso de Selección. Esta circunstancia se acreditará mediante certificación expedida por el representante legal.</t>
  </si>
  <si>
    <t>Tratándose de proponente plural, el criterio diferencial habilitante solo se aplicará si por lo menos uno de los integrantes acredita la calidad de Emprendimiento de mujer y tiene una participación igual o superior al diez por ciento (10%) en el consorcio o la unión temporal</t>
  </si>
  <si>
    <t>FORMATO 13B. [PERSONA NATURAL]
 Cuando la persona natural sea una mujer y haya ejercido actividades comerciales a través de un establecimiento de comercio durante al menos el último año anterior a la fecha de cierre del proceso de selección. Esta circunstancia se acreditará mediante la copia de cédula de ciudadanía, la cédula de extranjería o el pasaporte, así como la copia del registro mercantil.</t>
  </si>
  <si>
    <t>EL PROPONENTE ACREDITA CONDICION DE EMPRENDIMIENTO Y EMPRESAS DE MUJERES</t>
  </si>
  <si>
    <t>OPCION A</t>
  </si>
  <si>
    <t>OPCION B</t>
  </si>
  <si>
    <t>OPCION C</t>
  </si>
  <si>
    <t>PERSON NATURAL</t>
  </si>
  <si>
    <t>NÚMERO DE CONTRATOS QUE PUEDE APORTAR EL PROPONENTE PARA ACREDITAR SU EXPERIENCIA GENERAL Y LA EXPERIENCIA DE LOS PROFESIONALES:</t>
  </si>
  <si>
    <t>7.1.2.1</t>
  </si>
  <si>
    <t>CERTIFICACIÓN NO 1</t>
  </si>
  <si>
    <t>7.1.2.1.3</t>
  </si>
  <si>
    <t>DOCUMENTOS QUE ACREDITAN LA EXPERIENCIA DEL PROPONENTE - 
Cada una de las certificaciones o acreditaciones de los contratos que adjunte el proponente en el SECOP II, deberá contener e indicar como mínimo los siguientes requisitos:</t>
  </si>
  <si>
    <t>Nombre o razón social del contratante.</t>
  </si>
  <si>
    <t>Nombre o razón social del contratista.</t>
  </si>
  <si>
    <t>Objeto del contrato.</t>
  </si>
  <si>
    <t>Fecha de iniciación (día, mes, año).</t>
  </si>
  <si>
    <t>Fecha de terminación (día, mes, año).</t>
  </si>
  <si>
    <t>Valor del contrato en pesos colombianos.</t>
  </si>
  <si>
    <t>Nombre y cargo de la persona que expide la certificación</t>
  </si>
  <si>
    <t>INTEGRANTES</t>
  </si>
  <si>
    <t>NÚMERO DE CONTRATO EN EL RUP:</t>
  </si>
  <si>
    <t>VALOR DE CONTRATO EN EL RUP (SMLMV)</t>
  </si>
  <si>
    <t>% Participación
(7.1.2.1.4 EXPERIENCIA ADQUIRIDA EN MODALIDADES ASOCIATIVAS)</t>
  </si>
  <si>
    <r>
      <rPr>
        <b/>
        <sz val="11"/>
        <color theme="1"/>
        <rFont val="Arial Narrow"/>
        <family val="2"/>
      </rPr>
      <t>OBSERVACIONES:</t>
    </r>
    <r>
      <rPr>
        <sz val="11"/>
        <color theme="1"/>
        <rFont val="Arial Narrow"/>
        <family val="2"/>
      </rPr>
      <t xml:space="preserve">
- </t>
    </r>
  </si>
  <si>
    <t>CERTIFICACIÓN NO 2</t>
  </si>
  <si>
    <t>CERTIFICACIÓN NO 3</t>
  </si>
  <si>
    <t>CERTIFICACIÓN NO 4</t>
  </si>
  <si>
    <t>CERTIFICACIÓN NO 5</t>
  </si>
  <si>
    <t>CERTIFICACIÓN NO 6</t>
  </si>
  <si>
    <t>CERTIFICACIÓN NO 7</t>
  </si>
  <si>
    <t xml:space="preserve"> EXPERIENCIA ESPECIFICA</t>
  </si>
  <si>
    <t>7.1.2.1.2</t>
  </si>
  <si>
    <t>Cuando la propuesta se presente en consorcio, unión temporal o promesa de sociedad futura, la experiencia requerida en valor (expresada en SMLMV) será la sumatoria de las experiencias de los integrantes proponente plural, en todo caso todos los integrantes deberán aportar al menos una certificación de experiencia.</t>
  </si>
  <si>
    <t>NOMBRE:</t>
  </si>
  <si>
    <t>7.1.2.2.1</t>
  </si>
  <si>
    <t>FECHA DE EXPEDICIÓN DE LA MATRICULA PROFESIONAL</t>
  </si>
  <si>
    <t>EXPERIENCIA GENERAL:</t>
  </si>
  <si>
    <t>DESCRIPCIÓN</t>
  </si>
  <si>
    <t>Fecha de inicio</t>
  </si>
  <si>
    <t>Fecha de terminación</t>
  </si>
  <si>
    <t>La certificación debe venir debidamente suscrita con nombre, firma, cargo, de la persona facultada para expedirla</t>
  </si>
  <si>
    <t>RESULTADO DE VALORACIÓN REQUISITOS TÉCNICOS CERTIFICACIÓN NO 1</t>
  </si>
  <si>
    <t>Observaciones:</t>
  </si>
  <si>
    <t>RESULTADO DE VALORACIÓN REQUISITOS TÉCNICOS CERTIFICACIÓN NO 2</t>
  </si>
  <si>
    <t>RESULTADO DE VALORACIÓN REQUISITOS TÉCNICOS CERTIFICACIÓN NO 3</t>
  </si>
  <si>
    <t>RESULTADO DE VALORACIÓN REQUISITOS TÉCNICOS CERTIFICACIÓN NO 4</t>
  </si>
  <si>
    <t>RESULTADO DE VALORACIÓN REQUISITOS TÉCNICOS CERTIFICACIÓN NO 5</t>
  </si>
  <si>
    <t>RESULTADO DE VALORACIÓN REQUISITOS TÉCNICOS CERTIFICACIÓN NO 7</t>
  </si>
  <si>
    <t>EVALUACIÓN TÉCNICA PROCESO SDHT-CMA-002-2024</t>
  </si>
  <si>
    <t>LOTE</t>
  </si>
  <si>
    <t>LOTE 1</t>
  </si>
  <si>
    <t>LOTE 2</t>
  </si>
  <si>
    <t>NO. DE PROPUESTA:</t>
  </si>
  <si>
    <t>“Realizar los estudios y diseños definitivos para las intervenciones en parques y espacios públicos, en las áreas priorizadas por la Secretaria del Hábitat, en el proyecto integral de revitalización en el ámbito del Cable Aéreo Potosí, en la localidad de Ciudad Bolívar"</t>
  </si>
  <si>
    <t>La Secretaría Distrital del Hábitat, verificará en el Registro Único de Proponentes, el cumplimiento de los requisitos habilitantes, además de verificar los demás documentos solicitados y que no reposan en el RUP. Esta verificación se hará de acuerdo con los artículos 2.2.1.1.1.5.2 y 2.2.1.1.1.5.3 del Decreto 1082 de 2015, para determinar y verificar los requisitos habilitantes en Procesos de Contratación expedido por Colombia Compra Eficiente.</t>
  </si>
  <si>
    <t>¿Es proponente Plural? - FORMATO 4</t>
  </si>
  <si>
    <t>1. Para el caso de Proponentes Plurales bastará con que uno de sus integrantes tenga una  participación igual o superior al diez por ciento (10 %) en el Consorcio o en la Unión Temporal y acredite la calidad de Mipyme o emprendimiento y empresa de mujeres, de conformidad con lo previsto en el artículo 2.2.1.13.2.2 del Decreto 1074 de 2015 y los artículos 2.2.1.2.4.2.4. y 2.2.1.2.4.2.14 del Decreto 1082 de 2015 o las normas que los modifiquen, sustituyan o complementen. 
2. Para acreditar la calidad de Mipyme, el Proponente entregará copia del certificado del Registro Único de Proponentes (RUP), el cual deberá encontrarse vigente y en firme al momento de su presentación. Por su parte, la condición de emprendimientos y empresas de mujeres se probará mediante el diligenciamiento del “Formato 13 – Acreditación de emprendimientos y empresas de mujeres”, el cual deberá aportarse con la documentación requerida en el artículo 2.2.1.2.4.2.14 del Decreto 1082 de 2015, o la norma que la modifique o la sustituya.(ADENDA 7.1.2.3)</t>
  </si>
  <si>
    <t>MÁXIMO CINCO (05) contratos que se encuentren debidamente ejecutados y terminados y/o liquidados con entidades públicas y/o privadas, registrados en el RUP, esta experiencia se podrá acreditar mediante la respectiva certificación emitida por el contratante, cuyo objeto sea o esté relacionado con “ELABORACIÓN DE ESTUDIOS Y DISEÑOS O CONSULTORÍAS PARA: CONSTRUCCIÓN O MEJORAMIENTO O REHABILITACIÓN O MANTENIMIENTO O ADECUACIÓN O INTERVENCIÓN, RELACIONADA(S) CON LA EJECUCIÓN EN ESPACIO PÚBLICO PEATONAL PARA EL ENCUENTRO”</t>
  </si>
  <si>
    <t>EXPERIENCIA GENERAL
(FORMATO NO 10)</t>
  </si>
  <si>
    <t>Área de estudios y diseños en metros cuadrados</t>
  </si>
  <si>
    <t>LA CERTIFICACIÓN ACREDITA EN SU OBJETO RELACIÓN CON LA EXPERIENCIA GENERAL REQUERIDA:</t>
  </si>
  <si>
    <t>VALIDACIÓN DE SMMLV Y ÁREA DE DISEÑO, NÚMERAL 7.1.2.1.4 DEL ESTUDIO PREVIO</t>
  </si>
  <si>
    <t>ÁREA DE ESTUDIOS Y DISEÑOS EN METROS CUADRADOS (EXPERIENCIA GENERAL)</t>
  </si>
  <si>
    <t>ÁREA DE ESTUDIOS Y DISEÑOS EN METROS CUADRADOS (EXPERIENCIA ESPECIFICA)</t>
  </si>
  <si>
    <t>VALOR DEL CONTRATO
AFECTADO POR EL NUMERAL
7.1.2.1.4 DEL ESTUDIO PREVIO</t>
  </si>
  <si>
    <t>ÁREA DE DISEÑO DEL CONTRATO AFECTADO POR EL NUMERAL 7.1.2.1.4 DEL ESTUDIO PREVIO</t>
  </si>
  <si>
    <t>ÁREA DE DISEÑO DEL CONTRATO "EXPERIENCIA ESPECIFICA" AFECTADO POR EL NUMERAL 7.1.2.1.4 DEL ESTUDIO PREVIO</t>
  </si>
  <si>
    <t>TOTALES</t>
  </si>
  <si>
    <t xml:space="preserve">RESULTADO DE VALORACIÓN REQUISITOS TÉCNICOS </t>
  </si>
  <si>
    <t>1. SMMLV</t>
  </si>
  <si>
    <t>Para cada lote que se presente, el valor de los contratos certificados y aportados por el proponente, deberán ser igual (es) o superior (es) al 100% del presupuesto oficial de cada lote al cual se presenta, expresado en SMMLV y certificados en el RUP. Así:
a. LOTE 1: 1269.03 SMMLV
b. LOTE 2: 1692.81 SMMLV</t>
  </si>
  <si>
    <t>SMMLV ACREDITADOS EN LA CERTIFICACIÓN</t>
  </si>
  <si>
    <t>ÁREA DE EXPERIENCIA GENERAL ACREDITADA EN LA CERTIFICACIÓN</t>
  </si>
  <si>
    <t>ÁREA DE EXPERIENCIA ESPECIFICA ACREDITADA EN LA CERTIFICACIÓN</t>
  </si>
  <si>
    <t>2. ÁREA DE DISEÑO</t>
  </si>
  <si>
    <t xml:space="preserve">La experiencia acreditada deberá ser en áreas diseñadas iguales o superiores a las señaladas a continuación:
a. LOTE 1: 12835.79 m².
b. LOTE 2: 18208.80 m². </t>
  </si>
  <si>
    <t>Área de diseño (general)</t>
  </si>
  <si>
    <t>Área de diseño (especifica)</t>
  </si>
  <si>
    <t>Las certificaciones aportadas en la experiencia general deberán contemplar como experiencia específica, la elaboración de productos de estudios y diseños relacionados con: MITIGACIÓN DE RIESGO PARA ESPACIO PUBLICO PEATONAL PARA EL ENCUENTRO” cuya sumatoria en áreas deberá ser igual o superior al 20% del área total de cada lote, cómo se indica a continuación:
LOTE 1: 2567 m²
LOTE 2: 3642 m²
Para componentes de diseño relacionados con la experiencia especifica requerida, se aceptarán actividades de diseño relacionadas con:
• Evaluación de la amenaza por avenidas torrenciales y/o crecientes súbitas
• Evaluación de la amenaza por inundación
• Evaluación de la amenaza por remoción en masa</t>
  </si>
  <si>
    <t>Sumatoria acreditada por el proponente:</t>
  </si>
  <si>
    <t>VALIDACIÓN</t>
  </si>
  <si>
    <t>VALORACIÓN DE REQUISITOS HABILITANTES TÉCNICOS</t>
  </si>
  <si>
    <t>DE ACUERDO CON LA VALORACIÓN DE LOS REQUISITOS HABILITANTES DE EXPERIENCIA GENERAL EL PROPONENTE:</t>
  </si>
  <si>
    <t>7.1.2.2</t>
  </si>
  <si>
    <t>EXPERIENCIA DEL PERSONAL</t>
  </si>
  <si>
    <t>El proponente deberá anexar a la propuesta toda la información necesaria que permita conocer al detalle el perfil y la experiencia de los profesionales que hacen parte del personal mínimo requerido habilitante, junto con el Formato No. 11 “CARTA DE COMPROMISO DEL PERSONAL HABILITANTE”, anexando las certificaciones que acrediten la experiencia y la formación académica de los profesionales.</t>
  </si>
  <si>
    <t>DOCUMENTOS DE ACREDITACIÓN DE LA FORMACIÓN DEL PERSONAL HABILITANTE.</t>
  </si>
  <si>
    <t>0. PROPONENTE DILIGENCIA EL FORMATO “CARTA DE COMPROMISO DEL PERSONAL HABILITANTE”.</t>
  </si>
  <si>
    <t>1. Fotocopia legible de documento de identidad</t>
  </si>
  <si>
    <t>2. Fotocopia legible de la tarjeta profesional (cuando aplique)</t>
  </si>
  <si>
    <t>3. Fotocopia (s) de diploma (s). o Fotocopia de acta de grado.</t>
  </si>
  <si>
    <t>4. Certificación de vigencia profesional COPNIA o del CPNAA para aquellos ingenieros o arquitectos propuestos dentro de la propuesta,
el cual deberá estar expedida y vigente con anterioridad a la fecha de adjudicación del presente proceso, so pena de no habilitación de la
propuesta. Para los demás profesionales deberá aportar la tarjeta profesional vigente cuando sea el caso.</t>
  </si>
  <si>
    <t>5. Fotocopias de certificaciones laborales</t>
  </si>
  <si>
    <t xml:space="preserve"> 6. Para acreditar los títulos técnicos, tecnólogos, post-grados, deberá anexarse fotocopia del diploma respectivo o el acta de grado.</t>
  </si>
  <si>
    <t>7. Compromiso del profesional firmado, donde certifique su disponibilidad para trabajar en el proyecto.</t>
  </si>
  <si>
    <t>8. Certificación del ente académico, en la cual se indique la fecha de terminación de materias del pregrado</t>
  </si>
  <si>
    <t>9. Copia del documento de homologación de los títulos obtenidos en el exterior, de conformidad con las disposiciones legales vigentes sobre la materia. (Si aplica)</t>
  </si>
  <si>
    <t>ACREDITACIÓN EXPERIENCIA ESPECÍFICA DIRECTOR DE CONSULTORIA</t>
  </si>
  <si>
    <t>En caso de que la certificación sea expedida por una persona natural, deberá aportar copia del contrato laboral, donde se pueda determinar el cargo y las actividades desarrolladas dentro de la ejecución del mismo.</t>
  </si>
  <si>
    <t>Si las certificaciones con las que se pretende acreditar la experiencia específica del personal habilitante objeto de evaluación corresponden a contratos ejecutados por el mismo proponente o en consorcio o uniones temporales de las cuales formó parte, el proponente debe presentar los siguientes documentos:
1. Copia del contrato del proyecto suscrito entre el contratista (proponente) y el contratante (entidad o empresa), en el cual el profesional propuesto prestó sus servicios, o la certificación expedida por la entidad contratante.
2. Copia del contrato laboral entre el contratante (proponente) y el contratista (profesional) o la certificación expedida por la entidad contratante principal donde se evidencie la participación del profesional.
3. Certificación o acta de liquidación final o actas parciales del proyecto ejecutado o actas de seguimiento o bitácoras de ejecución o cualquier otro documento suscrito por el contratante o su delegado (PERSONA NATURAL O JURÍDICA, PUBLICA O PRIVADA QUE CONTRATO LA EJECUCIÓN DEL PROYECTO) donde se pueda verificar que el profesional efectivamente hizo parte de la ejecución del proyecto.
4. Si el profesional propuesto coincide con uno de los representantes legales o socios de la persona jurídica que propone o la persona natural que oferta o el representante legal de consorcios o uniones temporales, deberá aportar además, copia del respectivo contrato o certificación suscrito entre el certificador y el contratante, dicha certificación debe contener el perfil del cargo del profesional propuesto, en el evento que la certificación no cuente con el perfil del profesional propuesto deberá presentar la documentación adicional necesaria donde se logre evidenciar el perfil.
NOTA: La SDHT podrá solicitar los soportes que considere necesarios para verificar la autenticidad de los documentos presentados.</t>
  </si>
  <si>
    <t>Nombre del contratante</t>
  </si>
  <si>
    <t>Objeto del proyecto/contrato principal</t>
  </si>
  <si>
    <t>Cargo</t>
  </si>
  <si>
    <t>Funciones o actividades desarrolladas en el contrato que correspondan a las solicitadas.</t>
  </si>
  <si>
    <t xml:space="preserve">Área de estudios y diseños en metros cuadrados. </t>
  </si>
  <si>
    <t>Área de estudios y diseños en metros cuadrados acreditados con la certificación</t>
  </si>
  <si>
    <t>VALORACIÓN DE REQUISITOS HABILITANTES DIRECTOR DE CONSULTORÍA</t>
  </si>
  <si>
    <t>ACREDITACIÓN DE REQUISITOS HABILITANTES DE EXPERIENCIA GENERAL PARA EL DIRECTOR DE CONSULTORÍA, :</t>
  </si>
  <si>
    <t>ACREDITACIÓN DE REQUISITOS HABILITANTES DE EXPERIENCIA GENERAL PARA EL DIRECTOR DE CONSULTORÍA :</t>
  </si>
  <si>
    <t xml:space="preserve">OBSERVACIONES: </t>
  </si>
  <si>
    <t>EXPERIENCIA ESPECIFICA</t>
  </si>
  <si>
    <t xml:space="preserve">Acreditar con máximo cinco (05) certificaciones en el cargo de director o gerente o coordinador de consultoría o interventoría de estudios y diseños para la construcción de proyectos de espacio público peatonal para el encuentro. Un área de diseño de 12835.79 m² (Lote 1) o 18208.80 m² (Lote 2)  </t>
  </si>
  <si>
    <t>DE ACUERDO CON LA VALORACIÓN DE LOS REQUISITOS HABILITANTES DEL DIRECTOR DE CONSULTORÍA, EL PROPONENTE:</t>
  </si>
  <si>
    <t>El proponente ACREDITA CONDICION DE MIPYME CON DOMICILIO EN EL TERRITORIO NACIONAL (para personas jurídicas) mediante el Registro Único de Proponentes.</t>
  </si>
  <si>
    <r>
      <t xml:space="preserve">ESPECIALISTA EN DISEÑO ARQUITECTONICO
</t>
    </r>
    <r>
      <rPr>
        <sz val="20"/>
        <color theme="1"/>
        <rFont val="Arial Narrow"/>
        <family val="2"/>
      </rPr>
      <t xml:space="preserve">1. Arquitecto, con tarjeta profesional vigente
2. Título de posgrado Arquitectura y/o Diseño Urbano y/o Espacio Público o afines
3. Experiencia general : 7 años contados a partir de la expedición de la tarjeta profesional.
4. Acreditar con máximo cinco (05) certificaciones en el cargo de especialista en diseño arquitectónico o afines en consultoría o interventoría de estudios y diseños para la construcción de proyectos de espacio público peatonal para el encuentro. Un área de diseño de 12835.79 m² (Lote 1) o 18208.80 m² (Lote 2)  </t>
    </r>
  </si>
  <si>
    <t>ACREDITACIÓN DE REQUISITOS HABILITANTES DE EXPERIENCIA GENERAL PARA EL ESPECIALISTA EN DISEÑO ARQUITECTONICO, :</t>
  </si>
  <si>
    <t>VALORACIÓN DE REQUISITOS HABILITANTES ESPECIALISTA EN DISEÑO ARQUITECTONICO</t>
  </si>
  <si>
    <t>Acreditar con máximo cinco (05) certificaciones en el cargo de especialista en diseño arquitectónico o afines en consultoría o interventoría de estudios y diseños para la construcción de proyectos de espacio público peatonal para el encuentro.</t>
  </si>
  <si>
    <t>ACREDITACIÓN DE REQUISITOS HABILITANTES DE EXPERIENCIA GENERAL PARA EL ESPECIALISTA EN DISEÑO ARQUITECTONICO:</t>
  </si>
  <si>
    <t>DE ACUERDO CON LA VALORACIÓN DE LOS REQUISITOS HABILITANTES DEL ESPECIALISTA EN DISEÑO ARQUITECTONICO, EL PROPONENTE:</t>
  </si>
  <si>
    <t>DE ACUERDO CON LA VALIDACIÓN DE LOS REQUISITOS HABILITANTES TÉCNICOS EL PROPONENTE SE ENCUENTRA:</t>
  </si>
  <si>
    <t xml:space="preserve">7.2  CRITERIOS DE EVALUACIÓN DE LAS OFERTAS </t>
  </si>
  <si>
    <t>7.2.1 EXPERIENCIA ADICIONAL ESPECÍFICA ACREDITADA DEL PROPONENTE (63 PUNTOS)</t>
  </si>
  <si>
    <t>Se otorgará un puntaje máximo de 63 puntos, al proponente que adicional a la experiencia mínima requerida “EXPERIENCIA ESPECÍFICA DEL PROPONENTE”, para resultar habilitado en el presente proceso, acredite que cuenta con mayor experiencia específica de acuerdo con la siguiente tabla:</t>
  </si>
  <si>
    <t>ÁREAS DE DISEÑO</t>
  </si>
  <si>
    <t>OBJETOS CONTRACTUALES</t>
  </si>
  <si>
    <t>(A) Estudios y diseños</t>
  </si>
  <si>
    <t>(B) Estudios, Diseños y Construcción</t>
  </si>
  <si>
    <t xml:space="preserve">Área diseñada mayor a 12836 m² Hasta 16687 m² </t>
  </si>
  <si>
    <t xml:space="preserve">Área diseñada mayor a 16688 m² Hasta 20537 m² </t>
  </si>
  <si>
    <t xml:space="preserve">Área diseñada mayor a 20538 m² Hasta 25672 m² </t>
  </si>
  <si>
    <t>Área diseñada mayor 25672 m²</t>
  </si>
  <si>
    <t>Lote 1</t>
  </si>
  <si>
    <t>Lote 2</t>
  </si>
  <si>
    <t>PUNTAJES OBJETOS CONTRACTUALES</t>
  </si>
  <si>
    <t>(A) Estudios y Diseños</t>
  </si>
  <si>
    <t xml:space="preserve">Área diseñada mayor a 18209 m² Hasta 23672 m² </t>
  </si>
  <si>
    <t xml:space="preserve">Área diseñada mayor a 23673 m² Hasta 29134 m² </t>
  </si>
  <si>
    <t xml:space="preserve">Área diseñada mayor a 29135 m² Hasta 36418 m² </t>
  </si>
  <si>
    <t>Área diseñada mayor 36418 m²</t>
  </si>
  <si>
    <t>PROPONENTE DILIGENCIA El FORMATO No 14 “EXPERIENCIA ADICIONAL ESPECÍFICA DEL PROPONENTE”</t>
  </si>
  <si>
    <t>Contratos que se encuentren debidamente ejecutados y terminados y/o liquidados con entidades públicas y/o privadas y registrados en el RUP. Esta experiencia se podrá acreditar mediante la respectiva certificación emitida por el contratante en alguno de los objetos descritos a continuación:
•	ELABORACIÓN DE ESTUDIOS Y DISEÑOS O CONSULTORÍAS PARA CONSTRUCCIÓN O MEJORAMIENTO O REHABILITACIÓN O MANTENIMIENTO O ADECUACIÓN O INTERVENCIÓN DE ZONAS VERDES O URBANISMO O PAISAJISMO O PARQUES O ESPACIO PÚBLICO PEATONAL PARA EL ENCUENTRO.
•	ELABORACIÓN Y/O ACTUALIZACIÓN DE ESTUDIOS, DISEÑOS Y CONSTRUCCIÓN DE ZONAS VERDES O URBANISMO O PAISAJISMO O PARQUES O ESPACIO PÚBLICO PEATONAL PARA EL ENCUENTRO.
En el evento en el que el proponente presente el máximo de dos certificaciones para acreditar la experiencia adicional, una relacionada con “Estudios y Diseños” y la otra con “Estudios Diseños y Construcción”, para alguno de los lotes o ambos, se evaluarán de la siguiente forma: 
1.	Si en las certificaciones se identifica que la mayor área de diseño corresponde a “Estudios y Diseños”, se realizará la sumatoria de las áreas de diseño de las certificaciones aportadas, tomando como criterio para asignación del puntaje adicional, los rangos de áreas señalados en la columna denominada “(A) Estudios y Diseños” de los cuadros previamente relacionados para cada uno de los lotes.
2.	Si en las certificaciones se identifica que la mayor área de diseño corresponde a “Estudios, Diseños y Construcción”, se realizará la sumatoria de las áreas de diseño de las certificaciones aportadas, tomando como criterio para asignación del puntaje adicional, los rangos de áreas señalados en la columna denominada “(B) Estudios, Diseños y Construcción” de los cuadros previamente relacionados para cada uno de los lotes.
NOTA 2: No serán válidas certificaciones que relacionen únicamente objetos y actividades de construcción.</t>
  </si>
  <si>
    <t>Área de estudios y diseños o estudios,diseños y construcción en metros cuadrados</t>
  </si>
  <si>
    <t>LA CERTIFICACIÓN ACREDITA EN SU OBJETO RELACIÓN CON LA EXPERIENCIA REQUERIDA:</t>
  </si>
  <si>
    <t>ÁREA  ACREDITADA EN LA CERTIFICACIÓN</t>
  </si>
  <si>
    <t>DE ACUERDO CON LA VALORACIÓN DE LAS CERTIFICACIONES APORTADAS EL PROPONENTE ACREDITA UN TOTAL DE:</t>
  </si>
  <si>
    <t>7.2.2 EXPERIENCIA ADICIONAL ESPECÍFICA ACREDITADA DEL EQUIPO DE TRABAJO (25.5 PUNTOS)</t>
  </si>
  <si>
    <t>7.2.2.1 Experiencia Director de Consultoría (Máximo 17.5 Puntos).</t>
  </si>
  <si>
    <t xml:space="preserve">El proponente deberá completar el Formato No. 12 “ACEPTACIÓN Y CUMPLIMIENTO DE LA FORMACIÓN Y EXPERIENCIA DEL EQUIPO MINIMO DE TRABAJO”. </t>
  </si>
  <si>
    <t>Director de Consultoría</t>
  </si>
  <si>
    <t>PUNTAJE</t>
  </si>
  <si>
    <t>Objeto: Estudios y Diseños</t>
  </si>
  <si>
    <t>Objeto: Estudios, Diseños y Construcción</t>
  </si>
  <si>
    <t>Sin componente de mitigación de riesgo ni diseño de construcción sostenible</t>
  </si>
  <si>
    <t>Con componente de mitigación de riesgo sin diseño de construcción sostenible</t>
  </si>
  <si>
    <t>Con componente de mitigación de riesgo y diseño de construcción sostenible</t>
  </si>
  <si>
    <t>Especialista en Diseño Arquitectonico</t>
  </si>
  <si>
    <r>
      <t>Experiencia certificada en contrato con 5000 m² de espacio público</t>
    </r>
    <r>
      <rPr>
        <vertAlign val="superscript"/>
        <sz val="10"/>
        <rFont val="Arial Narrow"/>
        <family val="2"/>
      </rPr>
      <t xml:space="preserve">  </t>
    </r>
    <r>
      <rPr>
        <sz val="10"/>
        <rFont val="Arial Narrow"/>
        <family val="2"/>
      </rPr>
      <t>peatonal para el encuentro.</t>
    </r>
  </si>
  <si>
    <r>
      <t>Experiencia certificada en contratos desde 5001 m</t>
    </r>
    <r>
      <rPr>
        <vertAlign val="superscript"/>
        <sz val="10"/>
        <rFont val="Arial Narrow"/>
        <family val="2"/>
      </rPr>
      <t>2</t>
    </r>
    <r>
      <rPr>
        <sz val="10"/>
        <rFont val="Arial Narrow"/>
        <family val="2"/>
      </rPr>
      <t xml:space="preserve"> – hasta 10000 m² de espacio público peatonal para el encuentro.</t>
    </r>
  </si>
  <si>
    <r>
      <t>Experiencia certificada en contrato desde 10001 m</t>
    </r>
    <r>
      <rPr>
        <vertAlign val="superscript"/>
        <sz val="10"/>
        <rFont val="Arial Narrow"/>
        <family val="2"/>
      </rPr>
      <t>2</t>
    </r>
    <r>
      <rPr>
        <sz val="10"/>
        <rFont val="Arial Narrow"/>
        <family val="2"/>
      </rPr>
      <t xml:space="preserve"> – hasta 20000 m² de espacio público peatonal para el encuentro.</t>
    </r>
  </si>
  <si>
    <r>
      <t>Experiencia certificada en contrato mayor a 20001m</t>
    </r>
    <r>
      <rPr>
        <vertAlign val="superscript"/>
        <sz val="10"/>
        <rFont val="Arial Narrow"/>
        <family val="2"/>
      </rPr>
      <t xml:space="preserve">2  </t>
    </r>
    <r>
      <rPr>
        <sz val="10"/>
        <rFont val="Arial Narrow"/>
        <family val="2"/>
      </rPr>
      <t>de espacio público peatonal para el encuentro.</t>
    </r>
  </si>
  <si>
    <t>NOTA 1: Para obtener el puntaje de EXPERIENCIA ADICIONAL ESPECÍFICA ACREDITADA DE LOS PROFESIONALES, esta podrá ser acreditada con máximo UNA (01) certificación adicional a las aportadas como requisito habilitante.
NOTA 2: Las certificaciones que se tendrán en cuenta para validar la experiencia ponderable de los profesionales serán la relacionadas en el FORMATO No 15 “Experiencia del Personal Ponderable”, el cual se debe diligenciar de forma independiente para cada uno de los profesionales.
NOTA 3: De no diligenciarse el FORMATO No 15 “Experiencia del Personal Ponderable”, la entidad entenderá que el proponente no desea recibir puntaje por experiencia adicional del personal y asignará un puntaje de CERO (0)</t>
  </si>
  <si>
    <t>CERTIFICACIÓN ESPECIFICA ADICIONAL DIRECTOR DE CONSULTORIA</t>
  </si>
  <si>
    <t>RESULTADO DE VALORACIÓN REQUISITOS TÉCNICOS CERTIFICACIÓN ADICIONAL DIRECTOR DE CONSULTORIA</t>
  </si>
  <si>
    <t>¿Componente de construcción sostenible?</t>
  </si>
  <si>
    <t>¿Componente de mitigación de riesgos?</t>
  </si>
  <si>
    <t>DE ACUERDO CON LA VALORACIÓN DE LA CERTIFICACION APORTADA EL PROPONENTE ACREDITA UN TOTAL DE:</t>
  </si>
  <si>
    <t>CERTIFICACIÓN ESPECIFICA ADICIONAL ESPECIALISTA EN DISEÑO ARQUITECTONICO</t>
  </si>
  <si>
    <t>RESULTADO DE VALORACIÓN REQUISITOS TÉCNICOS CERTIFICACIÓN ADICIONAL ESPECIALISTA EN DISEÑO ARQUITECTONICO</t>
  </si>
  <si>
    <t>7.2.3 APOYO A LA INDUSTRIA NACIONAL</t>
  </si>
  <si>
    <t>PROPONENTE DILIGENCIA EL FORMATO 16 “APOYO A LA INDUSTRIA NACIONAL”.</t>
  </si>
  <si>
    <t>TOTAL PUNTAJE POR APOYO A LA INDUSTRIA NACIONAL</t>
  </si>
  <si>
    <t>7.2.4 VINCULACIÓN DE PERSONAL CON DISCAPACIDAD</t>
  </si>
  <si>
    <t>Proponente aporta certificación donde acredite el número total de trabajadores vinculados en la planta de personal del proponente o sus integrantes a la fecha de cierre del proceso de selección, el cual debe ser suscrito por la persona natural, el representante legal de la persona jurídica o el revisor fiscal, según corresponda.</t>
  </si>
  <si>
    <t>Proponente aporta certificado expedido por el Ministerio de Trabajo, donde se acredita el número mínimo de personas con discapacidad que pertenecen a la planta de personal del proponente, el cual deberá estar vigente a la fecha de cierre del proceso de selección.</t>
  </si>
  <si>
    <t>TOTAL PUNTAJE POR VINCULACIÓN DE PERSONAL CON DISCAPACIDAD</t>
  </si>
  <si>
    <r>
      <t xml:space="preserve"> Si la oferta es presentada por un consorcio, unión temporal o promesa de sociedad futura, para obtener el puntaje adicional de vinculación de personal con discapacidad, se tendrá en cuenta la planta de personal del integrante del proponente plural que aporte como mínimo el cuarenta por ciento</t>
    </r>
    <r>
      <rPr>
        <b/>
        <sz val="16"/>
        <color theme="1"/>
        <rFont val="Arial Narrow"/>
        <family val="2"/>
      </rPr>
      <t xml:space="preserve"> (40%) de la experiencia en Salarios Mínimos Mensuales Legales Vigentes requerida en el numeral 7.1.3</t>
    </r>
  </si>
  <si>
    <t xml:space="preserve">PROPONENTE ACREDITA CONDICIÓN DE EMPREDIMIENTO Y EMPRESAS DE MUJERES </t>
  </si>
  <si>
    <t>¿ FORMATO 13 FUE OBJETO DE SUBSANACIÓN ?</t>
  </si>
  <si>
    <t xml:space="preserve">TOTAL PUNTAJE POR POR ACREDITACIÓN DE EMPRENDIMIENTOS Y EMPRESAS DE MUJERES </t>
  </si>
  <si>
    <t>PROPONENTE ACREDITA CONDICIÓN DE MIPYME</t>
  </si>
  <si>
    <t>¿ RUP DE PROPONENTE QUE ACREDITA FUE OBJETO DE SUBSANACIÓN ?</t>
  </si>
  <si>
    <t>TOTAL PUNTAJE POR POR ACREDITACIÓN DE MIPYME</t>
  </si>
  <si>
    <t xml:space="preserve">7.2.5.2 PUNTAJE ADICIONAL PARA PROPONENTES POR ACREDITACIÓN DE EMPRENDIMIENTOS Y EMPRESAS DE MUJERES </t>
  </si>
  <si>
    <t>TOTAL PUNTAJE PONDERABLE DEL PROPONENTE</t>
  </si>
  <si>
    <t>7.2.5.1 PUNTAJE ADICIONAL PARA PROPONENTES POR ACREDITACIÓN DE MIPYME</t>
  </si>
  <si>
    <t>PROPONENTE DILIGENCIA El FORMATO  FORMATO No 15 “Experiencia del Personal Ponderable”</t>
  </si>
  <si>
    <t>Veronica Alejandra Ortiz Murcia</t>
  </si>
  <si>
    <t>Carlos Arturo Puerta Agudelo</t>
  </si>
  <si>
    <t>RUP Proponenetes _Lote1-Lote2_AEU_1</t>
  </si>
  <si>
    <t>Formato 13 - Acreditacion emprendimiento y empresa de mujeres_Lote1-Lote2_AEU</t>
  </si>
  <si>
    <t>REALIZAR LOS ESTUDIOS Y DISEÑOS DEFINITIVOS PARA LA CONSTRUCCIÓN DE LAS OBRAS DE LOS PROYECTOS DE REVITALIZACIÓN URBANA, EN LOS TERRITORIOS PRIORIZADOS POR LA SECRETARIA DISTRITAL DEL HÁBITAT.</t>
  </si>
  <si>
    <t>CONSORCIO ARQUITECTURA Y ESPACIO URBANO</t>
  </si>
  <si>
    <t>FORMATO 10 - EXPERIENCIA HABILITANTE PROPONENTE_Lote1-Lote2_AEU</t>
  </si>
  <si>
    <t>JUAN CARLOS ARBELAEZ MURILLO
Subsecretario de Coordinación Operativa Secretaría Distrital del Hábitat</t>
  </si>
  <si>
    <t>"REALIZAR POR EL SISTEMA DE PRECIO GLOBAL FIJO LOS ESTUDIOS Y DISEÑOS TECNICOS DE INGENERIA Y ARQUITECTURA EN PARQUES EN DIFERENTES ESCALAS DEL
SISTEMA DISTRITAL DE PARQUE DE BOGOTA, CON CARGO AL PROYECTO 1082: CONTRUCCION Y ADECUACION DE PARQUES Y EQUIPAMIENTOS PARA TODOS." PARA EL
GRUPO 1</t>
  </si>
  <si>
    <t>OLGA LUCIA SILVA GUTIÉRREZ
SUPERVISOR</t>
  </si>
  <si>
    <t>IDRD CTTO 3211-2017</t>
  </si>
  <si>
    <t>SDHT CTTO 863-2021</t>
  </si>
  <si>
    <r>
      <rPr>
        <b/>
        <sz val="11"/>
        <color theme="1"/>
        <rFont val="Arial Narrow"/>
        <family val="2"/>
      </rPr>
      <t>OBSERVACIONES: No podra ser tenido en cuenta ya que se trata de un contrato mencionado anteriormente 863-2021.</t>
    </r>
    <r>
      <rPr>
        <sz val="11"/>
        <color theme="1"/>
        <rFont val="Arial Narrow"/>
        <family val="2"/>
      </rPr>
      <t xml:space="preserve">
- </t>
    </r>
  </si>
  <si>
    <r>
      <rPr>
        <b/>
        <sz val="11"/>
        <color theme="1"/>
        <rFont val="Arial Narrow"/>
        <family val="2"/>
      </rPr>
      <t>OBSERVACIONES: No podra ser tenido en cuenta ya que se trata de un contrato mencionado anteriormente 3211-2017.</t>
    </r>
    <r>
      <rPr>
        <sz val="11"/>
        <color theme="1"/>
        <rFont val="Arial Narrow"/>
        <family val="2"/>
      </rPr>
      <t xml:space="preserve">
- </t>
    </r>
  </si>
  <si>
    <t>FONTUR</t>
  </si>
  <si>
    <t>REALIZAR LOS ESTUDIOS TECNICOS Y DISEÑOS ARQUITECTONICOS PARA LA CONSTRUCCION DEL PARQUE TURISTICO ARQUEOLOGICO “CERRO EL SALVADOR” DE JERICO</t>
  </si>
  <si>
    <t>ALVARO VERGARA GONGORA
INTERVENTOR</t>
  </si>
  <si>
    <t>VERONICA ALEJANDRA ORTIZ MURCIA</t>
  </si>
  <si>
    <t>Observaciones: Se debe subsanar ya que no se encontro el FORMATO 11, Diligenciado para su validacion.</t>
  </si>
  <si>
    <t xml:space="preserve">Observaciones: </t>
  </si>
  <si>
    <t>CAJA DE COMPENSACIÓN FAMILIAR COMFENALCO ANTIOQUIA</t>
  </si>
  <si>
    <t>Carlos Puerta</t>
  </si>
  <si>
    <t>“EL CONTRATISTA se obliga para con EL CONTRATANTE a ejecutar los trabajos y demás actividades propias del servicio contratado, en virtud del DE LA ORDEN DE SERVICIOS N° 4800150775 suscrito entre COMFENALCO ANTIOQUIA y CONSORCIO ARQUITECTURA Y ESPACIO URBANO EL CUAL CONSISTE EN LA ADECUACIÓN FISICA DE ESPACIOS PUBLICOS A TRAVES DE LA REVISIÓN Y COMPLEMENTACIÓN DE LOS ESTUDIOS Y DISEÑOS, CONSTRUCCIÓN Y PUESTA EN FUNCIONAMIENTO DE LA SEGUNDA ETAPA DEL PARQUE ECOTURISTICO EL SALADO CON UN AREA DE 44.289M2”.</t>
  </si>
  <si>
    <t>ANA MARIA PONCE VALLEJO
Directora Administrativa Suplente Segunda
COMFENALCO ANTIOQUIA</t>
  </si>
  <si>
    <t>FORMATO 14 - EXPERIENCIA ADICIONAL ESPECIFICA DEL PROPONENTE_Lote1-Lote2_AEU</t>
  </si>
  <si>
    <r>
      <rPr>
        <b/>
        <sz val="11"/>
        <color theme="1"/>
        <rFont val="Arial Narrow"/>
        <family val="2"/>
      </rPr>
      <t>OBSERVACIONES: No puede ser tomada en cuenta ya que se trata de un contrato anteriormente mencionado.</t>
    </r>
    <r>
      <rPr>
        <sz val="11"/>
        <color theme="1"/>
        <rFont val="Arial Narrow"/>
        <family val="2"/>
      </rPr>
      <t xml:space="preserve">
- </t>
    </r>
  </si>
  <si>
    <t>COMFENALCO ANTIOQUIA</t>
  </si>
  <si>
    <t>DIRECTOR</t>
  </si>
  <si>
    <t>3. Estudio Geologico y analisis de remocion en masa</t>
  </si>
  <si>
    <t>6. Estudio bioclimatico y de sostenibilidad</t>
  </si>
  <si>
    <t>FORMATO 15 - EXPERIENCIA DEL PERSONAL PONDERABLE_Lote1-Lote2_AEU</t>
  </si>
  <si>
    <t>MUNICIPIO DE SANTA FE DE ANTIOQUIA</t>
  </si>
  <si>
    <t>FORMATO 4 - MODELO DE DOCUMENTO DE CONSTITUCION DE CONSORCIO_Lote1-Lote2_AEU</t>
  </si>
  <si>
    <t>8 AL 12</t>
  </si>
  <si>
    <t xml:space="preserve">8 AL 12 </t>
  </si>
  <si>
    <t>95 Y 142</t>
  </si>
  <si>
    <t>94 Y 141</t>
  </si>
  <si>
    <t>10 AL 16</t>
  </si>
  <si>
    <t>41 al 45</t>
  </si>
  <si>
    <t>41 al 57</t>
  </si>
  <si>
    <t>58 al 63</t>
  </si>
  <si>
    <t>64 AL 76</t>
  </si>
  <si>
    <t>14 al 24</t>
  </si>
  <si>
    <t>17 al 27</t>
  </si>
  <si>
    <t>ARQUITECTO COORDINADOR DE DISEÑOS Y DE OBRA</t>
  </si>
  <si>
    <t>JUAN ESTEBAN RESTREPO CASTRO
Subdirector de Escenarios Deportivos y Recreativos</t>
  </si>
  <si>
    <t>Coordinacion tecnica de estudios - Geotecnia, geologia y analisis de remocion en masa</t>
  </si>
  <si>
    <t>Coordinacion tecnica de estudios - Diseño bioclimatico</t>
  </si>
  <si>
    <r>
      <t xml:space="preserve">DIRECTOR DE CONSULTORIA
</t>
    </r>
    <r>
      <rPr>
        <sz val="20"/>
        <color theme="1"/>
        <rFont val="Arial Narrow"/>
        <family val="2"/>
      </rPr>
      <t xml:space="preserve">1. Ingeniero Civil o Arquitecto, con tarjeta profesional vigente
2. Título de posgrado en gerencia de proyectos o afines o Urbanismo o Diseño Urbano
3. Experiencia general : 10 años contados a partir de la expedición de la tarjeta profesional.
4. Acreditar con máximo cinco (05) certificaciones en el cargo de director o gerente o coordinador de consultoría o interventoría de estudios y diseños para la construcción de proyectos de espacio público peatonal para el encuentro. Un área de diseño de 12835.79 m² (Lote 1) o 18208.80 m² (Lote 2)  </t>
    </r>
  </si>
  <si>
    <t>Documentos personal habilitante_Lote1-Lote2_AEU-</t>
  </si>
  <si>
    <t>66 AL 67</t>
  </si>
  <si>
    <t>N/A</t>
  </si>
  <si>
    <t>-</t>
  </si>
  <si>
    <t>68 AL 98</t>
  </si>
  <si>
    <t>CTTO FNT 054-2015 “ESTUDIOS TECNICOS Y DISEÑOS URBANOS, PAISAJISTICOS Y ARQUITECTONICOS PARA EL ARREGLO Y PEATONALIZACIÓN DE LA PLAZA CENTRAL PARQUE CENTENARIO DE CIÉNAGA MAGDALENA, MALECON Y EL BULEVAR DE LA CARRERA 10 Y 10B Y EL PABELLON DEL AGUA EN EL MALECÓN</t>
  </si>
  <si>
    <t>FONDO NACIONAL DE TURISMO (FONTUR)</t>
  </si>
  <si>
    <t>ARQ. LUZ ADRIANA SANDOVAL
INTERVENTOR</t>
  </si>
  <si>
    <t>68 Y 70</t>
  </si>
  <si>
    <t>CTTO 2177 DE 2011 EL CONSULTOR se compromete para con el MINISTERIO a elaborar el diseño paisajistico, urbano, arquitectónico y los estudios técnicos (diseños hidrosanitarios, diseños electricos, voz y datos, diseños de redes de gas, levantamiento topografico, estudio de suelos y estabilidad de taludes, estudio ambiental, plan de manejo turistico, diseño de mobiliario y estudio de gestion socioambiental) de la Plaza Principal Águeda Gallardo y el diseño de la peatonalización de la Calle 5 entre Carrera 4 y 5 y Carrera 4 entre Calle 5 y 2 que comprende el diseño corredor natural y alameda del remate de la Calle 2, produciendo toda la información necesaria para que la construcción pueda ser ejecutada correctamente desde el punto de vista urbanístico y arquitectónico, en armonía con sus exigencias técnicas para la recuperación del espacio público del CENTRO HISTÓRICO DE PAMPLONA.</t>
  </si>
  <si>
    <t>ARQUITECTA DIRECTORA</t>
  </si>
  <si>
    <t>MINISTERIO DE CULTURA</t>
  </si>
  <si>
    <t>ENZO RAFAEL ARIZA AYALA</t>
  </si>
  <si>
    <t>Municipio de Medellín – Departamento Administrativo de Planeación</t>
  </si>
  <si>
    <t>CTTO 4600054181 DE 2014 - REALIZAR EL PROYECTO DE DISEÑO CARRERA BOLIVAR EN LA CIUDAD DE MEDELLIN”</t>
  </si>
  <si>
    <t>GLORIA ELENA GIRALDO LOPEZ
Supervisora - Lider de programa</t>
  </si>
  <si>
    <t>ARQ. JAVIER ESTEBAN ENAO</t>
  </si>
  <si>
    <t>106 AL 117</t>
  </si>
  <si>
    <t>EMPRESA DE DESARROLLO URBANO (EDU)</t>
  </si>
  <si>
    <t>CTTO 366 DE 2008 - PRESTACIÓN DE SERVICIOS PROFESIONALES DE UN ARQUITECTO DISEÑADOR PARA D I S E Ñ O D E L P A R Q U E L A S M E R C E D E S (AREA: 7.900M2) EN LAS ACTIVIDADES CORRESPONDIENTES CONTRATO INTERADMINISTRATIVO Nº 4600011193 DE 2008 DEL PROYECTO URBANO INTEGRAL PUl NOROCCIDENTAL, COMUNA 5 Y 6.</t>
  </si>
  <si>
    <t>ARQUITECTO DISEÑADOR</t>
  </si>
  <si>
    <t>MARTA LUCIA ACEVEDO PEREZ                                                                                                                                                                                                                                                           Gerente Auxiliar de Contratacion</t>
  </si>
  <si>
    <t>ACREDITACIÓN EXPERIENCIA ESPECÍFICA ESPECIALISTA EN DISEÑO ARQUITECTONICO</t>
  </si>
  <si>
    <t>CTTO 591 DE 2009 - PRESTACIÓN DE SERVICIOS PROFESIONALES COMO ARQUITECTO D IS EÑADOR D E PARQUE S Z ONA LES (AREA: 14.590M2) DENTRO DE LAS ACTIVIDADES CORRESPONDIENTES AL CONTRATO INTERADMINISTRATIVO N° 4600011193 DE 2008 DEL PROYECTO URBANO INTEGRAL -PUlNOROCCIDENTAL, COMUNAS 5 Y 6.</t>
  </si>
  <si>
    <t>886 DE 2010 - PRESTACIÓN DE SERVICIOS PROFESIONALES COMO ARQUITECTO DISEÑADOR DEL PARQUE LINEAL LA HERRERA (AREA: 23.400M2 CORRESPONDIENTES AL PROYECTO URBANO INTEGRAL -PUlCENTRORIENTAL. COMUNA 8 Y 9, EN EL MARCO DEL CONTRATO INTERADMINISTRATIVO Nº 4600011192 DE 2008.</t>
  </si>
  <si>
    <t>10/112010</t>
  </si>
  <si>
    <t>CONSTRUCCION POR EL SISTEMA DE ADMINISTRACION DELEGADA DE LA UNIDAD DEPORTIVA BARRIO CASTILLA EN LA CIUDAD DE MEDELLIN</t>
  </si>
  <si>
    <t>29 al 30</t>
  </si>
  <si>
    <t xml:space="preserve">OBSERVACIONES:
</t>
  </si>
  <si>
    <r>
      <rPr>
        <b/>
        <sz val="11"/>
        <color theme="1"/>
        <rFont val="Arial Narrow"/>
        <family val="2"/>
      </rPr>
      <t xml:space="preserve">OBSERVACIONES:
</t>
    </r>
    <r>
      <rPr>
        <sz val="11"/>
        <color theme="1"/>
        <rFont val="Arial Narrow"/>
        <family val="2"/>
      </rPr>
      <t xml:space="preserve">- una vez revisados y analizados los documentos aportados como subsanacion correspondiente al area de diseño para acreditacion de experiencia especifica se acredita un area total de 119144m2 </t>
    </r>
  </si>
  <si>
    <t xml:space="preserve">OBSERVACIONES: 
</t>
  </si>
  <si>
    <t>OBSERVACIONES:</t>
  </si>
  <si>
    <t xml:space="preserve">Observaciones: 
- </t>
  </si>
  <si>
    <r>
      <rPr>
        <b/>
        <sz val="11"/>
        <color theme="1"/>
        <rFont val="Arial Narrow"/>
        <family val="2"/>
      </rPr>
      <t>OBSERVACIONES:</t>
    </r>
    <r>
      <rPr>
        <sz val="11"/>
        <color theme="1"/>
        <rFont val="Arial Narrow"/>
        <family val="2"/>
      </rPr>
      <t xml:space="preserve">
- No se puede tener en cuenta el area de 9,160 M2 toda vez que no se acredita el cumplimiento los requisitos de expericencia especifica ya que el proponente relaciona unicamente el componente de estudio de riesgo por remocion en masa.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</si>
</sst>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quot;$&quot;* #,##0_-;\-&quot;$&quot;* #,##0_-;_-&quot;$&quot;* &quot;-&quot;_-;_-@_-"/>
    <numFmt numFmtId="165" formatCode="General\ &quot;SMMLV&quot;"/>
    <numFmt numFmtId="166" formatCode="General\ &quot;años&quot;"/>
    <numFmt numFmtId="167" formatCode="&quot;$&quot;\ #,##0"/>
    <numFmt numFmtId="168" formatCode="General\ &quot;m²&quot;"/>
    <numFmt numFmtId="169" formatCode="General\ &quot;puntos&quot;"/>
    <numFmt numFmtId="170" formatCode="0.0"/>
  </numFmts>
  <fonts count="38" x14ac:knownFonts="1">
    <font>
      <sz val="11"/>
      <color theme="1"/>
      <name val="Calibri"/>
      <family val="2"/>
      <scheme val="minor"/>
    </font>
    <font>
      <sz val="11"/>
      <color theme="1"/>
      <name val="Calibri"/>
      <family val="2"/>
      <scheme val="minor"/>
    </font>
    <font>
      <sz val="8"/>
      <name val="Calibri"/>
      <family val="2"/>
      <scheme val="minor"/>
    </font>
    <font>
      <sz val="11"/>
      <color theme="1"/>
      <name val="Arial Narrow"/>
      <family val="2"/>
    </font>
    <font>
      <b/>
      <sz val="11"/>
      <color theme="1"/>
      <name val="Arial Narrow"/>
      <family val="2"/>
    </font>
    <font>
      <sz val="10"/>
      <name val="Arial"/>
      <family val="2"/>
    </font>
    <font>
      <sz val="12"/>
      <color theme="1"/>
      <name val="Arial Narrow"/>
      <family val="2"/>
    </font>
    <font>
      <sz val="9"/>
      <color theme="1"/>
      <name val="Arial Narrow"/>
      <family val="2"/>
    </font>
    <font>
      <sz val="8"/>
      <color theme="1"/>
      <name val="Arial Narrow"/>
      <family val="2"/>
    </font>
    <font>
      <b/>
      <sz val="8"/>
      <name val="Arial Narrow"/>
      <family val="2"/>
    </font>
    <font>
      <b/>
      <sz val="10"/>
      <name val="Arial Narrow"/>
      <family val="2"/>
    </font>
    <font>
      <b/>
      <sz val="14"/>
      <color theme="1"/>
      <name val="Arial Narrow"/>
      <family val="2"/>
    </font>
    <font>
      <b/>
      <sz val="9"/>
      <color theme="1"/>
      <name val="Arial Narrow"/>
      <family val="2"/>
    </font>
    <font>
      <sz val="7"/>
      <color rgb="FF000000"/>
      <name val="Arial Narrow"/>
      <family val="2"/>
    </font>
    <font>
      <b/>
      <sz val="9"/>
      <name val="Arial Narrow"/>
      <family val="2"/>
    </font>
    <font>
      <sz val="10"/>
      <name val="Arial Narrow"/>
      <family val="2"/>
    </font>
    <font>
      <b/>
      <sz val="22"/>
      <name val="Arial Narrow"/>
      <family val="2"/>
    </font>
    <font>
      <b/>
      <sz val="18"/>
      <color theme="1"/>
      <name val="Arial Narrow"/>
      <family val="2"/>
    </font>
    <font>
      <b/>
      <sz val="20"/>
      <color theme="1"/>
      <name val="Arial Narrow"/>
      <family val="2"/>
    </font>
    <font>
      <b/>
      <sz val="28"/>
      <name val="Arial Narrow"/>
      <family val="2"/>
    </font>
    <font>
      <b/>
      <sz val="12"/>
      <color theme="1"/>
      <name val="Arial Narrow"/>
      <family val="2"/>
    </font>
    <font>
      <b/>
      <sz val="16"/>
      <color theme="1"/>
      <name val="Arial Narrow"/>
      <family val="2"/>
    </font>
    <font>
      <sz val="14"/>
      <color theme="1"/>
      <name val="Arial Narrow"/>
      <family val="2"/>
    </font>
    <font>
      <b/>
      <sz val="18"/>
      <name val="Arial Narrow"/>
      <family val="2"/>
    </font>
    <font>
      <b/>
      <i/>
      <sz val="11"/>
      <color theme="1"/>
      <name val="Arial Narrow"/>
      <family val="2"/>
    </font>
    <font>
      <b/>
      <sz val="28"/>
      <color theme="1"/>
      <name val="Arial Narrow"/>
      <family val="2"/>
    </font>
    <font>
      <b/>
      <sz val="8"/>
      <color theme="1"/>
      <name val="Arial Narrow"/>
      <family val="2"/>
    </font>
    <font>
      <b/>
      <sz val="22"/>
      <color theme="1"/>
      <name val="Arial Narrow"/>
      <family val="2"/>
    </font>
    <font>
      <b/>
      <sz val="24"/>
      <color theme="1"/>
      <name val="Arial Narrow"/>
      <family val="2"/>
    </font>
    <font>
      <b/>
      <sz val="12"/>
      <name val="Arial Narrow"/>
      <family val="2"/>
    </font>
    <font>
      <sz val="20"/>
      <color theme="1"/>
      <name val="Arial Narrow"/>
      <family val="2"/>
    </font>
    <font>
      <sz val="16"/>
      <color theme="1"/>
      <name val="Arial Narrow"/>
      <family val="2"/>
    </font>
    <font>
      <b/>
      <sz val="20"/>
      <name val="Arial Narrow"/>
      <family val="2"/>
    </font>
    <font>
      <b/>
      <sz val="9"/>
      <color theme="1"/>
      <name val="Times New Roman"/>
      <family val="1"/>
    </font>
    <font>
      <sz val="12"/>
      <name val="Arial Narrow"/>
      <family val="2"/>
    </font>
    <font>
      <vertAlign val="superscript"/>
      <sz val="10"/>
      <name val="Arial Narrow"/>
      <family val="2"/>
    </font>
    <font>
      <b/>
      <sz val="16"/>
      <name val="Arial Narrow"/>
      <family val="2"/>
    </font>
    <font>
      <b/>
      <sz val="26"/>
      <color theme="1"/>
      <name val="Arial Narrow"/>
      <family val="2"/>
    </font>
  </fonts>
  <fills count="15">
    <fill>
      <patternFill patternType="none"/>
    </fill>
    <fill>
      <patternFill patternType="gray125"/>
    </fill>
    <fill>
      <patternFill patternType="solid">
        <fgColor theme="9" tint="0.79998168889431442"/>
        <bgColor indexed="64"/>
      </patternFill>
    </fill>
    <fill>
      <patternFill patternType="solid">
        <fgColor theme="8" tint="0.79998168889431442"/>
        <bgColor indexed="64"/>
      </patternFill>
    </fill>
    <fill>
      <patternFill patternType="solid">
        <fgColor theme="0"/>
        <bgColor indexed="64"/>
      </patternFill>
    </fill>
    <fill>
      <patternFill patternType="solid">
        <fgColor theme="2" tint="-9.9978637043366805E-2"/>
        <bgColor indexed="64"/>
      </patternFill>
    </fill>
    <fill>
      <patternFill patternType="solid">
        <fgColor theme="7"/>
        <bgColor indexed="64"/>
      </patternFill>
    </fill>
    <fill>
      <patternFill patternType="solid">
        <fgColor theme="2"/>
        <bgColor indexed="64"/>
      </patternFill>
    </fill>
    <fill>
      <patternFill patternType="solid">
        <fgColor rgb="FFFFC000"/>
        <bgColor indexed="64"/>
      </patternFill>
    </fill>
    <fill>
      <patternFill patternType="solid">
        <fgColor theme="7" tint="0.79998168889431442"/>
        <bgColor indexed="64"/>
      </patternFill>
    </fill>
    <fill>
      <patternFill patternType="solid">
        <fgColor theme="1"/>
        <bgColor indexed="64"/>
      </patternFill>
    </fill>
    <fill>
      <patternFill patternType="solid">
        <fgColor rgb="FFFF0000"/>
        <bgColor indexed="64"/>
      </patternFill>
    </fill>
    <fill>
      <patternFill patternType="solid">
        <fgColor theme="7" tint="0.39997558519241921"/>
        <bgColor indexed="64"/>
      </patternFill>
    </fill>
    <fill>
      <patternFill patternType="solid">
        <fgColor theme="4" tint="0.79998168889431442"/>
        <bgColor indexed="64"/>
      </patternFill>
    </fill>
    <fill>
      <patternFill patternType="solid">
        <fgColor rgb="FF00B05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4">
    <xf numFmtId="0" fontId="0" fillId="0" borderId="0"/>
    <xf numFmtId="164" fontId="1" fillId="0" borderId="0" applyFont="0" applyFill="0" applyBorder="0" applyAlignment="0" applyProtection="0"/>
    <xf numFmtId="9" fontId="1" fillId="0" borderId="0" applyFont="0" applyFill="0" applyBorder="0" applyAlignment="0" applyProtection="0"/>
    <xf numFmtId="0" fontId="5" fillId="0" borderId="0"/>
  </cellStyleXfs>
  <cellXfs count="288">
    <xf numFmtId="0" fontId="0" fillId="0" borderId="0" xfId="0"/>
    <xf numFmtId="0" fontId="3" fillId="0" borderId="1" xfId="0" applyFont="1" applyBorder="1" applyAlignment="1">
      <alignment horizontal="center"/>
    </xf>
    <xf numFmtId="0" fontId="3" fillId="0" borderId="0" xfId="0" applyFont="1"/>
    <xf numFmtId="0" fontId="3" fillId="2" borderId="2" xfId="0" applyFont="1" applyFill="1" applyBorder="1"/>
    <xf numFmtId="0" fontId="3" fillId="0" borderId="3" xfId="0" applyFont="1" applyBorder="1"/>
    <xf numFmtId="0" fontId="3" fillId="0" borderId="3" xfId="0" applyFont="1" applyBorder="1" applyAlignment="1">
      <alignment horizontal="center"/>
    </xf>
    <xf numFmtId="0" fontId="3" fillId="3" borderId="2" xfId="0" applyFont="1" applyFill="1" applyBorder="1"/>
    <xf numFmtId="0" fontId="3" fillId="0" borderId="0" xfId="0" applyFont="1" applyAlignment="1">
      <alignment vertical="center"/>
    </xf>
    <xf numFmtId="0" fontId="3" fillId="0" borderId="0" xfId="0" applyFont="1" applyAlignment="1">
      <alignment horizontal="center" vertical="center"/>
    </xf>
    <xf numFmtId="0" fontId="4" fillId="0" borderId="0" xfId="0" applyFont="1" applyAlignment="1">
      <alignment horizontal="center" vertical="center"/>
    </xf>
    <xf numFmtId="0" fontId="3" fillId="0" borderId="0" xfId="0" applyFont="1" applyAlignment="1">
      <alignment horizontal="center"/>
    </xf>
    <xf numFmtId="0" fontId="3" fillId="2" borderId="1" xfId="0" applyFont="1" applyFill="1" applyBorder="1" applyAlignment="1">
      <alignment horizontal="center" vertical="center"/>
    </xf>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4" fillId="2" borderId="1" xfId="0" applyFont="1" applyFill="1" applyBorder="1" applyAlignment="1">
      <alignment horizontal="center" vertical="center"/>
    </xf>
    <xf numFmtId="0" fontId="3" fillId="3" borderId="1" xfId="0" applyFont="1" applyFill="1" applyBorder="1" applyAlignment="1">
      <alignment horizontal="center" vertical="center"/>
    </xf>
    <xf numFmtId="0" fontId="8" fillId="2" borderId="1" xfId="0" applyFont="1" applyFill="1" applyBorder="1" applyAlignment="1">
      <alignment horizontal="center" vertical="center" wrapText="1"/>
    </xf>
    <xf numFmtId="0" fontId="9"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3" fillId="0" borderId="8" xfId="0" applyFont="1" applyBorder="1" applyAlignment="1">
      <alignment horizontal="center" vertical="center"/>
    </xf>
    <xf numFmtId="0" fontId="3" fillId="0" borderId="10" xfId="0" applyFont="1" applyBorder="1" applyAlignment="1">
      <alignment horizontal="center" vertical="center"/>
    </xf>
    <xf numFmtId="0" fontId="10" fillId="4" borderId="1" xfId="3" applyFont="1" applyFill="1" applyBorder="1" applyAlignment="1">
      <alignment horizontal="center" vertical="center" wrapText="1"/>
    </xf>
    <xf numFmtId="14" fontId="10" fillId="2" borderId="1" xfId="3" applyNumberFormat="1" applyFont="1" applyFill="1" applyBorder="1" applyAlignment="1">
      <alignment horizontal="center" vertical="center" wrapText="1"/>
    </xf>
    <xf numFmtId="0" fontId="3" fillId="5" borderId="1" xfId="0" applyFont="1" applyFill="1" applyBorder="1"/>
    <xf numFmtId="0" fontId="10" fillId="5" borderId="3" xfId="3" applyFont="1" applyFill="1" applyBorder="1" applyAlignment="1">
      <alignment horizontal="center" vertical="center"/>
    </xf>
    <xf numFmtId="0" fontId="13" fillId="0" borderId="0" xfId="0" applyFont="1"/>
    <xf numFmtId="0" fontId="12" fillId="0" borderId="1" xfId="0" applyFont="1" applyBorder="1" applyAlignment="1">
      <alignment vertical="center" wrapText="1"/>
    </xf>
    <xf numFmtId="0" fontId="11" fillId="5" borderId="1" xfId="0" applyFont="1" applyFill="1" applyBorder="1" applyAlignment="1">
      <alignment horizontal="center" vertical="center"/>
    </xf>
    <xf numFmtId="0" fontId="10" fillId="0" borderId="1" xfId="3" applyFont="1" applyBorder="1" applyAlignment="1">
      <alignment horizontal="center" vertical="center" wrapText="1"/>
    </xf>
    <xf numFmtId="0" fontId="14" fillId="0" borderId="1" xfId="3" applyFont="1" applyBorder="1" applyAlignment="1">
      <alignment horizontal="center" vertical="center" wrapText="1"/>
    </xf>
    <xf numFmtId="165" fontId="3" fillId="2" borderId="1" xfId="0" applyNumberFormat="1" applyFont="1" applyFill="1" applyBorder="1" applyAlignment="1">
      <alignment horizontal="center"/>
    </xf>
    <xf numFmtId="165" fontId="3" fillId="0" borderId="1" xfId="0" applyNumberFormat="1" applyFont="1" applyBorder="1" applyAlignment="1">
      <alignment horizontal="center"/>
    </xf>
    <xf numFmtId="165" fontId="3" fillId="0" borderId="0" xfId="0" applyNumberFormat="1" applyFont="1" applyAlignment="1">
      <alignment horizontal="center"/>
    </xf>
    <xf numFmtId="9" fontId="3" fillId="2" borderId="1" xfId="2" applyFont="1" applyFill="1" applyBorder="1" applyAlignment="1">
      <alignment horizontal="center"/>
    </xf>
    <xf numFmtId="0" fontId="3" fillId="0" borderId="0" xfId="0" applyFont="1" applyAlignment="1">
      <alignment horizontal="left" vertical="center"/>
    </xf>
    <xf numFmtId="0" fontId="6" fillId="0" borderId="0" xfId="0" applyFont="1"/>
    <xf numFmtId="0" fontId="3" fillId="0" borderId="0" xfId="0" applyFont="1" applyAlignment="1">
      <alignment horizontal="left"/>
    </xf>
    <xf numFmtId="0" fontId="24" fillId="0" borderId="0" xfId="0" applyFont="1"/>
    <xf numFmtId="0" fontId="3" fillId="10" borderId="0" xfId="0" applyFont="1" applyFill="1"/>
    <xf numFmtId="0" fontId="3" fillId="2" borderId="1" xfId="0" applyFont="1" applyFill="1" applyBorder="1" applyAlignment="1">
      <alignment horizontal="center" vertical="center" wrapText="1"/>
    </xf>
    <xf numFmtId="16" fontId="3" fillId="2" borderId="1" xfId="0" applyNumberFormat="1" applyFont="1" applyFill="1" applyBorder="1" applyAlignment="1">
      <alignment horizontal="center" vertical="center"/>
    </xf>
    <xf numFmtId="0" fontId="10" fillId="0" borderId="2" xfId="3" applyFont="1" applyBorder="1" applyAlignment="1">
      <alignment horizontal="center" vertical="center" wrapText="1"/>
    </xf>
    <xf numFmtId="0" fontId="4" fillId="3" borderId="7" xfId="0" applyFont="1" applyFill="1" applyBorder="1" applyAlignment="1">
      <alignment horizontal="center" vertical="center" wrapText="1"/>
    </xf>
    <xf numFmtId="0" fontId="3" fillId="0" borderId="1" xfId="0" applyFont="1" applyBorder="1" applyAlignment="1">
      <alignment horizontal="center" vertical="center" wrapText="1"/>
    </xf>
    <xf numFmtId="0" fontId="26" fillId="2" borderId="1" xfId="0" applyFont="1" applyFill="1" applyBorder="1" applyAlignment="1">
      <alignment horizontal="center" vertical="center" wrapText="1"/>
    </xf>
    <xf numFmtId="0" fontId="3" fillId="0" borderId="6" xfId="0" applyFont="1" applyBorder="1"/>
    <xf numFmtId="0" fontId="3" fillId="5" borderId="2" xfId="0" applyFont="1" applyFill="1" applyBorder="1"/>
    <xf numFmtId="168" fontId="3" fillId="0" borderId="1" xfId="0" applyNumberFormat="1" applyFont="1" applyBorder="1" applyAlignment="1">
      <alignment horizontal="center"/>
    </xf>
    <xf numFmtId="168" fontId="3" fillId="2" borderId="1" xfId="0" applyNumberFormat="1" applyFont="1" applyFill="1" applyBorder="1" applyAlignment="1">
      <alignment horizontal="center"/>
    </xf>
    <xf numFmtId="0" fontId="3" fillId="10" borderId="14" xfId="0" applyFont="1" applyFill="1" applyBorder="1" applyAlignment="1">
      <alignment horizontal="left" vertical="top" wrapText="1"/>
    </xf>
    <xf numFmtId="0" fontId="3" fillId="10" borderId="9" xfId="0" applyFont="1" applyFill="1" applyBorder="1" applyAlignment="1">
      <alignment horizontal="left" vertical="top"/>
    </xf>
    <xf numFmtId="0" fontId="3" fillId="10" borderId="11" xfId="0" applyFont="1" applyFill="1" applyBorder="1" applyAlignment="1">
      <alignment horizontal="left" vertical="top"/>
    </xf>
    <xf numFmtId="0" fontId="31" fillId="0" borderId="0" xfId="0" applyFont="1"/>
    <xf numFmtId="0" fontId="30" fillId="0" borderId="0" xfId="0" applyFont="1"/>
    <xf numFmtId="165" fontId="18" fillId="0" borderId="1" xfId="0" applyNumberFormat="1" applyFont="1" applyBorder="1" applyAlignment="1">
      <alignment horizontal="center" vertical="center" wrapText="1"/>
    </xf>
    <xf numFmtId="168" fontId="18" fillId="0" borderId="1" xfId="0" applyNumberFormat="1" applyFont="1" applyBorder="1" applyAlignment="1">
      <alignment horizontal="center" vertical="center" wrapText="1"/>
    </xf>
    <xf numFmtId="0" fontId="31" fillId="0" borderId="1" xfId="0" applyFont="1" applyBorder="1" applyAlignment="1">
      <alignment horizontal="center" vertical="center" wrapText="1"/>
    </xf>
    <xf numFmtId="0" fontId="21" fillId="7" borderId="1" xfId="0" applyFont="1" applyFill="1" applyBorder="1" applyAlignment="1">
      <alignment horizontal="center" vertical="center" wrapText="1"/>
    </xf>
    <xf numFmtId="0" fontId="3" fillId="11" borderId="0" xfId="0" applyFont="1" applyFill="1"/>
    <xf numFmtId="0" fontId="17" fillId="6" borderId="1" xfId="0" applyFont="1" applyFill="1" applyBorder="1" applyAlignment="1">
      <alignment horizontal="center" vertical="center" wrapText="1"/>
    </xf>
    <xf numFmtId="0" fontId="18" fillId="7" borderId="1" xfId="0" applyFont="1" applyFill="1" applyBorder="1" applyAlignment="1">
      <alignment horizontal="center" vertical="center"/>
    </xf>
    <xf numFmtId="0" fontId="4" fillId="10" borderId="6" xfId="0" applyFont="1" applyFill="1" applyBorder="1" applyAlignment="1">
      <alignment horizontal="center" vertical="center" wrapText="1"/>
    </xf>
    <xf numFmtId="0" fontId="19" fillId="10" borderId="6" xfId="0" applyFont="1" applyFill="1" applyBorder="1" applyAlignment="1">
      <alignment horizontal="center" vertical="center"/>
    </xf>
    <xf numFmtId="0" fontId="3" fillId="10" borderId="0" xfId="0" applyFont="1" applyFill="1" applyAlignment="1">
      <alignment horizontal="center"/>
    </xf>
    <xf numFmtId="0" fontId="21" fillId="0" borderId="0" xfId="0" applyFont="1"/>
    <xf numFmtId="0" fontId="31" fillId="0" borderId="1" xfId="0" applyFont="1" applyBorder="1" applyAlignment="1">
      <alignment horizontal="justify" vertical="center" wrapText="1"/>
    </xf>
    <xf numFmtId="0" fontId="18" fillId="3" borderId="1" xfId="0" applyFont="1" applyFill="1" applyBorder="1" applyAlignment="1">
      <alignment horizontal="center" vertical="center"/>
    </xf>
    <xf numFmtId="0" fontId="33" fillId="0" borderId="0" xfId="0" applyFont="1" applyAlignment="1">
      <alignment vertical="center" wrapText="1"/>
    </xf>
    <xf numFmtId="2" fontId="34" fillId="0" borderId="1" xfId="0" applyNumberFormat="1" applyFont="1" applyBorder="1" applyAlignment="1">
      <alignment horizontal="center" vertical="center" wrapText="1"/>
    </xf>
    <xf numFmtId="0" fontId="34" fillId="0" borderId="1" xfId="0" applyFont="1" applyBorder="1" applyAlignment="1">
      <alignment horizontal="center" vertical="center" wrapText="1"/>
    </xf>
    <xf numFmtId="170" fontId="34" fillId="0" borderId="1" xfId="0" applyNumberFormat="1" applyFont="1" applyBorder="1" applyAlignment="1">
      <alignment horizontal="center" vertical="center" wrapText="1"/>
    </xf>
    <xf numFmtId="0" fontId="15" fillId="0" borderId="1" xfId="0" applyFont="1" applyBorder="1" applyAlignment="1">
      <alignment horizontal="justify" vertical="center" wrapText="1"/>
    </xf>
    <xf numFmtId="0" fontId="15" fillId="0" borderId="8" xfId="0" applyFont="1" applyBorder="1" applyAlignment="1">
      <alignment horizontal="justify" vertical="center" wrapText="1"/>
    </xf>
    <xf numFmtId="2" fontId="34" fillId="0" borderId="8" xfId="0" applyNumberFormat="1" applyFont="1" applyBorder="1" applyAlignment="1">
      <alignment horizontal="center" vertical="center" wrapText="1"/>
    </xf>
    <xf numFmtId="170" fontId="34" fillId="0" borderId="8" xfId="0" applyNumberFormat="1" applyFont="1" applyBorder="1" applyAlignment="1">
      <alignment horizontal="center" vertical="center" wrapText="1"/>
    </xf>
    <xf numFmtId="2" fontId="3" fillId="0" borderId="0" xfId="0" applyNumberFormat="1" applyFont="1" applyAlignment="1">
      <alignment horizontal="center"/>
    </xf>
    <xf numFmtId="2" fontId="3" fillId="0" borderId="0" xfId="0" applyNumberFormat="1" applyFont="1" applyAlignment="1">
      <alignment horizontal="center" vertical="center"/>
    </xf>
    <xf numFmtId="0" fontId="3" fillId="14" borderId="0" xfId="0" applyFont="1" applyFill="1"/>
    <xf numFmtId="17" fontId="3" fillId="2" borderId="1" xfId="0" applyNumberFormat="1" applyFont="1" applyFill="1" applyBorder="1" applyAlignment="1">
      <alignment horizontal="center" vertical="center"/>
    </xf>
    <xf numFmtId="49" fontId="3" fillId="2" borderId="1" xfId="0" applyNumberFormat="1" applyFont="1" applyFill="1" applyBorder="1" applyAlignment="1">
      <alignment horizontal="left" vertical="center" wrapText="1"/>
    </xf>
    <xf numFmtId="0" fontId="3" fillId="2" borderId="1" xfId="0" applyFont="1" applyFill="1" applyBorder="1" applyAlignment="1">
      <alignment horizontal="left" vertical="center" wrapText="1"/>
    </xf>
    <xf numFmtId="0" fontId="3" fillId="0" borderId="1" xfId="0" applyFont="1" applyBorder="1" applyAlignment="1">
      <alignment horizontal="left" vertical="top" wrapText="1"/>
    </xf>
    <xf numFmtId="0" fontId="3" fillId="0" borderId="1" xfId="0" applyFont="1" applyBorder="1" applyAlignment="1">
      <alignment horizontal="left" vertical="top"/>
    </xf>
    <xf numFmtId="0" fontId="20" fillId="0" borderId="2"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6" fillId="2" borderId="2"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20" fillId="0" borderId="1" xfId="0" applyFont="1" applyBorder="1" applyAlignment="1">
      <alignment horizontal="left" vertical="center" wrapText="1"/>
    </xf>
    <xf numFmtId="0" fontId="18" fillId="5" borderId="1" xfId="0" applyFont="1" applyFill="1" applyBorder="1" applyAlignment="1">
      <alignment horizontal="center"/>
    </xf>
    <xf numFmtId="0" fontId="18" fillId="5" borderId="4" xfId="0" applyFont="1" applyFill="1" applyBorder="1" applyAlignment="1">
      <alignment horizontal="center"/>
    </xf>
    <xf numFmtId="0" fontId="18" fillId="5" borderId="3" xfId="0" applyFont="1" applyFill="1" applyBorder="1" applyAlignment="1">
      <alignment horizontal="center"/>
    </xf>
    <xf numFmtId="0" fontId="16" fillId="3" borderId="1" xfId="0" applyFont="1" applyFill="1" applyBorder="1" applyAlignment="1">
      <alignment horizontal="center"/>
    </xf>
    <xf numFmtId="0" fontId="28" fillId="5" borderId="1" xfId="0" applyFont="1" applyFill="1" applyBorder="1" applyAlignment="1">
      <alignment horizontal="center" vertical="center"/>
    </xf>
    <xf numFmtId="169" fontId="25" fillId="13" borderId="1" xfId="0" applyNumberFormat="1" applyFont="1" applyFill="1" applyBorder="1" applyAlignment="1">
      <alignment horizontal="center" vertical="center"/>
    </xf>
    <xf numFmtId="14" fontId="6" fillId="2" borderId="2" xfId="0" applyNumberFormat="1" applyFont="1" applyFill="1" applyBorder="1" applyAlignment="1">
      <alignment horizontal="center" vertical="center" wrapText="1"/>
    </xf>
    <xf numFmtId="0" fontId="20" fillId="0" borderId="1" xfId="0" applyFont="1" applyBorder="1" applyAlignment="1">
      <alignment horizontal="center" vertical="center"/>
    </xf>
    <xf numFmtId="0" fontId="11" fillId="0" borderId="1" xfId="0" applyFont="1" applyBorder="1" applyAlignment="1">
      <alignment horizontal="center" wrapText="1"/>
    </xf>
    <xf numFmtId="0" fontId="11" fillId="0" borderId="1" xfId="0" applyFont="1" applyBorder="1" applyAlignment="1">
      <alignment horizontal="center"/>
    </xf>
    <xf numFmtId="0" fontId="18" fillId="9" borderId="10" xfId="0" applyFont="1" applyFill="1" applyBorder="1" applyAlignment="1">
      <alignment horizontal="center" vertical="center"/>
    </xf>
    <xf numFmtId="0" fontId="18" fillId="9" borderId="15" xfId="0" applyFont="1" applyFill="1" applyBorder="1" applyAlignment="1">
      <alignment horizontal="center" vertical="center"/>
    </xf>
    <xf numFmtId="0" fontId="18" fillId="9" borderId="13" xfId="0" applyFont="1" applyFill="1" applyBorder="1" applyAlignment="1">
      <alignment horizontal="center" vertical="center"/>
    </xf>
    <xf numFmtId="0" fontId="20" fillId="0" borderId="2" xfId="0" applyFont="1" applyBorder="1" applyAlignment="1">
      <alignment horizontal="center" vertical="center"/>
    </xf>
    <xf numFmtId="0" fontId="20" fillId="0" borderId="4" xfId="0" applyFont="1" applyBorder="1" applyAlignment="1">
      <alignment horizontal="center" vertical="center"/>
    </xf>
    <xf numFmtId="0" fontId="20" fillId="0" borderId="3" xfId="0" applyFont="1" applyBorder="1" applyAlignment="1">
      <alignment horizontal="center" vertical="center"/>
    </xf>
    <xf numFmtId="0" fontId="29" fillId="4" borderId="1" xfId="0" applyFont="1" applyFill="1" applyBorder="1" applyAlignment="1">
      <alignment horizontal="center" vertical="center" wrapText="1"/>
    </xf>
    <xf numFmtId="0" fontId="29" fillId="4" borderId="5" xfId="0" applyFont="1" applyFill="1" applyBorder="1" applyAlignment="1">
      <alignment horizontal="center" vertical="center" wrapText="1"/>
    </xf>
    <xf numFmtId="0" fontId="29" fillId="4" borderId="6" xfId="0" applyFont="1" applyFill="1" applyBorder="1" applyAlignment="1">
      <alignment horizontal="center" vertical="center" wrapText="1"/>
    </xf>
    <xf numFmtId="0" fontId="29" fillId="4" borderId="7" xfId="0" applyFont="1" applyFill="1" applyBorder="1" applyAlignment="1">
      <alignment horizontal="center" vertical="center" wrapText="1"/>
    </xf>
    <xf numFmtId="0" fontId="25" fillId="8" borderId="1" xfId="0" applyFont="1" applyFill="1" applyBorder="1" applyAlignment="1">
      <alignment horizontal="center" vertical="center"/>
    </xf>
    <xf numFmtId="0" fontId="18" fillId="5" borderId="1" xfId="0" applyFont="1" applyFill="1" applyBorder="1" applyAlignment="1">
      <alignment horizontal="center" vertical="center"/>
    </xf>
    <xf numFmtId="0" fontId="18" fillId="0" borderId="2" xfId="0" applyFont="1" applyBorder="1" applyAlignment="1">
      <alignment horizontal="center" vertical="center"/>
    </xf>
    <xf numFmtId="0" fontId="18" fillId="0" borderId="4" xfId="0" applyFont="1" applyBorder="1" applyAlignment="1">
      <alignment horizontal="center" vertical="center"/>
    </xf>
    <xf numFmtId="0" fontId="18" fillId="0" borderId="3" xfId="0" applyFont="1" applyBorder="1" applyAlignment="1">
      <alignment horizontal="center" vertical="center"/>
    </xf>
    <xf numFmtId="0" fontId="32" fillId="7" borderId="5" xfId="0" applyFont="1" applyFill="1" applyBorder="1" applyAlignment="1">
      <alignment horizontal="center" vertical="center"/>
    </xf>
    <xf numFmtId="0" fontId="32" fillId="7" borderId="7" xfId="0" applyFont="1" applyFill="1" applyBorder="1" applyAlignment="1">
      <alignment horizontal="center" vertic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18" fillId="5" borderId="2" xfId="0" applyFont="1" applyFill="1" applyBorder="1" applyAlignment="1">
      <alignment horizontal="center"/>
    </xf>
    <xf numFmtId="168" fontId="18" fillId="7" borderId="2" xfId="0" applyNumberFormat="1" applyFont="1" applyFill="1" applyBorder="1" applyAlignment="1">
      <alignment horizontal="center" vertical="center"/>
    </xf>
    <xf numFmtId="168" fontId="18" fillId="7" borderId="3" xfId="0" applyNumberFormat="1" applyFont="1" applyFill="1" applyBorder="1" applyAlignment="1">
      <alignment horizontal="center" vertical="center"/>
    </xf>
    <xf numFmtId="0" fontId="18" fillId="3" borderId="2" xfId="0" applyFont="1" applyFill="1" applyBorder="1" applyAlignment="1">
      <alignment horizontal="center" vertical="center" wrapText="1"/>
    </xf>
    <xf numFmtId="0" fontId="18" fillId="3" borderId="4" xfId="0" applyFont="1" applyFill="1" applyBorder="1" applyAlignment="1">
      <alignment horizontal="center" vertical="center" wrapText="1"/>
    </xf>
    <xf numFmtId="0" fontId="18" fillId="3" borderId="3"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10" fillId="0" borderId="1" xfId="3" applyFont="1" applyBorder="1" applyAlignment="1">
      <alignment horizontal="center" vertical="center" wrapText="1"/>
    </xf>
    <xf numFmtId="0" fontId="12" fillId="2" borderId="1" xfId="0" applyFont="1" applyFill="1" applyBorder="1" applyAlignment="1">
      <alignment horizontal="center" vertical="center" wrapText="1"/>
    </xf>
    <xf numFmtId="14" fontId="12" fillId="2" borderId="1" xfId="0" applyNumberFormat="1" applyFont="1" applyFill="1" applyBorder="1" applyAlignment="1">
      <alignment horizontal="center" vertical="center" wrapText="1"/>
    </xf>
    <xf numFmtId="167" fontId="12" fillId="2" borderId="1" xfId="1" applyNumberFormat="1" applyFont="1" applyFill="1" applyBorder="1" applyAlignment="1">
      <alignment horizontal="center" vertical="center" wrapText="1"/>
    </xf>
    <xf numFmtId="168" fontId="12" fillId="2" borderId="2" xfId="1" applyNumberFormat="1" applyFont="1" applyFill="1" applyBorder="1" applyAlignment="1">
      <alignment horizontal="center" vertical="center" wrapText="1"/>
    </xf>
    <xf numFmtId="168" fontId="12" fillId="2" borderId="4" xfId="1" applyNumberFormat="1" applyFont="1" applyFill="1" applyBorder="1" applyAlignment="1">
      <alignment horizontal="center" vertical="center" wrapText="1"/>
    </xf>
    <xf numFmtId="168" fontId="12" fillId="2" borderId="3" xfId="1" applyNumberFormat="1" applyFont="1" applyFill="1" applyBorder="1" applyAlignment="1">
      <alignment horizontal="center" vertical="center" wrapText="1"/>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4" fillId="0" borderId="3" xfId="0" applyFont="1" applyBorder="1" applyAlignment="1">
      <alignment horizontal="center" vertical="center"/>
    </xf>
    <xf numFmtId="0" fontId="3" fillId="0" borderId="22" xfId="0" applyFont="1" applyBorder="1" applyAlignment="1">
      <alignment horizontal="left" vertical="top" wrapText="1"/>
    </xf>
    <xf numFmtId="0" fontId="3" fillId="0" borderId="23" xfId="0" applyFont="1" applyBorder="1" applyAlignment="1">
      <alignment horizontal="left" vertical="top"/>
    </xf>
    <xf numFmtId="0" fontId="3" fillId="0" borderId="24" xfId="0" applyFont="1" applyBorder="1" applyAlignment="1">
      <alignment horizontal="left" vertical="top"/>
    </xf>
    <xf numFmtId="0" fontId="11" fillId="6" borderId="1" xfId="0" applyFont="1" applyFill="1" applyBorder="1" applyAlignment="1">
      <alignment horizontal="center" vertical="center"/>
    </xf>
    <xf numFmtId="0" fontId="12" fillId="0" borderId="1" xfId="0" applyFont="1" applyBorder="1" applyAlignment="1">
      <alignment horizontal="center" vertical="center" wrapText="1"/>
    </xf>
    <xf numFmtId="0" fontId="32" fillId="7" borderId="2" xfId="0" applyFont="1" applyFill="1" applyBorder="1" applyAlignment="1">
      <alignment horizontal="center" vertical="center"/>
    </xf>
    <xf numFmtId="0" fontId="32" fillId="7" borderId="3" xfId="0" applyFont="1" applyFill="1" applyBorder="1" applyAlignment="1">
      <alignment horizontal="center" vertical="center"/>
    </xf>
    <xf numFmtId="0" fontId="21" fillId="0" borderId="1" xfId="0" applyFont="1" applyBorder="1" applyAlignment="1">
      <alignment horizontal="left" vertical="center" wrapText="1"/>
    </xf>
    <xf numFmtId="0" fontId="21" fillId="0" borderId="1" xfId="0" applyFont="1" applyBorder="1" applyAlignment="1">
      <alignment horizontal="left" vertical="center"/>
    </xf>
    <xf numFmtId="0" fontId="31" fillId="0" borderId="1" xfId="0" applyFont="1" applyBorder="1" applyAlignment="1">
      <alignment horizontal="center" vertical="center"/>
    </xf>
    <xf numFmtId="0" fontId="21" fillId="0" borderId="1" xfId="0" applyFont="1" applyBorder="1" applyAlignment="1">
      <alignment horizontal="center" vertical="center" wrapText="1"/>
    </xf>
    <xf numFmtId="0" fontId="31" fillId="0" borderId="1" xfId="0" applyFont="1" applyBorder="1" applyAlignment="1">
      <alignment horizontal="center" vertical="center" wrapText="1"/>
    </xf>
    <xf numFmtId="0" fontId="15" fillId="4" borderId="1" xfId="0" applyFont="1" applyFill="1" applyBorder="1" applyAlignment="1">
      <alignment horizontal="left" vertical="top"/>
    </xf>
    <xf numFmtId="0" fontId="10" fillId="4" borderId="1" xfId="0" applyFont="1" applyFill="1" applyBorder="1" applyAlignment="1">
      <alignment horizontal="left" vertical="top"/>
    </xf>
    <xf numFmtId="0" fontId="28" fillId="1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18" fillId="7" borderId="1" xfId="0" applyFont="1" applyFill="1" applyBorder="1" applyAlignment="1">
      <alignment horizontal="center" vertical="center" wrapText="1"/>
    </xf>
    <xf numFmtId="0" fontId="18" fillId="0" borderId="4" xfId="0" applyFont="1" applyBorder="1" applyAlignment="1">
      <alignment horizontal="center" vertical="center" wrapText="1"/>
    </xf>
    <xf numFmtId="0" fontId="18" fillId="0" borderId="3" xfId="0" applyFont="1" applyBorder="1" applyAlignment="1">
      <alignment horizontal="center" vertical="center" wrapText="1"/>
    </xf>
    <xf numFmtId="0" fontId="31" fillId="0" borderId="2" xfId="0" applyFont="1" applyBorder="1" applyAlignment="1">
      <alignment horizontal="left" vertical="center" wrapText="1"/>
    </xf>
    <xf numFmtId="0" fontId="31" fillId="0" borderId="4" xfId="0" applyFont="1" applyBorder="1" applyAlignment="1">
      <alignment horizontal="left" vertical="center" wrapText="1"/>
    </xf>
    <xf numFmtId="0" fontId="25" fillId="5" borderId="1" xfId="0" applyFont="1" applyFill="1" applyBorder="1" applyAlignment="1">
      <alignment horizontal="center" vertical="center"/>
    </xf>
    <xf numFmtId="0" fontId="4" fillId="0" borderId="4" xfId="0" applyFont="1" applyBorder="1" applyAlignment="1">
      <alignment horizontal="left" vertical="top" wrapText="1"/>
    </xf>
    <xf numFmtId="0" fontId="19" fillId="7" borderId="1" xfId="0" applyFont="1" applyFill="1" applyBorder="1" applyAlignment="1">
      <alignment horizontal="center" vertical="center"/>
    </xf>
    <xf numFmtId="0" fontId="25" fillId="0" borderId="2" xfId="0" applyFont="1" applyBorder="1" applyAlignment="1">
      <alignment horizontal="center" vertical="center" wrapText="1"/>
    </xf>
    <xf numFmtId="0" fontId="25" fillId="0" borderId="4" xfId="0" applyFont="1" applyBorder="1" applyAlignment="1">
      <alignment horizontal="center" vertical="center" wrapText="1"/>
    </xf>
    <xf numFmtId="0" fontId="25" fillId="0" borderId="3" xfId="0" applyFont="1" applyBorder="1" applyAlignment="1">
      <alignment horizontal="center" vertical="center" wrapText="1"/>
    </xf>
    <xf numFmtId="0" fontId="18" fillId="0" borderId="1" xfId="0" applyFont="1" applyBorder="1" applyAlignment="1">
      <alignment horizontal="center" vertical="center" wrapText="1"/>
    </xf>
    <xf numFmtId="0" fontId="23" fillId="7" borderId="1" xfId="0" applyFont="1" applyFill="1" applyBorder="1" applyAlignment="1">
      <alignment horizontal="center" vertical="center"/>
    </xf>
    <xf numFmtId="168" fontId="18" fillId="7" borderId="2" xfId="0" applyNumberFormat="1" applyFont="1" applyFill="1" applyBorder="1" applyAlignment="1">
      <alignment horizontal="center" vertical="center" wrapText="1"/>
    </xf>
    <xf numFmtId="168" fontId="18" fillId="7" borderId="3" xfId="0" applyNumberFormat="1" applyFont="1" applyFill="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4" fillId="0" borderId="3" xfId="0" applyFont="1" applyBorder="1" applyAlignment="1">
      <alignment horizontal="center" vertical="center" wrapText="1"/>
    </xf>
    <xf numFmtId="14" fontId="3" fillId="2" borderId="2" xfId="0" applyNumberFormat="1" applyFont="1" applyFill="1" applyBorder="1" applyAlignment="1">
      <alignment horizontal="center" vertical="center" wrapText="1"/>
    </xf>
    <xf numFmtId="14" fontId="3" fillId="2" borderId="3" xfId="0" applyNumberFormat="1" applyFont="1" applyFill="1" applyBorder="1" applyAlignment="1">
      <alignment horizontal="center" vertical="center" wrapText="1"/>
    </xf>
    <xf numFmtId="166" fontId="18" fillId="7" borderId="2" xfId="0" applyNumberFormat="1" applyFont="1" applyFill="1" applyBorder="1" applyAlignment="1">
      <alignment horizontal="center" vertical="center" wrapText="1"/>
    </xf>
    <xf numFmtId="166" fontId="18" fillId="7" borderId="3" xfId="0" applyNumberFormat="1" applyFont="1" applyFill="1" applyBorder="1" applyAlignment="1">
      <alignment horizontal="center" vertical="center" wrapText="1"/>
    </xf>
    <xf numFmtId="0" fontId="18" fillId="8" borderId="4" xfId="0" applyFont="1" applyFill="1" applyBorder="1" applyAlignment="1">
      <alignment horizontal="center" vertical="center" wrapText="1"/>
    </xf>
    <xf numFmtId="0" fontId="18" fillId="8" borderId="4" xfId="0" applyFont="1" applyFill="1" applyBorder="1" applyAlignment="1">
      <alignment horizontal="center" vertical="center"/>
    </xf>
    <xf numFmtId="0" fontId="18" fillId="4" borderId="2" xfId="0" applyFont="1" applyFill="1" applyBorder="1" applyAlignment="1">
      <alignment horizontal="center" vertical="center" wrapText="1"/>
    </xf>
    <xf numFmtId="0" fontId="18" fillId="4" borderId="3" xfId="0" applyFont="1" applyFill="1" applyBorder="1" applyAlignment="1">
      <alignment horizontal="center" vertical="center" wrapText="1"/>
    </xf>
    <xf numFmtId="0" fontId="18" fillId="2" borderId="2" xfId="0" applyFont="1" applyFill="1" applyBorder="1" applyAlignment="1">
      <alignment horizontal="center" vertical="center" wrapText="1"/>
    </xf>
    <xf numFmtId="0" fontId="18" fillId="2" borderId="4" xfId="0" applyFont="1" applyFill="1" applyBorder="1" applyAlignment="1">
      <alignment horizontal="center" vertical="center" wrapText="1"/>
    </xf>
    <xf numFmtId="0" fontId="18" fillId="2" borderId="3" xfId="0" applyFont="1" applyFill="1" applyBorder="1" applyAlignment="1">
      <alignment horizontal="center" vertical="center" wrapText="1"/>
    </xf>
    <xf numFmtId="0" fontId="12" fillId="0" borderId="2"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3" xfId="0" applyFont="1" applyBorder="1" applyAlignment="1">
      <alignment horizontal="center" vertical="center"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16" fillId="3" borderId="2" xfId="0" applyFont="1" applyFill="1" applyBorder="1" applyAlignment="1">
      <alignment horizontal="center" vertical="center"/>
    </xf>
    <xf numFmtId="0" fontId="16" fillId="3" borderId="3" xfId="0" applyFont="1" applyFill="1" applyBorder="1" applyAlignment="1">
      <alignment horizontal="center" vertical="center"/>
    </xf>
    <xf numFmtId="0" fontId="31" fillId="0" borderId="3" xfId="0" applyFont="1" applyBorder="1" applyAlignment="1">
      <alignment horizontal="left" vertical="center" wrapText="1"/>
    </xf>
    <xf numFmtId="165" fontId="18" fillId="7" borderId="2" xfId="0" applyNumberFormat="1" applyFont="1" applyFill="1" applyBorder="1" applyAlignment="1">
      <alignment horizontal="center" vertical="center"/>
    </xf>
    <xf numFmtId="165" fontId="18" fillId="7" borderId="3" xfId="0" applyNumberFormat="1" applyFont="1" applyFill="1" applyBorder="1" applyAlignment="1">
      <alignment horizontal="center" vertical="center"/>
    </xf>
    <xf numFmtId="0" fontId="16" fillId="3" borderId="8" xfId="0" applyFont="1" applyFill="1" applyBorder="1" applyAlignment="1">
      <alignment horizontal="center"/>
    </xf>
    <xf numFmtId="0" fontId="3" fillId="0" borderId="16" xfId="0" applyFont="1" applyBorder="1" applyAlignment="1">
      <alignment horizontal="left" vertical="top" wrapText="1"/>
    </xf>
    <xf numFmtId="0" fontId="3" fillId="0" borderId="17" xfId="0" applyFont="1" applyBorder="1" applyAlignment="1">
      <alignment horizontal="left" vertical="top"/>
    </xf>
    <xf numFmtId="0" fontId="3" fillId="0" borderId="18" xfId="0" applyFont="1" applyBorder="1" applyAlignment="1">
      <alignment horizontal="left" vertical="top"/>
    </xf>
    <xf numFmtId="0" fontId="27" fillId="7" borderId="2" xfId="0" applyFont="1" applyFill="1" applyBorder="1" applyAlignment="1">
      <alignment horizontal="center" vertical="center" wrapText="1"/>
    </xf>
    <xf numFmtId="0" fontId="27" fillId="7" borderId="4" xfId="0" applyFont="1" applyFill="1" applyBorder="1" applyAlignment="1">
      <alignment horizontal="center" vertical="center" wrapText="1"/>
    </xf>
    <xf numFmtId="0" fontId="27" fillId="7" borderId="3" xfId="0" applyFont="1" applyFill="1" applyBorder="1" applyAlignment="1">
      <alignment horizontal="center" vertical="center" wrapText="1"/>
    </xf>
    <xf numFmtId="0" fontId="18" fillId="7" borderId="2" xfId="0" applyFont="1" applyFill="1" applyBorder="1" applyAlignment="1">
      <alignment horizontal="left" vertical="center" wrapText="1"/>
    </xf>
    <xf numFmtId="0" fontId="18" fillId="7" borderId="4" xfId="0" applyFont="1" applyFill="1" applyBorder="1" applyAlignment="1">
      <alignment horizontal="left" vertical="center" wrapText="1"/>
    </xf>
    <xf numFmtId="0" fontId="18" fillId="7" borderId="3" xfId="0" applyFont="1" applyFill="1" applyBorder="1" applyAlignment="1">
      <alignment horizontal="left" vertical="center" wrapText="1"/>
    </xf>
    <xf numFmtId="0" fontId="6" fillId="2" borderId="2" xfId="0" applyFont="1" applyFill="1" applyBorder="1" applyAlignment="1">
      <alignment horizontal="justify" vertical="justify" wrapText="1"/>
    </xf>
    <xf numFmtId="0" fontId="6" fillId="2" borderId="4" xfId="0" applyFont="1" applyFill="1" applyBorder="1" applyAlignment="1">
      <alignment horizontal="justify" vertical="justify" wrapText="1"/>
    </xf>
    <xf numFmtId="0" fontId="6" fillId="2" borderId="3" xfId="0" applyFont="1" applyFill="1" applyBorder="1" applyAlignment="1">
      <alignment horizontal="justify" vertical="justify" wrapText="1"/>
    </xf>
    <xf numFmtId="0" fontId="19" fillId="7" borderId="2" xfId="0" applyFont="1" applyFill="1" applyBorder="1" applyAlignment="1">
      <alignment horizontal="center" vertical="center"/>
    </xf>
    <xf numFmtId="0" fontId="19" fillId="7" borderId="3" xfId="0" applyFont="1" applyFill="1" applyBorder="1" applyAlignment="1">
      <alignment horizontal="center" vertical="center"/>
    </xf>
    <xf numFmtId="0" fontId="22" fillId="7" borderId="1" xfId="0" applyFont="1" applyFill="1" applyBorder="1" applyAlignment="1">
      <alignment horizontal="left" vertical="center" wrapText="1"/>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4" fillId="5" borderId="1" xfId="0" applyFont="1" applyFill="1" applyBorder="1" applyAlignment="1">
      <alignment horizontal="center" vertical="center"/>
    </xf>
    <xf numFmtId="0" fontId="4" fillId="0" borderId="1" xfId="0" applyFont="1" applyBorder="1" applyAlignment="1">
      <alignment horizontal="center" vertical="center"/>
    </xf>
    <xf numFmtId="0" fontId="18" fillId="7" borderId="2" xfId="0" applyFont="1" applyFill="1" applyBorder="1" applyAlignment="1">
      <alignment horizontal="center" vertical="center" wrapText="1"/>
    </xf>
    <xf numFmtId="0" fontId="18" fillId="7" borderId="4" xfId="0" applyFont="1" applyFill="1" applyBorder="1" applyAlignment="1">
      <alignment horizontal="center" vertical="center" wrapText="1"/>
    </xf>
    <xf numFmtId="0" fontId="18" fillId="7" borderId="3" xfId="0" applyFont="1" applyFill="1" applyBorder="1" applyAlignment="1">
      <alignment horizontal="center" vertical="center" wrapText="1"/>
    </xf>
    <xf numFmtId="0" fontId="4" fillId="0" borderId="16" xfId="0" applyFont="1" applyBorder="1" applyAlignment="1">
      <alignment horizontal="left" vertical="top" wrapText="1"/>
    </xf>
    <xf numFmtId="0" fontId="21" fillId="0" borderId="1" xfId="0" applyFont="1" applyBorder="1" applyAlignment="1">
      <alignment horizontal="center"/>
    </xf>
    <xf numFmtId="0" fontId="3" fillId="0" borderId="1" xfId="0" applyFont="1" applyBorder="1" applyAlignment="1">
      <alignment horizontal="center"/>
    </xf>
    <xf numFmtId="0" fontId="19" fillId="3" borderId="2" xfId="0" applyFont="1" applyFill="1" applyBorder="1" applyAlignment="1">
      <alignment horizontal="center" vertical="center"/>
    </xf>
    <xf numFmtId="0" fontId="19" fillId="3" borderId="3" xfId="0" applyFont="1" applyFill="1" applyBorder="1" applyAlignment="1">
      <alignment horizontal="center" vertical="center"/>
    </xf>
    <xf numFmtId="0" fontId="3" fillId="0" borderId="2" xfId="0" applyFont="1" applyBorder="1" applyAlignment="1">
      <alignment horizontal="left" vertical="top" wrapText="1"/>
    </xf>
    <xf numFmtId="0" fontId="3" fillId="0" borderId="4" xfId="0" applyFont="1" applyBorder="1" applyAlignment="1">
      <alignment horizontal="left" vertical="top" wrapText="1"/>
    </xf>
    <xf numFmtId="0" fontId="3" fillId="0" borderId="3" xfId="0" applyFont="1" applyBorder="1" applyAlignment="1">
      <alignment horizontal="left" vertical="top" wrapText="1"/>
    </xf>
    <xf numFmtId="0" fontId="10" fillId="2" borderId="2" xfId="3" applyFont="1" applyFill="1" applyBorder="1" applyAlignment="1">
      <alignment horizontal="center" vertical="center" wrapText="1"/>
    </xf>
    <xf numFmtId="0" fontId="10" fillId="2" borderId="4" xfId="3" applyFont="1" applyFill="1" applyBorder="1" applyAlignment="1">
      <alignment horizontal="center" vertical="center" wrapText="1"/>
    </xf>
    <xf numFmtId="0" fontId="10" fillId="4" borderId="1" xfId="3" applyFont="1" applyFill="1" applyBorder="1" applyAlignment="1">
      <alignment horizontal="center" vertical="center"/>
    </xf>
    <xf numFmtId="0" fontId="10" fillId="2" borderId="1" xfId="3" applyFont="1" applyFill="1" applyBorder="1" applyAlignment="1">
      <alignment horizontal="center" vertical="center"/>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0" xfId="0" applyFont="1" applyAlignment="1">
      <alignment horizontal="center" vertical="center" wrapText="1"/>
    </xf>
    <xf numFmtId="0" fontId="7" fillId="0" borderId="14"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3" xfId="0" applyFont="1" applyBorder="1" applyAlignment="1">
      <alignment horizontal="center" vertical="center" wrapText="1"/>
    </xf>
    <xf numFmtId="0" fontId="7" fillId="0" borderId="5"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17" fillId="3" borderId="5" xfId="0" applyFont="1" applyFill="1" applyBorder="1" applyAlignment="1">
      <alignment horizontal="center" vertical="center"/>
    </xf>
    <xf numFmtId="0" fontId="17" fillId="3" borderId="11" xfId="0" applyFont="1" applyFill="1" applyBorder="1" applyAlignment="1">
      <alignment horizontal="center" vertical="center"/>
    </xf>
    <xf numFmtId="0" fontId="4" fillId="5" borderId="2"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4" fillId="5" borderId="3" xfId="0" applyFont="1" applyFill="1" applyBorder="1" applyAlignment="1">
      <alignment horizontal="center" vertical="center" wrapText="1"/>
    </xf>
    <xf numFmtId="49" fontId="3" fillId="0" borderId="5" xfId="0" applyNumberFormat="1" applyFont="1" applyBorder="1" applyAlignment="1">
      <alignment horizontal="left" vertical="top" wrapText="1"/>
    </xf>
    <xf numFmtId="49" fontId="3" fillId="0" borderId="7" xfId="0" applyNumberFormat="1" applyFont="1" applyBorder="1" applyAlignment="1">
      <alignment horizontal="left" vertical="top" wrapText="1"/>
    </xf>
    <xf numFmtId="49" fontId="3" fillId="0" borderId="11" xfId="0" applyNumberFormat="1" applyFont="1" applyBorder="1" applyAlignment="1">
      <alignment horizontal="left" vertical="top" wrapText="1"/>
    </xf>
    <xf numFmtId="49" fontId="3" fillId="0" borderId="14" xfId="0" applyNumberFormat="1" applyFont="1" applyBorder="1" applyAlignment="1">
      <alignment horizontal="left" vertical="top" wrapText="1"/>
    </xf>
    <xf numFmtId="49" fontId="3" fillId="0" borderId="12" xfId="0" applyNumberFormat="1" applyFont="1" applyBorder="1" applyAlignment="1">
      <alignment horizontal="left" vertical="top" wrapText="1"/>
    </xf>
    <xf numFmtId="49" fontId="3" fillId="0" borderId="13" xfId="0" applyNumberFormat="1" applyFont="1" applyBorder="1" applyAlignment="1">
      <alignment horizontal="left" vertical="top" wrapText="1"/>
    </xf>
    <xf numFmtId="0" fontId="4" fillId="0" borderId="22" xfId="0" applyFont="1" applyBorder="1" applyAlignment="1">
      <alignment horizontal="left" vertical="top" wrapText="1"/>
    </xf>
    <xf numFmtId="0" fontId="3" fillId="10" borderId="2" xfId="0" applyFont="1" applyFill="1" applyBorder="1" applyAlignment="1">
      <alignment horizontal="center" vertical="top" wrapText="1"/>
    </xf>
    <xf numFmtId="0" fontId="3" fillId="10" borderId="4" xfId="0" applyFont="1" applyFill="1" applyBorder="1" applyAlignment="1">
      <alignment horizontal="center" vertical="top" wrapText="1"/>
    </xf>
    <xf numFmtId="0" fontId="3" fillId="10" borderId="3" xfId="0" applyFont="1" applyFill="1" applyBorder="1" applyAlignment="1">
      <alignment horizontal="center" vertical="top" wrapText="1"/>
    </xf>
    <xf numFmtId="0" fontId="3" fillId="0" borderId="19" xfId="0" applyFont="1" applyBorder="1" applyAlignment="1">
      <alignment horizontal="left" vertical="top" wrapText="1"/>
    </xf>
    <xf numFmtId="0" fontId="3" fillId="0" borderId="20" xfId="0" applyFont="1" applyBorder="1" applyAlignment="1">
      <alignment horizontal="left" vertical="top"/>
    </xf>
    <xf numFmtId="0" fontId="3" fillId="0" borderId="21" xfId="0" applyFont="1" applyBorder="1" applyAlignment="1">
      <alignment horizontal="left" vertical="top"/>
    </xf>
    <xf numFmtId="0" fontId="18" fillId="0" borderId="2" xfId="0" applyFont="1" applyBorder="1" applyAlignment="1">
      <alignment horizontal="center" vertical="center" wrapText="1"/>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6" fillId="2" borderId="2" xfId="0" applyFont="1" applyFill="1" applyBorder="1" applyAlignment="1">
      <alignment horizontal="justify" vertical="center" wrapText="1"/>
    </xf>
    <xf numFmtId="0" fontId="6" fillId="2" borderId="4" xfId="0" applyFont="1" applyFill="1" applyBorder="1" applyAlignment="1">
      <alignment horizontal="justify" vertical="center" wrapText="1"/>
    </xf>
    <xf numFmtId="0" fontId="6" fillId="2" borderId="3" xfId="0" applyFont="1" applyFill="1" applyBorder="1" applyAlignment="1">
      <alignment horizontal="justify" vertical="center" wrapText="1"/>
    </xf>
    <xf numFmtId="0" fontId="15" fillId="4" borderId="1" xfId="0" applyFont="1" applyFill="1" applyBorder="1" applyAlignment="1">
      <alignment horizontal="left" vertical="top" wrapText="1"/>
    </xf>
    <xf numFmtId="0" fontId="32" fillId="8" borderId="1" xfId="0" applyFont="1" applyFill="1" applyBorder="1" applyAlignment="1">
      <alignment horizontal="center" vertical="center"/>
    </xf>
    <xf numFmtId="0" fontId="18" fillId="4" borderId="1" xfId="0" applyFont="1" applyFill="1" applyBorder="1" applyAlignment="1">
      <alignment horizontal="center" vertical="center" wrapText="1"/>
    </xf>
    <xf numFmtId="0" fontId="17" fillId="3" borderId="1" xfId="0" applyFont="1" applyFill="1" applyBorder="1" applyAlignment="1">
      <alignment horizontal="center" vertical="center"/>
    </xf>
    <xf numFmtId="0" fontId="19" fillId="3" borderId="1" xfId="0" applyFont="1" applyFill="1" applyBorder="1" applyAlignment="1">
      <alignment horizontal="center" vertical="center"/>
    </xf>
    <xf numFmtId="0" fontId="28" fillId="5" borderId="1" xfId="0" applyFont="1" applyFill="1" applyBorder="1" applyAlignment="1">
      <alignment horizontal="center" vertical="center" wrapText="1"/>
    </xf>
    <xf numFmtId="0" fontId="31" fillId="4" borderId="1" xfId="0" applyFont="1" applyFill="1" applyBorder="1" applyAlignment="1">
      <alignment horizontal="center" vertical="center" wrapText="1"/>
    </xf>
    <xf numFmtId="0" fontId="21" fillId="3" borderId="1" xfId="0" applyFont="1" applyFill="1" applyBorder="1" applyAlignment="1">
      <alignment horizontal="center" vertical="center"/>
    </xf>
    <xf numFmtId="0" fontId="36" fillId="3" borderId="1" xfId="0" applyFont="1" applyFill="1" applyBorder="1" applyAlignment="1">
      <alignment horizontal="center" vertical="center"/>
    </xf>
    <xf numFmtId="169" fontId="28" fillId="5" borderId="1" xfId="0" applyNumberFormat="1" applyFont="1" applyFill="1" applyBorder="1" applyAlignment="1">
      <alignment horizontal="center" vertical="center"/>
    </xf>
    <xf numFmtId="0" fontId="32" fillId="8" borderId="1" xfId="0" applyFont="1" applyFill="1" applyBorder="1" applyAlignment="1">
      <alignment horizontal="center" vertical="center" wrapText="1"/>
    </xf>
    <xf numFmtId="0" fontId="25" fillId="5" borderId="1" xfId="0" applyFont="1" applyFill="1" applyBorder="1" applyAlignment="1">
      <alignment horizontal="center" vertical="center" wrapText="1"/>
    </xf>
    <xf numFmtId="169" fontId="37" fillId="5" borderId="1" xfId="0" applyNumberFormat="1" applyFont="1" applyFill="1" applyBorder="1" applyAlignment="1">
      <alignment horizontal="center" vertical="center"/>
    </xf>
    <xf numFmtId="0" fontId="37" fillId="5" borderId="1" xfId="0" applyFont="1" applyFill="1" applyBorder="1" applyAlignment="1">
      <alignment horizontal="center" vertical="center"/>
    </xf>
    <xf numFmtId="0" fontId="4" fillId="0" borderId="1" xfId="0" applyFont="1" applyBorder="1" applyAlignment="1">
      <alignment horizontal="left" vertical="top" wrapText="1"/>
    </xf>
    <xf numFmtId="0" fontId="17" fillId="5" borderId="1" xfId="0" applyFont="1" applyFill="1" applyBorder="1" applyAlignment="1">
      <alignment horizontal="center" vertical="center"/>
    </xf>
    <xf numFmtId="0" fontId="17" fillId="5" borderId="2" xfId="0" applyFont="1" applyFill="1" applyBorder="1" applyAlignment="1">
      <alignment horizontal="center" vertical="center"/>
    </xf>
    <xf numFmtId="0" fontId="17" fillId="5" borderId="3" xfId="0" applyFont="1" applyFill="1" applyBorder="1" applyAlignment="1">
      <alignment horizontal="center" vertical="center"/>
    </xf>
  </cellXfs>
  <cellStyles count="4">
    <cellStyle name="Moneda [0]" xfId="1" builtinId="7"/>
    <cellStyle name="Normal" xfId="0" builtinId="0"/>
    <cellStyle name="Normal 2" xfId="3" xr:uid="{00000000-0005-0000-0000-000002000000}"/>
    <cellStyle name="Porcentaje" xfId="2" builtinId="5"/>
  </cellStyles>
  <dxfs count="260">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2499465926084170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ill>
        <patternFill>
          <bgColor theme="2" tint="-0.24994659260841701"/>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ill>
        <patternFill>
          <bgColor theme="0" tint="-0.24994659260841701"/>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304800</xdr:colOff>
      <xdr:row>0</xdr:row>
      <xdr:rowOff>304800</xdr:rowOff>
    </xdr:to>
    <xdr:sp macro="" textlink="">
      <xdr:nvSpPr>
        <xdr:cNvPr id="1025" name="AutoShape 1" descr="Inicio">
          <a:extLst>
            <a:ext uri="{FF2B5EF4-FFF2-40B4-BE49-F238E27FC236}">
              <a16:creationId xmlns:a16="http://schemas.microsoft.com/office/drawing/2014/main" id="{38EF62DD-9D14-AE82-4BA9-44FA2B069E9B}"/>
            </a:ext>
          </a:extLst>
        </xdr:cNvPr>
        <xdr:cNvSpPr>
          <a:spLocks noChangeAspect="1" noChangeArrowheads="1"/>
        </xdr:cNvSpPr>
      </xdr:nvSpPr>
      <xdr:spPr bwMode="auto">
        <a:xfrm>
          <a:off x="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12</xdr:row>
      <xdr:rowOff>0</xdr:rowOff>
    </xdr:from>
    <xdr:to>
      <xdr:col>6</xdr:col>
      <xdr:colOff>304800</xdr:colOff>
      <xdr:row>13</xdr:row>
      <xdr:rowOff>129540</xdr:rowOff>
    </xdr:to>
    <xdr:sp macro="" textlink="">
      <xdr:nvSpPr>
        <xdr:cNvPr id="1026" name="AutoShape 2" descr="Inicio">
          <a:extLst>
            <a:ext uri="{FF2B5EF4-FFF2-40B4-BE49-F238E27FC236}">
              <a16:creationId xmlns:a16="http://schemas.microsoft.com/office/drawing/2014/main" id="{C9CFB216-B89C-0163-0382-088BEAC2740D}"/>
            </a:ext>
          </a:extLst>
        </xdr:cNvPr>
        <xdr:cNvSpPr>
          <a:spLocks noChangeAspect="1" noChangeArrowheads="1"/>
        </xdr:cNvSpPr>
      </xdr:nvSpPr>
      <xdr:spPr bwMode="auto">
        <a:xfrm>
          <a:off x="3657600" y="21945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538842</xdr:colOff>
      <xdr:row>0</xdr:row>
      <xdr:rowOff>84908</xdr:rowOff>
    </xdr:from>
    <xdr:to>
      <xdr:col>7</xdr:col>
      <xdr:colOff>105173</xdr:colOff>
      <xdr:row>0</xdr:row>
      <xdr:rowOff>794658</xdr:rowOff>
    </xdr:to>
    <xdr:pic>
      <xdr:nvPicPr>
        <xdr:cNvPr id="2" name="Imagen 1">
          <a:extLst>
            <a:ext uri="{FF2B5EF4-FFF2-40B4-BE49-F238E27FC236}">
              <a16:creationId xmlns:a16="http://schemas.microsoft.com/office/drawing/2014/main" id="{EDB92D94-5B93-B3CA-0062-5DD063811F5B}"/>
            </a:ext>
          </a:extLst>
        </xdr:cNvPr>
        <xdr:cNvPicPr>
          <a:picLocks noChangeAspect="1"/>
        </xdr:cNvPicPr>
      </xdr:nvPicPr>
      <xdr:blipFill>
        <a:blip xmlns:r="http://schemas.openxmlformats.org/officeDocument/2006/relationships" r:embed="rId1"/>
        <a:stretch>
          <a:fillRect/>
        </a:stretch>
      </xdr:blipFill>
      <xdr:spPr>
        <a:xfrm>
          <a:off x="7135585" y="84908"/>
          <a:ext cx="2489145" cy="7097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T635"/>
  <sheetViews>
    <sheetView showGridLines="0" tabSelected="1" zoomScale="55" zoomScaleNormal="55" zoomScaleSheetLayoutView="70" workbookViewId="0">
      <pane ySplit="6" topLeftCell="A153" activePane="bottomLeft" state="frozen"/>
      <selection pane="bottomLeft" activeCell="H166" sqref="H166"/>
    </sheetView>
  </sheetViews>
  <sheetFormatPr baseColWidth="10" defaultColWidth="8.88671875" defaultRowHeight="13.8" x14ac:dyDescent="0.25"/>
  <cols>
    <col min="1" max="1" width="20.6640625" style="10" customWidth="1"/>
    <col min="2" max="2" width="28.44140625" style="2" customWidth="1"/>
    <col min="3" max="3" width="14.88671875" style="2" customWidth="1"/>
    <col min="4" max="4" width="15.109375" style="2" customWidth="1"/>
    <col min="5" max="5" width="21.33203125" style="2" bestFit="1" customWidth="1"/>
    <col min="6" max="6" width="16.33203125" style="2" customWidth="1"/>
    <col min="7" max="7" width="42.5546875" style="2" customWidth="1"/>
    <col min="8" max="8" width="24.33203125" style="2" customWidth="1"/>
    <col min="9" max="9" width="27.44140625" style="2" customWidth="1"/>
    <col min="10" max="10" width="34.44140625" style="2" customWidth="1"/>
    <col min="11" max="11" width="40.77734375" style="2" customWidth="1"/>
    <col min="12" max="12" width="29.109375" style="2" customWidth="1"/>
    <col min="13" max="13" width="27.33203125" style="2" customWidth="1"/>
    <col min="14" max="14" width="32.21875" style="2" customWidth="1"/>
    <col min="15" max="15" width="24.5546875" style="2" customWidth="1"/>
    <col min="16" max="16" width="36.6640625" style="2" customWidth="1"/>
    <col min="17" max="17" width="30.6640625" style="2" hidden="1" customWidth="1"/>
    <col min="18" max="18" width="14" style="2" hidden="1" customWidth="1"/>
    <col min="19" max="19" width="15.5546875" style="2" hidden="1" customWidth="1"/>
    <col min="20" max="20" width="13.44140625" style="2" hidden="1" customWidth="1"/>
    <col min="21" max="21" width="8.88671875" style="2" hidden="1" customWidth="1"/>
    <col min="22" max="22" width="13.44140625" style="2" hidden="1" customWidth="1"/>
    <col min="23" max="23" width="8.88671875" style="2" hidden="1" customWidth="1"/>
    <col min="24" max="24" width="44.88671875" style="2" hidden="1" customWidth="1"/>
    <col min="25" max="25" width="18" style="2" hidden="1" customWidth="1"/>
    <col min="26" max="31" width="8.88671875" style="2" hidden="1" customWidth="1"/>
    <col min="32" max="32" width="18.88671875" style="2" hidden="1" customWidth="1"/>
    <col min="33" max="33" width="14.109375" style="2" hidden="1" customWidth="1"/>
    <col min="34" max="35" width="8.88671875" style="2" hidden="1" customWidth="1"/>
    <col min="36" max="36" width="28.109375" style="2" customWidth="1"/>
    <col min="37" max="37" width="24.5546875" style="2" customWidth="1"/>
    <col min="38" max="38" width="19.6640625" style="2" customWidth="1"/>
    <col min="39" max="39" width="19.109375" style="2" customWidth="1"/>
    <col min="40" max="40" width="17.5546875" style="2" customWidth="1"/>
    <col min="41" max="42" width="19.44140625" style="2" customWidth="1"/>
    <col min="43" max="43" width="14.109375" style="2" customWidth="1"/>
    <col min="44" max="44" width="18.6640625" style="2" customWidth="1"/>
    <col min="45" max="71" width="8.88671875" style="2" customWidth="1"/>
    <col min="72" max="16384" width="8.88671875" style="2"/>
  </cols>
  <sheetData>
    <row r="1" spans="1:34" ht="66" customHeight="1" x14ac:dyDescent="0.25">
      <c r="A1" s="221"/>
      <c r="B1" s="221"/>
      <c r="C1" s="221"/>
      <c r="D1" s="221"/>
      <c r="E1" s="221"/>
      <c r="F1" s="221"/>
      <c r="G1" s="221"/>
      <c r="H1" s="221"/>
      <c r="I1" s="221"/>
      <c r="J1" s="221"/>
      <c r="K1" s="221"/>
      <c r="L1" s="221"/>
      <c r="M1" s="221"/>
      <c r="O1" s="136" t="s">
        <v>0</v>
      </c>
      <c r="P1" s="138"/>
      <c r="AE1" s="2">
        <v>0</v>
      </c>
      <c r="AF1" s="2">
        <v>0</v>
      </c>
      <c r="AG1" s="77">
        <v>0</v>
      </c>
    </row>
    <row r="2" spans="1:34" ht="20.399999999999999" x14ac:dyDescent="0.35">
      <c r="A2" s="220" t="s">
        <v>1</v>
      </c>
      <c r="B2" s="220"/>
      <c r="C2" s="220"/>
      <c r="D2" s="220"/>
      <c r="E2" s="220"/>
      <c r="F2" s="220"/>
      <c r="G2" s="220"/>
      <c r="H2" s="220"/>
      <c r="I2" s="220"/>
      <c r="J2" s="220"/>
      <c r="K2" s="220"/>
      <c r="L2" s="220"/>
      <c r="M2" s="220"/>
      <c r="O2" s="3"/>
      <c r="P2" s="5" t="s">
        <v>2</v>
      </c>
      <c r="R2" s="2">
        <v>2567</v>
      </c>
      <c r="S2" s="2">
        <v>12835.79</v>
      </c>
      <c r="T2" s="27" t="s">
        <v>89</v>
      </c>
      <c r="U2" s="2" t="s">
        <v>3</v>
      </c>
      <c r="V2" s="2" t="s">
        <v>4</v>
      </c>
      <c r="W2" s="2">
        <v>1269.03</v>
      </c>
      <c r="X2" s="2" t="s">
        <v>5</v>
      </c>
      <c r="Y2" s="2">
        <v>0</v>
      </c>
      <c r="AE2" s="2">
        <v>10</v>
      </c>
      <c r="AF2" s="2">
        <v>0.1</v>
      </c>
      <c r="AG2" s="77">
        <v>0.1</v>
      </c>
    </row>
    <row r="3" spans="1:34" ht="20.399999999999999" x14ac:dyDescent="0.35">
      <c r="A3" s="220" t="s">
        <v>6</v>
      </c>
      <c r="B3" s="220"/>
      <c r="C3" s="220"/>
      <c r="D3" s="220"/>
      <c r="E3" s="220"/>
      <c r="F3" s="220"/>
      <c r="G3" s="220"/>
      <c r="H3" s="220"/>
      <c r="I3" s="220"/>
      <c r="J3" s="220"/>
      <c r="K3" s="220"/>
      <c r="L3" s="220"/>
      <c r="M3" s="220"/>
      <c r="O3" s="6"/>
      <c r="P3" s="4" t="s">
        <v>7</v>
      </c>
      <c r="R3" s="2">
        <v>3642</v>
      </c>
      <c r="S3" s="2">
        <v>18208.8</v>
      </c>
      <c r="T3" s="27" t="s">
        <v>90</v>
      </c>
      <c r="U3" s="2" t="s">
        <v>8</v>
      </c>
      <c r="V3" s="2" t="s">
        <v>9</v>
      </c>
      <c r="W3" s="2">
        <v>1692.81</v>
      </c>
      <c r="X3" s="2" t="s">
        <v>10</v>
      </c>
      <c r="Y3" s="2">
        <v>5</v>
      </c>
      <c r="AE3" s="2">
        <v>15</v>
      </c>
      <c r="AF3" s="2">
        <v>0.3</v>
      </c>
      <c r="AG3" s="77">
        <v>0.3</v>
      </c>
    </row>
    <row r="4" spans="1:34" ht="20.399999999999999" x14ac:dyDescent="0.35">
      <c r="A4" s="220" t="s">
        <v>87</v>
      </c>
      <c r="B4" s="220"/>
      <c r="C4" s="220"/>
      <c r="D4" s="220"/>
      <c r="E4" s="220"/>
      <c r="F4" s="220"/>
      <c r="G4" s="220"/>
      <c r="H4" s="220"/>
      <c r="I4" s="220"/>
      <c r="J4" s="220"/>
      <c r="K4" s="220"/>
      <c r="L4" s="220"/>
      <c r="M4" s="220"/>
      <c r="O4" s="25"/>
      <c r="P4" s="1" t="s">
        <v>11</v>
      </c>
      <c r="T4" s="2" t="s">
        <v>3</v>
      </c>
      <c r="U4" s="2" t="s">
        <v>12</v>
      </c>
      <c r="X4" s="2" t="s">
        <v>13</v>
      </c>
      <c r="Y4" s="2">
        <v>10</v>
      </c>
      <c r="AE4" s="2">
        <v>20</v>
      </c>
      <c r="AF4" s="2">
        <v>0.5</v>
      </c>
      <c r="AG4" s="77">
        <v>0.5</v>
      </c>
    </row>
    <row r="5" spans="1:34" ht="46.2" customHeight="1" x14ac:dyDescent="0.25">
      <c r="A5" s="9" t="s">
        <v>14</v>
      </c>
      <c r="B5" s="187" t="s">
        <v>92</v>
      </c>
      <c r="C5" s="188"/>
      <c r="D5" s="188"/>
      <c r="E5" s="188"/>
      <c r="F5" s="188"/>
      <c r="G5" s="189"/>
      <c r="H5" s="23" t="s">
        <v>88</v>
      </c>
      <c r="I5" s="44" t="s">
        <v>90</v>
      </c>
      <c r="J5" s="15" t="s">
        <v>115</v>
      </c>
      <c r="K5" s="26">
        <f>+IF(I5=T2,S2,IF(I5=T3,S3,"Seleccionar Lote"))</f>
        <v>18208.8</v>
      </c>
      <c r="L5" s="13" t="s">
        <v>116</v>
      </c>
      <c r="M5" s="26">
        <f>+IF(I5=T2,R2,IF(I5=T3,R3,"Seleccionar Lote"))</f>
        <v>3642</v>
      </c>
      <c r="O5" s="251" t="s">
        <v>15</v>
      </c>
      <c r="P5" s="252"/>
      <c r="T5" s="2" t="s">
        <v>8</v>
      </c>
      <c r="X5" s="36" t="s">
        <v>16</v>
      </c>
      <c r="AE5" s="2">
        <v>30</v>
      </c>
      <c r="AF5" s="2">
        <v>1</v>
      </c>
      <c r="AG5" s="77">
        <v>0.7</v>
      </c>
    </row>
    <row r="6" spans="1:34" s="8" customFormat="1" ht="82.2" customHeight="1" x14ac:dyDescent="0.25">
      <c r="A6" s="13" t="s">
        <v>91</v>
      </c>
      <c r="B6" s="16">
        <v>6</v>
      </c>
      <c r="C6" s="229" t="s">
        <v>17</v>
      </c>
      <c r="D6" s="229"/>
      <c r="E6" s="230" t="s">
        <v>231</v>
      </c>
      <c r="F6" s="230"/>
      <c r="G6" s="230"/>
      <c r="H6" s="230"/>
      <c r="I6" s="230"/>
      <c r="J6" s="23" t="s">
        <v>18</v>
      </c>
      <c r="K6" s="24">
        <v>45421</v>
      </c>
      <c r="L6" s="23" t="s">
        <v>19</v>
      </c>
      <c r="M6" s="26">
        <f>+IF(I5=T2,W2,IF(I5=T3,W3,"Seleccionar Lote"))</f>
        <v>1692.81</v>
      </c>
      <c r="O6" s="253"/>
      <c r="P6" s="254"/>
      <c r="AE6" s="8">
        <v>35</v>
      </c>
      <c r="AF6" s="8">
        <v>1.5</v>
      </c>
      <c r="AG6" s="77">
        <v>0.8</v>
      </c>
    </row>
    <row r="7" spans="1:34" ht="43.8" customHeight="1" x14ac:dyDescent="0.25">
      <c r="A7" s="12" t="s">
        <v>94</v>
      </c>
      <c r="B7" s="136" t="s">
        <v>20</v>
      </c>
      <c r="C7" s="137"/>
      <c r="D7" s="138"/>
      <c r="E7" s="15" t="s">
        <v>21</v>
      </c>
      <c r="F7" s="136" t="s">
        <v>22</v>
      </c>
      <c r="G7" s="137"/>
      <c r="H7" s="137"/>
      <c r="I7" s="138"/>
      <c r="J7" s="13" t="s">
        <v>23</v>
      </c>
      <c r="K7" s="13" t="s">
        <v>24</v>
      </c>
      <c r="L7" s="13" t="s">
        <v>25</v>
      </c>
      <c r="M7" s="13" t="s">
        <v>26</v>
      </c>
      <c r="O7" s="253"/>
      <c r="P7" s="254"/>
      <c r="AE7" s="2">
        <v>45</v>
      </c>
      <c r="AF7" s="2">
        <v>1.75</v>
      </c>
      <c r="AG7" s="77">
        <v>0.9</v>
      </c>
    </row>
    <row r="8" spans="1:34" ht="47.4" customHeight="1" x14ac:dyDescent="0.25">
      <c r="A8" s="246" t="s">
        <v>3</v>
      </c>
      <c r="B8" s="227" t="s">
        <v>226</v>
      </c>
      <c r="C8" s="228"/>
      <c r="D8" s="228"/>
      <c r="E8" s="20">
        <v>50</v>
      </c>
      <c r="F8" s="231" t="s">
        <v>93</v>
      </c>
      <c r="G8" s="232"/>
      <c r="H8" s="232"/>
      <c r="I8" s="233"/>
      <c r="J8" s="17" t="s">
        <v>3</v>
      </c>
      <c r="K8" s="18" t="s">
        <v>258</v>
      </c>
      <c r="L8" s="46" t="s">
        <v>259</v>
      </c>
      <c r="M8" s="18"/>
      <c r="O8" s="253"/>
      <c r="P8" s="254"/>
      <c r="AE8" s="2">
        <v>50</v>
      </c>
      <c r="AF8" s="2">
        <v>3</v>
      </c>
      <c r="AG8" s="77">
        <v>1</v>
      </c>
    </row>
    <row r="9" spans="1:34" ht="36" customHeight="1" x14ac:dyDescent="0.25">
      <c r="A9" s="247"/>
      <c r="B9" s="227" t="s">
        <v>227</v>
      </c>
      <c r="C9" s="228"/>
      <c r="D9" s="228"/>
      <c r="E9" s="20">
        <v>50</v>
      </c>
      <c r="F9" s="234"/>
      <c r="G9" s="235"/>
      <c r="H9" s="235"/>
      <c r="I9" s="236"/>
      <c r="J9" s="17" t="s">
        <v>3</v>
      </c>
      <c r="K9" s="18" t="s">
        <v>258</v>
      </c>
      <c r="L9" s="19" t="s">
        <v>260</v>
      </c>
      <c r="M9" s="18"/>
      <c r="O9" s="253"/>
      <c r="P9" s="254"/>
      <c r="AE9" s="2">
        <v>63</v>
      </c>
      <c r="AF9" s="2">
        <v>3.5</v>
      </c>
      <c r="AG9" s="77">
        <v>1.5</v>
      </c>
    </row>
    <row r="10" spans="1:34" ht="13.95" customHeight="1" x14ac:dyDescent="0.25">
      <c r="A10" s="247"/>
      <c r="B10" s="227"/>
      <c r="C10" s="228"/>
      <c r="D10" s="228"/>
      <c r="E10" s="20"/>
      <c r="F10" s="234"/>
      <c r="G10" s="235"/>
      <c r="H10" s="235"/>
      <c r="I10" s="236"/>
      <c r="J10" s="17" t="s">
        <v>8</v>
      </c>
      <c r="K10" s="19"/>
      <c r="L10" s="19"/>
      <c r="M10" s="19"/>
      <c r="O10" s="253"/>
      <c r="P10" s="254"/>
      <c r="AF10" s="2">
        <v>5</v>
      </c>
      <c r="AG10" s="78">
        <v>2.1</v>
      </c>
    </row>
    <row r="11" spans="1:34" ht="13.95" customHeight="1" x14ac:dyDescent="0.25">
      <c r="A11" s="247"/>
      <c r="B11" s="227"/>
      <c r="C11" s="228"/>
      <c r="D11" s="228"/>
      <c r="E11" s="20"/>
      <c r="F11" s="234"/>
      <c r="G11" s="235"/>
      <c r="H11" s="235"/>
      <c r="I11" s="236"/>
      <c r="J11" s="17" t="s">
        <v>8</v>
      </c>
      <c r="K11" s="19"/>
      <c r="L11" s="19"/>
      <c r="M11" s="19"/>
      <c r="O11" s="253"/>
      <c r="P11" s="254"/>
      <c r="AF11" s="2">
        <v>5.25</v>
      </c>
      <c r="AG11" s="77">
        <v>2.4</v>
      </c>
    </row>
    <row r="12" spans="1:34" ht="13.95" customHeight="1" x14ac:dyDescent="0.25">
      <c r="A12" s="247"/>
      <c r="B12" s="227"/>
      <c r="C12" s="228"/>
      <c r="D12" s="228"/>
      <c r="E12" s="20"/>
      <c r="F12" s="234"/>
      <c r="G12" s="235"/>
      <c r="H12" s="235"/>
      <c r="I12" s="236"/>
      <c r="J12" s="17" t="s">
        <v>8</v>
      </c>
      <c r="K12" s="19"/>
      <c r="L12" s="19"/>
      <c r="M12" s="19"/>
      <c r="O12" s="253"/>
      <c r="P12" s="254"/>
      <c r="AF12" s="2">
        <v>7</v>
      </c>
      <c r="AG12" s="77">
        <v>3</v>
      </c>
    </row>
    <row r="13" spans="1:34" ht="13.95" customHeight="1" x14ac:dyDescent="0.25">
      <c r="A13" s="247"/>
      <c r="B13" s="227"/>
      <c r="C13" s="228"/>
      <c r="D13" s="228"/>
      <c r="E13" s="20"/>
      <c r="F13" s="234"/>
      <c r="G13" s="235"/>
      <c r="H13" s="235"/>
      <c r="I13" s="236"/>
      <c r="J13" s="17" t="s">
        <v>8</v>
      </c>
      <c r="K13" s="19"/>
      <c r="L13" s="19"/>
      <c r="M13" s="19"/>
      <c r="O13" s="253"/>
      <c r="P13" s="254"/>
      <c r="AF13" s="2">
        <v>12.25</v>
      </c>
      <c r="AG13" s="77">
        <v>3.5</v>
      </c>
      <c r="AH13" s="8"/>
    </row>
    <row r="14" spans="1:34" ht="13.95" customHeight="1" x14ac:dyDescent="0.25">
      <c r="A14" s="247"/>
      <c r="B14" s="227"/>
      <c r="C14" s="228"/>
      <c r="D14" s="228"/>
      <c r="E14" s="20"/>
      <c r="F14" s="237"/>
      <c r="G14" s="238"/>
      <c r="H14" s="238"/>
      <c r="I14" s="239"/>
      <c r="J14" s="17" t="s">
        <v>8</v>
      </c>
      <c r="K14" s="19"/>
      <c r="L14" s="19"/>
      <c r="M14" s="19"/>
      <c r="O14" s="253"/>
      <c r="P14" s="254"/>
      <c r="AF14" s="2">
        <v>17.5</v>
      </c>
      <c r="AG14" s="77">
        <v>5</v>
      </c>
    </row>
    <row r="15" spans="1:34" ht="33.6" customHeight="1" x14ac:dyDescent="0.25">
      <c r="A15" s="160" t="s">
        <v>27</v>
      </c>
      <c r="B15" s="160"/>
      <c r="C15" s="160"/>
      <c r="D15" s="160"/>
      <c r="E15" s="160"/>
      <c r="F15" s="160"/>
      <c r="G15" s="160"/>
      <c r="H15" s="160"/>
      <c r="I15" s="160"/>
      <c r="J15" s="160"/>
      <c r="K15" s="160"/>
      <c r="L15" s="160"/>
      <c r="M15" s="160"/>
      <c r="O15" s="253"/>
      <c r="P15" s="254"/>
      <c r="AG15" s="77">
        <v>5.6</v>
      </c>
    </row>
    <row r="16" spans="1:34" s="7" customFormat="1" ht="106.8" customHeight="1" x14ac:dyDescent="0.3">
      <c r="A16" s="241" t="s">
        <v>28</v>
      </c>
      <c r="B16" s="242" t="s">
        <v>95</v>
      </c>
      <c r="C16" s="241"/>
      <c r="D16" s="241"/>
      <c r="E16" s="241"/>
      <c r="F16" s="241"/>
      <c r="G16" s="241"/>
      <c r="H16" s="241"/>
      <c r="I16" s="241"/>
      <c r="J16" s="241"/>
      <c r="K16" s="241"/>
      <c r="L16" s="241"/>
      <c r="M16" s="241"/>
      <c r="O16" s="255"/>
      <c r="P16" s="256"/>
      <c r="U16" s="240" t="s">
        <v>29</v>
      </c>
      <c r="V16" s="240"/>
      <c r="W16" s="240"/>
      <c r="AG16" s="78">
        <v>8</v>
      </c>
    </row>
    <row r="17" spans="1:46" s="8" customFormat="1" ht="26.4" customHeight="1" x14ac:dyDescent="0.3">
      <c r="A17" s="241"/>
      <c r="B17" s="243" t="s">
        <v>30</v>
      </c>
      <c r="C17" s="244"/>
      <c r="D17" s="244"/>
      <c r="E17" s="244"/>
      <c r="F17" s="244"/>
      <c r="G17" s="244"/>
      <c r="H17" s="244"/>
      <c r="I17" s="245"/>
      <c r="J17" s="17" t="s">
        <v>3</v>
      </c>
      <c r="K17" s="18" t="s">
        <v>228</v>
      </c>
      <c r="L17" s="11" t="s">
        <v>261</v>
      </c>
      <c r="M17" s="11"/>
      <c r="U17" s="14">
        <f>+IF(J17="SI",1,0)</f>
        <v>1</v>
      </c>
      <c r="V17" s="241">
        <f>+U17+U18+U19</f>
        <v>3</v>
      </c>
      <c r="W17" s="14"/>
      <c r="AC17" s="7"/>
      <c r="AD17" s="7"/>
      <c r="AE17" s="7"/>
      <c r="AF17" s="7"/>
      <c r="AG17" s="7"/>
      <c r="AH17" s="7"/>
      <c r="AI17" s="7"/>
      <c r="AJ17" s="7"/>
      <c r="AK17" s="7"/>
      <c r="AL17" s="7"/>
      <c r="AM17" s="7"/>
      <c r="AN17" s="7"/>
      <c r="AO17" s="7"/>
      <c r="AP17" s="7"/>
      <c r="AQ17" s="7"/>
      <c r="AR17" s="7"/>
      <c r="AS17" s="7"/>
      <c r="AT17" s="7"/>
    </row>
    <row r="18" spans="1:46" s="8" customFormat="1" ht="30.6" customHeight="1" x14ac:dyDescent="0.3">
      <c r="A18" s="241"/>
      <c r="B18" s="243" t="s">
        <v>31</v>
      </c>
      <c r="C18" s="244"/>
      <c r="D18" s="244"/>
      <c r="E18" s="244"/>
      <c r="F18" s="244"/>
      <c r="G18" s="244"/>
      <c r="H18" s="244"/>
      <c r="I18" s="245"/>
      <c r="J18" s="17" t="s">
        <v>3</v>
      </c>
      <c r="K18" s="18" t="s">
        <v>228</v>
      </c>
      <c r="L18" s="11" t="s">
        <v>262</v>
      </c>
      <c r="M18" s="11"/>
      <c r="U18" s="14">
        <f t="shared" ref="U18:U21" si="0">+IF(J18="SI",1,0)</f>
        <v>1</v>
      </c>
      <c r="V18" s="241"/>
      <c r="W18" s="14"/>
      <c r="AC18" s="7"/>
      <c r="AD18" s="7"/>
      <c r="AE18" s="7"/>
      <c r="AF18" s="7"/>
      <c r="AG18" s="7"/>
      <c r="AH18" s="7"/>
      <c r="AI18" s="7"/>
      <c r="AJ18" s="7"/>
      <c r="AK18" s="7"/>
      <c r="AL18" s="7"/>
      <c r="AM18" s="7"/>
      <c r="AN18" s="7"/>
      <c r="AO18" s="7"/>
      <c r="AP18" s="7"/>
      <c r="AQ18" s="7"/>
      <c r="AR18" s="7"/>
      <c r="AS18" s="7"/>
      <c r="AT18" s="7"/>
    </row>
    <row r="19" spans="1:46" s="8" customFormat="1" ht="31.95" customHeight="1" x14ac:dyDescent="0.3">
      <c r="A19" s="241"/>
      <c r="B19" s="243" t="s">
        <v>32</v>
      </c>
      <c r="C19" s="244"/>
      <c r="D19" s="244"/>
      <c r="E19" s="244"/>
      <c r="F19" s="244"/>
      <c r="G19" s="244"/>
      <c r="H19" s="244"/>
      <c r="I19" s="245"/>
      <c r="J19" s="17" t="s">
        <v>3</v>
      </c>
      <c r="K19" s="18" t="s">
        <v>229</v>
      </c>
      <c r="L19" s="80" t="s">
        <v>263</v>
      </c>
      <c r="M19" s="11"/>
      <c r="U19" s="14">
        <f>IF($A$8="NO",1,IF(J19="SI",1,0))</f>
        <v>1</v>
      </c>
      <c r="V19" s="241"/>
      <c r="W19" s="241">
        <f>+U19+U20+U21</f>
        <v>1</v>
      </c>
      <c r="AC19" s="7"/>
      <c r="AD19" s="7"/>
      <c r="AE19" s="7"/>
      <c r="AF19" s="7"/>
      <c r="AG19" s="7"/>
      <c r="AH19" s="7"/>
      <c r="AI19" s="7"/>
      <c r="AJ19" s="7"/>
      <c r="AK19" s="7"/>
      <c r="AL19" s="7"/>
      <c r="AM19" s="7"/>
      <c r="AN19" s="7"/>
      <c r="AO19" s="7"/>
      <c r="AP19" s="7"/>
      <c r="AQ19" s="7"/>
      <c r="AR19" s="7"/>
      <c r="AS19" s="7"/>
      <c r="AT19" s="7"/>
    </row>
    <row r="20" spans="1:46" s="8" customFormat="1" ht="51.6" customHeight="1" x14ac:dyDescent="0.3">
      <c r="A20" s="241"/>
      <c r="B20" s="243" t="s">
        <v>33</v>
      </c>
      <c r="C20" s="244"/>
      <c r="D20" s="244"/>
      <c r="E20" s="244"/>
      <c r="F20" s="244"/>
      <c r="G20" s="244"/>
      <c r="H20" s="244"/>
      <c r="I20" s="245"/>
      <c r="J20" s="17" t="s">
        <v>12</v>
      </c>
      <c r="K20" s="41"/>
      <c r="L20" s="42"/>
      <c r="M20" s="11"/>
      <c r="U20" s="14">
        <f t="shared" si="0"/>
        <v>0</v>
      </c>
      <c r="V20" s="14"/>
      <c r="W20" s="241"/>
      <c r="AC20" s="7"/>
      <c r="AD20" s="7"/>
      <c r="AE20" s="7"/>
      <c r="AF20" s="7"/>
      <c r="AG20" s="7"/>
      <c r="AH20" s="7"/>
      <c r="AI20" s="7"/>
      <c r="AJ20" s="7"/>
      <c r="AK20" s="7"/>
      <c r="AL20" s="7"/>
      <c r="AM20" s="7"/>
      <c r="AN20" s="7"/>
      <c r="AO20" s="7"/>
      <c r="AP20" s="7"/>
      <c r="AQ20" s="7"/>
      <c r="AR20" s="7"/>
      <c r="AS20" s="7"/>
      <c r="AT20" s="7"/>
    </row>
    <row r="21" spans="1:46" s="8" customFormat="1" ht="27.6" customHeight="1" x14ac:dyDescent="0.3">
      <c r="A21" s="241"/>
      <c r="B21" s="243" t="s">
        <v>152</v>
      </c>
      <c r="C21" s="244"/>
      <c r="D21" s="244"/>
      <c r="E21" s="244"/>
      <c r="F21" s="244"/>
      <c r="G21" s="244"/>
      <c r="H21" s="244"/>
      <c r="I21" s="245"/>
      <c r="J21" s="17" t="s">
        <v>12</v>
      </c>
      <c r="K21" s="41"/>
      <c r="L21" s="11"/>
      <c r="M21" s="11"/>
      <c r="U21" s="21">
        <f t="shared" si="0"/>
        <v>0</v>
      </c>
      <c r="V21" s="21"/>
      <c r="W21" s="211"/>
      <c r="AC21" s="7"/>
      <c r="AD21" s="7"/>
      <c r="AE21" s="7"/>
      <c r="AF21" s="7"/>
      <c r="AG21" s="7"/>
      <c r="AH21" s="7"/>
      <c r="AI21" s="7"/>
      <c r="AJ21" s="7"/>
      <c r="AK21" s="7"/>
      <c r="AL21" s="7"/>
      <c r="AM21" s="7"/>
      <c r="AN21" s="7"/>
      <c r="AO21" s="7"/>
      <c r="AP21" s="7"/>
      <c r="AQ21" s="7"/>
      <c r="AR21" s="7"/>
      <c r="AS21" s="7"/>
      <c r="AT21" s="7"/>
    </row>
    <row r="22" spans="1:46" s="8" customFormat="1" ht="31.95" customHeight="1" x14ac:dyDescent="0.3">
      <c r="A22" s="241"/>
      <c r="B22" s="128" t="s">
        <v>34</v>
      </c>
      <c r="C22" s="128"/>
      <c r="D22" s="128"/>
      <c r="E22" s="128"/>
      <c r="F22" s="128"/>
      <c r="G22" s="128"/>
      <c r="H22" s="128"/>
      <c r="I22" s="128"/>
      <c r="J22" s="128"/>
      <c r="K22" s="128"/>
      <c r="L22" s="128"/>
      <c r="M22" s="15" t="str">
        <f>+IF(OR(V17=3,W19=3),"SI ACREDITA","NO ACREDITA")</f>
        <v>SI ACREDITA</v>
      </c>
      <c r="T22" s="14" t="s">
        <v>35</v>
      </c>
      <c r="U22" s="215">
        <f>+IF(M22="SI ACREDITA",0.25,0)</f>
        <v>0.25</v>
      </c>
      <c r="V22" s="215"/>
      <c r="W22" s="215"/>
      <c r="X22" s="8">
        <f>+IF(M22="SI ACREDITA",1,0)</f>
        <v>1</v>
      </c>
      <c r="AC22" s="7"/>
      <c r="AD22" s="7"/>
      <c r="AE22" s="7"/>
      <c r="AF22" s="7"/>
      <c r="AG22" s="7"/>
      <c r="AH22" s="7"/>
      <c r="AI22" s="7"/>
      <c r="AJ22" s="7"/>
      <c r="AK22" s="7"/>
      <c r="AL22" s="7"/>
      <c r="AM22" s="7"/>
      <c r="AN22" s="7"/>
      <c r="AO22" s="7"/>
      <c r="AP22" s="7"/>
      <c r="AQ22" s="7"/>
      <c r="AR22" s="7"/>
      <c r="AS22" s="7"/>
      <c r="AT22" s="7"/>
    </row>
    <row r="23" spans="1:46" s="8" customFormat="1" ht="55.2" customHeight="1" x14ac:dyDescent="0.3">
      <c r="A23" s="241"/>
      <c r="B23" s="243" t="s">
        <v>36</v>
      </c>
      <c r="C23" s="244"/>
      <c r="D23" s="244"/>
      <c r="E23" s="244"/>
      <c r="F23" s="244"/>
      <c r="G23" s="244"/>
      <c r="H23" s="244"/>
      <c r="I23" s="245"/>
      <c r="J23" s="17" t="s">
        <v>12</v>
      </c>
      <c r="K23" s="18"/>
      <c r="L23" s="80"/>
      <c r="M23" s="11"/>
      <c r="U23" s="22">
        <f>+IF(J23="SI",1,0)</f>
        <v>0</v>
      </c>
      <c r="V23" s="212">
        <f>+U26+U23</f>
        <v>1</v>
      </c>
      <c r="W23" s="212">
        <f>+U24+U26</f>
        <v>1</v>
      </c>
      <c r="X23" s="211">
        <f>+U25+U26</f>
        <v>1</v>
      </c>
      <c r="Y23" s="211">
        <f>+U26+U27</f>
        <v>2</v>
      </c>
      <c r="AC23" s="7"/>
      <c r="AD23" s="7"/>
      <c r="AE23" s="7"/>
      <c r="AF23" s="7"/>
      <c r="AG23" s="7"/>
      <c r="AH23" s="7"/>
      <c r="AI23" s="7"/>
      <c r="AJ23" s="7"/>
      <c r="AK23" s="7"/>
      <c r="AL23" s="7"/>
      <c r="AM23" s="7"/>
      <c r="AN23" s="7"/>
      <c r="AO23" s="7"/>
      <c r="AP23" s="7"/>
      <c r="AQ23" s="7"/>
      <c r="AR23" s="7"/>
      <c r="AS23" s="7"/>
      <c r="AT23" s="7"/>
    </row>
    <row r="24" spans="1:46" s="8" customFormat="1" ht="55.2" customHeight="1" x14ac:dyDescent="0.3">
      <c r="A24" s="241"/>
      <c r="B24" s="243" t="s">
        <v>37</v>
      </c>
      <c r="C24" s="244"/>
      <c r="D24" s="244"/>
      <c r="E24" s="244"/>
      <c r="F24" s="244"/>
      <c r="G24" s="244"/>
      <c r="H24" s="244"/>
      <c r="I24" s="245"/>
      <c r="J24" s="17" t="s">
        <v>12</v>
      </c>
      <c r="K24" s="41"/>
      <c r="L24" s="41"/>
      <c r="M24" s="11"/>
      <c r="U24" s="14">
        <f t="shared" ref="U24:U27" si="1">+IF(J24="SI",1,0)</f>
        <v>0</v>
      </c>
      <c r="V24" s="212"/>
      <c r="W24" s="212"/>
      <c r="X24" s="212"/>
      <c r="Y24" s="212"/>
      <c r="AC24" s="7"/>
      <c r="AD24" s="7"/>
      <c r="AE24" s="7"/>
      <c r="AF24" s="7"/>
      <c r="AG24" s="7"/>
      <c r="AH24" s="7"/>
      <c r="AI24" s="7"/>
      <c r="AJ24" s="7"/>
      <c r="AK24" s="7"/>
      <c r="AL24" s="7"/>
      <c r="AM24" s="7"/>
      <c r="AN24" s="7"/>
      <c r="AO24" s="7"/>
      <c r="AP24" s="7"/>
      <c r="AQ24" s="7"/>
      <c r="AR24" s="7"/>
      <c r="AS24" s="7"/>
      <c r="AT24" s="7"/>
    </row>
    <row r="25" spans="1:46" s="8" customFormat="1" ht="55.2" customHeight="1" x14ac:dyDescent="0.3">
      <c r="A25" s="241"/>
      <c r="B25" s="243" t="s">
        <v>38</v>
      </c>
      <c r="C25" s="244"/>
      <c r="D25" s="244"/>
      <c r="E25" s="244"/>
      <c r="F25" s="244"/>
      <c r="G25" s="244"/>
      <c r="H25" s="244"/>
      <c r="I25" s="245"/>
      <c r="J25" s="17" t="s">
        <v>12</v>
      </c>
      <c r="K25" s="11"/>
      <c r="L25" s="11"/>
      <c r="M25" s="11"/>
      <c r="U25" s="14">
        <f t="shared" si="1"/>
        <v>0</v>
      </c>
      <c r="V25" s="212"/>
      <c r="W25" s="212"/>
      <c r="X25" s="212"/>
      <c r="Y25" s="212"/>
      <c r="AC25" s="7"/>
      <c r="AD25" s="7"/>
      <c r="AE25" s="7"/>
      <c r="AF25" s="7"/>
      <c r="AG25" s="7"/>
      <c r="AH25" s="7"/>
      <c r="AI25" s="7"/>
      <c r="AJ25" s="7"/>
      <c r="AK25" s="7"/>
      <c r="AL25" s="7"/>
      <c r="AM25" s="7"/>
      <c r="AN25" s="7"/>
      <c r="AO25" s="7"/>
      <c r="AP25" s="7"/>
      <c r="AQ25" s="7"/>
      <c r="AR25" s="7"/>
      <c r="AS25" s="7"/>
      <c r="AT25" s="7"/>
    </row>
    <row r="26" spans="1:46" s="8" customFormat="1" ht="43.2" customHeight="1" x14ac:dyDescent="0.3">
      <c r="A26" s="241"/>
      <c r="B26" s="243" t="s">
        <v>39</v>
      </c>
      <c r="C26" s="244"/>
      <c r="D26" s="244"/>
      <c r="E26" s="244"/>
      <c r="F26" s="244"/>
      <c r="G26" s="244"/>
      <c r="H26" s="244"/>
      <c r="I26" s="245"/>
      <c r="J26" s="17" t="s">
        <v>3</v>
      </c>
      <c r="K26" s="18" t="s">
        <v>229</v>
      </c>
      <c r="L26" s="80" t="s">
        <v>263</v>
      </c>
      <c r="M26" s="11"/>
      <c r="U26" s="14">
        <f>IF($A$8="NO",1,IF(J26="SI",1,0))</f>
        <v>1</v>
      </c>
      <c r="V26" s="212"/>
      <c r="W26" s="212"/>
      <c r="X26" s="212"/>
      <c r="Y26" s="212"/>
      <c r="AC26" s="7"/>
      <c r="AD26" s="7"/>
      <c r="AE26" s="7"/>
      <c r="AF26" s="7"/>
      <c r="AG26" s="7"/>
      <c r="AH26" s="7"/>
      <c r="AI26" s="7"/>
      <c r="AJ26" s="7"/>
      <c r="AK26" s="7"/>
      <c r="AL26" s="7"/>
      <c r="AM26" s="7"/>
      <c r="AN26" s="7"/>
      <c r="AO26" s="7"/>
      <c r="AP26" s="7"/>
      <c r="AQ26" s="7"/>
      <c r="AR26" s="7"/>
      <c r="AS26" s="7"/>
      <c r="AT26" s="7"/>
    </row>
    <row r="27" spans="1:46" s="8" customFormat="1" ht="55.2" customHeight="1" x14ac:dyDescent="0.3">
      <c r="A27" s="241"/>
      <c r="B27" s="243" t="s">
        <v>40</v>
      </c>
      <c r="C27" s="244"/>
      <c r="D27" s="244"/>
      <c r="E27" s="244"/>
      <c r="F27" s="244"/>
      <c r="G27" s="244"/>
      <c r="H27" s="244"/>
      <c r="I27" s="245"/>
      <c r="J27" s="17" t="s">
        <v>3</v>
      </c>
      <c r="K27" s="18" t="s">
        <v>229</v>
      </c>
      <c r="L27" s="80" t="s">
        <v>263</v>
      </c>
      <c r="M27" s="11"/>
      <c r="U27" s="14">
        <f t="shared" si="1"/>
        <v>1</v>
      </c>
      <c r="V27" s="213"/>
      <c r="W27" s="213"/>
      <c r="X27" s="213"/>
      <c r="Y27" s="213"/>
      <c r="AC27" s="7"/>
      <c r="AD27" s="7"/>
      <c r="AE27" s="7"/>
      <c r="AF27" s="7"/>
      <c r="AG27" s="7"/>
      <c r="AH27" s="7"/>
      <c r="AI27" s="7"/>
      <c r="AJ27" s="7"/>
      <c r="AK27" s="7"/>
      <c r="AL27" s="7"/>
      <c r="AM27" s="7"/>
      <c r="AN27" s="7"/>
      <c r="AO27" s="7"/>
      <c r="AP27" s="7"/>
      <c r="AQ27" s="7"/>
      <c r="AR27" s="7"/>
      <c r="AS27" s="7"/>
      <c r="AT27" s="7"/>
    </row>
    <row r="28" spans="1:46" s="8" customFormat="1" ht="13.95" customHeight="1" x14ac:dyDescent="0.3">
      <c r="A28" s="241"/>
      <c r="B28" s="248" t="s">
        <v>41</v>
      </c>
      <c r="C28" s="249"/>
      <c r="D28" s="249"/>
      <c r="E28" s="249"/>
      <c r="F28" s="249"/>
      <c r="G28" s="249"/>
      <c r="H28" s="249"/>
      <c r="I28" s="249"/>
      <c r="J28" s="249"/>
      <c r="K28" s="249"/>
      <c r="L28" s="250"/>
      <c r="M28" s="15" t="str">
        <f>+IF(OR(V23=2,W23=2,X23=2,Y23=2),"SI ACREDITA","NO ACREDITA")</f>
        <v>SI ACREDITA</v>
      </c>
      <c r="U28" s="21"/>
      <c r="V28" s="21" t="s">
        <v>42</v>
      </c>
      <c r="W28" s="21" t="s">
        <v>43</v>
      </c>
      <c r="X28" s="14" t="s">
        <v>44</v>
      </c>
      <c r="Y28" s="14" t="s">
        <v>45</v>
      </c>
      <c r="AC28" s="7"/>
      <c r="AD28" s="7"/>
      <c r="AE28" s="7"/>
      <c r="AF28" s="7"/>
      <c r="AG28" s="7"/>
      <c r="AH28" s="7"/>
      <c r="AI28" s="7"/>
      <c r="AJ28" s="7"/>
      <c r="AK28" s="7"/>
      <c r="AL28" s="7"/>
      <c r="AM28" s="7"/>
      <c r="AN28" s="7"/>
      <c r="AO28" s="7"/>
      <c r="AP28" s="7"/>
      <c r="AQ28" s="7"/>
      <c r="AR28" s="7"/>
      <c r="AS28" s="7"/>
      <c r="AT28" s="7"/>
    </row>
    <row r="29" spans="1:46" ht="23.4" customHeight="1" x14ac:dyDescent="0.25">
      <c r="A29" s="214" t="s">
        <v>46</v>
      </c>
      <c r="B29" s="214"/>
      <c r="C29" s="214"/>
      <c r="D29" s="214"/>
      <c r="E29" s="214"/>
      <c r="F29" s="214"/>
      <c r="G29" s="214"/>
      <c r="H29" s="214"/>
      <c r="I29" s="214"/>
      <c r="J29" s="214"/>
      <c r="K29" s="214"/>
      <c r="L29" s="214"/>
      <c r="M29" s="29">
        <f>5+X29+X22</f>
        <v>7</v>
      </c>
      <c r="T29" s="14" t="s">
        <v>35</v>
      </c>
      <c r="U29" s="215">
        <f>+IF(M28="SI ACREDITA",0.25,0)</f>
        <v>0.25</v>
      </c>
      <c r="V29" s="215"/>
      <c r="W29" s="215"/>
      <c r="X29" s="10">
        <f>+IF(M28="SI ACREDITA",1,0)</f>
        <v>1</v>
      </c>
      <c r="AC29" s="7"/>
      <c r="AD29" s="7"/>
      <c r="AE29" s="7"/>
      <c r="AF29" s="7"/>
      <c r="AG29" s="7"/>
      <c r="AH29" s="7"/>
      <c r="AI29" s="7"/>
      <c r="AJ29" s="7"/>
      <c r="AK29" s="7"/>
      <c r="AL29" s="7"/>
      <c r="AM29" s="7"/>
      <c r="AN29" s="7"/>
      <c r="AO29" s="7"/>
      <c r="AP29" s="7"/>
      <c r="AQ29" s="7"/>
      <c r="AR29" s="7"/>
      <c r="AS29" s="7"/>
      <c r="AT29" s="7"/>
    </row>
    <row r="30" spans="1:46" ht="72.599999999999994" customHeight="1" x14ac:dyDescent="0.25">
      <c r="A30" s="15" t="s">
        <v>47</v>
      </c>
      <c r="B30" s="154" t="s">
        <v>97</v>
      </c>
      <c r="C30" s="154"/>
      <c r="D30" s="143" t="s">
        <v>96</v>
      </c>
      <c r="E30" s="143"/>
      <c r="F30" s="143"/>
      <c r="G30" s="143"/>
      <c r="H30" s="143"/>
      <c r="I30" s="143"/>
      <c r="J30" s="143"/>
      <c r="K30" s="143"/>
      <c r="L30" s="143"/>
      <c r="M30" s="143"/>
    </row>
    <row r="31" spans="1:46" ht="27.6" customHeight="1" x14ac:dyDescent="0.25">
      <c r="A31" s="142" t="s">
        <v>48</v>
      </c>
      <c r="B31" s="142"/>
      <c r="C31" s="142"/>
      <c r="D31" s="142"/>
      <c r="E31" s="142"/>
      <c r="F31" s="142"/>
      <c r="G31" s="142"/>
      <c r="H31" s="142"/>
      <c r="I31" s="142"/>
      <c r="J31" s="142"/>
      <c r="K31" s="142"/>
      <c r="L31" s="142"/>
      <c r="M31" s="142"/>
    </row>
    <row r="32" spans="1:46" ht="49.2" customHeight="1" x14ac:dyDescent="0.25">
      <c r="A32" s="15" t="s">
        <v>49</v>
      </c>
      <c r="B32" s="143" t="s">
        <v>50</v>
      </c>
      <c r="C32" s="143"/>
      <c r="D32" s="143"/>
      <c r="E32" s="143"/>
      <c r="F32" s="143"/>
      <c r="G32" s="143"/>
      <c r="H32" s="143"/>
      <c r="I32" s="143"/>
      <c r="J32" s="13" t="s">
        <v>23</v>
      </c>
      <c r="K32" s="13" t="s">
        <v>24</v>
      </c>
      <c r="L32" s="13" t="s">
        <v>25</v>
      </c>
      <c r="M32" s="13" t="s">
        <v>26</v>
      </c>
      <c r="U32" s="240"/>
      <c r="V32" s="240"/>
      <c r="W32" s="240"/>
    </row>
    <row r="33" spans="1:21" s="7" customFormat="1" ht="40.950000000000003" customHeight="1" x14ac:dyDescent="0.3">
      <c r="A33" s="28" t="s">
        <v>51</v>
      </c>
      <c r="B33" s="130" t="s">
        <v>237</v>
      </c>
      <c r="C33" s="130"/>
      <c r="D33" s="130"/>
      <c r="E33" s="130"/>
      <c r="F33" s="130"/>
      <c r="G33" s="130"/>
      <c r="H33" s="130"/>
      <c r="I33" s="130"/>
      <c r="J33" s="17" t="s">
        <v>3</v>
      </c>
      <c r="K33" s="41" t="s">
        <v>232</v>
      </c>
      <c r="L33" s="11" t="s">
        <v>264</v>
      </c>
      <c r="M33" s="11"/>
      <c r="U33" s="8"/>
    </row>
    <row r="34" spans="1:21" s="7" customFormat="1" ht="42.6" customHeight="1" x14ac:dyDescent="0.3">
      <c r="A34" s="28" t="s">
        <v>52</v>
      </c>
      <c r="B34" s="130" t="s">
        <v>231</v>
      </c>
      <c r="C34" s="130"/>
      <c r="D34" s="130"/>
      <c r="E34" s="130"/>
      <c r="F34" s="130"/>
      <c r="G34" s="130"/>
      <c r="H34" s="130"/>
      <c r="I34" s="130"/>
      <c r="J34" s="17" t="s">
        <v>3</v>
      </c>
      <c r="K34" s="41" t="s">
        <v>232</v>
      </c>
      <c r="L34" s="11" t="s">
        <v>264</v>
      </c>
      <c r="M34" s="11"/>
      <c r="U34" s="8"/>
    </row>
    <row r="35" spans="1:21" s="7" customFormat="1" ht="60.6" customHeight="1" x14ac:dyDescent="0.3">
      <c r="A35" s="28" t="s">
        <v>53</v>
      </c>
      <c r="B35" s="130" t="s">
        <v>230</v>
      </c>
      <c r="C35" s="130"/>
      <c r="D35" s="130"/>
      <c r="E35" s="130"/>
      <c r="F35" s="130"/>
      <c r="G35" s="130"/>
      <c r="H35" s="130"/>
      <c r="I35" s="130"/>
      <c r="J35" s="17" t="s">
        <v>3</v>
      </c>
      <c r="K35" s="41" t="s">
        <v>232</v>
      </c>
      <c r="L35" s="11" t="s">
        <v>264</v>
      </c>
      <c r="M35" s="11"/>
      <c r="U35" s="8"/>
    </row>
    <row r="36" spans="1:21" s="7" customFormat="1" ht="34.950000000000003" customHeight="1" x14ac:dyDescent="0.3">
      <c r="A36" s="28" t="s">
        <v>54</v>
      </c>
      <c r="B36" s="131">
        <v>44529</v>
      </c>
      <c r="C36" s="130"/>
      <c r="D36" s="130"/>
      <c r="E36" s="130"/>
      <c r="F36" s="130"/>
      <c r="G36" s="130"/>
      <c r="H36" s="130"/>
      <c r="I36" s="130"/>
      <c r="J36" s="17" t="s">
        <v>3</v>
      </c>
      <c r="K36" s="41" t="s">
        <v>232</v>
      </c>
      <c r="L36" s="11" t="s">
        <v>264</v>
      </c>
      <c r="M36" s="11"/>
      <c r="U36" s="8"/>
    </row>
    <row r="37" spans="1:21" s="7" customFormat="1" ht="37.950000000000003" customHeight="1" x14ac:dyDescent="0.3">
      <c r="A37" s="28" t="s">
        <v>55</v>
      </c>
      <c r="B37" s="131">
        <v>44754</v>
      </c>
      <c r="C37" s="130"/>
      <c r="D37" s="130"/>
      <c r="E37" s="130"/>
      <c r="F37" s="130"/>
      <c r="G37" s="130"/>
      <c r="H37" s="130"/>
      <c r="I37" s="130"/>
      <c r="J37" s="17" t="s">
        <v>3</v>
      </c>
      <c r="K37" s="41" t="s">
        <v>232</v>
      </c>
      <c r="L37" s="11" t="s">
        <v>264</v>
      </c>
      <c r="M37" s="11"/>
      <c r="U37" s="8"/>
    </row>
    <row r="38" spans="1:21" s="7" customFormat="1" ht="42.6" customHeight="1" x14ac:dyDescent="0.3">
      <c r="A38" s="28" t="s">
        <v>56</v>
      </c>
      <c r="B38" s="132">
        <v>982537256</v>
      </c>
      <c r="C38" s="132"/>
      <c r="D38" s="132"/>
      <c r="E38" s="132"/>
      <c r="F38" s="132"/>
      <c r="G38" s="132"/>
      <c r="H38" s="132"/>
      <c r="I38" s="132"/>
      <c r="J38" s="17" t="s">
        <v>3</v>
      </c>
      <c r="K38" s="41" t="s">
        <v>232</v>
      </c>
      <c r="L38" s="11" t="s">
        <v>264</v>
      </c>
      <c r="M38" s="11"/>
      <c r="U38" s="8"/>
    </row>
    <row r="39" spans="1:21" s="7" customFormat="1" ht="118.2" customHeight="1" x14ac:dyDescent="0.3">
      <c r="A39" s="28" t="s">
        <v>98</v>
      </c>
      <c r="B39" s="133">
        <v>17394</v>
      </c>
      <c r="C39" s="134"/>
      <c r="D39" s="134"/>
      <c r="E39" s="134"/>
      <c r="F39" s="134"/>
      <c r="G39" s="134"/>
      <c r="H39" s="134"/>
      <c r="I39" s="135"/>
      <c r="J39" s="17" t="s">
        <v>3</v>
      </c>
      <c r="K39" s="41" t="s">
        <v>232</v>
      </c>
      <c r="L39" s="11" t="s">
        <v>264</v>
      </c>
      <c r="M39" s="81"/>
      <c r="U39" s="8"/>
    </row>
    <row r="40" spans="1:21" s="7" customFormat="1" ht="52.95" customHeight="1" x14ac:dyDescent="0.3">
      <c r="A40" s="28" t="s">
        <v>57</v>
      </c>
      <c r="B40" s="132" t="s">
        <v>233</v>
      </c>
      <c r="C40" s="132"/>
      <c r="D40" s="132"/>
      <c r="E40" s="132"/>
      <c r="F40" s="132"/>
      <c r="G40" s="132"/>
      <c r="H40" s="132"/>
      <c r="I40" s="132"/>
      <c r="J40" s="17" t="s">
        <v>3</v>
      </c>
      <c r="K40" s="41" t="s">
        <v>232</v>
      </c>
      <c r="L40" s="11" t="s">
        <v>264</v>
      </c>
      <c r="M40" s="11"/>
      <c r="U40" s="8"/>
    </row>
    <row r="41" spans="1:21" ht="77.400000000000006" customHeight="1" x14ac:dyDescent="0.25">
      <c r="A41" s="136" t="s">
        <v>99</v>
      </c>
      <c r="B41" s="137"/>
      <c r="C41" s="137"/>
      <c r="D41" s="137"/>
      <c r="E41" s="137"/>
      <c r="F41" s="137"/>
      <c r="G41" s="137"/>
      <c r="H41" s="137"/>
      <c r="I41" s="138"/>
      <c r="J41" s="125" t="s">
        <v>3</v>
      </c>
      <c r="K41" s="126"/>
      <c r="L41" s="126"/>
      <c r="M41" s="127"/>
      <c r="U41" s="8"/>
    </row>
    <row r="42" spans="1:21" x14ac:dyDescent="0.25">
      <c r="A42" s="128" t="s">
        <v>100</v>
      </c>
      <c r="B42" s="128"/>
      <c r="C42" s="128"/>
      <c r="D42" s="128"/>
      <c r="E42" s="128"/>
      <c r="F42" s="128"/>
      <c r="G42" s="128"/>
      <c r="H42" s="128"/>
      <c r="I42" s="128"/>
      <c r="J42" s="128"/>
      <c r="K42" s="128"/>
      <c r="L42" s="128"/>
      <c r="M42" s="128"/>
    </row>
    <row r="43" spans="1:21" x14ac:dyDescent="0.25">
      <c r="A43" s="2"/>
      <c r="D43" s="47"/>
      <c r="E43" s="47"/>
      <c r="F43" s="47"/>
      <c r="G43" s="47"/>
      <c r="H43" s="47"/>
      <c r="I43" s="47"/>
      <c r="J43" s="47"/>
      <c r="K43" s="47"/>
      <c r="L43" s="47"/>
    </row>
    <row r="44" spans="1:21" ht="96.6" customHeight="1" x14ac:dyDescent="0.25">
      <c r="B44" s="43" t="s">
        <v>58</v>
      </c>
      <c r="C44" s="129" t="s">
        <v>59</v>
      </c>
      <c r="D44" s="129"/>
      <c r="E44" s="31" t="s">
        <v>23</v>
      </c>
      <c r="F44" s="30" t="s">
        <v>60</v>
      </c>
      <c r="G44" s="30" t="s">
        <v>101</v>
      </c>
      <c r="H44" s="30" t="s">
        <v>102</v>
      </c>
      <c r="I44" s="30" t="s">
        <v>61</v>
      </c>
      <c r="J44" s="30" t="s">
        <v>103</v>
      </c>
      <c r="K44" s="30" t="s">
        <v>104</v>
      </c>
      <c r="L44" s="30" t="s">
        <v>105</v>
      </c>
    </row>
    <row r="45" spans="1:21" x14ac:dyDescent="0.25">
      <c r="B45" s="48" t="str">
        <f>+$B$8</f>
        <v>Veronica Alejandra Ortiz Murcia</v>
      </c>
      <c r="C45" s="120">
        <v>35</v>
      </c>
      <c r="D45" s="121"/>
      <c r="E45" s="17" t="s">
        <v>3</v>
      </c>
      <c r="F45" s="32">
        <v>982.53</v>
      </c>
      <c r="G45" s="50">
        <v>17394</v>
      </c>
      <c r="H45" s="50">
        <f>521.5+1007+3682.5+3396</f>
        <v>8607</v>
      </c>
      <c r="I45" s="35">
        <v>0.5</v>
      </c>
      <c r="J45" s="33">
        <f t="shared" ref="J45:J51" si="2">+IF(E45="SI",I45*F45,0)</f>
        <v>491.26499999999999</v>
      </c>
      <c r="K45" s="49">
        <f t="shared" ref="K45:K51" si="3">+IF(E45="SI",I45*G45,0)</f>
        <v>8697</v>
      </c>
      <c r="L45" s="49">
        <f t="shared" ref="L45:L51" si="4">+IF(E45="SI",I45*H45,0)</f>
        <v>4303.5</v>
      </c>
    </row>
    <row r="46" spans="1:21" x14ac:dyDescent="0.25">
      <c r="B46" s="48" t="str">
        <f>+$B$9</f>
        <v>Carlos Arturo Puerta Agudelo</v>
      </c>
      <c r="C46" s="120">
        <v>37</v>
      </c>
      <c r="D46" s="121"/>
      <c r="E46" s="17" t="s">
        <v>3</v>
      </c>
      <c r="F46" s="32">
        <v>982.53</v>
      </c>
      <c r="G46" s="50">
        <v>17394</v>
      </c>
      <c r="H46" s="50">
        <f>521.5+1007+3682.5+3396</f>
        <v>8607</v>
      </c>
      <c r="I46" s="35">
        <v>0.5</v>
      </c>
      <c r="J46" s="33">
        <f t="shared" si="2"/>
        <v>491.26499999999999</v>
      </c>
      <c r="K46" s="49">
        <f t="shared" si="3"/>
        <v>8697</v>
      </c>
      <c r="L46" s="49">
        <f t="shared" si="4"/>
        <v>4303.5</v>
      </c>
    </row>
    <row r="47" spans="1:21" x14ac:dyDescent="0.25">
      <c r="B47" s="48">
        <f>+$B$10</f>
        <v>0</v>
      </c>
      <c r="C47" s="120"/>
      <c r="D47" s="121"/>
      <c r="E47" s="17"/>
      <c r="F47" s="32"/>
      <c r="G47" s="50"/>
      <c r="H47" s="50"/>
      <c r="I47" s="35"/>
      <c r="J47" s="33">
        <f t="shared" si="2"/>
        <v>0</v>
      </c>
      <c r="K47" s="49">
        <f t="shared" si="3"/>
        <v>0</v>
      </c>
      <c r="L47" s="49">
        <f t="shared" si="4"/>
        <v>0</v>
      </c>
    </row>
    <row r="48" spans="1:21" x14ac:dyDescent="0.25">
      <c r="B48" s="48">
        <f>+$B$11</f>
        <v>0</v>
      </c>
      <c r="C48" s="120"/>
      <c r="D48" s="121"/>
      <c r="E48" s="17"/>
      <c r="F48" s="32"/>
      <c r="G48" s="50"/>
      <c r="H48" s="50"/>
      <c r="I48" s="35"/>
      <c r="J48" s="33">
        <f t="shared" si="2"/>
        <v>0</v>
      </c>
      <c r="K48" s="49">
        <f t="shared" si="3"/>
        <v>0</v>
      </c>
      <c r="L48" s="49">
        <f t="shared" si="4"/>
        <v>0</v>
      </c>
    </row>
    <row r="49" spans="1:13" x14ac:dyDescent="0.25">
      <c r="B49" s="48">
        <f>+$B$12</f>
        <v>0</v>
      </c>
      <c r="C49" s="120"/>
      <c r="D49" s="121"/>
      <c r="E49" s="17"/>
      <c r="F49" s="32"/>
      <c r="G49" s="50"/>
      <c r="H49" s="50"/>
      <c r="I49" s="35"/>
      <c r="J49" s="33">
        <f t="shared" si="2"/>
        <v>0</v>
      </c>
      <c r="K49" s="49">
        <f t="shared" si="3"/>
        <v>0</v>
      </c>
      <c r="L49" s="49">
        <f t="shared" si="4"/>
        <v>0</v>
      </c>
    </row>
    <row r="50" spans="1:13" x14ac:dyDescent="0.25">
      <c r="B50" s="48">
        <f>+$B$13</f>
        <v>0</v>
      </c>
      <c r="C50" s="120"/>
      <c r="D50" s="121"/>
      <c r="E50" s="17"/>
      <c r="F50" s="32"/>
      <c r="G50" s="50"/>
      <c r="H50" s="50"/>
      <c r="I50" s="35"/>
      <c r="J50" s="33">
        <f t="shared" si="2"/>
        <v>0</v>
      </c>
      <c r="K50" s="49">
        <f t="shared" si="3"/>
        <v>0</v>
      </c>
      <c r="L50" s="49">
        <f t="shared" si="4"/>
        <v>0</v>
      </c>
    </row>
    <row r="51" spans="1:13" x14ac:dyDescent="0.25">
      <c r="B51" s="48">
        <f>+$B$14</f>
        <v>0</v>
      </c>
      <c r="C51" s="120"/>
      <c r="D51" s="121"/>
      <c r="E51" s="17"/>
      <c r="F51" s="32"/>
      <c r="G51" s="50"/>
      <c r="H51" s="50"/>
      <c r="I51" s="35"/>
      <c r="J51" s="33">
        <f t="shared" si="2"/>
        <v>0</v>
      </c>
      <c r="K51" s="49">
        <f t="shared" si="3"/>
        <v>0</v>
      </c>
      <c r="L51" s="49">
        <f t="shared" si="4"/>
        <v>0</v>
      </c>
    </row>
    <row r="52" spans="1:13" x14ac:dyDescent="0.25">
      <c r="A52" s="2"/>
      <c r="I52" s="1" t="s">
        <v>106</v>
      </c>
      <c r="J52" s="33">
        <f>SUM(J45:J51)</f>
        <v>982.53</v>
      </c>
      <c r="K52" s="49">
        <f>SUM(K45:K51)</f>
        <v>17394</v>
      </c>
      <c r="L52" s="49">
        <f>SUM(L45:L51)</f>
        <v>8607</v>
      </c>
    </row>
    <row r="53" spans="1:13" x14ac:dyDescent="0.25">
      <c r="A53" s="2"/>
      <c r="L53" s="34"/>
    </row>
    <row r="54" spans="1:13" x14ac:dyDescent="0.25">
      <c r="A54" s="2"/>
      <c r="L54" s="34"/>
    </row>
    <row r="55" spans="1:13" ht="25.2" x14ac:dyDescent="0.45">
      <c r="A55" s="122" t="s">
        <v>107</v>
      </c>
      <c r="B55" s="94"/>
      <c r="C55" s="94"/>
      <c r="D55" s="94"/>
      <c r="E55" s="94"/>
      <c r="F55" s="94"/>
      <c r="G55" s="94"/>
      <c r="H55" s="94"/>
      <c r="I55" s="94"/>
      <c r="J55" s="94"/>
      <c r="K55" s="94"/>
      <c r="L55" s="94"/>
      <c r="M55" s="95"/>
    </row>
    <row r="56" spans="1:13" ht="28.2" x14ac:dyDescent="0.5">
      <c r="A56" s="96" t="str">
        <f>+IF(AND(J52&gt;0,AND(K52&gt;0,AND(J33="SI",J34="SI",J35="SI",J36="SI",J37="SI",J38="SI",J40="SI",J39="SI"))),"CUMPLE","NO CUMPLE")</f>
        <v>CUMPLE</v>
      </c>
      <c r="B56" s="96"/>
      <c r="C56" s="96"/>
      <c r="D56" s="96"/>
      <c r="E56" s="96"/>
      <c r="F56" s="96"/>
      <c r="G56" s="96"/>
      <c r="H56" s="96"/>
      <c r="I56" s="96"/>
      <c r="J56" s="96"/>
      <c r="K56" s="96"/>
      <c r="L56" s="96"/>
      <c r="M56" s="96"/>
    </row>
    <row r="57" spans="1:13" ht="49.2" customHeight="1" x14ac:dyDescent="0.25">
      <c r="A57" s="109" t="s">
        <v>110</v>
      </c>
      <c r="B57" s="109"/>
      <c r="C57" s="109"/>
      <c r="D57" s="193">
        <f>+IF(A56="CUMPLE",J52,0)</f>
        <v>982.53</v>
      </c>
      <c r="E57" s="194"/>
      <c r="F57" s="109" t="s">
        <v>111</v>
      </c>
      <c r="G57" s="109"/>
      <c r="H57" s="123">
        <f>+IF(A56="CUMPLE",K52,0)</f>
        <v>17394</v>
      </c>
      <c r="I57" s="124"/>
      <c r="J57" s="109" t="s">
        <v>112</v>
      </c>
      <c r="K57" s="109"/>
      <c r="L57" s="123">
        <f>+IF(A56="CUMPLE",L52,0)</f>
        <v>8607</v>
      </c>
      <c r="M57" s="124"/>
    </row>
    <row r="58" spans="1:13" ht="87.6" customHeight="1" thickBot="1" x14ac:dyDescent="0.3">
      <c r="A58" s="257" t="s">
        <v>303</v>
      </c>
      <c r="B58" s="140"/>
      <c r="C58" s="140"/>
      <c r="D58" s="140"/>
      <c r="E58" s="140"/>
      <c r="F58" s="140"/>
      <c r="G58" s="140"/>
      <c r="H58" s="140"/>
      <c r="I58" s="140"/>
      <c r="J58" s="140"/>
      <c r="K58" s="140"/>
      <c r="L58" s="140"/>
      <c r="M58" s="141"/>
    </row>
    <row r="59" spans="1:13" ht="24" customHeight="1" x14ac:dyDescent="0.25">
      <c r="A59" s="51"/>
      <c r="B59" s="52"/>
      <c r="C59" s="52"/>
      <c r="D59" s="52"/>
      <c r="E59" s="52"/>
      <c r="F59" s="52"/>
      <c r="G59" s="52"/>
      <c r="H59" s="52"/>
      <c r="I59" s="52"/>
      <c r="J59" s="52"/>
      <c r="K59" s="52"/>
      <c r="L59" s="52"/>
      <c r="M59" s="53"/>
    </row>
    <row r="60" spans="1:13" ht="18" hidden="1" x14ac:dyDescent="0.25">
      <c r="A60" s="142" t="s">
        <v>63</v>
      </c>
      <c r="B60" s="142"/>
      <c r="C60" s="142"/>
      <c r="D60" s="142"/>
      <c r="E60" s="142"/>
      <c r="F60" s="142"/>
      <c r="G60" s="142"/>
      <c r="H60" s="142"/>
      <c r="I60" s="142"/>
      <c r="J60" s="142"/>
      <c r="K60" s="142"/>
      <c r="L60" s="142"/>
      <c r="M60" s="142"/>
    </row>
    <row r="61" spans="1:13" hidden="1" x14ac:dyDescent="0.25">
      <c r="A61" s="15" t="s">
        <v>49</v>
      </c>
      <c r="B61" s="143" t="s">
        <v>50</v>
      </c>
      <c r="C61" s="143"/>
      <c r="D61" s="143"/>
      <c r="E61" s="143"/>
      <c r="F61" s="143"/>
      <c r="G61" s="143"/>
      <c r="H61" s="143"/>
      <c r="I61" s="143"/>
      <c r="J61" s="13" t="s">
        <v>23</v>
      </c>
      <c r="K61" s="13" t="s">
        <v>24</v>
      </c>
      <c r="L61" s="13" t="s">
        <v>25</v>
      </c>
      <c r="M61" s="13" t="s">
        <v>26</v>
      </c>
    </row>
    <row r="62" spans="1:13" ht="48" hidden="1" customHeight="1" x14ac:dyDescent="0.25">
      <c r="A62" s="28" t="s">
        <v>51</v>
      </c>
      <c r="B62" s="130" t="s">
        <v>237</v>
      </c>
      <c r="C62" s="130"/>
      <c r="D62" s="130"/>
      <c r="E62" s="130"/>
      <c r="F62" s="130"/>
      <c r="G62" s="130"/>
      <c r="H62" s="130"/>
      <c r="I62" s="130"/>
      <c r="J62" s="17" t="s">
        <v>8</v>
      </c>
      <c r="K62" s="41" t="s">
        <v>232</v>
      </c>
      <c r="L62" s="11" t="s">
        <v>265</v>
      </c>
      <c r="M62" s="11"/>
    </row>
    <row r="63" spans="1:13" ht="48" hidden="1" customHeight="1" x14ac:dyDescent="0.25">
      <c r="A63" s="28" t="s">
        <v>52</v>
      </c>
      <c r="B63" s="130" t="s">
        <v>231</v>
      </c>
      <c r="C63" s="130"/>
      <c r="D63" s="130"/>
      <c r="E63" s="130"/>
      <c r="F63" s="130"/>
      <c r="G63" s="130"/>
      <c r="H63" s="130"/>
      <c r="I63" s="130"/>
      <c r="J63" s="17" t="s">
        <v>8</v>
      </c>
      <c r="K63" s="41" t="s">
        <v>232</v>
      </c>
      <c r="L63" s="11" t="s">
        <v>265</v>
      </c>
      <c r="M63" s="11"/>
    </row>
    <row r="64" spans="1:13" ht="48" hidden="1" customHeight="1" x14ac:dyDescent="0.25">
      <c r="A64" s="28" t="s">
        <v>53</v>
      </c>
      <c r="B64" s="130" t="s">
        <v>230</v>
      </c>
      <c r="C64" s="130"/>
      <c r="D64" s="130"/>
      <c r="E64" s="130"/>
      <c r="F64" s="130"/>
      <c r="G64" s="130"/>
      <c r="H64" s="130"/>
      <c r="I64" s="130"/>
      <c r="J64" s="17" t="s">
        <v>8</v>
      </c>
      <c r="K64" s="41" t="s">
        <v>232</v>
      </c>
      <c r="L64" s="11" t="s">
        <v>265</v>
      </c>
      <c r="M64" s="11"/>
    </row>
    <row r="65" spans="1:13" ht="48" hidden="1" customHeight="1" x14ac:dyDescent="0.25">
      <c r="A65" s="28" t="s">
        <v>54</v>
      </c>
      <c r="B65" s="131">
        <v>44529</v>
      </c>
      <c r="C65" s="130"/>
      <c r="D65" s="130"/>
      <c r="E65" s="130"/>
      <c r="F65" s="130"/>
      <c r="G65" s="130"/>
      <c r="H65" s="130"/>
      <c r="I65" s="130"/>
      <c r="J65" s="17" t="s">
        <v>8</v>
      </c>
      <c r="K65" s="41" t="s">
        <v>232</v>
      </c>
      <c r="L65" s="11" t="s">
        <v>265</v>
      </c>
      <c r="M65" s="11"/>
    </row>
    <row r="66" spans="1:13" ht="48" hidden="1" customHeight="1" x14ac:dyDescent="0.25">
      <c r="A66" s="28" t="s">
        <v>55</v>
      </c>
      <c r="B66" s="131">
        <v>44754</v>
      </c>
      <c r="C66" s="130"/>
      <c r="D66" s="130"/>
      <c r="E66" s="130"/>
      <c r="F66" s="130"/>
      <c r="G66" s="130"/>
      <c r="H66" s="130"/>
      <c r="I66" s="130"/>
      <c r="J66" s="17" t="s">
        <v>8</v>
      </c>
      <c r="K66" s="41" t="s">
        <v>232</v>
      </c>
      <c r="L66" s="11" t="s">
        <v>265</v>
      </c>
      <c r="M66" s="11"/>
    </row>
    <row r="67" spans="1:13" ht="48" hidden="1" customHeight="1" x14ac:dyDescent="0.25">
      <c r="A67" s="28" t="s">
        <v>56</v>
      </c>
      <c r="B67" s="132">
        <v>982537256</v>
      </c>
      <c r="C67" s="132"/>
      <c r="D67" s="132"/>
      <c r="E67" s="132"/>
      <c r="F67" s="132"/>
      <c r="G67" s="132"/>
      <c r="H67" s="132"/>
      <c r="I67" s="132"/>
      <c r="J67" s="17" t="s">
        <v>8</v>
      </c>
      <c r="K67" s="41" t="s">
        <v>232</v>
      </c>
      <c r="L67" s="11" t="s">
        <v>265</v>
      </c>
      <c r="M67" s="11"/>
    </row>
    <row r="68" spans="1:13" ht="48" hidden="1" customHeight="1" x14ac:dyDescent="0.25">
      <c r="A68" s="28" t="s">
        <v>98</v>
      </c>
      <c r="B68" s="133">
        <v>17394</v>
      </c>
      <c r="C68" s="134"/>
      <c r="D68" s="134"/>
      <c r="E68" s="134"/>
      <c r="F68" s="134"/>
      <c r="G68" s="134"/>
      <c r="H68" s="134"/>
      <c r="I68" s="135"/>
      <c r="J68" s="17" t="s">
        <v>8</v>
      </c>
      <c r="K68" s="41"/>
      <c r="L68" s="11" t="s">
        <v>265</v>
      </c>
      <c r="M68" s="11"/>
    </row>
    <row r="69" spans="1:13" ht="48" hidden="1" customHeight="1" x14ac:dyDescent="0.25">
      <c r="A69" s="28" t="s">
        <v>57</v>
      </c>
      <c r="B69" s="132" t="s">
        <v>233</v>
      </c>
      <c r="C69" s="132"/>
      <c r="D69" s="132"/>
      <c r="E69" s="132"/>
      <c r="F69" s="132"/>
      <c r="G69" s="132"/>
      <c r="H69" s="132"/>
      <c r="I69" s="132"/>
      <c r="J69" s="17" t="s">
        <v>8</v>
      </c>
      <c r="K69" s="41" t="s">
        <v>232</v>
      </c>
      <c r="L69" s="11" t="s">
        <v>265</v>
      </c>
      <c r="M69" s="11"/>
    </row>
    <row r="70" spans="1:13" ht="25.2" hidden="1" x14ac:dyDescent="0.25">
      <c r="A70" s="136" t="s">
        <v>99</v>
      </c>
      <c r="B70" s="137"/>
      <c r="C70" s="137"/>
      <c r="D70" s="137"/>
      <c r="E70" s="137"/>
      <c r="F70" s="137"/>
      <c r="G70" s="137"/>
      <c r="H70" s="137"/>
      <c r="I70" s="138"/>
      <c r="J70" s="125" t="s">
        <v>8</v>
      </c>
      <c r="K70" s="126"/>
      <c r="L70" s="126"/>
      <c r="M70" s="127"/>
    </row>
    <row r="71" spans="1:13" hidden="1" x14ac:dyDescent="0.25">
      <c r="A71" s="128" t="s">
        <v>100</v>
      </c>
      <c r="B71" s="128"/>
      <c r="C71" s="128"/>
      <c r="D71" s="128"/>
      <c r="E71" s="128"/>
      <c r="F71" s="128"/>
      <c r="G71" s="128"/>
      <c r="H71" s="128"/>
      <c r="I71" s="128"/>
      <c r="J71" s="128"/>
      <c r="K71" s="128"/>
      <c r="L71" s="128"/>
      <c r="M71" s="128"/>
    </row>
    <row r="72" spans="1:13" hidden="1" x14ac:dyDescent="0.25">
      <c r="A72" s="2"/>
      <c r="D72" s="47"/>
      <c r="E72" s="47"/>
      <c r="F72" s="47"/>
      <c r="G72" s="47"/>
      <c r="H72" s="47"/>
      <c r="I72" s="47"/>
      <c r="J72" s="47"/>
      <c r="K72" s="47"/>
      <c r="L72" s="47"/>
    </row>
    <row r="73" spans="1:13" ht="55.2" hidden="1" x14ac:dyDescent="0.25">
      <c r="B73" s="43" t="s">
        <v>58</v>
      </c>
      <c r="C73" s="129" t="s">
        <v>59</v>
      </c>
      <c r="D73" s="129"/>
      <c r="E73" s="31" t="s">
        <v>23</v>
      </c>
      <c r="F73" s="30" t="s">
        <v>60</v>
      </c>
      <c r="G73" s="30" t="s">
        <v>101</v>
      </c>
      <c r="H73" s="30" t="s">
        <v>102</v>
      </c>
      <c r="I73" s="30" t="s">
        <v>61</v>
      </c>
      <c r="J73" s="30" t="s">
        <v>103</v>
      </c>
      <c r="K73" s="30" t="s">
        <v>104</v>
      </c>
      <c r="L73" s="30" t="s">
        <v>105</v>
      </c>
    </row>
    <row r="74" spans="1:13" hidden="1" x14ac:dyDescent="0.25">
      <c r="B74" s="48" t="str">
        <f>+$B$8</f>
        <v>Veronica Alejandra Ortiz Murcia</v>
      </c>
      <c r="C74" s="120">
        <v>35</v>
      </c>
      <c r="D74" s="121"/>
      <c r="E74" s="17" t="s">
        <v>3</v>
      </c>
      <c r="F74" s="32">
        <v>982.53</v>
      </c>
      <c r="G74" s="50">
        <v>17394</v>
      </c>
      <c r="H74" s="50">
        <v>0</v>
      </c>
      <c r="I74" s="35">
        <v>0.5</v>
      </c>
      <c r="J74" s="33">
        <f t="shared" ref="J74:J80" si="5">+IF(E74="SI",I74*F74,0)</f>
        <v>491.26499999999999</v>
      </c>
      <c r="K74" s="49">
        <f t="shared" ref="K74:K80" si="6">+IF(E74="SI",I74*G74,0)</f>
        <v>8697</v>
      </c>
      <c r="L74" s="49">
        <f t="shared" ref="L74:L80" si="7">+IF(E74="SI",I74*H74,0)</f>
        <v>0</v>
      </c>
    </row>
    <row r="75" spans="1:13" hidden="1" x14ac:dyDescent="0.25">
      <c r="B75" s="48" t="str">
        <f>+$B$9</f>
        <v>Carlos Arturo Puerta Agudelo</v>
      </c>
      <c r="C75" s="120">
        <v>37</v>
      </c>
      <c r="D75" s="121"/>
      <c r="E75" s="17" t="s">
        <v>3</v>
      </c>
      <c r="F75" s="32">
        <v>982.53</v>
      </c>
      <c r="G75" s="50">
        <v>17394</v>
      </c>
      <c r="H75" s="50">
        <v>0</v>
      </c>
      <c r="I75" s="35">
        <v>0.5</v>
      </c>
      <c r="J75" s="33">
        <f t="shared" si="5"/>
        <v>491.26499999999999</v>
      </c>
      <c r="K75" s="49">
        <f t="shared" si="6"/>
        <v>8697</v>
      </c>
      <c r="L75" s="49">
        <f t="shared" si="7"/>
        <v>0</v>
      </c>
    </row>
    <row r="76" spans="1:13" hidden="1" x14ac:dyDescent="0.25">
      <c r="B76" s="48">
        <f>+$B$10</f>
        <v>0</v>
      </c>
      <c r="C76" s="120"/>
      <c r="D76" s="121"/>
      <c r="E76" s="17"/>
      <c r="F76" s="32"/>
      <c r="G76" s="50"/>
      <c r="H76" s="50"/>
      <c r="I76" s="35"/>
      <c r="J76" s="33">
        <f t="shared" si="5"/>
        <v>0</v>
      </c>
      <c r="K76" s="49">
        <f t="shared" si="6"/>
        <v>0</v>
      </c>
      <c r="L76" s="49">
        <f t="shared" si="7"/>
        <v>0</v>
      </c>
    </row>
    <row r="77" spans="1:13" hidden="1" x14ac:dyDescent="0.25">
      <c r="B77" s="48">
        <f>+$B$11</f>
        <v>0</v>
      </c>
      <c r="C77" s="120"/>
      <c r="D77" s="121"/>
      <c r="E77" s="17"/>
      <c r="F77" s="32"/>
      <c r="G77" s="50"/>
      <c r="H77" s="50"/>
      <c r="I77" s="35"/>
      <c r="J77" s="33">
        <f t="shared" si="5"/>
        <v>0</v>
      </c>
      <c r="K77" s="49">
        <f t="shared" si="6"/>
        <v>0</v>
      </c>
      <c r="L77" s="49">
        <f t="shared" si="7"/>
        <v>0</v>
      </c>
    </row>
    <row r="78" spans="1:13" hidden="1" x14ac:dyDescent="0.25">
      <c r="B78" s="48">
        <f>+$B$12</f>
        <v>0</v>
      </c>
      <c r="C78" s="120"/>
      <c r="D78" s="121"/>
      <c r="E78" s="17"/>
      <c r="F78" s="32"/>
      <c r="G78" s="50"/>
      <c r="H78" s="50"/>
      <c r="I78" s="35"/>
      <c r="J78" s="33">
        <f t="shared" si="5"/>
        <v>0</v>
      </c>
      <c r="K78" s="49">
        <f t="shared" si="6"/>
        <v>0</v>
      </c>
      <c r="L78" s="49">
        <f t="shared" si="7"/>
        <v>0</v>
      </c>
    </row>
    <row r="79" spans="1:13" hidden="1" x14ac:dyDescent="0.25">
      <c r="B79" s="48">
        <f>+$B$13</f>
        <v>0</v>
      </c>
      <c r="C79" s="120"/>
      <c r="D79" s="121"/>
      <c r="E79" s="17"/>
      <c r="F79" s="32"/>
      <c r="G79" s="50"/>
      <c r="H79" s="50"/>
      <c r="I79" s="35"/>
      <c r="J79" s="33">
        <f t="shared" si="5"/>
        <v>0</v>
      </c>
      <c r="K79" s="49">
        <f t="shared" si="6"/>
        <v>0</v>
      </c>
      <c r="L79" s="49">
        <f t="shared" si="7"/>
        <v>0</v>
      </c>
    </row>
    <row r="80" spans="1:13" hidden="1" x14ac:dyDescent="0.25">
      <c r="B80" s="48">
        <f>+$B$14</f>
        <v>0</v>
      </c>
      <c r="C80" s="120"/>
      <c r="D80" s="121"/>
      <c r="E80" s="17"/>
      <c r="F80" s="32"/>
      <c r="G80" s="50"/>
      <c r="H80" s="50"/>
      <c r="I80" s="35"/>
      <c r="J80" s="33">
        <f t="shared" si="5"/>
        <v>0</v>
      </c>
      <c r="K80" s="49">
        <f t="shared" si="6"/>
        <v>0</v>
      </c>
      <c r="L80" s="49">
        <f t="shared" si="7"/>
        <v>0</v>
      </c>
    </row>
    <row r="81" spans="1:13" hidden="1" x14ac:dyDescent="0.25">
      <c r="A81" s="2"/>
      <c r="I81" s="1" t="s">
        <v>106</v>
      </c>
      <c r="J81" s="33">
        <f>SUM(J74:J80)</f>
        <v>982.53</v>
      </c>
      <c r="K81" s="49">
        <f>SUM(K74:K80)</f>
        <v>17394</v>
      </c>
      <c r="L81" s="49">
        <f>SUM(L74:L80)</f>
        <v>0</v>
      </c>
    </row>
    <row r="82" spans="1:13" hidden="1" x14ac:dyDescent="0.25">
      <c r="A82" s="2"/>
      <c r="L82" s="34"/>
    </row>
    <row r="83" spans="1:13" hidden="1" x14ac:dyDescent="0.25">
      <c r="A83" s="2"/>
      <c r="L83" s="34"/>
    </row>
    <row r="84" spans="1:13" ht="25.2" hidden="1" x14ac:dyDescent="0.45">
      <c r="A84" s="122" t="s">
        <v>107</v>
      </c>
      <c r="B84" s="94"/>
      <c r="C84" s="94"/>
      <c r="D84" s="94"/>
      <c r="E84" s="94"/>
      <c r="F84" s="94"/>
      <c r="G84" s="94"/>
      <c r="H84" s="94"/>
      <c r="I84" s="94"/>
      <c r="J84" s="94"/>
      <c r="K84" s="94"/>
      <c r="L84" s="94"/>
      <c r="M84" s="95"/>
    </row>
    <row r="85" spans="1:13" ht="28.2" hidden="1" x14ac:dyDescent="0.5">
      <c r="A85" s="195" t="str">
        <f>+IF(AND(J81&gt;0,AND(K81&gt;0,AND(J62="SI",J63="SI",J64="SI",J65="SI",J66="SI",J67="SI",J69="SI",J68="SI"))),"CUMPLE","NO CUMPLE")</f>
        <v>NO CUMPLE</v>
      </c>
      <c r="B85" s="195"/>
      <c r="C85" s="195"/>
      <c r="D85" s="195"/>
      <c r="E85" s="195"/>
      <c r="F85" s="195"/>
      <c r="G85" s="195"/>
      <c r="H85" s="195"/>
      <c r="I85" s="195"/>
      <c r="J85" s="195"/>
      <c r="K85" s="195"/>
      <c r="L85" s="195"/>
      <c r="M85" s="195"/>
    </row>
    <row r="86" spans="1:13" ht="25.8" hidden="1" thickBot="1" x14ac:dyDescent="0.3">
      <c r="A86" s="109" t="s">
        <v>110</v>
      </c>
      <c r="B86" s="109"/>
      <c r="C86" s="109"/>
      <c r="D86" s="193">
        <f>+IF(A85="CUMPLE",J81,0)</f>
        <v>0</v>
      </c>
      <c r="E86" s="194"/>
      <c r="F86" s="109" t="s">
        <v>111</v>
      </c>
      <c r="G86" s="109"/>
      <c r="H86" s="123">
        <f>+IF(A85="CUMPLE",K81,0)</f>
        <v>0</v>
      </c>
      <c r="I86" s="124"/>
      <c r="J86" s="109" t="s">
        <v>112</v>
      </c>
      <c r="K86" s="109"/>
      <c r="L86" s="123">
        <f>+IF(A85="CUMPLE",L81,0)</f>
        <v>0</v>
      </c>
      <c r="M86" s="124"/>
    </row>
    <row r="87" spans="1:13" ht="28.8" hidden="1" customHeight="1" thickBot="1" x14ac:dyDescent="0.3">
      <c r="A87" s="196" t="s">
        <v>238</v>
      </c>
      <c r="B87" s="197"/>
      <c r="C87" s="197"/>
      <c r="D87" s="197"/>
      <c r="E87" s="197"/>
      <c r="F87" s="197"/>
      <c r="G87" s="197"/>
      <c r="H87" s="197"/>
      <c r="I87" s="197"/>
      <c r="J87" s="197"/>
      <c r="K87" s="197"/>
      <c r="L87" s="197"/>
      <c r="M87" s="198"/>
    </row>
    <row r="88" spans="1:13" x14ac:dyDescent="0.25">
      <c r="A88" s="51"/>
      <c r="B88" s="52"/>
      <c r="C88" s="52"/>
      <c r="D88" s="52"/>
      <c r="E88" s="52"/>
      <c r="F88" s="52"/>
      <c r="G88" s="52"/>
      <c r="H88" s="52"/>
      <c r="I88" s="52"/>
      <c r="J88" s="52"/>
      <c r="K88" s="52"/>
      <c r="L88" s="52"/>
      <c r="M88" s="53"/>
    </row>
    <row r="89" spans="1:13" ht="18" x14ac:dyDescent="0.25">
      <c r="A89" s="142" t="s">
        <v>64</v>
      </c>
      <c r="B89" s="142"/>
      <c r="C89" s="142"/>
      <c r="D89" s="142"/>
      <c r="E89" s="142"/>
      <c r="F89" s="142"/>
      <c r="G89" s="142"/>
      <c r="H89" s="142"/>
      <c r="I89" s="142"/>
      <c r="J89" s="142"/>
      <c r="K89" s="142"/>
      <c r="L89" s="142"/>
      <c r="M89" s="142"/>
    </row>
    <row r="90" spans="1:13" x14ac:dyDescent="0.25">
      <c r="A90" s="15" t="s">
        <v>49</v>
      </c>
      <c r="B90" s="143" t="s">
        <v>50</v>
      </c>
      <c r="C90" s="143"/>
      <c r="D90" s="143"/>
      <c r="E90" s="143"/>
      <c r="F90" s="143"/>
      <c r="G90" s="143"/>
      <c r="H90" s="143"/>
      <c r="I90" s="143"/>
      <c r="J90" s="13" t="s">
        <v>23</v>
      </c>
      <c r="K90" s="13" t="s">
        <v>24</v>
      </c>
      <c r="L90" s="13" t="s">
        <v>25</v>
      </c>
      <c r="M90" s="13" t="s">
        <v>26</v>
      </c>
    </row>
    <row r="91" spans="1:13" ht="51" customHeight="1" x14ac:dyDescent="0.25">
      <c r="A91" s="28" t="s">
        <v>51</v>
      </c>
      <c r="B91" s="130" t="s">
        <v>236</v>
      </c>
      <c r="C91" s="130"/>
      <c r="D91" s="130"/>
      <c r="E91" s="130"/>
      <c r="F91" s="130"/>
      <c r="G91" s="130"/>
      <c r="H91" s="130"/>
      <c r="I91" s="130"/>
      <c r="J91" s="17" t="s">
        <v>3</v>
      </c>
      <c r="K91" s="41" t="s">
        <v>232</v>
      </c>
      <c r="L91" s="11" t="s">
        <v>266</v>
      </c>
      <c r="M91" s="11"/>
    </row>
    <row r="92" spans="1:13" ht="51" customHeight="1" x14ac:dyDescent="0.25">
      <c r="A92" s="28" t="s">
        <v>52</v>
      </c>
      <c r="B92" s="130" t="s">
        <v>231</v>
      </c>
      <c r="C92" s="130"/>
      <c r="D92" s="130"/>
      <c r="E92" s="130"/>
      <c r="F92" s="130"/>
      <c r="G92" s="130"/>
      <c r="H92" s="130"/>
      <c r="I92" s="130"/>
      <c r="J92" s="17" t="s">
        <v>3</v>
      </c>
      <c r="K92" s="41" t="s">
        <v>232</v>
      </c>
      <c r="L92" s="11" t="s">
        <v>266</v>
      </c>
      <c r="M92" s="11"/>
    </row>
    <row r="93" spans="1:13" ht="51" customHeight="1" x14ac:dyDescent="0.25">
      <c r="A93" s="28" t="s">
        <v>53</v>
      </c>
      <c r="B93" s="130" t="s">
        <v>234</v>
      </c>
      <c r="C93" s="130"/>
      <c r="D93" s="130"/>
      <c r="E93" s="130"/>
      <c r="F93" s="130"/>
      <c r="G93" s="130"/>
      <c r="H93" s="130"/>
      <c r="I93" s="130"/>
      <c r="J93" s="17" t="s">
        <v>3</v>
      </c>
      <c r="K93" s="41" t="s">
        <v>232</v>
      </c>
      <c r="L93" s="11" t="s">
        <v>266</v>
      </c>
      <c r="M93" s="11"/>
    </row>
    <row r="94" spans="1:13" ht="51" customHeight="1" x14ac:dyDescent="0.25">
      <c r="A94" s="28" t="s">
        <v>54</v>
      </c>
      <c r="B94" s="131">
        <v>43145</v>
      </c>
      <c r="C94" s="130"/>
      <c r="D94" s="130"/>
      <c r="E94" s="130"/>
      <c r="F94" s="130"/>
      <c r="G94" s="130"/>
      <c r="H94" s="130"/>
      <c r="I94" s="130"/>
      <c r="J94" s="17" t="s">
        <v>3</v>
      </c>
      <c r="K94" s="41" t="s">
        <v>232</v>
      </c>
      <c r="L94" s="11" t="s">
        <v>266</v>
      </c>
      <c r="M94" s="11"/>
    </row>
    <row r="95" spans="1:13" ht="51" customHeight="1" x14ac:dyDescent="0.25">
      <c r="A95" s="28" t="s">
        <v>55</v>
      </c>
      <c r="B95" s="131">
        <v>43825</v>
      </c>
      <c r="C95" s="130"/>
      <c r="D95" s="130"/>
      <c r="E95" s="130"/>
      <c r="F95" s="130"/>
      <c r="G95" s="130"/>
      <c r="H95" s="130"/>
      <c r="I95" s="130"/>
      <c r="J95" s="17" t="s">
        <v>3</v>
      </c>
      <c r="K95" s="41" t="s">
        <v>232</v>
      </c>
      <c r="L95" s="11" t="s">
        <v>266</v>
      </c>
      <c r="M95" s="11"/>
    </row>
    <row r="96" spans="1:13" ht="51" customHeight="1" x14ac:dyDescent="0.25">
      <c r="A96" s="28" t="s">
        <v>56</v>
      </c>
      <c r="B96" s="132">
        <v>1405276768</v>
      </c>
      <c r="C96" s="132"/>
      <c r="D96" s="132"/>
      <c r="E96" s="132"/>
      <c r="F96" s="132"/>
      <c r="G96" s="132"/>
      <c r="H96" s="132"/>
      <c r="I96" s="132"/>
      <c r="J96" s="17" t="s">
        <v>3</v>
      </c>
      <c r="K96" s="41" t="s">
        <v>232</v>
      </c>
      <c r="L96" s="11" t="s">
        <v>266</v>
      </c>
      <c r="M96" s="11"/>
    </row>
    <row r="97" spans="1:13" ht="51" customHeight="1" x14ac:dyDescent="0.25">
      <c r="A97" s="28" t="s">
        <v>98</v>
      </c>
      <c r="B97" s="133">
        <v>193194</v>
      </c>
      <c r="C97" s="134"/>
      <c r="D97" s="134"/>
      <c r="E97" s="134"/>
      <c r="F97" s="134"/>
      <c r="G97" s="134"/>
      <c r="H97" s="134"/>
      <c r="I97" s="135"/>
      <c r="J97" s="17" t="s">
        <v>3</v>
      </c>
      <c r="K97" s="41" t="s">
        <v>232</v>
      </c>
      <c r="L97" s="11" t="s">
        <v>266</v>
      </c>
      <c r="M97" s="11"/>
    </row>
    <row r="98" spans="1:13" ht="51" customHeight="1" x14ac:dyDescent="0.25">
      <c r="A98" s="28" t="s">
        <v>57</v>
      </c>
      <c r="B98" s="132" t="s">
        <v>235</v>
      </c>
      <c r="C98" s="132"/>
      <c r="D98" s="132"/>
      <c r="E98" s="132"/>
      <c r="F98" s="132"/>
      <c r="G98" s="132"/>
      <c r="H98" s="132"/>
      <c r="I98" s="132"/>
      <c r="J98" s="17" t="s">
        <v>3</v>
      </c>
      <c r="K98" s="41" t="s">
        <v>232</v>
      </c>
      <c r="L98" s="11" t="s">
        <v>266</v>
      </c>
      <c r="M98" s="11"/>
    </row>
    <row r="99" spans="1:13" ht="25.2" x14ac:dyDescent="0.25">
      <c r="A99" s="136" t="s">
        <v>99</v>
      </c>
      <c r="B99" s="137"/>
      <c r="C99" s="137"/>
      <c r="D99" s="137"/>
      <c r="E99" s="137"/>
      <c r="F99" s="137"/>
      <c r="G99" s="137"/>
      <c r="H99" s="137"/>
      <c r="I99" s="138"/>
      <c r="J99" s="125" t="s">
        <v>3</v>
      </c>
      <c r="K99" s="126"/>
      <c r="L99" s="126"/>
      <c r="M99" s="127"/>
    </row>
    <row r="100" spans="1:13" x14ac:dyDescent="0.25">
      <c r="A100" s="128" t="s">
        <v>100</v>
      </c>
      <c r="B100" s="128"/>
      <c r="C100" s="128"/>
      <c r="D100" s="128"/>
      <c r="E100" s="128"/>
      <c r="F100" s="128"/>
      <c r="G100" s="128"/>
      <c r="H100" s="128"/>
      <c r="I100" s="128"/>
      <c r="J100" s="128"/>
      <c r="K100" s="128"/>
      <c r="L100" s="128"/>
      <c r="M100" s="128"/>
    </row>
    <row r="101" spans="1:13" x14ac:dyDescent="0.25">
      <c r="A101" s="2"/>
      <c r="D101" s="47"/>
      <c r="E101" s="47"/>
      <c r="F101" s="47"/>
      <c r="G101" s="47"/>
      <c r="H101" s="47"/>
      <c r="I101" s="47"/>
      <c r="J101" s="47"/>
      <c r="K101" s="47"/>
      <c r="L101" s="47"/>
    </row>
    <row r="102" spans="1:13" ht="55.2" x14ac:dyDescent="0.25">
      <c r="B102" s="43" t="s">
        <v>58</v>
      </c>
      <c r="C102" s="129" t="s">
        <v>59</v>
      </c>
      <c r="D102" s="129"/>
      <c r="E102" s="31" t="s">
        <v>23</v>
      </c>
      <c r="F102" s="30" t="s">
        <v>60</v>
      </c>
      <c r="G102" s="30" t="s">
        <v>101</v>
      </c>
      <c r="H102" s="30" t="s">
        <v>102</v>
      </c>
      <c r="I102" s="30" t="s">
        <v>61</v>
      </c>
      <c r="J102" s="30" t="s">
        <v>103</v>
      </c>
      <c r="K102" s="30" t="s">
        <v>104</v>
      </c>
      <c r="L102" s="30" t="s">
        <v>105</v>
      </c>
    </row>
    <row r="103" spans="1:13" x14ac:dyDescent="0.25">
      <c r="B103" s="48" t="str">
        <f>+$B$8</f>
        <v>Veronica Alejandra Ortiz Murcia</v>
      </c>
      <c r="C103" s="120">
        <v>29</v>
      </c>
      <c r="D103" s="121"/>
      <c r="E103" s="17" t="s">
        <v>3</v>
      </c>
      <c r="F103" s="32">
        <v>1631.27</v>
      </c>
      <c r="G103" s="50">
        <f>B97</f>
        <v>193194</v>
      </c>
      <c r="H103" s="50">
        <f>46237+38490+6680+9970</f>
        <v>101377</v>
      </c>
      <c r="I103" s="35">
        <v>0.5</v>
      </c>
      <c r="J103" s="33">
        <f t="shared" ref="J103:J109" si="8">+IF(E103="SI",I103*F103,0)</f>
        <v>815.63499999999999</v>
      </c>
      <c r="K103" s="49">
        <f t="shared" ref="K103:K109" si="9">+IF(E103="SI",I103*G103,0)</f>
        <v>96597</v>
      </c>
      <c r="L103" s="49">
        <f t="shared" ref="L103:L109" si="10">+IF(E103="SI",I103*H103,0)</f>
        <v>50688.5</v>
      </c>
    </row>
    <row r="104" spans="1:13" x14ac:dyDescent="0.25">
      <c r="B104" s="48" t="str">
        <f>+$B$9</f>
        <v>Carlos Arturo Puerta Agudelo</v>
      </c>
      <c r="C104" s="120">
        <v>25</v>
      </c>
      <c r="D104" s="121"/>
      <c r="E104" s="17" t="s">
        <v>3</v>
      </c>
      <c r="F104" s="32">
        <v>1631.27</v>
      </c>
      <c r="G104" s="50">
        <f>B97</f>
        <v>193194</v>
      </c>
      <c r="H104" s="50">
        <f>46237+38490+6680+9970</f>
        <v>101377</v>
      </c>
      <c r="I104" s="35">
        <v>0.5</v>
      </c>
      <c r="J104" s="33">
        <f t="shared" si="8"/>
        <v>815.63499999999999</v>
      </c>
      <c r="K104" s="49">
        <f t="shared" si="9"/>
        <v>96597</v>
      </c>
      <c r="L104" s="49">
        <f t="shared" si="10"/>
        <v>50688.5</v>
      </c>
    </row>
    <row r="105" spans="1:13" x14ac:dyDescent="0.25">
      <c r="B105" s="48">
        <f>+$B$10</f>
        <v>0</v>
      </c>
      <c r="C105" s="120"/>
      <c r="D105" s="121"/>
      <c r="E105" s="17"/>
      <c r="F105" s="32"/>
      <c r="G105" s="50"/>
      <c r="H105" s="50"/>
      <c r="I105" s="35"/>
      <c r="J105" s="33">
        <f t="shared" si="8"/>
        <v>0</v>
      </c>
      <c r="K105" s="49">
        <f t="shared" si="9"/>
        <v>0</v>
      </c>
      <c r="L105" s="49">
        <f t="shared" si="10"/>
        <v>0</v>
      </c>
    </row>
    <row r="106" spans="1:13" x14ac:dyDescent="0.25">
      <c r="B106" s="48">
        <f>+$B$11</f>
        <v>0</v>
      </c>
      <c r="C106" s="120"/>
      <c r="D106" s="121"/>
      <c r="E106" s="17"/>
      <c r="F106" s="32"/>
      <c r="G106" s="50"/>
      <c r="H106" s="50"/>
      <c r="I106" s="35"/>
      <c r="J106" s="33">
        <f t="shared" si="8"/>
        <v>0</v>
      </c>
      <c r="K106" s="49">
        <f t="shared" si="9"/>
        <v>0</v>
      </c>
      <c r="L106" s="49">
        <f t="shared" si="10"/>
        <v>0</v>
      </c>
    </row>
    <row r="107" spans="1:13" x14ac:dyDescent="0.25">
      <c r="B107" s="48">
        <f>+$B$12</f>
        <v>0</v>
      </c>
      <c r="C107" s="120"/>
      <c r="D107" s="121"/>
      <c r="E107" s="17"/>
      <c r="F107" s="32"/>
      <c r="G107" s="50"/>
      <c r="H107" s="50"/>
      <c r="I107" s="35"/>
      <c r="J107" s="33">
        <f t="shared" si="8"/>
        <v>0</v>
      </c>
      <c r="K107" s="49">
        <f t="shared" si="9"/>
        <v>0</v>
      </c>
      <c r="L107" s="49">
        <f t="shared" si="10"/>
        <v>0</v>
      </c>
    </row>
    <row r="108" spans="1:13" x14ac:dyDescent="0.25">
      <c r="B108" s="48">
        <f>+$B$13</f>
        <v>0</v>
      </c>
      <c r="C108" s="120"/>
      <c r="D108" s="121"/>
      <c r="E108" s="17"/>
      <c r="F108" s="32"/>
      <c r="G108" s="50"/>
      <c r="H108" s="50"/>
      <c r="I108" s="35"/>
      <c r="J108" s="33">
        <f t="shared" si="8"/>
        <v>0</v>
      </c>
      <c r="K108" s="49">
        <f t="shared" si="9"/>
        <v>0</v>
      </c>
      <c r="L108" s="49">
        <f t="shared" si="10"/>
        <v>0</v>
      </c>
    </row>
    <row r="109" spans="1:13" x14ac:dyDescent="0.25">
      <c r="B109" s="48">
        <f>+$B$14</f>
        <v>0</v>
      </c>
      <c r="C109" s="120"/>
      <c r="D109" s="121"/>
      <c r="E109" s="17"/>
      <c r="F109" s="32"/>
      <c r="G109" s="50"/>
      <c r="H109" s="50"/>
      <c r="I109" s="35"/>
      <c r="J109" s="33">
        <f t="shared" si="8"/>
        <v>0</v>
      </c>
      <c r="K109" s="49">
        <f t="shared" si="9"/>
        <v>0</v>
      </c>
      <c r="L109" s="49">
        <f t="shared" si="10"/>
        <v>0</v>
      </c>
    </row>
    <row r="110" spans="1:13" x14ac:dyDescent="0.25">
      <c r="A110" s="2"/>
      <c r="I110" s="1" t="s">
        <v>106</v>
      </c>
      <c r="J110" s="33">
        <f>SUM(J103:J109)</f>
        <v>1631.27</v>
      </c>
      <c r="K110" s="49">
        <f>SUM(K103:K109)</f>
        <v>193194</v>
      </c>
      <c r="L110" s="49">
        <f>SUM(L103:L109)</f>
        <v>101377</v>
      </c>
    </row>
    <row r="111" spans="1:13" x14ac:dyDescent="0.25">
      <c r="A111" s="2"/>
      <c r="L111" s="34"/>
    </row>
    <row r="112" spans="1:13" x14ac:dyDescent="0.25">
      <c r="A112" s="2"/>
      <c r="L112" s="34"/>
    </row>
    <row r="113" spans="1:13" ht="25.2" x14ac:dyDescent="0.45">
      <c r="A113" s="122" t="s">
        <v>107</v>
      </c>
      <c r="B113" s="94"/>
      <c r="C113" s="94"/>
      <c r="D113" s="94"/>
      <c r="E113" s="94"/>
      <c r="F113" s="94"/>
      <c r="G113" s="94"/>
      <c r="H113" s="94"/>
      <c r="I113" s="94"/>
      <c r="J113" s="94"/>
      <c r="K113" s="94"/>
      <c r="L113" s="94"/>
      <c r="M113" s="95"/>
    </row>
    <row r="114" spans="1:13" ht="28.2" x14ac:dyDescent="0.5">
      <c r="A114" s="195" t="str">
        <f>+IF(AND(J110&gt;0,AND(K110&gt;0,AND(J91="SI",J92="SI",J93="SI",J94="SI",J95="SI",J96="SI",J98="SI",J97="SI"))),"CUMPLE","NO CUMPLE")</f>
        <v>CUMPLE</v>
      </c>
      <c r="B114" s="195"/>
      <c r="C114" s="195"/>
      <c r="D114" s="195"/>
      <c r="E114" s="195"/>
      <c r="F114" s="195"/>
      <c r="G114" s="195"/>
      <c r="H114" s="195"/>
      <c r="I114" s="195"/>
      <c r="J114" s="195"/>
      <c r="K114" s="195"/>
      <c r="L114" s="195"/>
      <c r="M114" s="195"/>
    </row>
    <row r="115" spans="1:13" ht="36.6" customHeight="1" thickBot="1" x14ac:dyDescent="0.3">
      <c r="A115" s="109" t="s">
        <v>110</v>
      </c>
      <c r="B115" s="109"/>
      <c r="C115" s="109"/>
      <c r="D115" s="193">
        <f>+IF(A114="CUMPLE",J110,0)</f>
        <v>1631.27</v>
      </c>
      <c r="E115" s="194"/>
      <c r="F115" s="109" t="s">
        <v>111</v>
      </c>
      <c r="G115" s="109"/>
      <c r="H115" s="123">
        <f>+IF(A114="CUMPLE",K110,0)</f>
        <v>193194</v>
      </c>
      <c r="I115" s="124"/>
      <c r="J115" s="109" t="s">
        <v>112</v>
      </c>
      <c r="K115" s="109"/>
      <c r="L115" s="123">
        <f>+IF(A114="CUMPLE",L110,0)</f>
        <v>101377</v>
      </c>
      <c r="M115" s="124"/>
    </row>
    <row r="116" spans="1:13" ht="44.4" customHeight="1" thickBot="1" x14ac:dyDescent="0.3">
      <c r="A116" s="219" t="s">
        <v>305</v>
      </c>
      <c r="B116" s="197"/>
      <c r="C116" s="197"/>
      <c r="D116" s="197"/>
      <c r="E116" s="197"/>
      <c r="F116" s="197"/>
      <c r="G116" s="197"/>
      <c r="H116" s="197"/>
      <c r="I116" s="197"/>
      <c r="J116" s="197"/>
      <c r="K116" s="197"/>
      <c r="L116" s="197"/>
      <c r="M116" s="198"/>
    </row>
    <row r="117" spans="1:13" x14ac:dyDescent="0.25">
      <c r="A117" s="51"/>
      <c r="B117" s="52"/>
      <c r="C117" s="52"/>
      <c r="D117" s="52"/>
      <c r="E117" s="52"/>
      <c r="F117" s="52"/>
      <c r="G117" s="52"/>
      <c r="H117" s="52"/>
      <c r="I117" s="52"/>
      <c r="J117" s="52"/>
      <c r="K117" s="52"/>
      <c r="L117" s="52"/>
      <c r="M117" s="53"/>
    </row>
    <row r="118" spans="1:13" ht="18" hidden="1" x14ac:dyDescent="0.25">
      <c r="A118" s="142" t="s">
        <v>65</v>
      </c>
      <c r="B118" s="142"/>
      <c r="C118" s="142"/>
      <c r="D118" s="142"/>
      <c r="E118" s="142"/>
      <c r="F118" s="142"/>
      <c r="G118" s="142"/>
      <c r="H118" s="142"/>
      <c r="I118" s="142"/>
      <c r="J118" s="142"/>
      <c r="K118" s="142"/>
      <c r="L118" s="142"/>
      <c r="M118" s="142"/>
    </row>
    <row r="119" spans="1:13" hidden="1" x14ac:dyDescent="0.25">
      <c r="A119" s="15" t="s">
        <v>49</v>
      </c>
      <c r="B119" s="143" t="s">
        <v>50</v>
      </c>
      <c r="C119" s="143"/>
      <c r="D119" s="143"/>
      <c r="E119" s="143"/>
      <c r="F119" s="143"/>
      <c r="G119" s="143"/>
      <c r="H119" s="143"/>
      <c r="I119" s="143"/>
      <c r="J119" s="13" t="s">
        <v>23</v>
      </c>
      <c r="K119" s="13" t="s">
        <v>24</v>
      </c>
      <c r="L119" s="13" t="s">
        <v>25</v>
      </c>
      <c r="M119" s="13" t="s">
        <v>26</v>
      </c>
    </row>
    <row r="120" spans="1:13" ht="49.2" hidden="1" customHeight="1" x14ac:dyDescent="0.25">
      <c r="A120" s="28" t="s">
        <v>51</v>
      </c>
      <c r="B120" s="130" t="s">
        <v>236</v>
      </c>
      <c r="C120" s="130"/>
      <c r="D120" s="130"/>
      <c r="E120" s="130"/>
      <c r="F120" s="130"/>
      <c r="G120" s="130"/>
      <c r="H120" s="130"/>
      <c r="I120" s="130"/>
      <c r="J120" s="17" t="s">
        <v>8</v>
      </c>
      <c r="K120" s="41" t="s">
        <v>232</v>
      </c>
      <c r="L120" s="11" t="s">
        <v>266</v>
      </c>
      <c r="M120" s="11"/>
    </row>
    <row r="121" spans="1:13" ht="49.2" hidden="1" customHeight="1" x14ac:dyDescent="0.25">
      <c r="A121" s="28" t="s">
        <v>52</v>
      </c>
      <c r="B121" s="130" t="s">
        <v>231</v>
      </c>
      <c r="C121" s="130"/>
      <c r="D121" s="130"/>
      <c r="E121" s="130"/>
      <c r="F121" s="130"/>
      <c r="G121" s="130"/>
      <c r="H121" s="130"/>
      <c r="I121" s="130"/>
      <c r="J121" s="17" t="s">
        <v>8</v>
      </c>
      <c r="K121" s="41" t="s">
        <v>232</v>
      </c>
      <c r="L121" s="11" t="s">
        <v>266</v>
      </c>
      <c r="M121" s="11"/>
    </row>
    <row r="122" spans="1:13" ht="49.2" hidden="1" customHeight="1" x14ac:dyDescent="0.25">
      <c r="A122" s="28" t="s">
        <v>53</v>
      </c>
      <c r="B122" s="130" t="s">
        <v>234</v>
      </c>
      <c r="C122" s="130"/>
      <c r="D122" s="130"/>
      <c r="E122" s="130"/>
      <c r="F122" s="130"/>
      <c r="G122" s="130"/>
      <c r="H122" s="130"/>
      <c r="I122" s="130"/>
      <c r="J122" s="17" t="s">
        <v>8</v>
      </c>
      <c r="K122" s="41" t="s">
        <v>232</v>
      </c>
      <c r="L122" s="11" t="s">
        <v>266</v>
      </c>
      <c r="M122" s="11"/>
    </row>
    <row r="123" spans="1:13" ht="49.2" hidden="1" customHeight="1" x14ac:dyDescent="0.25">
      <c r="A123" s="28" t="s">
        <v>54</v>
      </c>
      <c r="B123" s="131">
        <v>43145</v>
      </c>
      <c r="C123" s="130"/>
      <c r="D123" s="130"/>
      <c r="E123" s="130"/>
      <c r="F123" s="130"/>
      <c r="G123" s="130"/>
      <c r="H123" s="130"/>
      <c r="I123" s="130"/>
      <c r="J123" s="17" t="s">
        <v>8</v>
      </c>
      <c r="K123" s="41" t="s">
        <v>232</v>
      </c>
      <c r="L123" s="11" t="s">
        <v>266</v>
      </c>
      <c r="M123" s="11"/>
    </row>
    <row r="124" spans="1:13" ht="49.2" hidden="1" customHeight="1" x14ac:dyDescent="0.25">
      <c r="A124" s="28" t="s">
        <v>55</v>
      </c>
      <c r="B124" s="131">
        <v>43825</v>
      </c>
      <c r="C124" s="130"/>
      <c r="D124" s="130"/>
      <c r="E124" s="130"/>
      <c r="F124" s="130"/>
      <c r="G124" s="130"/>
      <c r="H124" s="130"/>
      <c r="I124" s="130"/>
      <c r="J124" s="17" t="s">
        <v>8</v>
      </c>
      <c r="K124" s="41" t="s">
        <v>232</v>
      </c>
      <c r="L124" s="11" t="s">
        <v>266</v>
      </c>
      <c r="M124" s="11"/>
    </row>
    <row r="125" spans="1:13" ht="49.2" hidden="1" customHeight="1" x14ac:dyDescent="0.25">
      <c r="A125" s="28" t="s">
        <v>56</v>
      </c>
      <c r="B125" s="132">
        <v>1405276768</v>
      </c>
      <c r="C125" s="132"/>
      <c r="D125" s="132"/>
      <c r="E125" s="132"/>
      <c r="F125" s="132"/>
      <c r="G125" s="132"/>
      <c r="H125" s="132"/>
      <c r="I125" s="132"/>
      <c r="J125" s="17" t="s">
        <v>8</v>
      </c>
      <c r="K125" s="41" t="s">
        <v>232</v>
      </c>
      <c r="L125" s="11" t="s">
        <v>266</v>
      </c>
      <c r="M125" s="11"/>
    </row>
    <row r="126" spans="1:13" ht="49.2" hidden="1" customHeight="1" x14ac:dyDescent="0.25">
      <c r="A126" s="28" t="s">
        <v>98</v>
      </c>
      <c r="B126" s="133">
        <v>195994</v>
      </c>
      <c r="C126" s="134"/>
      <c r="D126" s="134"/>
      <c r="E126" s="134"/>
      <c r="F126" s="134"/>
      <c r="G126" s="134"/>
      <c r="H126" s="134"/>
      <c r="I126" s="135"/>
      <c r="J126" s="17" t="s">
        <v>8</v>
      </c>
      <c r="K126" s="41" t="s">
        <v>232</v>
      </c>
      <c r="L126" s="11" t="s">
        <v>266</v>
      </c>
      <c r="M126" s="11"/>
    </row>
    <row r="127" spans="1:13" ht="49.2" hidden="1" customHeight="1" x14ac:dyDescent="0.25">
      <c r="A127" s="28" t="s">
        <v>57</v>
      </c>
      <c r="B127" s="132" t="s">
        <v>235</v>
      </c>
      <c r="C127" s="132"/>
      <c r="D127" s="132"/>
      <c r="E127" s="132"/>
      <c r="F127" s="132"/>
      <c r="G127" s="132"/>
      <c r="H127" s="132"/>
      <c r="I127" s="132"/>
      <c r="J127" s="17" t="s">
        <v>8</v>
      </c>
      <c r="K127" s="41" t="s">
        <v>232</v>
      </c>
      <c r="L127" s="11" t="s">
        <v>266</v>
      </c>
      <c r="M127" s="11"/>
    </row>
    <row r="128" spans="1:13" ht="25.2" hidden="1" x14ac:dyDescent="0.25">
      <c r="A128" s="136" t="s">
        <v>99</v>
      </c>
      <c r="B128" s="137"/>
      <c r="C128" s="137"/>
      <c r="D128" s="137"/>
      <c r="E128" s="137"/>
      <c r="F128" s="137"/>
      <c r="G128" s="137"/>
      <c r="H128" s="137"/>
      <c r="I128" s="138"/>
      <c r="J128" s="125" t="s">
        <v>8</v>
      </c>
      <c r="K128" s="126"/>
      <c r="L128" s="126"/>
      <c r="M128" s="127"/>
    </row>
    <row r="129" spans="1:13" hidden="1" x14ac:dyDescent="0.25">
      <c r="A129" s="128" t="s">
        <v>100</v>
      </c>
      <c r="B129" s="128"/>
      <c r="C129" s="128"/>
      <c r="D129" s="128"/>
      <c r="E129" s="128"/>
      <c r="F129" s="128"/>
      <c r="G129" s="128"/>
      <c r="H129" s="128"/>
      <c r="I129" s="128"/>
      <c r="J129" s="128"/>
      <c r="K129" s="128"/>
      <c r="L129" s="128"/>
      <c r="M129" s="128"/>
    </row>
    <row r="130" spans="1:13" hidden="1" x14ac:dyDescent="0.25">
      <c r="A130" s="2"/>
      <c r="D130" s="47"/>
      <c r="E130" s="47"/>
      <c r="F130" s="47"/>
      <c r="G130" s="47"/>
      <c r="H130" s="47"/>
      <c r="I130" s="47"/>
      <c r="J130" s="47"/>
      <c r="K130" s="47"/>
      <c r="L130" s="47"/>
    </row>
    <row r="131" spans="1:13" ht="55.2" hidden="1" x14ac:dyDescent="0.25">
      <c r="B131" s="43" t="s">
        <v>58</v>
      </c>
      <c r="C131" s="129" t="s">
        <v>59</v>
      </c>
      <c r="D131" s="129"/>
      <c r="E131" s="31" t="s">
        <v>23</v>
      </c>
      <c r="F131" s="30" t="s">
        <v>60</v>
      </c>
      <c r="G131" s="30" t="s">
        <v>101</v>
      </c>
      <c r="H131" s="30" t="s">
        <v>102</v>
      </c>
      <c r="I131" s="30" t="s">
        <v>61</v>
      </c>
      <c r="J131" s="30" t="s">
        <v>103</v>
      </c>
      <c r="K131" s="30" t="s">
        <v>104</v>
      </c>
      <c r="L131" s="30" t="s">
        <v>105</v>
      </c>
    </row>
    <row r="132" spans="1:13" hidden="1" x14ac:dyDescent="0.25">
      <c r="B132" s="48" t="str">
        <f>+$B$8</f>
        <v>Veronica Alejandra Ortiz Murcia</v>
      </c>
      <c r="C132" s="120"/>
      <c r="D132" s="121"/>
      <c r="E132" s="17"/>
      <c r="F132" s="32"/>
      <c r="G132" s="50"/>
      <c r="H132" s="50"/>
      <c r="I132" s="35"/>
      <c r="J132" s="33">
        <f t="shared" ref="J132:J138" si="11">+IF(E132="SI",I132*F132,0)</f>
        <v>0</v>
      </c>
      <c r="K132" s="49">
        <f t="shared" ref="K132:K138" si="12">+IF(E132="SI",I132*G132,0)</f>
        <v>0</v>
      </c>
      <c r="L132" s="49">
        <f t="shared" ref="L132:L138" si="13">+IF(E132="SI",I132*H132,0)</f>
        <v>0</v>
      </c>
    </row>
    <row r="133" spans="1:13" hidden="1" x14ac:dyDescent="0.25">
      <c r="B133" s="48" t="str">
        <f>+$B$9</f>
        <v>Carlos Arturo Puerta Agudelo</v>
      </c>
      <c r="C133" s="120"/>
      <c r="D133" s="121"/>
      <c r="E133" s="17"/>
      <c r="F133" s="32"/>
      <c r="G133" s="50"/>
      <c r="H133" s="50"/>
      <c r="I133" s="35"/>
      <c r="J133" s="33">
        <f t="shared" si="11"/>
        <v>0</v>
      </c>
      <c r="K133" s="49">
        <f t="shared" si="12"/>
        <v>0</v>
      </c>
      <c r="L133" s="49">
        <f t="shared" si="13"/>
        <v>0</v>
      </c>
    </row>
    <row r="134" spans="1:13" hidden="1" x14ac:dyDescent="0.25">
      <c r="B134" s="48">
        <f>+$B$10</f>
        <v>0</v>
      </c>
      <c r="C134" s="120"/>
      <c r="D134" s="121"/>
      <c r="E134" s="17"/>
      <c r="F134" s="32"/>
      <c r="G134" s="50"/>
      <c r="H134" s="50"/>
      <c r="I134" s="35"/>
      <c r="J134" s="33">
        <f t="shared" si="11"/>
        <v>0</v>
      </c>
      <c r="K134" s="49">
        <f t="shared" si="12"/>
        <v>0</v>
      </c>
      <c r="L134" s="49">
        <f t="shared" si="13"/>
        <v>0</v>
      </c>
    </row>
    <row r="135" spans="1:13" hidden="1" x14ac:dyDescent="0.25">
      <c r="B135" s="48">
        <f>+$B$11</f>
        <v>0</v>
      </c>
      <c r="C135" s="120"/>
      <c r="D135" s="121"/>
      <c r="E135" s="17"/>
      <c r="F135" s="32"/>
      <c r="G135" s="50"/>
      <c r="H135" s="50"/>
      <c r="I135" s="35"/>
      <c r="J135" s="33">
        <f t="shared" si="11"/>
        <v>0</v>
      </c>
      <c r="K135" s="49">
        <f t="shared" si="12"/>
        <v>0</v>
      </c>
      <c r="L135" s="49">
        <f t="shared" si="13"/>
        <v>0</v>
      </c>
    </row>
    <row r="136" spans="1:13" hidden="1" x14ac:dyDescent="0.25">
      <c r="B136" s="48">
        <f>+$B$12</f>
        <v>0</v>
      </c>
      <c r="C136" s="120"/>
      <c r="D136" s="121"/>
      <c r="E136" s="17"/>
      <c r="F136" s="32"/>
      <c r="G136" s="50"/>
      <c r="H136" s="50"/>
      <c r="I136" s="35"/>
      <c r="J136" s="33">
        <f t="shared" si="11"/>
        <v>0</v>
      </c>
      <c r="K136" s="49">
        <f t="shared" si="12"/>
        <v>0</v>
      </c>
      <c r="L136" s="49">
        <f t="shared" si="13"/>
        <v>0</v>
      </c>
    </row>
    <row r="137" spans="1:13" hidden="1" x14ac:dyDescent="0.25">
      <c r="B137" s="48">
        <f>+$B$13</f>
        <v>0</v>
      </c>
      <c r="C137" s="120"/>
      <c r="D137" s="121"/>
      <c r="E137" s="17"/>
      <c r="F137" s="32"/>
      <c r="G137" s="50"/>
      <c r="H137" s="50"/>
      <c r="I137" s="35"/>
      <c r="J137" s="33">
        <f t="shared" si="11"/>
        <v>0</v>
      </c>
      <c r="K137" s="49">
        <f t="shared" si="12"/>
        <v>0</v>
      </c>
      <c r="L137" s="49">
        <f t="shared" si="13"/>
        <v>0</v>
      </c>
    </row>
    <row r="138" spans="1:13" hidden="1" x14ac:dyDescent="0.25">
      <c r="B138" s="48">
        <f>+$B$14</f>
        <v>0</v>
      </c>
      <c r="C138" s="120"/>
      <c r="D138" s="121"/>
      <c r="E138" s="17"/>
      <c r="F138" s="32"/>
      <c r="G138" s="50"/>
      <c r="H138" s="50"/>
      <c r="I138" s="35"/>
      <c r="J138" s="33">
        <f t="shared" si="11"/>
        <v>0</v>
      </c>
      <c r="K138" s="49">
        <f t="shared" si="12"/>
        <v>0</v>
      </c>
      <c r="L138" s="49">
        <f t="shared" si="13"/>
        <v>0</v>
      </c>
    </row>
    <row r="139" spans="1:13" hidden="1" x14ac:dyDescent="0.25">
      <c r="A139" s="2"/>
      <c r="I139" s="1" t="s">
        <v>106</v>
      </c>
      <c r="J139" s="33">
        <f>SUM(J132:J138)</f>
        <v>0</v>
      </c>
      <c r="K139" s="49">
        <f>SUM(K132:K138)</f>
        <v>0</v>
      </c>
      <c r="L139" s="49">
        <f>SUM(L132:L138)</f>
        <v>0</v>
      </c>
    </row>
    <row r="140" spans="1:13" hidden="1" x14ac:dyDescent="0.25">
      <c r="A140" s="2"/>
      <c r="L140" s="34"/>
    </row>
    <row r="141" spans="1:13" hidden="1" x14ac:dyDescent="0.25">
      <c r="A141" s="2"/>
      <c r="L141" s="34"/>
    </row>
    <row r="142" spans="1:13" ht="25.2" hidden="1" x14ac:dyDescent="0.45">
      <c r="A142" s="122" t="s">
        <v>107</v>
      </c>
      <c r="B142" s="94"/>
      <c r="C142" s="94"/>
      <c r="D142" s="94"/>
      <c r="E142" s="94"/>
      <c r="F142" s="94"/>
      <c r="G142" s="94"/>
      <c r="H142" s="94"/>
      <c r="I142" s="94"/>
      <c r="J142" s="94"/>
      <c r="K142" s="94"/>
      <c r="L142" s="94"/>
      <c r="M142" s="95"/>
    </row>
    <row r="143" spans="1:13" ht="28.2" hidden="1" x14ac:dyDescent="0.5">
      <c r="A143" s="195" t="str">
        <f>+IF(AND(J139&gt;0,AND(K139&gt;0,AND(J120="SI",J121="SI",J122="SI",J123="SI",J124="SI",J125="SI",J127="SI",J126="SI"))),"CUMPLE","NO CUMPLE")</f>
        <v>NO CUMPLE</v>
      </c>
      <c r="B143" s="195"/>
      <c r="C143" s="195"/>
      <c r="D143" s="195"/>
      <c r="E143" s="195"/>
      <c r="F143" s="195"/>
      <c r="G143" s="195"/>
      <c r="H143" s="195"/>
      <c r="I143" s="195"/>
      <c r="J143" s="195"/>
      <c r="K143" s="195"/>
      <c r="L143" s="195"/>
      <c r="M143" s="195"/>
    </row>
    <row r="144" spans="1:13" ht="25.8" hidden="1" thickBot="1" x14ac:dyDescent="0.3">
      <c r="A144" s="109" t="s">
        <v>110</v>
      </c>
      <c r="B144" s="109"/>
      <c r="C144" s="109"/>
      <c r="D144" s="193">
        <f>+IF(A143="CUMPLE",J139,0)</f>
        <v>0</v>
      </c>
      <c r="E144" s="194"/>
      <c r="F144" s="109" t="s">
        <v>111</v>
      </c>
      <c r="G144" s="109"/>
      <c r="H144" s="123">
        <f>+IF(A143="CUMPLE",K139,0)</f>
        <v>0</v>
      </c>
      <c r="I144" s="124"/>
      <c r="J144" s="109" t="s">
        <v>112</v>
      </c>
      <c r="K144" s="109"/>
      <c r="L144" s="123">
        <f>+IF(A143="CUMPLE",L139,0)</f>
        <v>0</v>
      </c>
      <c r="M144" s="124"/>
    </row>
    <row r="145" spans="1:13" ht="14.4" hidden="1" thickBot="1" x14ac:dyDescent="0.3">
      <c r="A145" s="196" t="s">
        <v>239</v>
      </c>
      <c r="B145" s="197"/>
      <c r="C145" s="197"/>
      <c r="D145" s="197"/>
      <c r="E145" s="197"/>
      <c r="F145" s="197"/>
      <c r="G145" s="197"/>
      <c r="H145" s="197"/>
      <c r="I145" s="197"/>
      <c r="J145" s="197"/>
      <c r="K145" s="197"/>
      <c r="L145" s="197"/>
      <c r="M145" s="198"/>
    </row>
    <row r="146" spans="1:13" x14ac:dyDescent="0.25">
      <c r="A146" s="51"/>
      <c r="B146" s="52"/>
      <c r="C146" s="52"/>
      <c r="D146" s="52"/>
      <c r="E146" s="52"/>
      <c r="F146" s="52"/>
      <c r="G146" s="52"/>
      <c r="H146" s="52"/>
      <c r="I146" s="52"/>
      <c r="J146" s="52"/>
      <c r="K146" s="52"/>
      <c r="L146" s="52"/>
      <c r="M146" s="53"/>
    </row>
    <row r="147" spans="1:13" ht="18" x14ac:dyDescent="0.25">
      <c r="A147" s="142" t="s">
        <v>66</v>
      </c>
      <c r="B147" s="142"/>
      <c r="C147" s="142"/>
      <c r="D147" s="142"/>
      <c r="E147" s="142"/>
      <c r="F147" s="142"/>
      <c r="G147" s="142"/>
      <c r="H147" s="142"/>
      <c r="I147" s="142"/>
      <c r="J147" s="142"/>
      <c r="K147" s="142"/>
      <c r="L147" s="142"/>
      <c r="M147" s="142"/>
    </row>
    <row r="148" spans="1:13" x14ac:dyDescent="0.25">
      <c r="A148" s="15" t="s">
        <v>49</v>
      </c>
      <c r="B148" s="143" t="s">
        <v>50</v>
      </c>
      <c r="C148" s="143"/>
      <c r="D148" s="143"/>
      <c r="E148" s="143"/>
      <c r="F148" s="143"/>
      <c r="G148" s="143"/>
      <c r="H148" s="143"/>
      <c r="I148" s="143"/>
      <c r="J148" s="13" t="s">
        <v>23</v>
      </c>
      <c r="K148" s="13" t="s">
        <v>24</v>
      </c>
      <c r="L148" s="13" t="s">
        <v>25</v>
      </c>
      <c r="M148" s="13" t="s">
        <v>26</v>
      </c>
    </row>
    <row r="149" spans="1:13" ht="51.6" customHeight="1" x14ac:dyDescent="0.25">
      <c r="A149" s="28" t="s">
        <v>51</v>
      </c>
      <c r="B149" s="130" t="s">
        <v>240</v>
      </c>
      <c r="C149" s="130"/>
      <c r="D149" s="130"/>
      <c r="E149" s="130"/>
      <c r="F149" s="130"/>
      <c r="G149" s="130"/>
      <c r="H149" s="130"/>
      <c r="I149" s="130"/>
      <c r="J149" s="17" t="s">
        <v>3</v>
      </c>
      <c r="K149" s="41" t="s">
        <v>232</v>
      </c>
      <c r="L149" s="11" t="s">
        <v>267</v>
      </c>
      <c r="M149" s="11"/>
    </row>
    <row r="150" spans="1:13" ht="51.6" customHeight="1" x14ac:dyDescent="0.25">
      <c r="A150" s="28" t="s">
        <v>52</v>
      </c>
      <c r="B150" s="130" t="s">
        <v>243</v>
      </c>
      <c r="C150" s="130"/>
      <c r="D150" s="130"/>
      <c r="E150" s="130"/>
      <c r="F150" s="130"/>
      <c r="G150" s="130"/>
      <c r="H150" s="130"/>
      <c r="I150" s="130"/>
      <c r="J150" s="17" t="s">
        <v>3</v>
      </c>
      <c r="K150" s="41" t="s">
        <v>232</v>
      </c>
      <c r="L150" s="11" t="s">
        <v>267</v>
      </c>
      <c r="M150" s="11"/>
    </row>
    <row r="151" spans="1:13" ht="51.6" customHeight="1" x14ac:dyDescent="0.25">
      <c r="A151" s="28" t="s">
        <v>53</v>
      </c>
      <c r="B151" s="130" t="s">
        <v>241</v>
      </c>
      <c r="C151" s="130"/>
      <c r="D151" s="130"/>
      <c r="E151" s="130"/>
      <c r="F151" s="130"/>
      <c r="G151" s="130"/>
      <c r="H151" s="130"/>
      <c r="I151" s="130"/>
      <c r="J151" s="17" t="s">
        <v>3</v>
      </c>
      <c r="K151" s="41" t="s">
        <v>232</v>
      </c>
      <c r="L151" s="11" t="s">
        <v>267</v>
      </c>
      <c r="M151" s="11"/>
    </row>
    <row r="152" spans="1:13" ht="51.6" customHeight="1" x14ac:dyDescent="0.25">
      <c r="A152" s="28" t="s">
        <v>54</v>
      </c>
      <c r="B152" s="131">
        <v>41689</v>
      </c>
      <c r="C152" s="130"/>
      <c r="D152" s="130"/>
      <c r="E152" s="130"/>
      <c r="F152" s="130"/>
      <c r="G152" s="130"/>
      <c r="H152" s="130"/>
      <c r="I152" s="130"/>
      <c r="J152" s="17" t="s">
        <v>3</v>
      </c>
      <c r="K152" s="41" t="s">
        <v>232</v>
      </c>
      <c r="L152" s="11" t="s">
        <v>267</v>
      </c>
      <c r="M152" s="11"/>
    </row>
    <row r="153" spans="1:13" ht="51.6" customHeight="1" x14ac:dyDescent="0.25">
      <c r="A153" s="28" t="s">
        <v>55</v>
      </c>
      <c r="B153" s="131">
        <v>42044</v>
      </c>
      <c r="C153" s="130"/>
      <c r="D153" s="130"/>
      <c r="E153" s="130"/>
      <c r="F153" s="130"/>
      <c r="G153" s="130"/>
      <c r="H153" s="130"/>
      <c r="I153" s="130"/>
      <c r="J153" s="17" t="s">
        <v>3</v>
      </c>
      <c r="K153" s="41" t="s">
        <v>232</v>
      </c>
      <c r="L153" s="11" t="s">
        <v>267</v>
      </c>
      <c r="M153" s="11"/>
    </row>
    <row r="154" spans="1:13" ht="51.6" customHeight="1" x14ac:dyDescent="0.25">
      <c r="A154" s="28" t="s">
        <v>56</v>
      </c>
      <c r="B154" s="132">
        <v>285185666</v>
      </c>
      <c r="C154" s="132"/>
      <c r="D154" s="132"/>
      <c r="E154" s="132"/>
      <c r="F154" s="132"/>
      <c r="G154" s="132"/>
      <c r="H154" s="132"/>
      <c r="I154" s="132"/>
      <c r="J154" s="17" t="s">
        <v>3</v>
      </c>
      <c r="K154" s="41" t="s">
        <v>232</v>
      </c>
      <c r="L154" s="11" t="s">
        <v>267</v>
      </c>
      <c r="M154" s="11"/>
    </row>
    <row r="155" spans="1:13" ht="51.6" customHeight="1" x14ac:dyDescent="0.25">
      <c r="A155" s="28" t="s">
        <v>98</v>
      </c>
      <c r="B155" s="133">
        <v>22340</v>
      </c>
      <c r="C155" s="134"/>
      <c r="D155" s="134"/>
      <c r="E155" s="134"/>
      <c r="F155" s="134"/>
      <c r="G155" s="134"/>
      <c r="H155" s="134"/>
      <c r="I155" s="135"/>
      <c r="J155" s="17" t="s">
        <v>3</v>
      </c>
      <c r="K155" s="41" t="s">
        <v>232</v>
      </c>
      <c r="L155" s="11" t="s">
        <v>267</v>
      </c>
      <c r="M155" s="11"/>
    </row>
    <row r="156" spans="1:13" ht="51.6" customHeight="1" x14ac:dyDescent="0.25">
      <c r="A156" s="28" t="s">
        <v>57</v>
      </c>
      <c r="B156" s="132" t="s">
        <v>242</v>
      </c>
      <c r="C156" s="132"/>
      <c r="D156" s="132"/>
      <c r="E156" s="132"/>
      <c r="F156" s="132"/>
      <c r="G156" s="132"/>
      <c r="H156" s="132"/>
      <c r="I156" s="132"/>
      <c r="J156" s="17" t="s">
        <v>3</v>
      </c>
      <c r="K156" s="41" t="s">
        <v>232</v>
      </c>
      <c r="L156" s="11" t="s">
        <v>267</v>
      </c>
      <c r="M156" s="11"/>
    </row>
    <row r="157" spans="1:13" ht="25.2" x14ac:dyDescent="0.25">
      <c r="A157" s="136" t="s">
        <v>99</v>
      </c>
      <c r="B157" s="137"/>
      <c r="C157" s="137"/>
      <c r="D157" s="137"/>
      <c r="E157" s="137"/>
      <c r="F157" s="137"/>
      <c r="G157" s="137"/>
      <c r="H157" s="137"/>
      <c r="I157" s="138"/>
      <c r="J157" s="125" t="s">
        <v>3</v>
      </c>
      <c r="K157" s="126"/>
      <c r="L157" s="126"/>
      <c r="M157" s="127"/>
    </row>
    <row r="158" spans="1:13" x14ac:dyDescent="0.25">
      <c r="A158" s="128" t="s">
        <v>100</v>
      </c>
      <c r="B158" s="128"/>
      <c r="C158" s="128"/>
      <c r="D158" s="128"/>
      <c r="E158" s="128"/>
      <c r="F158" s="128"/>
      <c r="G158" s="128"/>
      <c r="H158" s="128"/>
      <c r="I158" s="128"/>
      <c r="J158" s="128"/>
      <c r="K158" s="128"/>
      <c r="L158" s="128"/>
      <c r="M158" s="128"/>
    </row>
    <row r="159" spans="1:13" x14ac:dyDescent="0.25">
      <c r="A159" s="2"/>
      <c r="D159" s="47"/>
      <c r="E159" s="47"/>
      <c r="F159" s="47"/>
      <c r="G159" s="47"/>
      <c r="H159" s="47"/>
      <c r="I159" s="47"/>
      <c r="J159" s="47"/>
      <c r="K159" s="47"/>
      <c r="L159" s="47"/>
    </row>
    <row r="160" spans="1:13" ht="55.2" x14ac:dyDescent="0.25">
      <c r="B160" s="43" t="s">
        <v>58</v>
      </c>
      <c r="C160" s="129" t="s">
        <v>59</v>
      </c>
      <c r="D160" s="129"/>
      <c r="E160" s="31" t="s">
        <v>23</v>
      </c>
      <c r="F160" s="30" t="s">
        <v>60</v>
      </c>
      <c r="G160" s="30" t="s">
        <v>101</v>
      </c>
      <c r="H160" s="30" t="s">
        <v>102</v>
      </c>
      <c r="I160" s="30" t="s">
        <v>61</v>
      </c>
      <c r="J160" s="30" t="s">
        <v>103</v>
      </c>
      <c r="K160" s="30" t="s">
        <v>104</v>
      </c>
      <c r="L160" s="30" t="s">
        <v>105</v>
      </c>
    </row>
    <row r="161" spans="1:13" x14ac:dyDescent="0.25">
      <c r="B161" s="48" t="str">
        <f>+$B$8</f>
        <v>Veronica Alejandra Ortiz Murcia</v>
      </c>
      <c r="C161" s="120">
        <v>9</v>
      </c>
      <c r="D161" s="121"/>
      <c r="E161" s="17" t="s">
        <v>3</v>
      </c>
      <c r="F161" s="32">
        <v>413.63</v>
      </c>
      <c r="G161" s="50">
        <v>22340</v>
      </c>
      <c r="H161" s="50">
        <v>0</v>
      </c>
      <c r="I161" s="35">
        <v>1</v>
      </c>
      <c r="J161" s="33">
        <f t="shared" ref="J161:J167" si="14">+IF(E161="SI",I161*F161,0)</f>
        <v>413.63</v>
      </c>
      <c r="K161" s="49">
        <f>+IF(E161="SI",I161*G161,0)</f>
        <v>22340</v>
      </c>
      <c r="L161" s="49">
        <f t="shared" ref="L161:L167" si="15">+IF(E161="SI",I161*H161,0)</f>
        <v>0</v>
      </c>
    </row>
    <row r="162" spans="1:13" x14ac:dyDescent="0.25">
      <c r="B162" s="48" t="str">
        <f>+$B$9</f>
        <v>Carlos Arturo Puerta Agudelo</v>
      </c>
      <c r="C162" s="120">
        <v>0</v>
      </c>
      <c r="D162" s="121"/>
      <c r="E162" s="17" t="s">
        <v>12</v>
      </c>
      <c r="F162" s="32"/>
      <c r="G162" s="50">
        <v>0</v>
      </c>
      <c r="H162" s="50">
        <v>0</v>
      </c>
      <c r="I162" s="35">
        <v>0</v>
      </c>
      <c r="J162" s="33">
        <f t="shared" si="14"/>
        <v>0</v>
      </c>
      <c r="K162" s="49">
        <f t="shared" ref="K162:K167" si="16">+IF(E162="SI",I162*G162,0)</f>
        <v>0</v>
      </c>
      <c r="L162" s="49">
        <f t="shared" si="15"/>
        <v>0</v>
      </c>
    </row>
    <row r="163" spans="1:13" x14ac:dyDescent="0.25">
      <c r="B163" s="48">
        <f>+$B$10</f>
        <v>0</v>
      </c>
      <c r="C163" s="120"/>
      <c r="D163" s="121"/>
      <c r="E163" s="17"/>
      <c r="F163" s="32"/>
      <c r="G163" s="50"/>
      <c r="H163" s="50"/>
      <c r="I163" s="35"/>
      <c r="J163" s="33">
        <f t="shared" si="14"/>
        <v>0</v>
      </c>
      <c r="K163" s="49">
        <f t="shared" si="16"/>
        <v>0</v>
      </c>
      <c r="L163" s="49">
        <f t="shared" si="15"/>
        <v>0</v>
      </c>
    </row>
    <row r="164" spans="1:13" x14ac:dyDescent="0.25">
      <c r="B164" s="48">
        <f>+$B$11</f>
        <v>0</v>
      </c>
      <c r="C164" s="120"/>
      <c r="D164" s="121"/>
      <c r="E164" s="17"/>
      <c r="F164" s="32"/>
      <c r="G164" s="50"/>
      <c r="H164" s="50"/>
      <c r="I164" s="35"/>
      <c r="J164" s="33">
        <f t="shared" si="14"/>
        <v>0</v>
      </c>
      <c r="K164" s="49">
        <f t="shared" si="16"/>
        <v>0</v>
      </c>
      <c r="L164" s="49">
        <f t="shared" si="15"/>
        <v>0</v>
      </c>
    </row>
    <row r="165" spans="1:13" x14ac:dyDescent="0.25">
      <c r="B165" s="48">
        <f>+$B$12</f>
        <v>0</v>
      </c>
      <c r="C165" s="120"/>
      <c r="D165" s="121"/>
      <c r="E165" s="17"/>
      <c r="F165" s="32"/>
      <c r="G165" s="50"/>
      <c r="H165" s="50"/>
      <c r="I165" s="35"/>
      <c r="J165" s="33">
        <f t="shared" si="14"/>
        <v>0</v>
      </c>
      <c r="K165" s="49">
        <f t="shared" si="16"/>
        <v>0</v>
      </c>
      <c r="L165" s="49">
        <f t="shared" si="15"/>
        <v>0</v>
      </c>
    </row>
    <row r="166" spans="1:13" x14ac:dyDescent="0.25">
      <c r="B166" s="48">
        <f>+$B$13</f>
        <v>0</v>
      </c>
      <c r="C166" s="120"/>
      <c r="D166" s="121"/>
      <c r="E166" s="17"/>
      <c r="F166" s="32"/>
      <c r="G166" s="50"/>
      <c r="H166" s="50"/>
      <c r="I166" s="35"/>
      <c r="J166" s="33">
        <f t="shared" si="14"/>
        <v>0</v>
      </c>
      <c r="K166" s="49">
        <f t="shared" si="16"/>
        <v>0</v>
      </c>
      <c r="L166" s="49">
        <f t="shared" si="15"/>
        <v>0</v>
      </c>
    </row>
    <row r="167" spans="1:13" x14ac:dyDescent="0.25">
      <c r="B167" s="48">
        <f>+$B$14</f>
        <v>0</v>
      </c>
      <c r="C167" s="120"/>
      <c r="D167" s="121"/>
      <c r="E167" s="17"/>
      <c r="F167" s="32"/>
      <c r="G167" s="50"/>
      <c r="H167" s="50"/>
      <c r="I167" s="35"/>
      <c r="J167" s="33">
        <f t="shared" si="14"/>
        <v>0</v>
      </c>
      <c r="K167" s="49">
        <f t="shared" si="16"/>
        <v>0</v>
      </c>
      <c r="L167" s="49">
        <f t="shared" si="15"/>
        <v>0</v>
      </c>
    </row>
    <row r="168" spans="1:13" x14ac:dyDescent="0.25">
      <c r="A168" s="2"/>
      <c r="I168" s="1" t="s">
        <v>106</v>
      </c>
      <c r="J168" s="33">
        <f>SUM(J161:J167)</f>
        <v>413.63</v>
      </c>
      <c r="K168" s="49">
        <f>SUM(K161:K167)</f>
        <v>22340</v>
      </c>
      <c r="L168" s="49">
        <f>SUM(L161:L167)</f>
        <v>0</v>
      </c>
    </row>
    <row r="169" spans="1:13" x14ac:dyDescent="0.25">
      <c r="A169" s="2"/>
      <c r="L169" s="34"/>
    </row>
    <row r="170" spans="1:13" x14ac:dyDescent="0.25">
      <c r="A170" s="2"/>
      <c r="L170" s="34"/>
    </row>
    <row r="171" spans="1:13" ht="25.2" x14ac:dyDescent="0.45">
      <c r="A171" s="122" t="s">
        <v>107</v>
      </c>
      <c r="B171" s="94"/>
      <c r="C171" s="94"/>
      <c r="D171" s="94"/>
      <c r="E171" s="94"/>
      <c r="F171" s="94"/>
      <c r="G171" s="94"/>
      <c r="H171" s="94"/>
      <c r="I171" s="94"/>
      <c r="J171" s="94"/>
      <c r="K171" s="94"/>
      <c r="L171" s="94"/>
      <c r="M171" s="95"/>
    </row>
    <row r="172" spans="1:13" ht="28.2" x14ac:dyDescent="0.5">
      <c r="A172" s="195" t="str">
        <f>+IF(AND(J168&gt;0,AND(K168&gt;0,AND(J149="SI",J150="SI",J151="SI",J152="SI",J153="SI",J154="SI",J156="SI",J155="SI"))),"CUMPLE","NO CUMPLE")</f>
        <v>CUMPLE</v>
      </c>
      <c r="B172" s="195"/>
      <c r="C172" s="195"/>
      <c r="D172" s="195"/>
      <c r="E172" s="195"/>
      <c r="F172" s="195"/>
      <c r="G172" s="195"/>
      <c r="H172" s="195"/>
      <c r="I172" s="195"/>
      <c r="J172" s="195"/>
      <c r="K172" s="195"/>
      <c r="L172" s="195"/>
      <c r="M172" s="195"/>
    </row>
    <row r="173" spans="1:13" ht="40.200000000000003" customHeight="1" thickBot="1" x14ac:dyDescent="0.3">
      <c r="A173" s="109" t="s">
        <v>110</v>
      </c>
      <c r="B173" s="109"/>
      <c r="C173" s="109"/>
      <c r="D173" s="193">
        <f>+IF(A172="CUMPLE",J168,0)</f>
        <v>413.63</v>
      </c>
      <c r="E173" s="194"/>
      <c r="F173" s="109" t="s">
        <v>111</v>
      </c>
      <c r="G173" s="109"/>
      <c r="H173" s="123">
        <f>+IF(A172="CUMPLE",K168,0)</f>
        <v>22340</v>
      </c>
      <c r="I173" s="124"/>
      <c r="J173" s="109" t="s">
        <v>112</v>
      </c>
      <c r="K173" s="109"/>
      <c r="L173" s="123">
        <f>+IF(A172="CUMPLE",L168,0)</f>
        <v>0</v>
      </c>
      <c r="M173" s="124"/>
    </row>
    <row r="174" spans="1:13" ht="31.8" customHeight="1" thickBot="1" x14ac:dyDescent="0.3">
      <c r="A174" s="196" t="s">
        <v>308</v>
      </c>
      <c r="B174" s="197"/>
      <c r="C174" s="197"/>
      <c r="D174" s="197"/>
      <c r="E174" s="197"/>
      <c r="F174" s="197"/>
      <c r="G174" s="197"/>
      <c r="H174" s="197"/>
      <c r="I174" s="197"/>
      <c r="J174" s="197"/>
      <c r="K174" s="197"/>
      <c r="L174" s="197"/>
      <c r="M174" s="198"/>
    </row>
    <row r="175" spans="1:13" x14ac:dyDescent="0.25">
      <c r="A175" s="51"/>
      <c r="B175" s="52"/>
      <c r="C175" s="52"/>
      <c r="D175" s="52"/>
      <c r="E175" s="52"/>
      <c r="F175" s="52"/>
      <c r="G175" s="52"/>
      <c r="H175" s="52"/>
      <c r="I175" s="52"/>
      <c r="J175" s="52"/>
      <c r="K175" s="52"/>
      <c r="L175" s="52"/>
      <c r="M175" s="53"/>
    </row>
    <row r="176" spans="1:13" ht="18" hidden="1" x14ac:dyDescent="0.25">
      <c r="A176" s="142" t="s">
        <v>67</v>
      </c>
      <c r="B176" s="142"/>
      <c r="C176" s="142"/>
      <c r="D176" s="142"/>
      <c r="E176" s="142"/>
      <c r="F176" s="142"/>
      <c r="G176" s="142"/>
      <c r="H176" s="142"/>
      <c r="I176" s="142"/>
      <c r="J176" s="142"/>
      <c r="K176" s="142"/>
      <c r="L176" s="142"/>
      <c r="M176" s="142"/>
    </row>
    <row r="177" spans="1:13" hidden="1" x14ac:dyDescent="0.25">
      <c r="A177" s="15" t="s">
        <v>49</v>
      </c>
      <c r="B177" s="143" t="s">
        <v>50</v>
      </c>
      <c r="C177" s="143"/>
      <c r="D177" s="143"/>
      <c r="E177" s="143"/>
      <c r="F177" s="143"/>
      <c r="G177" s="143"/>
      <c r="H177" s="143"/>
      <c r="I177" s="143"/>
      <c r="J177" s="13" t="s">
        <v>23</v>
      </c>
      <c r="K177" s="13" t="s">
        <v>24</v>
      </c>
      <c r="L177" s="13" t="s">
        <v>25</v>
      </c>
      <c r="M177" s="13" t="s">
        <v>26</v>
      </c>
    </row>
    <row r="178" spans="1:13" ht="26.4" hidden="1" x14ac:dyDescent="0.25">
      <c r="A178" s="28" t="s">
        <v>51</v>
      </c>
      <c r="B178" s="130"/>
      <c r="C178" s="130"/>
      <c r="D178" s="130"/>
      <c r="E178" s="130"/>
      <c r="F178" s="130"/>
      <c r="G178" s="130"/>
      <c r="H178" s="130"/>
      <c r="I178" s="130"/>
      <c r="J178" s="17"/>
      <c r="K178" s="11"/>
      <c r="L178" s="11"/>
      <c r="M178" s="11"/>
    </row>
    <row r="179" spans="1:13" ht="26.4" hidden="1" x14ac:dyDescent="0.25">
      <c r="A179" s="28" t="s">
        <v>52</v>
      </c>
      <c r="B179" s="130"/>
      <c r="C179" s="130"/>
      <c r="D179" s="130"/>
      <c r="E179" s="130"/>
      <c r="F179" s="130"/>
      <c r="G179" s="130"/>
      <c r="H179" s="130"/>
      <c r="I179" s="130"/>
      <c r="J179" s="17"/>
      <c r="K179" s="11"/>
      <c r="L179" s="11"/>
      <c r="M179" s="11"/>
    </row>
    <row r="180" spans="1:13" hidden="1" x14ac:dyDescent="0.25">
      <c r="A180" s="28" t="s">
        <v>53</v>
      </c>
      <c r="B180" s="130"/>
      <c r="C180" s="130"/>
      <c r="D180" s="130"/>
      <c r="E180" s="130"/>
      <c r="F180" s="130"/>
      <c r="G180" s="130"/>
      <c r="H180" s="130"/>
      <c r="I180" s="130"/>
      <c r="J180" s="17"/>
      <c r="K180" s="11"/>
      <c r="L180" s="11"/>
      <c r="M180" s="11"/>
    </row>
    <row r="181" spans="1:13" ht="26.4" hidden="1" x14ac:dyDescent="0.25">
      <c r="A181" s="28" t="s">
        <v>54</v>
      </c>
      <c r="B181" s="131"/>
      <c r="C181" s="130"/>
      <c r="D181" s="130"/>
      <c r="E181" s="130"/>
      <c r="F181" s="130"/>
      <c r="G181" s="130"/>
      <c r="H181" s="130"/>
      <c r="I181" s="130"/>
      <c r="J181" s="17"/>
      <c r="K181" s="11"/>
      <c r="L181" s="11"/>
      <c r="M181" s="11"/>
    </row>
    <row r="182" spans="1:13" ht="26.4" hidden="1" x14ac:dyDescent="0.25">
      <c r="A182" s="28" t="s">
        <v>55</v>
      </c>
      <c r="B182" s="130"/>
      <c r="C182" s="130"/>
      <c r="D182" s="130"/>
      <c r="E182" s="130"/>
      <c r="F182" s="130"/>
      <c r="G182" s="130"/>
      <c r="H182" s="130"/>
      <c r="I182" s="130"/>
      <c r="J182" s="17"/>
      <c r="K182" s="11"/>
      <c r="L182" s="11"/>
      <c r="M182" s="11"/>
    </row>
    <row r="183" spans="1:13" ht="26.4" hidden="1" x14ac:dyDescent="0.25">
      <c r="A183" s="28" t="s">
        <v>56</v>
      </c>
      <c r="B183" s="132"/>
      <c r="C183" s="132"/>
      <c r="D183" s="132"/>
      <c r="E183" s="132"/>
      <c r="F183" s="132"/>
      <c r="G183" s="132"/>
      <c r="H183" s="132"/>
      <c r="I183" s="132"/>
      <c r="J183" s="17"/>
      <c r="K183" s="11"/>
      <c r="L183" s="11"/>
      <c r="M183" s="11"/>
    </row>
    <row r="184" spans="1:13" ht="26.4" hidden="1" x14ac:dyDescent="0.25">
      <c r="A184" s="28" t="s">
        <v>98</v>
      </c>
      <c r="B184" s="133"/>
      <c r="C184" s="134"/>
      <c r="D184" s="134"/>
      <c r="E184" s="134"/>
      <c r="F184" s="134"/>
      <c r="G184" s="134"/>
      <c r="H184" s="134"/>
      <c r="I184" s="135"/>
      <c r="J184" s="17"/>
      <c r="K184" s="11"/>
      <c r="L184" s="11"/>
      <c r="M184" s="11"/>
    </row>
    <row r="185" spans="1:13" ht="39.6" hidden="1" x14ac:dyDescent="0.25">
      <c r="A185" s="28" t="s">
        <v>57</v>
      </c>
      <c r="B185" s="132"/>
      <c r="C185" s="132"/>
      <c r="D185" s="132"/>
      <c r="E185" s="132"/>
      <c r="F185" s="132"/>
      <c r="G185" s="132"/>
      <c r="H185" s="132"/>
      <c r="I185" s="132"/>
      <c r="J185" s="17"/>
      <c r="K185" s="11"/>
      <c r="L185" s="11"/>
      <c r="M185" s="11"/>
    </row>
    <row r="186" spans="1:13" ht="25.2" hidden="1" x14ac:dyDescent="0.25">
      <c r="A186" s="136" t="s">
        <v>99</v>
      </c>
      <c r="B186" s="137"/>
      <c r="C186" s="137"/>
      <c r="D186" s="137"/>
      <c r="E186" s="137"/>
      <c r="F186" s="137"/>
      <c r="G186" s="137"/>
      <c r="H186" s="137"/>
      <c r="I186" s="138"/>
      <c r="J186" s="125"/>
      <c r="K186" s="126"/>
      <c r="L186" s="126"/>
      <c r="M186" s="127"/>
    </row>
    <row r="187" spans="1:13" hidden="1" x14ac:dyDescent="0.25">
      <c r="A187" s="128" t="s">
        <v>100</v>
      </c>
      <c r="B187" s="128"/>
      <c r="C187" s="128"/>
      <c r="D187" s="128"/>
      <c r="E187" s="128"/>
      <c r="F187" s="128"/>
      <c r="G187" s="128"/>
      <c r="H187" s="128"/>
      <c r="I187" s="128"/>
      <c r="J187" s="128"/>
      <c r="K187" s="128"/>
      <c r="L187" s="128"/>
      <c r="M187" s="128"/>
    </row>
    <row r="188" spans="1:13" hidden="1" x14ac:dyDescent="0.25">
      <c r="A188" s="2"/>
      <c r="D188" s="47"/>
      <c r="E188" s="47"/>
      <c r="F188" s="47"/>
      <c r="G188" s="47"/>
      <c r="H188" s="47"/>
      <c r="I188" s="47"/>
      <c r="J188" s="47"/>
      <c r="K188" s="47"/>
      <c r="L188" s="47"/>
    </row>
    <row r="189" spans="1:13" ht="55.2" hidden="1" x14ac:dyDescent="0.25">
      <c r="B189" s="43" t="s">
        <v>58</v>
      </c>
      <c r="C189" s="129" t="s">
        <v>59</v>
      </c>
      <c r="D189" s="129"/>
      <c r="E189" s="31" t="s">
        <v>23</v>
      </c>
      <c r="F189" s="30" t="s">
        <v>60</v>
      </c>
      <c r="G189" s="30" t="s">
        <v>101</v>
      </c>
      <c r="H189" s="30" t="s">
        <v>102</v>
      </c>
      <c r="I189" s="30" t="s">
        <v>61</v>
      </c>
      <c r="J189" s="30" t="s">
        <v>103</v>
      </c>
      <c r="K189" s="30" t="s">
        <v>104</v>
      </c>
      <c r="L189" s="30" t="s">
        <v>105</v>
      </c>
    </row>
    <row r="190" spans="1:13" hidden="1" x14ac:dyDescent="0.25">
      <c r="B190" s="48" t="str">
        <f>+$B$8</f>
        <v>Veronica Alejandra Ortiz Murcia</v>
      </c>
      <c r="C190" s="120"/>
      <c r="D190" s="121"/>
      <c r="E190" s="17"/>
      <c r="F190" s="32"/>
      <c r="G190" s="50"/>
      <c r="H190" s="50"/>
      <c r="I190" s="35"/>
      <c r="J190" s="33">
        <f t="shared" ref="J190:J196" si="17">+IF(E190="SI",I190*F190,0)</f>
        <v>0</v>
      </c>
      <c r="K190" s="49">
        <f t="shared" ref="K190:K196" si="18">+IF(E190="SI",I190*G190,0)</f>
        <v>0</v>
      </c>
      <c r="L190" s="49">
        <f t="shared" ref="L190:L196" si="19">+IF(E190="SI",I190*H190,0)</f>
        <v>0</v>
      </c>
    </row>
    <row r="191" spans="1:13" hidden="1" x14ac:dyDescent="0.25">
      <c r="B191" s="48" t="str">
        <f>+$B$9</f>
        <v>Carlos Arturo Puerta Agudelo</v>
      </c>
      <c r="C191" s="120"/>
      <c r="D191" s="121"/>
      <c r="E191" s="17"/>
      <c r="F191" s="32"/>
      <c r="G191" s="50"/>
      <c r="H191" s="50"/>
      <c r="I191" s="35"/>
      <c r="J191" s="33">
        <f t="shared" si="17"/>
        <v>0</v>
      </c>
      <c r="K191" s="49">
        <f t="shared" si="18"/>
        <v>0</v>
      </c>
      <c r="L191" s="49">
        <f t="shared" si="19"/>
        <v>0</v>
      </c>
    </row>
    <row r="192" spans="1:13" hidden="1" x14ac:dyDescent="0.25">
      <c r="B192" s="48">
        <f>+$B$10</f>
        <v>0</v>
      </c>
      <c r="C192" s="120"/>
      <c r="D192" s="121"/>
      <c r="E192" s="17"/>
      <c r="F192" s="32"/>
      <c r="G192" s="50"/>
      <c r="H192" s="50"/>
      <c r="I192" s="35"/>
      <c r="J192" s="33">
        <f t="shared" si="17"/>
        <v>0</v>
      </c>
      <c r="K192" s="49">
        <f t="shared" si="18"/>
        <v>0</v>
      </c>
      <c r="L192" s="49">
        <f t="shared" si="19"/>
        <v>0</v>
      </c>
    </row>
    <row r="193" spans="1:13" hidden="1" x14ac:dyDescent="0.25">
      <c r="B193" s="48">
        <f>+$B$11</f>
        <v>0</v>
      </c>
      <c r="C193" s="120"/>
      <c r="D193" s="121"/>
      <c r="E193" s="17"/>
      <c r="F193" s="32"/>
      <c r="G193" s="50"/>
      <c r="H193" s="50"/>
      <c r="I193" s="35"/>
      <c r="J193" s="33">
        <f t="shared" si="17"/>
        <v>0</v>
      </c>
      <c r="K193" s="49">
        <f t="shared" si="18"/>
        <v>0</v>
      </c>
      <c r="L193" s="49">
        <f t="shared" si="19"/>
        <v>0</v>
      </c>
    </row>
    <row r="194" spans="1:13" hidden="1" x14ac:dyDescent="0.25">
      <c r="B194" s="48">
        <f>+$B$12</f>
        <v>0</v>
      </c>
      <c r="C194" s="120"/>
      <c r="D194" s="121"/>
      <c r="E194" s="17"/>
      <c r="F194" s="32"/>
      <c r="G194" s="50"/>
      <c r="H194" s="50"/>
      <c r="I194" s="35"/>
      <c r="J194" s="33">
        <f t="shared" si="17"/>
        <v>0</v>
      </c>
      <c r="K194" s="49">
        <f t="shared" si="18"/>
        <v>0</v>
      </c>
      <c r="L194" s="49">
        <f t="shared" si="19"/>
        <v>0</v>
      </c>
    </row>
    <row r="195" spans="1:13" hidden="1" x14ac:dyDescent="0.25">
      <c r="B195" s="48">
        <f>+$B$13</f>
        <v>0</v>
      </c>
      <c r="C195" s="120"/>
      <c r="D195" s="121"/>
      <c r="E195" s="17"/>
      <c r="F195" s="32"/>
      <c r="G195" s="50"/>
      <c r="H195" s="50"/>
      <c r="I195" s="35"/>
      <c r="J195" s="33">
        <f t="shared" si="17"/>
        <v>0</v>
      </c>
      <c r="K195" s="49">
        <f t="shared" si="18"/>
        <v>0</v>
      </c>
      <c r="L195" s="49">
        <f t="shared" si="19"/>
        <v>0</v>
      </c>
    </row>
    <row r="196" spans="1:13" hidden="1" x14ac:dyDescent="0.25">
      <c r="B196" s="48">
        <f>+$B$14</f>
        <v>0</v>
      </c>
      <c r="C196" s="120"/>
      <c r="D196" s="121"/>
      <c r="E196" s="17"/>
      <c r="F196" s="32"/>
      <c r="G196" s="50"/>
      <c r="H196" s="50"/>
      <c r="I196" s="35"/>
      <c r="J196" s="33">
        <f t="shared" si="17"/>
        <v>0</v>
      </c>
      <c r="K196" s="49">
        <f t="shared" si="18"/>
        <v>0</v>
      </c>
      <c r="L196" s="49">
        <f t="shared" si="19"/>
        <v>0</v>
      </c>
    </row>
    <row r="197" spans="1:13" hidden="1" x14ac:dyDescent="0.25">
      <c r="A197" s="2"/>
      <c r="I197" s="1" t="s">
        <v>106</v>
      </c>
      <c r="J197" s="33">
        <f>SUM(J190:J196)</f>
        <v>0</v>
      </c>
      <c r="K197" s="49">
        <f>SUM(K190:K196)</f>
        <v>0</v>
      </c>
      <c r="L197" s="49">
        <f>SUM(L190:L196)</f>
        <v>0</v>
      </c>
    </row>
    <row r="198" spans="1:13" hidden="1" x14ac:dyDescent="0.25">
      <c r="A198" s="2"/>
      <c r="L198" s="34"/>
    </row>
    <row r="199" spans="1:13" hidden="1" x14ac:dyDescent="0.25">
      <c r="A199" s="2"/>
      <c r="L199" s="34"/>
    </row>
    <row r="200" spans="1:13" ht="25.2" hidden="1" x14ac:dyDescent="0.45">
      <c r="A200" s="122" t="s">
        <v>107</v>
      </c>
      <c r="B200" s="94"/>
      <c r="C200" s="94"/>
      <c r="D200" s="94"/>
      <c r="E200" s="94"/>
      <c r="F200" s="94"/>
      <c r="G200" s="94"/>
      <c r="H200" s="94"/>
      <c r="I200" s="94"/>
      <c r="J200" s="94"/>
      <c r="K200" s="94"/>
      <c r="L200" s="94"/>
      <c r="M200" s="95"/>
    </row>
    <row r="201" spans="1:13" ht="28.2" hidden="1" x14ac:dyDescent="0.5">
      <c r="A201" s="195" t="str">
        <f>+IF(AND(J197&gt;0,AND(K197&gt;0,AND(J178="SI",J179="SI",J180="SI",J181="SI",J182="SI",J183="SI",J185="SI",J184="SI"))),"CUMPLE","NO CUMPLE")</f>
        <v>NO CUMPLE</v>
      </c>
      <c r="B201" s="195"/>
      <c r="C201" s="195"/>
      <c r="D201" s="195"/>
      <c r="E201" s="195"/>
      <c r="F201" s="195"/>
      <c r="G201" s="195"/>
      <c r="H201" s="195"/>
      <c r="I201" s="195"/>
      <c r="J201" s="195"/>
      <c r="K201" s="195"/>
      <c r="L201" s="195"/>
      <c r="M201" s="195"/>
    </row>
    <row r="202" spans="1:13" ht="25.8" hidden="1" thickBot="1" x14ac:dyDescent="0.3">
      <c r="A202" s="109" t="s">
        <v>110</v>
      </c>
      <c r="B202" s="109"/>
      <c r="C202" s="109"/>
      <c r="D202" s="193">
        <f>+IF(A201="CUMPLE",J197,0)</f>
        <v>0</v>
      </c>
      <c r="E202" s="194"/>
      <c r="F202" s="109" t="s">
        <v>111</v>
      </c>
      <c r="G202" s="109"/>
      <c r="H202" s="123">
        <f>+IF(A201="CUMPLE",K197,0)</f>
        <v>0</v>
      </c>
      <c r="I202" s="124"/>
      <c r="J202" s="109" t="s">
        <v>112</v>
      </c>
      <c r="K202" s="109"/>
      <c r="L202" s="123">
        <f>+IF(A201="CUMPLE",L197,0)</f>
        <v>0</v>
      </c>
      <c r="M202" s="124"/>
    </row>
    <row r="203" spans="1:13" ht="14.4" hidden="1" thickBot="1" x14ac:dyDescent="0.3">
      <c r="A203" s="196" t="s">
        <v>62</v>
      </c>
      <c r="B203" s="197"/>
      <c r="C203" s="197"/>
      <c r="D203" s="197"/>
      <c r="E203" s="197"/>
      <c r="F203" s="197"/>
      <c r="G203" s="197"/>
      <c r="H203" s="197"/>
      <c r="I203" s="197"/>
      <c r="J203" s="197"/>
      <c r="K203" s="197"/>
      <c r="L203" s="197"/>
      <c r="M203" s="198"/>
    </row>
    <row r="204" spans="1:13" hidden="1" x14ac:dyDescent="0.25">
      <c r="A204" s="51"/>
      <c r="B204" s="52"/>
      <c r="C204" s="52"/>
      <c r="D204" s="52"/>
      <c r="E204" s="52"/>
      <c r="F204" s="52"/>
      <c r="G204" s="52"/>
      <c r="H204" s="52"/>
      <c r="I204" s="52"/>
      <c r="J204" s="52"/>
      <c r="K204" s="52"/>
      <c r="L204" s="52"/>
      <c r="M204" s="53"/>
    </row>
    <row r="205" spans="1:13" ht="18" hidden="1" x14ac:dyDescent="0.25">
      <c r="A205" s="142" t="s">
        <v>68</v>
      </c>
      <c r="B205" s="142"/>
      <c r="C205" s="142"/>
      <c r="D205" s="142"/>
      <c r="E205" s="142"/>
      <c r="F205" s="142"/>
      <c r="G205" s="142"/>
      <c r="H205" s="142"/>
      <c r="I205" s="142"/>
      <c r="J205" s="142"/>
      <c r="K205" s="142"/>
      <c r="L205" s="142"/>
      <c r="M205" s="142"/>
    </row>
    <row r="206" spans="1:13" hidden="1" x14ac:dyDescent="0.25">
      <c r="A206" s="15" t="s">
        <v>49</v>
      </c>
      <c r="B206" s="143" t="s">
        <v>50</v>
      </c>
      <c r="C206" s="143"/>
      <c r="D206" s="143"/>
      <c r="E206" s="143"/>
      <c r="F206" s="143"/>
      <c r="G206" s="143"/>
      <c r="H206" s="143"/>
      <c r="I206" s="143"/>
      <c r="J206" s="13" t="s">
        <v>23</v>
      </c>
      <c r="K206" s="13" t="s">
        <v>24</v>
      </c>
      <c r="L206" s="13" t="s">
        <v>25</v>
      </c>
      <c r="M206" s="13" t="s">
        <v>26</v>
      </c>
    </row>
    <row r="207" spans="1:13" ht="26.4" hidden="1" x14ac:dyDescent="0.25">
      <c r="A207" s="28" t="s">
        <v>51</v>
      </c>
      <c r="B207" s="130"/>
      <c r="C207" s="130"/>
      <c r="D207" s="130"/>
      <c r="E207" s="130"/>
      <c r="F207" s="130"/>
      <c r="G207" s="130"/>
      <c r="H207" s="130"/>
      <c r="I207" s="130"/>
      <c r="J207" s="17"/>
      <c r="K207" s="11"/>
      <c r="L207" s="11"/>
      <c r="M207" s="11"/>
    </row>
    <row r="208" spans="1:13" ht="26.4" hidden="1" x14ac:dyDescent="0.25">
      <c r="A208" s="28" t="s">
        <v>52</v>
      </c>
      <c r="B208" s="130"/>
      <c r="C208" s="130"/>
      <c r="D208" s="130"/>
      <c r="E208" s="130"/>
      <c r="F208" s="130"/>
      <c r="G208" s="130"/>
      <c r="H208" s="130"/>
      <c r="I208" s="130"/>
      <c r="J208" s="17"/>
      <c r="K208" s="11"/>
      <c r="L208" s="11"/>
      <c r="M208" s="11"/>
    </row>
    <row r="209" spans="1:13" hidden="1" x14ac:dyDescent="0.25">
      <c r="A209" s="28" t="s">
        <v>53</v>
      </c>
      <c r="B209" s="130"/>
      <c r="C209" s="130"/>
      <c r="D209" s="130"/>
      <c r="E209" s="130"/>
      <c r="F209" s="130"/>
      <c r="G209" s="130"/>
      <c r="H209" s="130"/>
      <c r="I209" s="130"/>
      <c r="J209" s="17"/>
      <c r="K209" s="11"/>
      <c r="L209" s="11"/>
      <c r="M209" s="11"/>
    </row>
    <row r="210" spans="1:13" ht="26.4" hidden="1" x14ac:dyDescent="0.25">
      <c r="A210" s="28" t="s">
        <v>54</v>
      </c>
      <c r="B210" s="131"/>
      <c r="C210" s="130"/>
      <c r="D210" s="130"/>
      <c r="E210" s="130"/>
      <c r="F210" s="130"/>
      <c r="G210" s="130"/>
      <c r="H210" s="130"/>
      <c r="I210" s="130"/>
      <c r="J210" s="17"/>
      <c r="K210" s="11"/>
      <c r="L210" s="11"/>
      <c r="M210" s="11"/>
    </row>
    <row r="211" spans="1:13" ht="26.4" hidden="1" x14ac:dyDescent="0.25">
      <c r="A211" s="28" t="s">
        <v>55</v>
      </c>
      <c r="B211" s="130"/>
      <c r="C211" s="130"/>
      <c r="D211" s="130"/>
      <c r="E211" s="130"/>
      <c r="F211" s="130"/>
      <c r="G211" s="130"/>
      <c r="H211" s="130"/>
      <c r="I211" s="130"/>
      <c r="J211" s="17"/>
      <c r="K211" s="11"/>
      <c r="L211" s="11"/>
      <c r="M211" s="11"/>
    </row>
    <row r="212" spans="1:13" ht="26.4" hidden="1" x14ac:dyDescent="0.25">
      <c r="A212" s="28" t="s">
        <v>56</v>
      </c>
      <c r="B212" s="132"/>
      <c r="C212" s="132"/>
      <c r="D212" s="132"/>
      <c r="E212" s="132"/>
      <c r="F212" s="132"/>
      <c r="G212" s="132"/>
      <c r="H212" s="132"/>
      <c r="I212" s="132"/>
      <c r="J212" s="17"/>
      <c r="K212" s="11"/>
      <c r="L212" s="11"/>
      <c r="M212" s="11"/>
    </row>
    <row r="213" spans="1:13" ht="26.4" hidden="1" x14ac:dyDescent="0.25">
      <c r="A213" s="28" t="s">
        <v>98</v>
      </c>
      <c r="B213" s="133"/>
      <c r="C213" s="134"/>
      <c r="D213" s="134"/>
      <c r="E213" s="134"/>
      <c r="F213" s="134"/>
      <c r="G213" s="134"/>
      <c r="H213" s="134"/>
      <c r="I213" s="135"/>
      <c r="J213" s="17"/>
      <c r="K213" s="11"/>
      <c r="L213" s="11"/>
      <c r="M213" s="11"/>
    </row>
    <row r="214" spans="1:13" ht="39.6" hidden="1" x14ac:dyDescent="0.25">
      <c r="A214" s="28" t="s">
        <v>57</v>
      </c>
      <c r="B214" s="132"/>
      <c r="C214" s="132"/>
      <c r="D214" s="132"/>
      <c r="E214" s="132"/>
      <c r="F214" s="132"/>
      <c r="G214" s="132"/>
      <c r="H214" s="132"/>
      <c r="I214" s="132"/>
      <c r="J214" s="17"/>
      <c r="K214" s="11"/>
      <c r="L214" s="11"/>
      <c r="M214" s="11"/>
    </row>
    <row r="215" spans="1:13" ht="25.2" hidden="1" x14ac:dyDescent="0.25">
      <c r="A215" s="136" t="s">
        <v>99</v>
      </c>
      <c r="B215" s="137"/>
      <c r="C215" s="137"/>
      <c r="D215" s="137"/>
      <c r="E215" s="137"/>
      <c r="F215" s="137"/>
      <c r="G215" s="137"/>
      <c r="H215" s="137"/>
      <c r="I215" s="138"/>
      <c r="J215" s="125"/>
      <c r="K215" s="126"/>
      <c r="L215" s="126"/>
      <c r="M215" s="127"/>
    </row>
    <row r="216" spans="1:13" hidden="1" x14ac:dyDescent="0.25">
      <c r="A216" s="128" t="s">
        <v>100</v>
      </c>
      <c r="B216" s="128"/>
      <c r="C216" s="128"/>
      <c r="D216" s="128"/>
      <c r="E216" s="128"/>
      <c r="F216" s="128"/>
      <c r="G216" s="128"/>
      <c r="H216" s="128"/>
      <c r="I216" s="128"/>
      <c r="J216" s="128"/>
      <c r="K216" s="128"/>
      <c r="L216" s="128"/>
      <c r="M216" s="128"/>
    </row>
    <row r="217" spans="1:13" hidden="1" x14ac:dyDescent="0.25">
      <c r="A217" s="2"/>
      <c r="D217" s="47"/>
      <c r="E217" s="47"/>
      <c r="F217" s="47"/>
      <c r="G217" s="47"/>
      <c r="H217" s="47"/>
      <c r="I217" s="47"/>
      <c r="J217" s="47"/>
      <c r="K217" s="47"/>
      <c r="L217" s="47"/>
    </row>
    <row r="218" spans="1:13" ht="55.2" hidden="1" x14ac:dyDescent="0.25">
      <c r="B218" s="43" t="s">
        <v>58</v>
      </c>
      <c r="C218" s="129" t="s">
        <v>59</v>
      </c>
      <c r="D218" s="129"/>
      <c r="E218" s="31" t="s">
        <v>23</v>
      </c>
      <c r="F218" s="30" t="s">
        <v>60</v>
      </c>
      <c r="G218" s="30" t="s">
        <v>101</v>
      </c>
      <c r="H218" s="30" t="s">
        <v>102</v>
      </c>
      <c r="I218" s="30" t="s">
        <v>61</v>
      </c>
      <c r="J218" s="30" t="s">
        <v>103</v>
      </c>
      <c r="K218" s="30" t="s">
        <v>104</v>
      </c>
      <c r="L218" s="30" t="s">
        <v>105</v>
      </c>
    </row>
    <row r="219" spans="1:13" hidden="1" x14ac:dyDescent="0.25">
      <c r="B219" s="48" t="str">
        <f>+$B$8</f>
        <v>Veronica Alejandra Ortiz Murcia</v>
      </c>
      <c r="C219" s="120"/>
      <c r="D219" s="121"/>
      <c r="E219" s="17"/>
      <c r="F219" s="32"/>
      <c r="G219" s="50"/>
      <c r="H219" s="50"/>
      <c r="I219" s="35"/>
      <c r="J219" s="33">
        <f t="shared" ref="J219:J225" si="20">+IF(E219="SI",I219*F219,0)</f>
        <v>0</v>
      </c>
      <c r="K219" s="49">
        <f t="shared" ref="K219:K225" si="21">+IF(E219="SI",I219*G219,0)</f>
        <v>0</v>
      </c>
      <c r="L219" s="49">
        <f t="shared" ref="L219:L225" si="22">+IF(E219="SI",I219*H219,0)</f>
        <v>0</v>
      </c>
    </row>
    <row r="220" spans="1:13" hidden="1" x14ac:dyDescent="0.25">
      <c r="B220" s="48" t="str">
        <f>+$B$9</f>
        <v>Carlos Arturo Puerta Agudelo</v>
      </c>
      <c r="C220" s="120"/>
      <c r="D220" s="121"/>
      <c r="E220" s="17"/>
      <c r="F220" s="32"/>
      <c r="G220" s="50"/>
      <c r="H220" s="50"/>
      <c r="I220" s="35"/>
      <c r="J220" s="33">
        <f t="shared" si="20"/>
        <v>0</v>
      </c>
      <c r="K220" s="49">
        <f t="shared" si="21"/>
        <v>0</v>
      </c>
      <c r="L220" s="49">
        <f t="shared" si="22"/>
        <v>0</v>
      </c>
    </row>
    <row r="221" spans="1:13" hidden="1" x14ac:dyDescent="0.25">
      <c r="B221" s="48">
        <f>+$B$10</f>
        <v>0</v>
      </c>
      <c r="C221" s="120"/>
      <c r="D221" s="121"/>
      <c r="E221" s="17"/>
      <c r="F221" s="32"/>
      <c r="G221" s="50"/>
      <c r="H221" s="50"/>
      <c r="I221" s="35"/>
      <c r="J221" s="33">
        <f t="shared" si="20"/>
        <v>0</v>
      </c>
      <c r="K221" s="49">
        <f t="shared" si="21"/>
        <v>0</v>
      </c>
      <c r="L221" s="49">
        <f t="shared" si="22"/>
        <v>0</v>
      </c>
    </row>
    <row r="222" spans="1:13" hidden="1" x14ac:dyDescent="0.25">
      <c r="B222" s="48">
        <f>+$B$11</f>
        <v>0</v>
      </c>
      <c r="C222" s="120"/>
      <c r="D222" s="121"/>
      <c r="E222" s="17"/>
      <c r="F222" s="32"/>
      <c r="G222" s="50"/>
      <c r="H222" s="50"/>
      <c r="I222" s="35"/>
      <c r="J222" s="33">
        <f t="shared" si="20"/>
        <v>0</v>
      </c>
      <c r="K222" s="49">
        <f t="shared" si="21"/>
        <v>0</v>
      </c>
      <c r="L222" s="49">
        <f t="shared" si="22"/>
        <v>0</v>
      </c>
    </row>
    <row r="223" spans="1:13" hidden="1" x14ac:dyDescent="0.25">
      <c r="B223" s="48">
        <f>+$B$12</f>
        <v>0</v>
      </c>
      <c r="C223" s="120"/>
      <c r="D223" s="121"/>
      <c r="E223" s="17"/>
      <c r="F223" s="32"/>
      <c r="G223" s="50"/>
      <c r="H223" s="50"/>
      <c r="I223" s="35"/>
      <c r="J223" s="33">
        <f t="shared" si="20"/>
        <v>0</v>
      </c>
      <c r="K223" s="49">
        <f t="shared" si="21"/>
        <v>0</v>
      </c>
      <c r="L223" s="49">
        <f t="shared" si="22"/>
        <v>0</v>
      </c>
    </row>
    <row r="224" spans="1:13" ht="12.6" hidden="1" customHeight="1" x14ac:dyDescent="0.25">
      <c r="B224" s="48">
        <f>+$B$13</f>
        <v>0</v>
      </c>
      <c r="C224" s="120"/>
      <c r="D224" s="121"/>
      <c r="E224" s="17"/>
      <c r="F224" s="32"/>
      <c r="G224" s="50"/>
      <c r="H224" s="50"/>
      <c r="I224" s="35"/>
      <c r="J224" s="33">
        <f t="shared" si="20"/>
        <v>0</v>
      </c>
      <c r="K224" s="49">
        <f t="shared" si="21"/>
        <v>0</v>
      </c>
      <c r="L224" s="49">
        <f t="shared" si="22"/>
        <v>0</v>
      </c>
    </row>
    <row r="225" spans="1:14" ht="22.8" hidden="1" customHeight="1" x14ac:dyDescent="0.25">
      <c r="B225" s="48">
        <f>+$B$14</f>
        <v>0</v>
      </c>
      <c r="C225" s="120"/>
      <c r="D225" s="121"/>
      <c r="E225" s="17"/>
      <c r="F225" s="32"/>
      <c r="G225" s="50"/>
      <c r="H225" s="50"/>
      <c r="I225" s="35"/>
      <c r="J225" s="33">
        <f t="shared" si="20"/>
        <v>0</v>
      </c>
      <c r="K225" s="49">
        <f t="shared" si="21"/>
        <v>0</v>
      </c>
      <c r="L225" s="49">
        <f t="shared" si="22"/>
        <v>0</v>
      </c>
    </row>
    <row r="226" spans="1:14" hidden="1" x14ac:dyDescent="0.25">
      <c r="A226" s="2"/>
      <c r="I226" s="1" t="s">
        <v>106</v>
      </c>
      <c r="J226" s="33">
        <f>SUM(J219:J225)</f>
        <v>0</v>
      </c>
      <c r="K226" s="49">
        <f>SUM(K219:K225)</f>
        <v>0</v>
      </c>
      <c r="L226" s="49">
        <f>SUM(L219:L225)</f>
        <v>0</v>
      </c>
    </row>
    <row r="227" spans="1:14" hidden="1" x14ac:dyDescent="0.25">
      <c r="A227" s="2"/>
      <c r="L227" s="34"/>
    </row>
    <row r="228" spans="1:14" ht="45" hidden="1" customHeight="1" x14ac:dyDescent="0.25">
      <c r="A228" s="2"/>
      <c r="L228" s="34"/>
    </row>
    <row r="229" spans="1:14" ht="25.2" hidden="1" x14ac:dyDescent="0.45">
      <c r="A229" s="122" t="s">
        <v>107</v>
      </c>
      <c r="B229" s="94"/>
      <c r="C229" s="94"/>
      <c r="D229" s="94"/>
      <c r="E229" s="94"/>
      <c r="F229" s="94"/>
      <c r="G229" s="94"/>
      <c r="H229" s="94"/>
      <c r="I229" s="94"/>
      <c r="J229" s="94"/>
      <c r="K229" s="94"/>
      <c r="L229" s="94"/>
      <c r="M229" s="95"/>
    </row>
    <row r="230" spans="1:14" ht="28.2" hidden="1" x14ac:dyDescent="0.5">
      <c r="A230" s="195" t="str">
        <f>+IF(AND(J226&gt;0,AND(K226&gt;0,AND(J207="SI",J208="SI",J209="SI",J210="SI",J211="SI",J212="SI",J214="SI",J213="SI"))),"CUMPLE","NO CUMPLE")</f>
        <v>NO CUMPLE</v>
      </c>
      <c r="B230" s="195"/>
      <c r="C230" s="195"/>
      <c r="D230" s="195"/>
      <c r="E230" s="195"/>
      <c r="F230" s="195"/>
      <c r="G230" s="195"/>
      <c r="H230" s="195"/>
      <c r="I230" s="195"/>
      <c r="J230" s="195"/>
      <c r="K230" s="195"/>
      <c r="L230" s="195"/>
      <c r="M230" s="195"/>
    </row>
    <row r="231" spans="1:14" ht="47.4" hidden="1" customHeight="1" thickBot="1" x14ac:dyDescent="0.3">
      <c r="A231" s="109" t="s">
        <v>110</v>
      </c>
      <c r="B231" s="109"/>
      <c r="C231" s="109"/>
      <c r="D231" s="193">
        <f>+IF(A230="CUMPLE",J226,0)</f>
        <v>0</v>
      </c>
      <c r="E231" s="194"/>
      <c r="F231" s="109" t="s">
        <v>111</v>
      </c>
      <c r="G231" s="109"/>
      <c r="H231" s="123">
        <f>+IF(A230="CUMPLE",K226,0)</f>
        <v>0</v>
      </c>
      <c r="I231" s="124"/>
      <c r="J231" s="109" t="s">
        <v>112</v>
      </c>
      <c r="K231" s="109"/>
      <c r="L231" s="123">
        <f>+IF(A230="CUMPLE",L226,0)</f>
        <v>0</v>
      </c>
      <c r="M231" s="124"/>
    </row>
    <row r="232" spans="1:14" hidden="1" x14ac:dyDescent="0.25">
      <c r="A232" s="261" t="s">
        <v>62</v>
      </c>
      <c r="B232" s="262"/>
      <c r="C232" s="262"/>
      <c r="D232" s="262"/>
      <c r="E232" s="262"/>
      <c r="F232" s="262"/>
      <c r="G232" s="262"/>
      <c r="H232" s="262"/>
      <c r="I232" s="262"/>
      <c r="J232" s="262"/>
      <c r="K232" s="262"/>
      <c r="L232" s="262"/>
      <c r="M232" s="263"/>
    </row>
    <row r="233" spans="1:14" ht="58.2" customHeight="1" x14ac:dyDescent="0.25">
      <c r="A233" s="153" t="s">
        <v>120</v>
      </c>
      <c r="B233" s="153"/>
      <c r="C233" s="153"/>
      <c r="D233" s="153"/>
      <c r="E233" s="153"/>
      <c r="F233" s="153"/>
      <c r="G233" s="153"/>
      <c r="H233" s="153"/>
      <c r="I233" s="153"/>
      <c r="J233" s="153"/>
      <c r="K233" s="153"/>
      <c r="L233" s="153"/>
      <c r="M233" s="153"/>
    </row>
    <row r="234" spans="1:14" s="55" customFormat="1" ht="118.2" customHeight="1" x14ac:dyDescent="0.45">
      <c r="A234" s="265" t="s">
        <v>47</v>
      </c>
      <c r="B234" s="264" t="s">
        <v>108</v>
      </c>
      <c r="C234" s="157"/>
      <c r="D234" s="158" t="s">
        <v>109</v>
      </c>
      <c r="E234" s="159"/>
      <c r="F234" s="159"/>
      <c r="G234" s="159"/>
      <c r="H234" s="159"/>
      <c r="I234" s="159"/>
      <c r="J234" s="59" t="s">
        <v>118</v>
      </c>
      <c r="K234" s="56">
        <f>+D231+D202+D173+D144+D115+D86+D57</f>
        <v>3027.4300000000003</v>
      </c>
      <c r="L234" s="190" t="str">
        <f>+IF(K234&gt;M6,"CUMPLE","NO CUMPLE")</f>
        <v>CUMPLE</v>
      </c>
      <c r="M234" s="191"/>
      <c r="N234" s="2"/>
    </row>
    <row r="235" spans="1:14" ht="100.2" customHeight="1" x14ac:dyDescent="0.25">
      <c r="A235" s="266"/>
      <c r="B235" s="264" t="s">
        <v>113</v>
      </c>
      <c r="C235" s="157"/>
      <c r="D235" s="158" t="s">
        <v>114</v>
      </c>
      <c r="E235" s="159"/>
      <c r="F235" s="159"/>
      <c r="G235" s="159"/>
      <c r="H235" s="159"/>
      <c r="I235" s="192"/>
      <c r="J235" s="59" t="s">
        <v>118</v>
      </c>
      <c r="K235" s="57">
        <f>+H231+H202+H173+H144+H115+H86+H57</f>
        <v>232928</v>
      </c>
      <c r="L235" s="190" t="str">
        <f>+IF(K235&gt;K5,"CUMPLE","NO CUMPLE")</f>
        <v>CUMPLE</v>
      </c>
      <c r="M235" s="191"/>
    </row>
    <row r="236" spans="1:14" ht="226.2" customHeight="1" x14ac:dyDescent="0.25">
      <c r="A236" s="266"/>
      <c r="B236" s="170" t="s">
        <v>69</v>
      </c>
      <c r="C236" s="172"/>
      <c r="D236" s="158" t="s">
        <v>117</v>
      </c>
      <c r="E236" s="159"/>
      <c r="F236" s="159"/>
      <c r="G236" s="159"/>
      <c r="H236" s="159"/>
      <c r="I236" s="159"/>
      <c r="J236" s="59" t="s">
        <v>118</v>
      </c>
      <c r="K236" s="57">
        <f>+L231+L202+L173+L144+L115+L86+L57</f>
        <v>109984</v>
      </c>
      <c r="L236" s="190" t="str">
        <f>+IF(K236&gt;M5,"CUMPLE","NO CUMPLE")</f>
        <v>CUMPLE</v>
      </c>
      <c r="M236" s="191"/>
    </row>
    <row r="237" spans="1:14" ht="70.2" customHeight="1" x14ac:dyDescent="0.25">
      <c r="A237" s="15" t="s">
        <v>70</v>
      </c>
      <c r="B237" s="149" t="s">
        <v>71</v>
      </c>
      <c r="C237" s="149"/>
      <c r="D237" s="149"/>
      <c r="E237" s="149"/>
      <c r="F237" s="149"/>
      <c r="G237" s="149"/>
      <c r="H237" s="149"/>
      <c r="I237" s="149"/>
      <c r="J237" s="149"/>
      <c r="K237" s="61" t="s">
        <v>119</v>
      </c>
      <c r="L237" s="190" t="s">
        <v>4</v>
      </c>
      <c r="M237" s="191"/>
    </row>
    <row r="238" spans="1:14" ht="42.6" customHeight="1" x14ac:dyDescent="0.25">
      <c r="A238" s="115" t="s">
        <v>121</v>
      </c>
      <c r="B238" s="116"/>
      <c r="C238" s="116"/>
      <c r="D238" s="116"/>
      <c r="E238" s="116"/>
      <c r="F238" s="116"/>
      <c r="G238" s="116"/>
      <c r="H238" s="116"/>
      <c r="I238" s="116"/>
      <c r="J238" s="116"/>
      <c r="K238" s="117"/>
      <c r="L238" s="222" t="str">
        <f>+IF(AND(L234="CUMPLE",L235="CUMPLE",L236="CUMPLE",L237="CUMPLE"),"CUMPLE","NO CUMPLE")</f>
        <v>CUMPLE</v>
      </c>
      <c r="M238" s="223"/>
      <c r="N238" s="60"/>
    </row>
    <row r="239" spans="1:14" ht="64.95" customHeight="1" x14ac:dyDescent="0.25">
      <c r="A239" s="224" t="s">
        <v>304</v>
      </c>
      <c r="B239" s="225"/>
      <c r="C239" s="225"/>
      <c r="D239" s="225"/>
      <c r="E239" s="225"/>
      <c r="F239" s="225"/>
      <c r="G239" s="225"/>
      <c r="H239" s="225"/>
      <c r="I239" s="225"/>
      <c r="J239" s="225"/>
      <c r="K239" s="225"/>
      <c r="L239" s="225"/>
      <c r="M239" s="226"/>
    </row>
    <row r="240" spans="1:14" ht="22.8" customHeight="1" x14ac:dyDescent="0.25">
      <c r="A240" s="258"/>
      <c r="B240" s="259"/>
      <c r="C240" s="259"/>
      <c r="D240" s="259"/>
      <c r="E240" s="259"/>
      <c r="F240" s="259"/>
      <c r="G240" s="259"/>
      <c r="H240" s="259"/>
      <c r="I240" s="259"/>
      <c r="J240" s="259"/>
      <c r="K240" s="259"/>
      <c r="L240" s="259"/>
      <c r="M240" s="260"/>
    </row>
    <row r="241" spans="1:24" ht="127.2" customHeight="1" x14ac:dyDescent="0.25">
      <c r="A241" s="62" t="s">
        <v>122</v>
      </c>
      <c r="B241" s="216" t="s">
        <v>123</v>
      </c>
      <c r="C241" s="218"/>
      <c r="D241" s="216" t="s">
        <v>124</v>
      </c>
      <c r="E241" s="217"/>
      <c r="F241" s="217"/>
      <c r="G241" s="217"/>
      <c r="H241" s="217"/>
      <c r="I241" s="217"/>
      <c r="J241" s="217"/>
      <c r="K241" s="217"/>
      <c r="L241" s="217"/>
      <c r="M241" s="218"/>
    </row>
    <row r="242" spans="1:24" ht="153" customHeight="1" x14ac:dyDescent="0.25">
      <c r="A242" s="177" t="s">
        <v>274</v>
      </c>
      <c r="B242" s="178"/>
      <c r="C242" s="178"/>
      <c r="D242" s="178"/>
      <c r="E242" s="178"/>
      <c r="F242" s="178"/>
      <c r="G242" s="178"/>
      <c r="H242" s="178"/>
      <c r="I242" s="178"/>
      <c r="J242" s="178"/>
      <c r="K242" s="178"/>
      <c r="L242" s="178"/>
      <c r="M242" s="178"/>
    </row>
    <row r="243" spans="1:24" ht="53.4" customHeight="1" x14ac:dyDescent="0.25">
      <c r="A243" s="179" t="s">
        <v>72</v>
      </c>
      <c r="B243" s="180"/>
      <c r="C243" s="181" t="s">
        <v>243</v>
      </c>
      <c r="D243" s="182"/>
      <c r="E243" s="182"/>
      <c r="F243" s="182"/>
      <c r="G243" s="182"/>
      <c r="H243" s="182"/>
      <c r="I243" s="182"/>
      <c r="J243" s="182"/>
      <c r="K243" s="182"/>
      <c r="L243" s="182"/>
      <c r="M243" s="183"/>
    </row>
    <row r="244" spans="1:24" ht="72.599999999999994" customHeight="1" x14ac:dyDescent="0.25">
      <c r="A244" s="15" t="s">
        <v>73</v>
      </c>
      <c r="B244" s="184" t="s">
        <v>125</v>
      </c>
      <c r="C244" s="185"/>
      <c r="D244" s="185"/>
      <c r="E244" s="185"/>
      <c r="F244" s="185"/>
      <c r="G244" s="185"/>
      <c r="H244" s="185"/>
      <c r="I244" s="186"/>
      <c r="J244" s="13" t="s">
        <v>23</v>
      </c>
      <c r="K244" s="13" t="s">
        <v>24</v>
      </c>
      <c r="L244" s="13" t="s">
        <v>25</v>
      </c>
      <c r="M244" s="13" t="s">
        <v>26</v>
      </c>
    </row>
    <row r="245" spans="1:24" ht="72.599999999999994" customHeight="1" x14ac:dyDescent="0.25">
      <c r="A245" s="184" t="s">
        <v>126</v>
      </c>
      <c r="B245" s="185"/>
      <c r="C245" s="185"/>
      <c r="D245" s="185"/>
      <c r="E245" s="185"/>
      <c r="F245" s="185"/>
      <c r="G245" s="185"/>
      <c r="H245" s="185"/>
      <c r="I245" s="186"/>
      <c r="J245" s="17" t="s">
        <v>3</v>
      </c>
      <c r="K245" s="41" t="s">
        <v>275</v>
      </c>
      <c r="L245" s="11">
        <v>99</v>
      </c>
      <c r="M245" s="41"/>
    </row>
    <row r="246" spans="1:24" ht="72.599999999999994" customHeight="1" x14ac:dyDescent="0.25">
      <c r="A246" s="184" t="s">
        <v>127</v>
      </c>
      <c r="B246" s="185"/>
      <c r="C246" s="185"/>
      <c r="D246" s="185"/>
      <c r="E246" s="185"/>
      <c r="F246" s="185"/>
      <c r="G246" s="185"/>
      <c r="H246" s="185"/>
      <c r="I246" s="186"/>
      <c r="J246" s="17" t="s">
        <v>3</v>
      </c>
      <c r="K246" s="41" t="s">
        <v>275</v>
      </c>
      <c r="L246" s="11">
        <v>62</v>
      </c>
      <c r="M246" s="41"/>
    </row>
    <row r="247" spans="1:24" s="7" customFormat="1" ht="72.599999999999994" customHeight="1" x14ac:dyDescent="0.25">
      <c r="A247" s="184" t="s">
        <v>128</v>
      </c>
      <c r="B247" s="185"/>
      <c r="C247" s="185"/>
      <c r="D247" s="185"/>
      <c r="E247" s="185"/>
      <c r="F247" s="185"/>
      <c r="G247" s="185"/>
      <c r="H247" s="185"/>
      <c r="I247" s="186"/>
      <c r="J247" s="17" t="s">
        <v>3</v>
      </c>
      <c r="K247" s="41" t="s">
        <v>275</v>
      </c>
      <c r="L247" s="11">
        <v>63</v>
      </c>
      <c r="M247" s="41"/>
      <c r="Q247" s="2"/>
      <c r="R247" s="2"/>
      <c r="S247" s="2"/>
      <c r="T247" s="2"/>
      <c r="U247" s="2"/>
      <c r="V247" s="2"/>
      <c r="W247" s="2"/>
      <c r="X247" s="2"/>
    </row>
    <row r="248" spans="1:24" s="7" customFormat="1" ht="72.599999999999994" customHeight="1" x14ac:dyDescent="0.25">
      <c r="A248" s="184" t="s">
        <v>129</v>
      </c>
      <c r="B248" s="185"/>
      <c r="C248" s="185"/>
      <c r="D248" s="185"/>
      <c r="E248" s="185"/>
      <c r="F248" s="185"/>
      <c r="G248" s="185"/>
      <c r="H248" s="185"/>
      <c r="I248" s="186"/>
      <c r="J248" s="17" t="s">
        <v>3</v>
      </c>
      <c r="K248" s="41" t="s">
        <v>275</v>
      </c>
      <c r="L248" s="11">
        <v>65</v>
      </c>
      <c r="M248" s="41"/>
      <c r="Q248" s="2"/>
      <c r="R248" s="2"/>
      <c r="S248" s="2"/>
      <c r="T248" s="2"/>
      <c r="U248" s="2"/>
      <c r="V248" s="2"/>
      <c r="W248" s="2"/>
      <c r="X248" s="2"/>
    </row>
    <row r="249" spans="1:24" ht="72.599999999999994" customHeight="1" x14ac:dyDescent="0.25">
      <c r="A249" s="184" t="s">
        <v>130</v>
      </c>
      <c r="B249" s="185"/>
      <c r="C249" s="185"/>
      <c r="D249" s="185"/>
      <c r="E249" s="185"/>
      <c r="F249" s="185"/>
      <c r="G249" s="185"/>
      <c r="H249" s="185"/>
      <c r="I249" s="186"/>
      <c r="J249" s="17" t="s">
        <v>3</v>
      </c>
      <c r="K249" s="41" t="s">
        <v>275</v>
      </c>
      <c r="L249" s="11">
        <v>64</v>
      </c>
      <c r="M249" s="41"/>
    </row>
    <row r="250" spans="1:24" ht="72.599999999999994" customHeight="1" x14ac:dyDescent="0.25">
      <c r="A250" s="184" t="s">
        <v>131</v>
      </c>
      <c r="B250" s="185"/>
      <c r="C250" s="185"/>
      <c r="D250" s="185"/>
      <c r="E250" s="185"/>
      <c r="F250" s="185"/>
      <c r="G250" s="185"/>
      <c r="H250" s="185"/>
      <c r="I250" s="186"/>
      <c r="J250" s="17" t="s">
        <v>3</v>
      </c>
      <c r="K250" s="41" t="s">
        <v>275</v>
      </c>
      <c r="L250" s="11" t="s">
        <v>279</v>
      </c>
      <c r="M250" s="41"/>
    </row>
    <row r="251" spans="1:24" ht="72.599999999999994" customHeight="1" x14ac:dyDescent="0.25">
      <c r="A251" s="184" t="s">
        <v>132</v>
      </c>
      <c r="B251" s="185"/>
      <c r="C251" s="185"/>
      <c r="D251" s="185"/>
      <c r="E251" s="185"/>
      <c r="F251" s="185"/>
      <c r="G251" s="185"/>
      <c r="H251" s="185"/>
      <c r="I251" s="186"/>
      <c r="J251" s="17" t="s">
        <v>3</v>
      </c>
      <c r="K251" s="41" t="s">
        <v>275</v>
      </c>
      <c r="L251" s="11" t="s">
        <v>276</v>
      </c>
      <c r="M251" s="41"/>
    </row>
    <row r="252" spans="1:24" ht="72.599999999999994" customHeight="1" x14ac:dyDescent="0.25">
      <c r="A252" s="184" t="s">
        <v>133</v>
      </c>
      <c r="B252" s="185"/>
      <c r="C252" s="185"/>
      <c r="D252" s="185"/>
      <c r="E252" s="185"/>
      <c r="F252" s="185"/>
      <c r="G252" s="185"/>
      <c r="H252" s="185"/>
      <c r="I252" s="186"/>
      <c r="J252" s="17" t="s">
        <v>3</v>
      </c>
      <c r="K252" s="41" t="s">
        <v>275</v>
      </c>
      <c r="L252" s="11">
        <v>99</v>
      </c>
      <c r="M252" s="41"/>
    </row>
    <row r="253" spans="1:24" ht="72.599999999999994" customHeight="1" x14ac:dyDescent="0.25">
      <c r="A253" s="184" t="s">
        <v>134</v>
      </c>
      <c r="B253" s="185"/>
      <c r="C253" s="185"/>
      <c r="D253" s="185"/>
      <c r="E253" s="185"/>
      <c r="F253" s="185"/>
      <c r="G253" s="185"/>
      <c r="H253" s="185"/>
      <c r="I253" s="186"/>
      <c r="J253" s="17" t="s">
        <v>3</v>
      </c>
      <c r="K253" s="41" t="s">
        <v>275</v>
      </c>
      <c r="L253" s="11">
        <v>65</v>
      </c>
      <c r="M253" s="41"/>
    </row>
    <row r="254" spans="1:24" ht="72.599999999999994" customHeight="1" x14ac:dyDescent="0.25">
      <c r="A254" s="184" t="s">
        <v>135</v>
      </c>
      <c r="B254" s="185"/>
      <c r="C254" s="185"/>
      <c r="D254" s="185"/>
      <c r="E254" s="185"/>
      <c r="F254" s="185"/>
      <c r="G254" s="185"/>
      <c r="H254" s="185"/>
      <c r="I254" s="186"/>
      <c r="J254" s="17" t="s">
        <v>3</v>
      </c>
      <c r="K254" s="41" t="s">
        <v>277</v>
      </c>
      <c r="L254" s="11" t="s">
        <v>278</v>
      </c>
      <c r="M254" s="41"/>
    </row>
    <row r="255" spans="1:24" ht="25.2" x14ac:dyDescent="0.25">
      <c r="A255" s="170" t="s">
        <v>74</v>
      </c>
      <c r="B255" s="171"/>
      <c r="C255" s="171"/>
      <c r="D255" s="171"/>
      <c r="E255" s="171"/>
      <c r="F255" s="171"/>
      <c r="G255" s="172"/>
      <c r="H255" s="173">
        <v>38904</v>
      </c>
      <c r="I255" s="174"/>
      <c r="J255" s="170" t="s">
        <v>75</v>
      </c>
      <c r="K255" s="172"/>
      <c r="L255" s="175">
        <f>+ROUND(($K$6-H255)/365,2)</f>
        <v>17.850000000000001</v>
      </c>
      <c r="M255" s="176"/>
    </row>
    <row r="256" spans="1:24" ht="55.2" customHeight="1" x14ac:dyDescent="0.25">
      <c r="A256" s="170" t="s">
        <v>146</v>
      </c>
      <c r="B256" s="171"/>
      <c r="C256" s="171"/>
      <c r="D256" s="171"/>
      <c r="E256" s="171"/>
      <c r="F256" s="171"/>
      <c r="G256" s="171"/>
      <c r="H256" s="171"/>
      <c r="I256" s="171"/>
      <c r="J256" s="171"/>
      <c r="K256" s="172"/>
      <c r="L256" s="208" t="str">
        <f>+IF(AND(L255&gt;8,J245="SI",J246="SI",J247="SI",J248="SI",J249="SI",J250="SI",J251="SI",J252="SI",J253="SI",J254="SI"),"CUMPLE","NO CUMPLE")</f>
        <v>CUMPLE</v>
      </c>
      <c r="M256" s="209"/>
    </row>
    <row r="257" spans="1:14" ht="28.2" x14ac:dyDescent="0.25">
      <c r="A257" s="199" t="s">
        <v>136</v>
      </c>
      <c r="B257" s="200"/>
      <c r="C257" s="200"/>
      <c r="D257" s="200"/>
      <c r="E257" s="200"/>
      <c r="F257" s="200"/>
      <c r="G257" s="200"/>
      <c r="H257" s="200"/>
      <c r="I257" s="200"/>
      <c r="J257" s="200"/>
      <c r="K257" s="200"/>
      <c r="L257" s="200"/>
      <c r="M257" s="201"/>
    </row>
    <row r="258" spans="1:14" ht="102.6" customHeight="1" x14ac:dyDescent="0.25">
      <c r="A258" s="202" t="s">
        <v>137</v>
      </c>
      <c r="B258" s="203"/>
      <c r="C258" s="203"/>
      <c r="D258" s="203"/>
      <c r="E258" s="203"/>
      <c r="F258" s="203"/>
      <c r="G258" s="203"/>
      <c r="H258" s="203"/>
      <c r="I258" s="203"/>
      <c r="J258" s="203"/>
      <c r="K258" s="203"/>
      <c r="L258" s="203"/>
      <c r="M258" s="204"/>
    </row>
    <row r="259" spans="1:14" ht="180.6" customHeight="1" x14ac:dyDescent="0.25">
      <c r="A259" s="210" t="s">
        <v>138</v>
      </c>
      <c r="B259" s="210"/>
      <c r="C259" s="210"/>
      <c r="D259" s="210"/>
      <c r="E259" s="210"/>
      <c r="F259" s="210"/>
      <c r="G259" s="210"/>
      <c r="H259" s="210"/>
      <c r="I259" s="210"/>
      <c r="J259" s="210"/>
      <c r="K259" s="210"/>
      <c r="L259" s="210"/>
      <c r="M259" s="210"/>
    </row>
    <row r="260" spans="1:14" ht="39" customHeight="1" x14ac:dyDescent="0.25">
      <c r="A260" s="103" t="s">
        <v>48</v>
      </c>
      <c r="B260" s="104"/>
      <c r="C260" s="104"/>
      <c r="D260" s="104"/>
      <c r="E260" s="104"/>
      <c r="F260" s="104"/>
      <c r="G260" s="104"/>
      <c r="H260" s="104"/>
      <c r="I260" s="104"/>
      <c r="J260" s="104"/>
      <c r="K260" s="104"/>
      <c r="L260" s="104"/>
      <c r="M260" s="105"/>
    </row>
    <row r="261" spans="1:14" ht="66" customHeight="1" x14ac:dyDescent="0.25">
      <c r="A261" s="106" t="s">
        <v>76</v>
      </c>
      <c r="B261" s="107"/>
      <c r="C261" s="107"/>
      <c r="D261" s="107"/>
      <c r="E261" s="107"/>
      <c r="F261" s="107"/>
      <c r="G261" s="107"/>
      <c r="H261" s="107"/>
      <c r="I261" s="108"/>
      <c r="J261" s="13" t="s">
        <v>23</v>
      </c>
      <c r="K261" s="13" t="s">
        <v>24</v>
      </c>
      <c r="L261" s="13" t="s">
        <v>25</v>
      </c>
      <c r="M261" s="13" t="s">
        <v>26</v>
      </c>
    </row>
    <row r="262" spans="1:14" ht="64.8" customHeight="1" x14ac:dyDescent="0.25">
      <c r="A262" s="88" t="s">
        <v>139</v>
      </c>
      <c r="B262" s="88"/>
      <c r="C262" s="88"/>
      <c r="D262" s="88"/>
      <c r="E262" s="88"/>
      <c r="F262" s="88"/>
      <c r="G262" s="89" t="s">
        <v>281</v>
      </c>
      <c r="H262" s="90"/>
      <c r="I262" s="91"/>
      <c r="J262" s="17" t="s">
        <v>3</v>
      </c>
      <c r="K262" s="41" t="s">
        <v>275</v>
      </c>
      <c r="L262" s="11">
        <v>68</v>
      </c>
      <c r="M262" s="11"/>
    </row>
    <row r="263" spans="1:14" ht="98.4" customHeight="1" x14ac:dyDescent="0.25">
      <c r="A263" s="88" t="s">
        <v>140</v>
      </c>
      <c r="B263" s="88"/>
      <c r="C263" s="88"/>
      <c r="D263" s="88"/>
      <c r="E263" s="88"/>
      <c r="F263" s="88"/>
      <c r="G263" s="89" t="s">
        <v>280</v>
      </c>
      <c r="H263" s="90"/>
      <c r="I263" s="91"/>
      <c r="J263" s="17" t="s">
        <v>3</v>
      </c>
      <c r="K263" s="41" t="s">
        <v>275</v>
      </c>
      <c r="L263" s="11">
        <v>68</v>
      </c>
      <c r="M263" s="11"/>
    </row>
    <row r="264" spans="1:14" ht="64.8" customHeight="1" x14ac:dyDescent="0.25">
      <c r="A264" s="88" t="s">
        <v>141</v>
      </c>
      <c r="B264" s="88"/>
      <c r="C264" s="88"/>
      <c r="D264" s="88"/>
      <c r="E264" s="88"/>
      <c r="F264" s="88"/>
      <c r="G264" s="89" t="s">
        <v>285</v>
      </c>
      <c r="H264" s="90"/>
      <c r="I264" s="91"/>
      <c r="J264" s="17" t="s">
        <v>3</v>
      </c>
      <c r="K264" s="41" t="s">
        <v>275</v>
      </c>
      <c r="L264" s="11" t="s">
        <v>283</v>
      </c>
      <c r="M264" s="41"/>
    </row>
    <row r="265" spans="1:14" ht="64.8" customHeight="1" x14ac:dyDescent="0.25">
      <c r="A265" s="88" t="s">
        <v>77</v>
      </c>
      <c r="B265" s="88"/>
      <c r="C265" s="88"/>
      <c r="D265" s="88"/>
      <c r="E265" s="88"/>
      <c r="F265" s="88"/>
      <c r="G265" s="99">
        <v>42189</v>
      </c>
      <c r="H265" s="90"/>
      <c r="I265" s="91"/>
      <c r="J265" s="17" t="s">
        <v>3</v>
      </c>
      <c r="K265" s="41" t="s">
        <v>275</v>
      </c>
      <c r="L265" s="11">
        <v>68</v>
      </c>
      <c r="M265" s="11"/>
    </row>
    <row r="266" spans="1:14" ht="64.8" customHeight="1" x14ac:dyDescent="0.25">
      <c r="A266" s="88" t="s">
        <v>78</v>
      </c>
      <c r="B266" s="88"/>
      <c r="C266" s="88"/>
      <c r="D266" s="88"/>
      <c r="E266" s="88"/>
      <c r="F266" s="88"/>
      <c r="G266" s="99">
        <v>42661</v>
      </c>
      <c r="H266" s="90"/>
      <c r="I266" s="91"/>
      <c r="J266" s="17" t="s">
        <v>3</v>
      </c>
      <c r="K266" s="41" t="s">
        <v>275</v>
      </c>
      <c r="L266" s="11">
        <v>68</v>
      </c>
      <c r="M266" s="11"/>
    </row>
    <row r="267" spans="1:14" ht="64.8" customHeight="1" x14ac:dyDescent="0.25">
      <c r="A267" s="85" t="s">
        <v>142</v>
      </c>
      <c r="B267" s="86"/>
      <c r="C267" s="86"/>
      <c r="D267" s="86"/>
      <c r="E267" s="86"/>
      <c r="F267" s="86"/>
      <c r="G267" s="86"/>
      <c r="H267" s="86"/>
      <c r="I267" s="87"/>
      <c r="J267" s="17" t="s">
        <v>3</v>
      </c>
      <c r="K267" s="41" t="s">
        <v>275</v>
      </c>
      <c r="L267" s="11">
        <v>68</v>
      </c>
      <c r="M267" s="11"/>
    </row>
    <row r="268" spans="1:14" ht="64.8" customHeight="1" x14ac:dyDescent="0.25">
      <c r="A268" s="88" t="s">
        <v>143</v>
      </c>
      <c r="B268" s="88"/>
      <c r="C268" s="88"/>
      <c r="D268" s="88"/>
      <c r="E268" s="88"/>
      <c r="F268" s="88"/>
      <c r="G268" s="89">
        <v>24665</v>
      </c>
      <c r="H268" s="90"/>
      <c r="I268" s="91"/>
      <c r="J268" s="17" t="s">
        <v>3</v>
      </c>
      <c r="K268" s="41" t="s">
        <v>275</v>
      </c>
      <c r="L268" s="11">
        <v>68</v>
      </c>
      <c r="M268" s="11"/>
    </row>
    <row r="269" spans="1:14" ht="64.8" customHeight="1" x14ac:dyDescent="0.25">
      <c r="A269" s="92" t="s">
        <v>79</v>
      </c>
      <c r="B269" s="92"/>
      <c r="C269" s="92"/>
      <c r="D269" s="92"/>
      <c r="E269" s="92"/>
      <c r="F269" s="92"/>
      <c r="G269" s="89" t="s">
        <v>282</v>
      </c>
      <c r="H269" s="90"/>
      <c r="I269" s="91"/>
      <c r="J269" s="17" t="s">
        <v>3</v>
      </c>
      <c r="K269" s="41" t="s">
        <v>275</v>
      </c>
      <c r="L269" s="11">
        <v>70</v>
      </c>
      <c r="M269" s="11"/>
    </row>
    <row r="270" spans="1:14" ht="25.2" x14ac:dyDescent="0.45">
      <c r="A270" s="93" t="s">
        <v>80</v>
      </c>
      <c r="B270" s="94"/>
      <c r="C270" s="94"/>
      <c r="D270" s="94"/>
      <c r="E270" s="94"/>
      <c r="F270" s="94"/>
      <c r="G270" s="94"/>
      <c r="H270" s="94"/>
      <c r="I270" s="94"/>
      <c r="J270" s="94"/>
      <c r="K270" s="94"/>
      <c r="L270" s="94"/>
      <c r="M270" s="95"/>
    </row>
    <row r="271" spans="1:14" ht="28.2" x14ac:dyDescent="0.5">
      <c r="A271" s="96" t="s">
        <v>4</v>
      </c>
      <c r="B271" s="96"/>
      <c r="C271" s="96"/>
      <c r="D271" s="96"/>
      <c r="E271" s="96"/>
      <c r="F271" s="96"/>
      <c r="G271" s="96"/>
      <c r="H271" s="96"/>
      <c r="I271" s="96"/>
      <c r="J271" s="96"/>
      <c r="K271" s="96"/>
      <c r="L271" s="96"/>
      <c r="M271" s="96"/>
    </row>
    <row r="272" spans="1:14" ht="25.2" x14ac:dyDescent="0.25">
      <c r="A272" s="167" t="s">
        <v>144</v>
      </c>
      <c r="B272" s="167"/>
      <c r="C272" s="167"/>
      <c r="D272" s="167"/>
      <c r="E272" s="167"/>
      <c r="F272" s="167"/>
      <c r="G272" s="167"/>
      <c r="H272" s="167"/>
      <c r="I272" s="167"/>
      <c r="J272" s="167"/>
      <c r="K272" s="167"/>
      <c r="L272" s="168">
        <f>+IF(A271="CUMPLE",G268,0)</f>
        <v>24665</v>
      </c>
      <c r="M272" s="169"/>
      <c r="N272" s="39"/>
    </row>
    <row r="273" spans="1:14" ht="30" customHeight="1" x14ac:dyDescent="0.25">
      <c r="A273" s="270" t="s">
        <v>307</v>
      </c>
      <c r="B273" s="152"/>
      <c r="C273" s="152"/>
      <c r="D273" s="152"/>
      <c r="E273" s="152"/>
      <c r="F273" s="152"/>
      <c r="G273" s="152"/>
      <c r="H273" s="152"/>
      <c r="I273" s="152"/>
      <c r="J273" s="152"/>
      <c r="K273" s="152"/>
      <c r="L273" s="152"/>
      <c r="M273" s="152"/>
    </row>
    <row r="274" spans="1:14" ht="24" customHeight="1" x14ac:dyDescent="0.25">
      <c r="A274" s="103" t="s">
        <v>63</v>
      </c>
      <c r="B274" s="104"/>
      <c r="C274" s="104"/>
      <c r="D274" s="104"/>
      <c r="E274" s="104"/>
      <c r="F274" s="104"/>
      <c r="G274" s="104"/>
      <c r="H274" s="104"/>
      <c r="I274" s="104"/>
      <c r="J274" s="104"/>
      <c r="K274" s="104"/>
      <c r="L274" s="104"/>
      <c r="M274" s="105"/>
    </row>
    <row r="275" spans="1:14" ht="47.4" customHeight="1" x14ac:dyDescent="0.25">
      <c r="A275" s="106" t="s">
        <v>76</v>
      </c>
      <c r="B275" s="107"/>
      <c r="C275" s="107"/>
      <c r="D275" s="107"/>
      <c r="E275" s="107"/>
      <c r="F275" s="107"/>
      <c r="G275" s="107"/>
      <c r="H275" s="107"/>
      <c r="I275" s="108"/>
      <c r="J275" s="13" t="s">
        <v>23</v>
      </c>
      <c r="K275" s="13" t="s">
        <v>24</v>
      </c>
      <c r="L275" s="13" t="s">
        <v>25</v>
      </c>
      <c r="M275" s="13" t="s">
        <v>26</v>
      </c>
    </row>
    <row r="276" spans="1:14" ht="47.4" customHeight="1" x14ac:dyDescent="0.25">
      <c r="A276" s="88" t="s">
        <v>139</v>
      </c>
      <c r="B276" s="88"/>
      <c r="C276" s="88"/>
      <c r="D276" s="88"/>
      <c r="E276" s="88"/>
      <c r="F276" s="88"/>
      <c r="G276" s="89" t="s">
        <v>286</v>
      </c>
      <c r="H276" s="90"/>
      <c r="I276" s="91"/>
      <c r="J276" s="17" t="s">
        <v>3</v>
      </c>
      <c r="K276" s="41" t="s">
        <v>275</v>
      </c>
      <c r="L276" s="11">
        <v>74</v>
      </c>
      <c r="M276" s="11"/>
    </row>
    <row r="277" spans="1:14" ht="172.8" customHeight="1" x14ac:dyDescent="0.25">
      <c r="A277" s="88" t="s">
        <v>140</v>
      </c>
      <c r="B277" s="88"/>
      <c r="C277" s="88"/>
      <c r="D277" s="88"/>
      <c r="E277" s="88"/>
      <c r="F277" s="88"/>
      <c r="G277" s="267" t="s">
        <v>284</v>
      </c>
      <c r="H277" s="268"/>
      <c r="I277" s="269"/>
      <c r="J277" s="17" t="s">
        <v>3</v>
      </c>
      <c r="K277" s="41" t="s">
        <v>275</v>
      </c>
      <c r="L277" s="11">
        <v>74</v>
      </c>
      <c r="M277" s="11"/>
    </row>
    <row r="278" spans="1:14" ht="47.4" customHeight="1" x14ac:dyDescent="0.25">
      <c r="A278" s="88" t="s">
        <v>141</v>
      </c>
      <c r="B278" s="88"/>
      <c r="C278" s="88"/>
      <c r="D278" s="88"/>
      <c r="E278" s="88"/>
      <c r="F278" s="88"/>
      <c r="G278" s="89" t="s">
        <v>285</v>
      </c>
      <c r="H278" s="90"/>
      <c r="I278" s="91"/>
      <c r="J278" s="17" t="s">
        <v>3</v>
      </c>
      <c r="K278" s="41" t="s">
        <v>275</v>
      </c>
      <c r="L278" s="11">
        <v>74</v>
      </c>
      <c r="M278" s="11"/>
    </row>
    <row r="279" spans="1:14" ht="47.4" customHeight="1" x14ac:dyDescent="0.25">
      <c r="A279" s="88" t="s">
        <v>77</v>
      </c>
      <c r="B279" s="88"/>
      <c r="C279" s="88"/>
      <c r="D279" s="88"/>
      <c r="E279" s="88"/>
      <c r="F279" s="88"/>
      <c r="G279" s="99">
        <v>40892</v>
      </c>
      <c r="H279" s="90"/>
      <c r="I279" s="91"/>
      <c r="J279" s="17" t="s">
        <v>3</v>
      </c>
      <c r="K279" s="41" t="s">
        <v>275</v>
      </c>
      <c r="L279" s="11">
        <v>74</v>
      </c>
      <c r="M279" s="11"/>
    </row>
    <row r="280" spans="1:14" ht="47.4" customHeight="1" x14ac:dyDescent="0.25">
      <c r="A280" s="88" t="s">
        <v>78</v>
      </c>
      <c r="B280" s="88"/>
      <c r="C280" s="88"/>
      <c r="D280" s="88"/>
      <c r="E280" s="88"/>
      <c r="F280" s="88"/>
      <c r="G280" s="99">
        <v>41118</v>
      </c>
      <c r="H280" s="90"/>
      <c r="I280" s="91"/>
      <c r="J280" s="17" t="s">
        <v>3</v>
      </c>
      <c r="K280" s="41" t="s">
        <v>275</v>
      </c>
      <c r="L280" s="11">
        <v>74</v>
      </c>
      <c r="M280" s="11"/>
    </row>
    <row r="281" spans="1:14" ht="47.4" customHeight="1" x14ac:dyDescent="0.25">
      <c r="A281" s="85" t="s">
        <v>142</v>
      </c>
      <c r="B281" s="86"/>
      <c r="C281" s="86"/>
      <c r="D281" s="86"/>
      <c r="E281" s="86"/>
      <c r="F281" s="86"/>
      <c r="G281" s="86"/>
      <c r="H281" s="86"/>
      <c r="I281" s="87"/>
      <c r="J281" s="17" t="s">
        <v>3</v>
      </c>
      <c r="K281" s="41" t="s">
        <v>275</v>
      </c>
      <c r="L281" s="11">
        <v>74</v>
      </c>
      <c r="M281" s="11"/>
    </row>
    <row r="282" spans="1:14" ht="47.4" customHeight="1" x14ac:dyDescent="0.25">
      <c r="A282" s="88" t="s">
        <v>143</v>
      </c>
      <c r="B282" s="88"/>
      <c r="C282" s="88"/>
      <c r="D282" s="88"/>
      <c r="E282" s="88"/>
      <c r="F282" s="88"/>
      <c r="G282" s="89">
        <v>32340</v>
      </c>
      <c r="H282" s="90"/>
      <c r="I282" s="91"/>
      <c r="J282" s="17" t="s">
        <v>3</v>
      </c>
      <c r="K282" s="41" t="s">
        <v>275</v>
      </c>
      <c r="L282" s="11">
        <v>74</v>
      </c>
      <c r="M282" s="11"/>
    </row>
    <row r="283" spans="1:14" ht="47.4" customHeight="1" x14ac:dyDescent="0.25">
      <c r="A283" s="92" t="s">
        <v>79</v>
      </c>
      <c r="B283" s="92"/>
      <c r="C283" s="92"/>
      <c r="D283" s="92"/>
      <c r="E283" s="92"/>
      <c r="F283" s="92"/>
      <c r="G283" s="89" t="s">
        <v>287</v>
      </c>
      <c r="H283" s="90"/>
      <c r="I283" s="91"/>
      <c r="J283" s="17" t="s">
        <v>3</v>
      </c>
      <c r="K283" s="41" t="s">
        <v>275</v>
      </c>
      <c r="L283" s="11">
        <v>76</v>
      </c>
      <c r="M283" s="11"/>
    </row>
    <row r="284" spans="1:14" ht="28.2" customHeight="1" x14ac:dyDescent="0.45">
      <c r="A284" s="93" t="s">
        <v>82</v>
      </c>
      <c r="B284" s="94"/>
      <c r="C284" s="94"/>
      <c r="D284" s="94"/>
      <c r="E284" s="94"/>
      <c r="F284" s="94"/>
      <c r="G284" s="94"/>
      <c r="H284" s="94"/>
      <c r="I284" s="94"/>
      <c r="J284" s="94"/>
      <c r="K284" s="94"/>
      <c r="L284" s="94"/>
      <c r="M284" s="95"/>
    </row>
    <row r="285" spans="1:14" ht="28.2" x14ac:dyDescent="0.5">
      <c r="A285" s="96" t="s">
        <v>4</v>
      </c>
      <c r="B285" s="96"/>
      <c r="C285" s="96"/>
      <c r="D285" s="96"/>
      <c r="E285" s="96"/>
      <c r="F285" s="96"/>
      <c r="G285" s="96"/>
      <c r="H285" s="96"/>
      <c r="I285" s="96"/>
      <c r="J285" s="96"/>
      <c r="K285" s="96"/>
      <c r="L285" s="96"/>
      <c r="M285" s="96"/>
    </row>
    <row r="286" spans="1:14" ht="46.95" customHeight="1" x14ac:dyDescent="0.25">
      <c r="A286" s="167" t="s">
        <v>144</v>
      </c>
      <c r="B286" s="167"/>
      <c r="C286" s="167"/>
      <c r="D286" s="167"/>
      <c r="E286" s="167"/>
      <c r="F286" s="167"/>
      <c r="G286" s="167"/>
      <c r="H286" s="167"/>
      <c r="I286" s="167"/>
      <c r="J286" s="167"/>
      <c r="K286" s="167"/>
      <c r="L286" s="168">
        <f>+IF(A285="CUMPLE",G282,0)</f>
        <v>32340</v>
      </c>
      <c r="M286" s="169"/>
      <c r="N286" s="39"/>
    </row>
    <row r="287" spans="1:14" x14ac:dyDescent="0.25">
      <c r="A287" s="151" t="s">
        <v>245</v>
      </c>
      <c r="B287" s="152"/>
      <c r="C287" s="152"/>
      <c r="D287" s="152"/>
      <c r="E287" s="152"/>
      <c r="F287" s="152"/>
      <c r="G287" s="152"/>
      <c r="H287" s="152"/>
      <c r="I287" s="152"/>
      <c r="J287" s="152"/>
      <c r="K287" s="152"/>
      <c r="L287" s="152"/>
      <c r="M287" s="152"/>
    </row>
    <row r="288" spans="1:14" ht="31.2" customHeight="1" x14ac:dyDescent="0.25">
      <c r="A288" s="103" t="s">
        <v>64</v>
      </c>
      <c r="B288" s="104"/>
      <c r="C288" s="104"/>
      <c r="D288" s="104"/>
      <c r="E288" s="104"/>
      <c r="F288" s="104"/>
      <c r="G288" s="104"/>
      <c r="H288" s="104"/>
      <c r="I288" s="104"/>
      <c r="J288" s="104"/>
      <c r="K288" s="104"/>
      <c r="L288" s="104"/>
      <c r="M288" s="105"/>
    </row>
    <row r="289" spans="1:14" ht="47.4" customHeight="1" x14ac:dyDescent="0.25">
      <c r="A289" s="106" t="s">
        <v>76</v>
      </c>
      <c r="B289" s="107"/>
      <c r="C289" s="107"/>
      <c r="D289" s="107"/>
      <c r="E289" s="107"/>
      <c r="F289" s="107"/>
      <c r="G289" s="107"/>
      <c r="H289" s="107"/>
      <c r="I289" s="108"/>
      <c r="J289" s="13" t="s">
        <v>23</v>
      </c>
      <c r="K289" s="13" t="s">
        <v>24</v>
      </c>
      <c r="L289" s="13" t="s">
        <v>25</v>
      </c>
      <c r="M289" s="13" t="s">
        <v>26</v>
      </c>
    </row>
    <row r="290" spans="1:14" ht="47.4" customHeight="1" x14ac:dyDescent="0.25">
      <c r="A290" s="88" t="s">
        <v>139</v>
      </c>
      <c r="B290" s="88"/>
      <c r="C290" s="88"/>
      <c r="D290" s="88"/>
      <c r="E290" s="88"/>
      <c r="F290" s="88"/>
      <c r="G290" s="89" t="s">
        <v>288</v>
      </c>
      <c r="H290" s="90"/>
      <c r="I290" s="91"/>
      <c r="J290" s="17" t="s">
        <v>3</v>
      </c>
      <c r="K290" s="41" t="s">
        <v>275</v>
      </c>
      <c r="L290" s="11">
        <v>77</v>
      </c>
      <c r="M290" s="11"/>
    </row>
    <row r="291" spans="1:14" ht="47.4" customHeight="1" x14ac:dyDescent="0.25">
      <c r="A291" s="88" t="s">
        <v>140</v>
      </c>
      <c r="B291" s="88"/>
      <c r="C291" s="88"/>
      <c r="D291" s="88"/>
      <c r="E291" s="88"/>
      <c r="F291" s="88"/>
      <c r="G291" s="89" t="s">
        <v>289</v>
      </c>
      <c r="H291" s="90"/>
      <c r="I291" s="91"/>
      <c r="J291" s="17" t="s">
        <v>3</v>
      </c>
      <c r="K291" s="41" t="s">
        <v>275</v>
      </c>
      <c r="L291" s="11">
        <v>77</v>
      </c>
      <c r="M291" s="11"/>
    </row>
    <row r="292" spans="1:14" ht="47.4" customHeight="1" x14ac:dyDescent="0.25">
      <c r="A292" s="88" t="s">
        <v>141</v>
      </c>
      <c r="B292" s="88"/>
      <c r="C292" s="88"/>
      <c r="D292" s="88"/>
      <c r="E292" s="88"/>
      <c r="F292" s="88"/>
      <c r="G292" s="89" t="s">
        <v>285</v>
      </c>
      <c r="H292" s="90"/>
      <c r="I292" s="91"/>
      <c r="J292" s="17" t="s">
        <v>3</v>
      </c>
      <c r="K292" s="41" t="s">
        <v>275</v>
      </c>
      <c r="L292" s="11">
        <v>79</v>
      </c>
      <c r="M292" s="11"/>
    </row>
    <row r="293" spans="1:14" ht="47.4" customHeight="1" x14ac:dyDescent="0.25">
      <c r="A293" s="88" t="s">
        <v>77</v>
      </c>
      <c r="B293" s="88"/>
      <c r="C293" s="88"/>
      <c r="D293" s="88"/>
      <c r="E293" s="88"/>
      <c r="F293" s="88"/>
      <c r="G293" s="99">
        <v>41891</v>
      </c>
      <c r="H293" s="90"/>
      <c r="I293" s="91"/>
      <c r="J293" s="17" t="s">
        <v>3</v>
      </c>
      <c r="K293" s="41" t="s">
        <v>275</v>
      </c>
      <c r="L293" s="11">
        <v>79</v>
      </c>
      <c r="M293" s="11"/>
    </row>
    <row r="294" spans="1:14" ht="47.4" customHeight="1" x14ac:dyDescent="0.25">
      <c r="A294" s="88" t="s">
        <v>78</v>
      </c>
      <c r="B294" s="88"/>
      <c r="C294" s="88"/>
      <c r="D294" s="88"/>
      <c r="E294" s="88"/>
      <c r="F294" s="88"/>
      <c r="G294" s="99">
        <v>42533</v>
      </c>
      <c r="H294" s="90"/>
      <c r="I294" s="91"/>
      <c r="J294" s="17" t="s">
        <v>3</v>
      </c>
      <c r="K294" s="41" t="s">
        <v>275</v>
      </c>
      <c r="L294" s="11">
        <v>79</v>
      </c>
      <c r="M294" s="11"/>
    </row>
    <row r="295" spans="1:14" ht="47.4" customHeight="1" x14ac:dyDescent="0.25">
      <c r="A295" s="85" t="s">
        <v>142</v>
      </c>
      <c r="B295" s="86"/>
      <c r="C295" s="86"/>
      <c r="D295" s="86"/>
      <c r="E295" s="86"/>
      <c r="F295" s="86"/>
      <c r="G295" s="86"/>
      <c r="H295" s="86"/>
      <c r="I295" s="87"/>
      <c r="J295" s="17" t="s">
        <v>3</v>
      </c>
      <c r="K295" s="41" t="s">
        <v>275</v>
      </c>
      <c r="L295" s="11">
        <v>79</v>
      </c>
      <c r="M295" s="11"/>
    </row>
    <row r="296" spans="1:14" ht="47.4" customHeight="1" x14ac:dyDescent="0.25">
      <c r="A296" s="88" t="s">
        <v>143</v>
      </c>
      <c r="B296" s="88"/>
      <c r="C296" s="88"/>
      <c r="D296" s="88"/>
      <c r="E296" s="88"/>
      <c r="F296" s="88"/>
      <c r="G296" s="89">
        <v>160053</v>
      </c>
      <c r="H296" s="90"/>
      <c r="I296" s="91"/>
      <c r="J296" s="17" t="s">
        <v>3</v>
      </c>
      <c r="K296" s="41" t="s">
        <v>275</v>
      </c>
      <c r="L296" s="11">
        <v>78</v>
      </c>
      <c r="M296" s="11"/>
    </row>
    <row r="297" spans="1:14" ht="47.4" customHeight="1" x14ac:dyDescent="0.25">
      <c r="A297" s="92" t="s">
        <v>79</v>
      </c>
      <c r="B297" s="92"/>
      <c r="C297" s="92"/>
      <c r="D297" s="92"/>
      <c r="E297" s="92"/>
      <c r="F297" s="92"/>
      <c r="G297" s="89" t="s">
        <v>290</v>
      </c>
      <c r="H297" s="90"/>
      <c r="I297" s="91"/>
      <c r="J297" s="17" t="s">
        <v>3</v>
      </c>
      <c r="K297" s="41" t="s">
        <v>275</v>
      </c>
      <c r="L297" s="11">
        <v>79</v>
      </c>
      <c r="M297" s="11"/>
    </row>
    <row r="298" spans="1:14" ht="25.2" x14ac:dyDescent="0.45">
      <c r="A298" s="93" t="s">
        <v>83</v>
      </c>
      <c r="B298" s="94"/>
      <c r="C298" s="94"/>
      <c r="D298" s="94"/>
      <c r="E298" s="94"/>
      <c r="F298" s="94"/>
      <c r="G298" s="94"/>
      <c r="H298" s="94"/>
      <c r="I298" s="94"/>
      <c r="J298" s="94"/>
      <c r="K298" s="94"/>
      <c r="L298" s="94"/>
      <c r="M298" s="95"/>
    </row>
    <row r="299" spans="1:14" ht="24.6" customHeight="1" x14ac:dyDescent="0.5">
      <c r="A299" s="96" t="s">
        <v>4</v>
      </c>
      <c r="B299" s="96"/>
      <c r="C299" s="96"/>
      <c r="D299" s="96"/>
      <c r="E299" s="96"/>
      <c r="F299" s="96"/>
      <c r="G299" s="96"/>
      <c r="H299" s="96"/>
      <c r="I299" s="96"/>
      <c r="J299" s="96"/>
      <c r="K299" s="96"/>
      <c r="L299" s="96"/>
      <c r="M299" s="96"/>
    </row>
    <row r="300" spans="1:14" ht="25.2" x14ac:dyDescent="0.25">
      <c r="A300" s="167" t="s">
        <v>144</v>
      </c>
      <c r="B300" s="167"/>
      <c r="C300" s="167"/>
      <c r="D300" s="167"/>
      <c r="E300" s="167"/>
      <c r="F300" s="167"/>
      <c r="G300" s="167"/>
      <c r="H300" s="167"/>
      <c r="I300" s="167"/>
      <c r="J300" s="167"/>
      <c r="K300" s="167"/>
      <c r="L300" s="168">
        <f>+IF(A299="CUMPLE",G296,0)</f>
        <v>160053</v>
      </c>
      <c r="M300" s="169"/>
      <c r="N300" s="39"/>
    </row>
    <row r="301" spans="1:14" ht="58.2" customHeight="1" x14ac:dyDescent="0.25">
      <c r="A301" s="151" t="s">
        <v>245</v>
      </c>
      <c r="B301" s="152"/>
      <c r="C301" s="152"/>
      <c r="D301" s="152"/>
      <c r="E301" s="152"/>
      <c r="F301" s="152"/>
      <c r="G301" s="152"/>
      <c r="H301" s="152"/>
      <c r="I301" s="152"/>
      <c r="J301" s="152"/>
      <c r="K301" s="152"/>
      <c r="L301" s="152"/>
      <c r="M301" s="152"/>
    </row>
    <row r="302" spans="1:14" s="38" customFormat="1" ht="28.95" hidden="1" customHeight="1" x14ac:dyDescent="0.25">
      <c r="A302" s="103" t="s">
        <v>65</v>
      </c>
      <c r="B302" s="104"/>
      <c r="C302" s="104"/>
      <c r="D302" s="104"/>
      <c r="E302" s="104"/>
      <c r="F302" s="104"/>
      <c r="G302" s="104"/>
      <c r="H302" s="104"/>
      <c r="I302" s="104"/>
      <c r="J302" s="104"/>
      <c r="K302" s="104"/>
      <c r="L302" s="104"/>
      <c r="M302" s="105"/>
      <c r="N302" s="2"/>
    </row>
    <row r="303" spans="1:14" ht="15.6" hidden="1" x14ac:dyDescent="0.25">
      <c r="A303" s="106" t="s">
        <v>76</v>
      </c>
      <c r="B303" s="107"/>
      <c r="C303" s="107"/>
      <c r="D303" s="107"/>
      <c r="E303" s="107"/>
      <c r="F303" s="107"/>
      <c r="G303" s="107"/>
      <c r="H303" s="107"/>
      <c r="I303" s="108"/>
      <c r="J303" s="13" t="s">
        <v>23</v>
      </c>
      <c r="K303" s="13" t="s">
        <v>24</v>
      </c>
      <c r="L303" s="13" t="s">
        <v>25</v>
      </c>
      <c r="M303" s="13" t="s">
        <v>26</v>
      </c>
    </row>
    <row r="304" spans="1:14" ht="15.6" hidden="1" x14ac:dyDescent="0.25">
      <c r="A304" s="88" t="s">
        <v>139</v>
      </c>
      <c r="B304" s="88"/>
      <c r="C304" s="88"/>
      <c r="D304" s="88"/>
      <c r="E304" s="88"/>
      <c r="F304" s="88"/>
      <c r="G304" s="89"/>
      <c r="H304" s="90"/>
      <c r="I304" s="91"/>
      <c r="J304" s="17"/>
      <c r="K304" s="11"/>
      <c r="L304" s="11"/>
      <c r="M304" s="11"/>
    </row>
    <row r="305" spans="1:14" ht="34.200000000000003" hidden="1" customHeight="1" x14ac:dyDescent="0.25">
      <c r="A305" s="88" t="s">
        <v>140</v>
      </c>
      <c r="B305" s="88"/>
      <c r="C305" s="88"/>
      <c r="D305" s="88"/>
      <c r="E305" s="88"/>
      <c r="F305" s="88"/>
      <c r="G305" s="89"/>
      <c r="H305" s="90"/>
      <c r="I305" s="91"/>
      <c r="J305" s="17"/>
      <c r="K305" s="11"/>
      <c r="L305" s="11"/>
      <c r="M305" s="11"/>
    </row>
    <row r="306" spans="1:14" ht="13.8" hidden="1" customHeight="1" x14ac:dyDescent="0.25">
      <c r="A306" s="88" t="s">
        <v>141</v>
      </c>
      <c r="B306" s="88"/>
      <c r="C306" s="88"/>
      <c r="D306" s="88"/>
      <c r="E306" s="88"/>
      <c r="F306" s="88"/>
      <c r="G306" s="89"/>
      <c r="H306" s="90"/>
      <c r="I306" s="91"/>
      <c r="J306" s="17"/>
      <c r="K306" s="11"/>
      <c r="L306" s="11"/>
      <c r="M306" s="11"/>
    </row>
    <row r="307" spans="1:14" ht="15.6" hidden="1" x14ac:dyDescent="0.25">
      <c r="A307" s="88" t="s">
        <v>77</v>
      </c>
      <c r="B307" s="88"/>
      <c r="C307" s="88"/>
      <c r="D307" s="88"/>
      <c r="E307" s="88"/>
      <c r="F307" s="88"/>
      <c r="G307" s="99"/>
      <c r="H307" s="90"/>
      <c r="I307" s="91"/>
      <c r="J307" s="17"/>
      <c r="K307" s="11"/>
      <c r="L307" s="11"/>
      <c r="M307" s="11"/>
    </row>
    <row r="308" spans="1:14" ht="13.8" hidden="1" customHeight="1" x14ac:dyDescent="0.25">
      <c r="A308" s="88" t="s">
        <v>78</v>
      </c>
      <c r="B308" s="88"/>
      <c r="C308" s="88"/>
      <c r="D308" s="88"/>
      <c r="E308" s="88"/>
      <c r="F308" s="88"/>
      <c r="G308" s="99"/>
      <c r="H308" s="90"/>
      <c r="I308" s="91"/>
      <c r="J308" s="17"/>
      <c r="K308" s="11"/>
      <c r="L308" s="11"/>
      <c r="M308" s="11"/>
    </row>
    <row r="309" spans="1:14" ht="66" hidden="1" customHeight="1" x14ac:dyDescent="0.25">
      <c r="A309" s="85" t="s">
        <v>142</v>
      </c>
      <c r="B309" s="86"/>
      <c r="C309" s="86"/>
      <c r="D309" s="86"/>
      <c r="E309" s="86"/>
      <c r="F309" s="86"/>
      <c r="G309" s="86"/>
      <c r="H309" s="86"/>
      <c r="I309" s="87"/>
      <c r="J309" s="17"/>
      <c r="K309" s="11"/>
      <c r="L309" s="11"/>
      <c r="M309" s="11"/>
    </row>
    <row r="310" spans="1:14" ht="13.8" hidden="1" customHeight="1" x14ac:dyDescent="0.25">
      <c r="A310" s="88" t="s">
        <v>143</v>
      </c>
      <c r="B310" s="88"/>
      <c r="C310" s="88"/>
      <c r="D310" s="88"/>
      <c r="E310" s="88"/>
      <c r="F310" s="88"/>
      <c r="G310" s="89"/>
      <c r="H310" s="90"/>
      <c r="I310" s="91"/>
      <c r="J310" s="17"/>
      <c r="K310" s="11"/>
      <c r="L310" s="11"/>
      <c r="M310" s="11"/>
    </row>
    <row r="311" spans="1:14" ht="13.8" hidden="1" customHeight="1" x14ac:dyDescent="0.25">
      <c r="A311" s="92" t="s">
        <v>79</v>
      </c>
      <c r="B311" s="92"/>
      <c r="C311" s="92"/>
      <c r="D311" s="92"/>
      <c r="E311" s="92"/>
      <c r="F311" s="92"/>
      <c r="G311" s="89"/>
      <c r="H311" s="90"/>
      <c r="I311" s="91"/>
      <c r="J311" s="17"/>
      <c r="K311" s="11"/>
      <c r="L311" s="11"/>
      <c r="M311" s="11"/>
    </row>
    <row r="312" spans="1:14" ht="25.2" hidden="1" x14ac:dyDescent="0.45">
      <c r="A312" s="93" t="s">
        <v>84</v>
      </c>
      <c r="B312" s="94"/>
      <c r="C312" s="94"/>
      <c r="D312" s="94"/>
      <c r="E312" s="94"/>
      <c r="F312" s="94"/>
      <c r="G312" s="94"/>
      <c r="H312" s="94"/>
      <c r="I312" s="94"/>
      <c r="J312" s="94"/>
      <c r="K312" s="94"/>
      <c r="L312" s="94"/>
      <c r="M312" s="95"/>
    </row>
    <row r="313" spans="1:14" ht="28.2" hidden="1" x14ac:dyDescent="0.5">
      <c r="A313" s="96" t="s">
        <v>9</v>
      </c>
      <c r="B313" s="96"/>
      <c r="C313" s="96"/>
      <c r="D313" s="96"/>
      <c r="E313" s="96"/>
      <c r="F313" s="96"/>
      <c r="G313" s="96"/>
      <c r="H313" s="96"/>
      <c r="I313" s="96"/>
      <c r="J313" s="96"/>
      <c r="K313" s="96"/>
      <c r="L313" s="96"/>
      <c r="M313" s="96"/>
    </row>
    <row r="314" spans="1:14" ht="30.6" hidden="1" customHeight="1" x14ac:dyDescent="0.25">
      <c r="A314" s="167" t="s">
        <v>144</v>
      </c>
      <c r="B314" s="167"/>
      <c r="C314" s="167"/>
      <c r="D314" s="167"/>
      <c r="E314" s="167"/>
      <c r="F314" s="167"/>
      <c r="G314" s="167"/>
      <c r="H314" s="167"/>
      <c r="I314" s="167"/>
      <c r="J314" s="167"/>
      <c r="K314" s="167"/>
      <c r="L314" s="168">
        <f>+IF(A313="CUMPLE",G310,0)</f>
        <v>0</v>
      </c>
      <c r="M314" s="169"/>
      <c r="N314" s="39"/>
    </row>
    <row r="315" spans="1:14" s="38" customFormat="1" ht="35.4" hidden="1" customHeight="1" x14ac:dyDescent="0.25">
      <c r="A315" s="151" t="s">
        <v>81</v>
      </c>
      <c r="B315" s="152"/>
      <c r="C315" s="152"/>
      <c r="D315" s="152"/>
      <c r="E315" s="152"/>
      <c r="F315" s="152"/>
      <c r="G315" s="152"/>
      <c r="H315" s="152"/>
      <c r="I315" s="152"/>
      <c r="J315" s="152"/>
      <c r="K315" s="152"/>
      <c r="L315" s="152"/>
      <c r="M315" s="152"/>
      <c r="N315" s="2"/>
    </row>
    <row r="316" spans="1:14" ht="31.8" hidden="1" customHeight="1" x14ac:dyDescent="0.25">
      <c r="A316" s="103" t="s">
        <v>66</v>
      </c>
      <c r="B316" s="104"/>
      <c r="C316" s="104"/>
      <c r="D316" s="104"/>
      <c r="E316" s="104"/>
      <c r="F316" s="104"/>
      <c r="G316" s="104"/>
      <c r="H316" s="104"/>
      <c r="I316" s="104"/>
      <c r="J316" s="104"/>
      <c r="K316" s="104"/>
      <c r="L316" s="104"/>
      <c r="M316" s="105"/>
    </row>
    <row r="317" spans="1:14" ht="15.6" hidden="1" x14ac:dyDescent="0.25">
      <c r="A317" s="106" t="s">
        <v>76</v>
      </c>
      <c r="B317" s="107"/>
      <c r="C317" s="107"/>
      <c r="D317" s="107"/>
      <c r="E317" s="107"/>
      <c r="F317" s="107"/>
      <c r="G317" s="107"/>
      <c r="H317" s="107"/>
      <c r="I317" s="108"/>
      <c r="J317" s="13" t="s">
        <v>23</v>
      </c>
      <c r="K317" s="13" t="s">
        <v>24</v>
      </c>
      <c r="L317" s="13" t="s">
        <v>25</v>
      </c>
      <c r="M317" s="13" t="s">
        <v>26</v>
      </c>
    </row>
    <row r="318" spans="1:14" ht="15.6" hidden="1" x14ac:dyDescent="0.25">
      <c r="A318" s="88" t="s">
        <v>139</v>
      </c>
      <c r="B318" s="88"/>
      <c r="C318" s="88"/>
      <c r="D318" s="88"/>
      <c r="E318" s="88"/>
      <c r="F318" s="88"/>
      <c r="G318" s="89"/>
      <c r="H318" s="90"/>
      <c r="I318" s="91"/>
      <c r="J318" s="17"/>
      <c r="K318" s="11"/>
      <c r="L318" s="11"/>
      <c r="M318" s="11"/>
    </row>
    <row r="319" spans="1:14" ht="15.6" hidden="1" x14ac:dyDescent="0.25">
      <c r="A319" s="88" t="s">
        <v>140</v>
      </c>
      <c r="B319" s="88"/>
      <c r="C319" s="88"/>
      <c r="D319" s="88"/>
      <c r="E319" s="88"/>
      <c r="F319" s="88"/>
      <c r="G319" s="89"/>
      <c r="H319" s="90"/>
      <c r="I319" s="91"/>
      <c r="J319" s="17"/>
      <c r="K319" s="11"/>
      <c r="L319" s="11"/>
      <c r="M319" s="11"/>
    </row>
    <row r="320" spans="1:14" ht="28.2" hidden="1" customHeight="1" x14ac:dyDescent="0.25">
      <c r="A320" s="88" t="s">
        <v>141</v>
      </c>
      <c r="B320" s="88"/>
      <c r="C320" s="88"/>
      <c r="D320" s="88"/>
      <c r="E320" s="88"/>
      <c r="F320" s="88"/>
      <c r="G320" s="89"/>
      <c r="H320" s="90"/>
      <c r="I320" s="91"/>
      <c r="J320" s="17"/>
      <c r="K320" s="11"/>
      <c r="L320" s="11"/>
      <c r="M320" s="11"/>
    </row>
    <row r="321" spans="1:14" ht="13.8" hidden="1" customHeight="1" x14ac:dyDescent="0.25">
      <c r="A321" s="88" t="s">
        <v>77</v>
      </c>
      <c r="B321" s="88"/>
      <c r="C321" s="88"/>
      <c r="D321" s="88"/>
      <c r="E321" s="88"/>
      <c r="F321" s="88"/>
      <c r="G321" s="99"/>
      <c r="H321" s="90"/>
      <c r="I321" s="91"/>
      <c r="J321" s="17"/>
      <c r="K321" s="11"/>
      <c r="L321" s="11"/>
      <c r="M321" s="11"/>
    </row>
    <row r="322" spans="1:14" ht="15.6" hidden="1" x14ac:dyDescent="0.25">
      <c r="A322" s="88" t="s">
        <v>78</v>
      </c>
      <c r="B322" s="88"/>
      <c r="C322" s="88"/>
      <c r="D322" s="88"/>
      <c r="E322" s="88"/>
      <c r="F322" s="88"/>
      <c r="G322" s="99"/>
      <c r="H322" s="90"/>
      <c r="I322" s="91"/>
      <c r="J322" s="17"/>
      <c r="K322" s="11"/>
      <c r="L322" s="11"/>
      <c r="M322" s="11"/>
    </row>
    <row r="323" spans="1:14" ht="13.8" hidden="1" customHeight="1" x14ac:dyDescent="0.25">
      <c r="A323" s="85" t="s">
        <v>142</v>
      </c>
      <c r="B323" s="86"/>
      <c r="C323" s="86"/>
      <c r="D323" s="86"/>
      <c r="E323" s="86"/>
      <c r="F323" s="86"/>
      <c r="G323" s="86"/>
      <c r="H323" s="86"/>
      <c r="I323" s="87"/>
      <c r="J323" s="17"/>
      <c r="K323" s="11"/>
      <c r="L323" s="11"/>
      <c r="M323" s="11"/>
    </row>
    <row r="324" spans="1:14" ht="13.8" hidden="1" customHeight="1" x14ac:dyDescent="0.25">
      <c r="A324" s="88" t="s">
        <v>143</v>
      </c>
      <c r="B324" s="88"/>
      <c r="C324" s="88"/>
      <c r="D324" s="88"/>
      <c r="E324" s="88"/>
      <c r="F324" s="88"/>
      <c r="G324" s="89"/>
      <c r="H324" s="90"/>
      <c r="I324" s="91"/>
      <c r="J324" s="17"/>
      <c r="K324" s="11"/>
      <c r="L324" s="11"/>
      <c r="M324" s="11"/>
    </row>
    <row r="325" spans="1:14" ht="13.8" hidden="1" customHeight="1" x14ac:dyDescent="0.25">
      <c r="A325" s="92" t="s">
        <v>79</v>
      </c>
      <c r="B325" s="92"/>
      <c r="C325" s="92"/>
      <c r="D325" s="92"/>
      <c r="E325" s="92"/>
      <c r="F325" s="92"/>
      <c r="G325" s="89"/>
      <c r="H325" s="90"/>
      <c r="I325" s="91"/>
      <c r="J325" s="17"/>
      <c r="K325" s="11"/>
      <c r="L325" s="11"/>
      <c r="M325" s="11"/>
    </row>
    <row r="326" spans="1:14" ht="13.8" hidden="1" customHeight="1" x14ac:dyDescent="0.45">
      <c r="A326" s="93" t="s">
        <v>85</v>
      </c>
      <c r="B326" s="94"/>
      <c r="C326" s="94"/>
      <c r="D326" s="94"/>
      <c r="E326" s="94"/>
      <c r="F326" s="94"/>
      <c r="G326" s="94"/>
      <c r="H326" s="94"/>
      <c r="I326" s="94"/>
      <c r="J326" s="94"/>
      <c r="K326" s="94"/>
      <c r="L326" s="94"/>
      <c r="M326" s="95"/>
    </row>
    <row r="327" spans="1:14" ht="28.2" hidden="1" x14ac:dyDescent="0.5">
      <c r="A327" s="96" t="s">
        <v>9</v>
      </c>
      <c r="B327" s="96"/>
      <c r="C327" s="96"/>
      <c r="D327" s="96"/>
      <c r="E327" s="96"/>
      <c r="F327" s="96"/>
      <c r="G327" s="96"/>
      <c r="H327" s="96"/>
      <c r="I327" s="96"/>
      <c r="J327" s="96"/>
      <c r="K327" s="96"/>
      <c r="L327" s="96"/>
      <c r="M327" s="96"/>
    </row>
    <row r="328" spans="1:14" ht="25.2" hidden="1" x14ac:dyDescent="0.25">
      <c r="A328" s="167" t="s">
        <v>144</v>
      </c>
      <c r="B328" s="167"/>
      <c r="C328" s="167"/>
      <c r="D328" s="167"/>
      <c r="E328" s="167"/>
      <c r="F328" s="167"/>
      <c r="G328" s="167"/>
      <c r="H328" s="167"/>
      <c r="I328" s="167"/>
      <c r="J328" s="167"/>
      <c r="K328" s="167"/>
      <c r="L328" s="168">
        <f>+IF(A327="CUMPLE",G324,0)</f>
        <v>0</v>
      </c>
      <c r="M328" s="169"/>
      <c r="N328" s="39"/>
    </row>
    <row r="329" spans="1:14" s="38" customFormat="1" ht="25.95" hidden="1" customHeight="1" x14ac:dyDescent="0.25">
      <c r="A329" s="151" t="s">
        <v>81</v>
      </c>
      <c r="B329" s="152"/>
      <c r="C329" s="152"/>
      <c r="D329" s="152"/>
      <c r="E329" s="152"/>
      <c r="F329" s="152"/>
      <c r="G329" s="152"/>
      <c r="H329" s="152"/>
      <c r="I329" s="152"/>
      <c r="J329" s="152"/>
      <c r="K329" s="152"/>
      <c r="L329" s="152"/>
      <c r="M329" s="152"/>
      <c r="N329" s="2"/>
    </row>
    <row r="330" spans="1:14" s="38" customFormat="1" ht="25.95" hidden="1" customHeight="1" x14ac:dyDescent="0.25">
      <c r="A330" s="103" t="s">
        <v>67</v>
      </c>
      <c r="B330" s="104"/>
      <c r="C330" s="104"/>
      <c r="D330" s="104"/>
      <c r="E330" s="104"/>
      <c r="F330" s="104"/>
      <c r="G330" s="104"/>
      <c r="H330" s="104"/>
      <c r="I330" s="104"/>
      <c r="J330" s="104"/>
      <c r="K330" s="104"/>
      <c r="L330" s="104"/>
      <c r="M330" s="105"/>
      <c r="N330" s="2"/>
    </row>
    <row r="331" spans="1:14" s="38" customFormat="1" ht="25.95" hidden="1" customHeight="1" x14ac:dyDescent="0.25">
      <c r="A331" s="106" t="s">
        <v>76</v>
      </c>
      <c r="B331" s="107"/>
      <c r="C331" s="107"/>
      <c r="D331" s="107"/>
      <c r="E331" s="107"/>
      <c r="F331" s="107"/>
      <c r="G331" s="107"/>
      <c r="H331" s="107"/>
      <c r="I331" s="108"/>
      <c r="J331" s="13" t="s">
        <v>23</v>
      </c>
      <c r="K331" s="13" t="s">
        <v>24</v>
      </c>
      <c r="L331" s="13" t="s">
        <v>25</v>
      </c>
      <c r="M331" s="13" t="s">
        <v>26</v>
      </c>
    </row>
    <row r="332" spans="1:14" ht="15.6" hidden="1" x14ac:dyDescent="0.25">
      <c r="A332" s="88" t="s">
        <v>139</v>
      </c>
      <c r="B332" s="88"/>
      <c r="C332" s="88"/>
      <c r="D332" s="88"/>
      <c r="E332" s="88"/>
      <c r="F332" s="88"/>
      <c r="G332" s="89"/>
      <c r="H332" s="90"/>
      <c r="I332" s="91"/>
      <c r="J332" s="17"/>
      <c r="K332" s="11"/>
      <c r="L332" s="11"/>
      <c r="M332" s="11"/>
      <c r="N332" s="38"/>
    </row>
    <row r="333" spans="1:14" ht="15.6" hidden="1" x14ac:dyDescent="0.25">
      <c r="A333" s="88" t="s">
        <v>140</v>
      </c>
      <c r="B333" s="88"/>
      <c r="C333" s="88"/>
      <c r="D333" s="88"/>
      <c r="E333" s="88"/>
      <c r="F333" s="88"/>
      <c r="G333" s="89"/>
      <c r="H333" s="90"/>
      <c r="I333" s="91"/>
      <c r="J333" s="17"/>
      <c r="K333" s="11"/>
      <c r="L333" s="11"/>
      <c r="M333" s="11"/>
    </row>
    <row r="334" spans="1:14" ht="34.200000000000003" hidden="1" customHeight="1" x14ac:dyDescent="0.25">
      <c r="A334" s="88" t="s">
        <v>141</v>
      </c>
      <c r="B334" s="88"/>
      <c r="C334" s="88"/>
      <c r="D334" s="88"/>
      <c r="E334" s="88"/>
      <c r="F334" s="88"/>
      <c r="G334" s="89"/>
      <c r="H334" s="90"/>
      <c r="I334" s="91"/>
      <c r="J334" s="17"/>
      <c r="K334" s="11"/>
      <c r="L334" s="11"/>
      <c r="M334" s="11"/>
    </row>
    <row r="335" spans="1:14" ht="15.6" hidden="1" x14ac:dyDescent="0.25">
      <c r="A335" s="88" t="s">
        <v>77</v>
      </c>
      <c r="B335" s="88"/>
      <c r="C335" s="88"/>
      <c r="D335" s="88"/>
      <c r="E335" s="88"/>
      <c r="F335" s="88"/>
      <c r="G335" s="99"/>
      <c r="H335" s="90"/>
      <c r="I335" s="91"/>
      <c r="J335" s="17"/>
      <c r="K335" s="11"/>
      <c r="L335" s="11"/>
      <c r="M335" s="11"/>
    </row>
    <row r="336" spans="1:14" ht="15.6" hidden="1" x14ac:dyDescent="0.25">
      <c r="A336" s="88" t="s">
        <v>78</v>
      </c>
      <c r="B336" s="88"/>
      <c r="C336" s="88"/>
      <c r="D336" s="88"/>
      <c r="E336" s="88"/>
      <c r="F336" s="88"/>
      <c r="G336" s="99"/>
      <c r="H336" s="90"/>
      <c r="I336" s="91"/>
      <c r="J336" s="17"/>
      <c r="K336" s="11"/>
      <c r="L336" s="11"/>
      <c r="M336" s="11"/>
    </row>
    <row r="337" spans="1:14" ht="15.6" hidden="1" x14ac:dyDescent="0.25">
      <c r="A337" s="85" t="s">
        <v>142</v>
      </c>
      <c r="B337" s="86"/>
      <c r="C337" s="86"/>
      <c r="D337" s="86"/>
      <c r="E337" s="86"/>
      <c r="F337" s="86"/>
      <c r="G337" s="86"/>
      <c r="H337" s="86"/>
      <c r="I337" s="87"/>
      <c r="J337" s="17"/>
      <c r="K337" s="11"/>
      <c r="L337" s="11"/>
      <c r="M337" s="11"/>
    </row>
    <row r="338" spans="1:14" ht="13.8" hidden="1" customHeight="1" x14ac:dyDescent="0.25">
      <c r="A338" s="88" t="s">
        <v>143</v>
      </c>
      <c r="B338" s="88"/>
      <c r="C338" s="88"/>
      <c r="D338" s="88"/>
      <c r="E338" s="88"/>
      <c r="F338" s="88"/>
      <c r="G338" s="89"/>
      <c r="H338" s="90"/>
      <c r="I338" s="91"/>
      <c r="J338" s="17"/>
      <c r="K338" s="11"/>
      <c r="L338" s="11"/>
      <c r="M338" s="11"/>
    </row>
    <row r="339" spans="1:14" ht="13.8" hidden="1" customHeight="1" x14ac:dyDescent="0.25">
      <c r="A339" s="92" t="s">
        <v>79</v>
      </c>
      <c r="B339" s="92"/>
      <c r="C339" s="92"/>
      <c r="D339" s="92"/>
      <c r="E339" s="92"/>
      <c r="F339" s="92"/>
      <c r="G339" s="89"/>
      <c r="H339" s="90"/>
      <c r="I339" s="91"/>
      <c r="J339" s="17"/>
      <c r="K339" s="11"/>
      <c r="L339" s="11"/>
      <c r="M339" s="11"/>
    </row>
    <row r="340" spans="1:14" ht="23.4" hidden="1" customHeight="1" x14ac:dyDescent="0.45">
      <c r="A340" s="93" t="s">
        <v>80</v>
      </c>
      <c r="B340" s="94"/>
      <c r="C340" s="94"/>
      <c r="D340" s="94"/>
      <c r="E340" s="94"/>
      <c r="F340" s="94"/>
      <c r="G340" s="94"/>
      <c r="H340" s="94"/>
      <c r="I340" s="94"/>
      <c r="J340" s="94"/>
      <c r="K340" s="94"/>
      <c r="L340" s="94"/>
      <c r="M340" s="95"/>
    </row>
    <row r="341" spans="1:14" ht="23.4" hidden="1" customHeight="1" x14ac:dyDescent="0.5">
      <c r="A341" s="96" t="s">
        <v>9</v>
      </c>
      <c r="B341" s="96"/>
      <c r="C341" s="96"/>
      <c r="D341" s="96"/>
      <c r="E341" s="96"/>
      <c r="F341" s="96"/>
      <c r="G341" s="96"/>
      <c r="H341" s="96"/>
      <c r="I341" s="96"/>
      <c r="J341" s="96"/>
      <c r="K341" s="96"/>
      <c r="L341" s="96"/>
      <c r="M341" s="96"/>
    </row>
    <row r="342" spans="1:14" ht="23.4" hidden="1" customHeight="1" x14ac:dyDescent="0.25">
      <c r="A342" s="167" t="s">
        <v>144</v>
      </c>
      <c r="B342" s="167"/>
      <c r="C342" s="167"/>
      <c r="D342" s="167"/>
      <c r="E342" s="167"/>
      <c r="F342" s="167"/>
      <c r="G342" s="167"/>
      <c r="H342" s="167"/>
      <c r="I342" s="167"/>
      <c r="J342" s="167"/>
      <c r="K342" s="167"/>
      <c r="L342" s="168">
        <f>+IF(A341="CUMPLE",G338,0)</f>
        <v>0</v>
      </c>
      <c r="M342" s="169"/>
      <c r="N342" s="39"/>
    </row>
    <row r="343" spans="1:14" ht="23.4" hidden="1" customHeight="1" x14ac:dyDescent="0.25">
      <c r="A343" s="151" t="s">
        <v>81</v>
      </c>
      <c r="B343" s="152"/>
      <c r="C343" s="152"/>
      <c r="D343" s="152"/>
      <c r="E343" s="152"/>
      <c r="F343" s="152"/>
      <c r="G343" s="152"/>
      <c r="H343" s="152"/>
      <c r="I343" s="152"/>
      <c r="J343" s="152"/>
      <c r="K343" s="152"/>
      <c r="L343" s="152"/>
      <c r="M343" s="152"/>
    </row>
    <row r="344" spans="1:14" ht="23.4" hidden="1" customHeight="1" x14ac:dyDescent="0.25">
      <c r="A344" s="103" t="s">
        <v>68</v>
      </c>
      <c r="B344" s="104"/>
      <c r="C344" s="104"/>
      <c r="D344" s="104"/>
      <c r="E344" s="104"/>
      <c r="F344" s="104"/>
      <c r="G344" s="104"/>
      <c r="H344" s="104"/>
      <c r="I344" s="104"/>
      <c r="J344" s="104"/>
      <c r="K344" s="104"/>
      <c r="L344" s="104"/>
      <c r="M344" s="105"/>
    </row>
    <row r="345" spans="1:14" ht="23.4" hidden="1" customHeight="1" x14ac:dyDescent="0.25">
      <c r="A345" s="106" t="s">
        <v>76</v>
      </c>
      <c r="B345" s="107"/>
      <c r="C345" s="107"/>
      <c r="D345" s="107"/>
      <c r="E345" s="107"/>
      <c r="F345" s="107"/>
      <c r="G345" s="107"/>
      <c r="H345" s="107"/>
      <c r="I345" s="108"/>
      <c r="J345" s="13" t="s">
        <v>23</v>
      </c>
      <c r="K345" s="13" t="s">
        <v>24</v>
      </c>
      <c r="L345" s="13" t="s">
        <v>25</v>
      </c>
      <c r="M345" s="13" t="s">
        <v>26</v>
      </c>
    </row>
    <row r="346" spans="1:14" ht="23.4" hidden="1" customHeight="1" x14ac:dyDescent="0.25">
      <c r="A346" s="88" t="s">
        <v>139</v>
      </c>
      <c r="B346" s="88"/>
      <c r="C346" s="88"/>
      <c r="D346" s="88"/>
      <c r="E346" s="88"/>
      <c r="F346" s="88"/>
      <c r="G346" s="89"/>
      <c r="H346" s="90"/>
      <c r="I346" s="91"/>
      <c r="J346" s="17"/>
      <c r="K346" s="11"/>
      <c r="L346" s="11"/>
      <c r="M346" s="11"/>
    </row>
    <row r="347" spans="1:14" ht="23.4" hidden="1" customHeight="1" x14ac:dyDescent="0.25">
      <c r="A347" s="88" t="s">
        <v>140</v>
      </c>
      <c r="B347" s="88"/>
      <c r="C347" s="88"/>
      <c r="D347" s="88"/>
      <c r="E347" s="88"/>
      <c r="F347" s="88"/>
      <c r="G347" s="89"/>
      <c r="H347" s="90"/>
      <c r="I347" s="91"/>
      <c r="J347" s="17"/>
      <c r="K347" s="11"/>
      <c r="L347" s="11"/>
      <c r="M347" s="11"/>
    </row>
    <row r="348" spans="1:14" ht="23.4" hidden="1" customHeight="1" x14ac:dyDescent="0.25">
      <c r="A348" s="88" t="s">
        <v>141</v>
      </c>
      <c r="B348" s="88"/>
      <c r="C348" s="88"/>
      <c r="D348" s="88"/>
      <c r="E348" s="88"/>
      <c r="F348" s="88"/>
      <c r="G348" s="89"/>
      <c r="H348" s="90"/>
      <c r="I348" s="91"/>
      <c r="J348" s="17"/>
      <c r="K348" s="11"/>
      <c r="L348" s="11"/>
      <c r="M348" s="11"/>
    </row>
    <row r="349" spans="1:14" ht="23.4" hidden="1" customHeight="1" x14ac:dyDescent="0.25">
      <c r="A349" s="88" t="s">
        <v>77</v>
      </c>
      <c r="B349" s="88"/>
      <c r="C349" s="88"/>
      <c r="D349" s="88"/>
      <c r="E349" s="88"/>
      <c r="F349" s="88"/>
      <c r="G349" s="99"/>
      <c r="H349" s="90"/>
      <c r="I349" s="91"/>
      <c r="J349" s="17"/>
      <c r="K349" s="11"/>
      <c r="L349" s="11"/>
      <c r="M349" s="11"/>
    </row>
    <row r="350" spans="1:14" ht="15.6" hidden="1" x14ac:dyDescent="0.25">
      <c r="A350" s="88" t="s">
        <v>78</v>
      </c>
      <c r="B350" s="88"/>
      <c r="C350" s="88"/>
      <c r="D350" s="88"/>
      <c r="E350" s="88"/>
      <c r="F350" s="88"/>
      <c r="G350" s="99"/>
      <c r="H350" s="90"/>
      <c r="I350" s="91"/>
      <c r="J350" s="17"/>
      <c r="K350" s="11"/>
      <c r="L350" s="11"/>
      <c r="M350" s="11"/>
    </row>
    <row r="351" spans="1:14" ht="15.6" hidden="1" x14ac:dyDescent="0.25">
      <c r="A351" s="85" t="s">
        <v>142</v>
      </c>
      <c r="B351" s="86"/>
      <c r="C351" s="86"/>
      <c r="D351" s="86"/>
      <c r="E351" s="86"/>
      <c r="F351" s="86"/>
      <c r="G351" s="86"/>
      <c r="H351" s="86"/>
      <c r="I351" s="87"/>
      <c r="J351" s="17"/>
      <c r="K351" s="11"/>
      <c r="L351" s="11"/>
      <c r="M351" s="11"/>
    </row>
    <row r="352" spans="1:14" ht="24.6" hidden="1" customHeight="1" x14ac:dyDescent="0.25">
      <c r="A352" s="88" t="s">
        <v>143</v>
      </c>
      <c r="B352" s="88"/>
      <c r="C352" s="88"/>
      <c r="D352" s="88"/>
      <c r="E352" s="88"/>
      <c r="F352" s="88"/>
      <c r="G352" s="89"/>
      <c r="H352" s="90"/>
      <c r="I352" s="91"/>
      <c r="J352" s="17"/>
      <c r="K352" s="11"/>
      <c r="L352" s="11"/>
      <c r="M352" s="11"/>
    </row>
    <row r="353" spans="1:14" ht="13.8" hidden="1" customHeight="1" x14ac:dyDescent="0.25">
      <c r="A353" s="92" t="s">
        <v>79</v>
      </c>
      <c r="B353" s="92"/>
      <c r="C353" s="92"/>
      <c r="D353" s="92"/>
      <c r="E353" s="92"/>
      <c r="F353" s="92"/>
      <c r="G353" s="89"/>
      <c r="H353" s="90"/>
      <c r="I353" s="91"/>
      <c r="J353" s="17"/>
      <c r="K353" s="11"/>
      <c r="L353" s="11"/>
      <c r="M353" s="11"/>
    </row>
    <row r="354" spans="1:14" ht="35.4" hidden="1" customHeight="1" x14ac:dyDescent="0.45">
      <c r="A354" s="93" t="s">
        <v>86</v>
      </c>
      <c r="B354" s="94"/>
      <c r="C354" s="94"/>
      <c r="D354" s="94"/>
      <c r="E354" s="94"/>
      <c r="F354" s="94"/>
      <c r="G354" s="94"/>
      <c r="H354" s="94"/>
      <c r="I354" s="94"/>
      <c r="J354" s="94"/>
      <c r="K354" s="94"/>
      <c r="L354" s="94"/>
      <c r="M354" s="95"/>
    </row>
    <row r="355" spans="1:14" ht="24.6" hidden="1" customHeight="1" x14ac:dyDescent="0.5">
      <c r="A355" s="96" t="s">
        <v>9</v>
      </c>
      <c r="B355" s="96"/>
      <c r="C355" s="96"/>
      <c r="D355" s="96"/>
      <c r="E355" s="96"/>
      <c r="F355" s="96"/>
      <c r="G355" s="96"/>
      <c r="H355" s="96"/>
      <c r="I355" s="96"/>
      <c r="J355" s="96"/>
      <c r="K355" s="96"/>
      <c r="L355" s="96"/>
      <c r="M355" s="96"/>
    </row>
    <row r="356" spans="1:14" ht="43.2" hidden="1" customHeight="1" x14ac:dyDescent="0.25">
      <c r="A356" s="167" t="s">
        <v>144</v>
      </c>
      <c r="B356" s="167"/>
      <c r="C356" s="167"/>
      <c r="D356" s="167"/>
      <c r="E356" s="167"/>
      <c r="F356" s="167"/>
      <c r="G356" s="167"/>
      <c r="H356" s="167"/>
      <c r="I356" s="167"/>
      <c r="J356" s="167"/>
      <c r="K356" s="167"/>
      <c r="L356" s="168">
        <f>+IF(A355="CUMPLE",G352,0)</f>
        <v>0</v>
      </c>
      <c r="M356" s="169"/>
      <c r="N356" s="39"/>
    </row>
    <row r="357" spans="1:14" ht="35.4" hidden="1" customHeight="1" x14ac:dyDescent="0.25">
      <c r="A357" s="151" t="s">
        <v>81</v>
      </c>
      <c r="B357" s="152"/>
      <c r="C357" s="152"/>
      <c r="D357" s="152"/>
      <c r="E357" s="152"/>
      <c r="F357" s="152"/>
      <c r="G357" s="152"/>
      <c r="H357" s="152"/>
      <c r="I357" s="152"/>
      <c r="J357" s="152"/>
      <c r="K357" s="152"/>
      <c r="L357" s="152"/>
      <c r="M357" s="152"/>
    </row>
    <row r="358" spans="1:14" ht="35.4" customHeight="1" x14ac:dyDescent="0.25">
      <c r="A358" s="153" t="s">
        <v>145</v>
      </c>
      <c r="B358" s="153"/>
      <c r="C358" s="153"/>
      <c r="D358" s="153"/>
      <c r="E358" s="153"/>
      <c r="F358" s="153"/>
      <c r="G358" s="153"/>
      <c r="H358" s="153"/>
      <c r="I358" s="153"/>
      <c r="J358" s="153"/>
      <c r="K358" s="153"/>
      <c r="L358" s="153"/>
      <c r="M358" s="153"/>
    </row>
    <row r="359" spans="1:14" ht="35.4" customHeight="1" x14ac:dyDescent="0.25">
      <c r="A359" s="154" t="s">
        <v>122</v>
      </c>
      <c r="B359" s="155" t="s">
        <v>147</v>
      </c>
      <c r="C359" s="155"/>
      <c r="D359" s="155"/>
      <c r="E359" s="155"/>
      <c r="F359" s="155"/>
      <c r="G359" s="155"/>
      <c r="H359" s="155"/>
      <c r="I359" s="155"/>
      <c r="J359" s="155"/>
      <c r="K359" s="155"/>
      <c r="L359" s="155" t="str">
        <f>+L256</f>
        <v>CUMPLE</v>
      </c>
      <c r="M359" s="155"/>
    </row>
    <row r="360" spans="1:14" ht="70.8" customHeight="1" x14ac:dyDescent="0.25">
      <c r="A360" s="154"/>
      <c r="B360" s="156" t="s">
        <v>149</v>
      </c>
      <c r="C360" s="157"/>
      <c r="D360" s="158" t="s">
        <v>150</v>
      </c>
      <c r="E360" s="159"/>
      <c r="F360" s="159"/>
      <c r="G360" s="159"/>
      <c r="H360" s="159"/>
      <c r="I360" s="159"/>
      <c r="J360" s="59" t="s">
        <v>118</v>
      </c>
      <c r="K360" s="57">
        <f>+L356+L342+L328+L314+L300+L286+L272</f>
        <v>217058</v>
      </c>
      <c r="L360" s="144" t="str">
        <f>+IF(K360&lt;$K$5,"NO CUMPLE","CUMPLE")</f>
        <v>CUMPLE</v>
      </c>
      <c r="M360" s="145"/>
    </row>
    <row r="361" spans="1:14" ht="55.2" customHeight="1" x14ac:dyDescent="0.25">
      <c r="A361" s="166" t="s">
        <v>151</v>
      </c>
      <c r="B361" s="166"/>
      <c r="C361" s="166"/>
      <c r="D361" s="166"/>
      <c r="E361" s="166"/>
      <c r="F361" s="166"/>
      <c r="G361" s="166"/>
      <c r="H361" s="166"/>
      <c r="I361" s="166"/>
      <c r="J361" s="166"/>
      <c r="K361" s="166"/>
      <c r="L361" s="144" t="str">
        <f>+IF(AND(L359="CUMPLE",L360="CUMPLE"),"CUMPLE","NO CUMPLE")</f>
        <v>CUMPLE</v>
      </c>
      <c r="M361" s="145"/>
      <c r="N361" s="60"/>
    </row>
    <row r="362" spans="1:14" ht="55.2" customHeight="1" x14ac:dyDescent="0.25">
      <c r="A362" s="161" t="s">
        <v>148</v>
      </c>
      <c r="B362" s="161"/>
      <c r="C362" s="161"/>
      <c r="D362" s="161"/>
      <c r="E362" s="161"/>
      <c r="F362" s="161"/>
      <c r="G362" s="161"/>
      <c r="H362" s="161"/>
      <c r="I362" s="161"/>
      <c r="J362" s="161"/>
      <c r="K362" s="161"/>
      <c r="L362" s="161"/>
      <c r="M362" s="161"/>
    </row>
    <row r="363" spans="1:14" ht="25.2" customHeight="1" x14ac:dyDescent="0.25">
      <c r="A363" s="63"/>
      <c r="B363" s="63"/>
      <c r="C363" s="63"/>
      <c r="D363" s="63"/>
      <c r="E363" s="63"/>
      <c r="F363" s="63"/>
      <c r="G363" s="63"/>
      <c r="H363" s="63"/>
      <c r="I363" s="63"/>
      <c r="J363" s="63"/>
      <c r="K363" s="63"/>
      <c r="L363" s="64"/>
      <c r="M363" s="64"/>
    </row>
    <row r="364" spans="1:14" ht="171.6" customHeight="1" x14ac:dyDescent="0.25">
      <c r="A364" s="177" t="s">
        <v>153</v>
      </c>
      <c r="B364" s="178"/>
      <c r="C364" s="178"/>
      <c r="D364" s="178"/>
      <c r="E364" s="178"/>
      <c r="F364" s="178"/>
      <c r="G364" s="178"/>
      <c r="H364" s="178"/>
      <c r="I364" s="178"/>
      <c r="J364" s="178"/>
      <c r="K364" s="178"/>
      <c r="L364" s="178"/>
      <c r="M364" s="178"/>
    </row>
    <row r="365" spans="1:14" ht="25.2" x14ac:dyDescent="0.25">
      <c r="A365" s="179" t="s">
        <v>72</v>
      </c>
      <c r="B365" s="180"/>
      <c r="C365" s="181" t="s">
        <v>291</v>
      </c>
      <c r="D365" s="182"/>
      <c r="E365" s="182"/>
      <c r="F365" s="182"/>
      <c r="G365" s="182"/>
      <c r="H365" s="182"/>
      <c r="I365" s="182"/>
      <c r="J365" s="182"/>
      <c r="K365" s="182"/>
      <c r="L365" s="182"/>
      <c r="M365" s="183"/>
    </row>
    <row r="366" spans="1:14" x14ac:dyDescent="0.25">
      <c r="A366" s="15" t="s">
        <v>73</v>
      </c>
      <c r="B366" s="184" t="s">
        <v>125</v>
      </c>
      <c r="C366" s="185"/>
      <c r="D366" s="185"/>
      <c r="E366" s="185"/>
      <c r="F366" s="185"/>
      <c r="G366" s="185"/>
      <c r="H366" s="185"/>
      <c r="I366" s="186"/>
      <c r="J366" s="13" t="s">
        <v>23</v>
      </c>
      <c r="K366" s="13" t="s">
        <v>24</v>
      </c>
      <c r="L366" s="13" t="s">
        <v>25</v>
      </c>
      <c r="M366" s="13" t="s">
        <v>26</v>
      </c>
    </row>
    <row r="367" spans="1:14" ht="72.599999999999994" customHeight="1" x14ac:dyDescent="0.25">
      <c r="A367" s="170" t="s">
        <v>126</v>
      </c>
      <c r="B367" s="171"/>
      <c r="C367" s="171"/>
      <c r="D367" s="171"/>
      <c r="E367" s="171"/>
      <c r="F367" s="171"/>
      <c r="G367" s="171"/>
      <c r="H367" s="171"/>
      <c r="I367" s="172"/>
      <c r="J367" s="17" t="s">
        <v>3</v>
      </c>
      <c r="K367" s="41" t="s">
        <v>275</v>
      </c>
      <c r="L367" s="11">
        <v>118</v>
      </c>
      <c r="M367" s="41"/>
    </row>
    <row r="368" spans="1:14" ht="72.599999999999994" customHeight="1" x14ac:dyDescent="0.25">
      <c r="A368" s="170" t="s">
        <v>127</v>
      </c>
      <c r="B368" s="171"/>
      <c r="C368" s="171"/>
      <c r="D368" s="171"/>
      <c r="E368" s="171"/>
      <c r="F368" s="171"/>
      <c r="G368" s="171"/>
      <c r="H368" s="171"/>
      <c r="I368" s="172"/>
      <c r="J368" s="17" t="s">
        <v>3</v>
      </c>
      <c r="K368" s="41" t="s">
        <v>275</v>
      </c>
      <c r="L368" s="11">
        <v>101</v>
      </c>
      <c r="M368" s="41"/>
    </row>
    <row r="369" spans="1:13" ht="72.599999999999994" customHeight="1" x14ac:dyDescent="0.25">
      <c r="A369" s="170" t="s">
        <v>128</v>
      </c>
      <c r="B369" s="171"/>
      <c r="C369" s="171"/>
      <c r="D369" s="171"/>
      <c r="E369" s="171"/>
      <c r="F369" s="171"/>
      <c r="G369" s="171"/>
      <c r="H369" s="171"/>
      <c r="I369" s="172"/>
      <c r="J369" s="17" t="s">
        <v>3</v>
      </c>
      <c r="K369" s="41" t="s">
        <v>275</v>
      </c>
      <c r="L369" s="11">
        <v>102</v>
      </c>
      <c r="M369" s="41"/>
    </row>
    <row r="370" spans="1:13" ht="72.599999999999994" customHeight="1" x14ac:dyDescent="0.25">
      <c r="A370" s="170" t="s">
        <v>129</v>
      </c>
      <c r="B370" s="171"/>
      <c r="C370" s="171"/>
      <c r="D370" s="171"/>
      <c r="E370" s="171"/>
      <c r="F370" s="171"/>
      <c r="G370" s="171"/>
      <c r="H370" s="171"/>
      <c r="I370" s="172"/>
      <c r="J370" s="17" t="s">
        <v>3</v>
      </c>
      <c r="K370" s="41" t="s">
        <v>275</v>
      </c>
      <c r="L370" s="11">
        <v>104</v>
      </c>
      <c r="M370" s="41"/>
    </row>
    <row r="371" spans="1:13" ht="72.599999999999994" customHeight="1" x14ac:dyDescent="0.25">
      <c r="A371" s="170" t="s">
        <v>130</v>
      </c>
      <c r="B371" s="171"/>
      <c r="C371" s="171"/>
      <c r="D371" s="171"/>
      <c r="E371" s="171"/>
      <c r="F371" s="171"/>
      <c r="G371" s="171"/>
      <c r="H371" s="171"/>
      <c r="I371" s="172"/>
      <c r="J371" s="17" t="s">
        <v>3</v>
      </c>
      <c r="K371" s="41" t="s">
        <v>275</v>
      </c>
      <c r="L371" s="11">
        <v>103</v>
      </c>
      <c r="M371" s="41"/>
    </row>
    <row r="372" spans="1:13" ht="72.599999999999994" customHeight="1" x14ac:dyDescent="0.25">
      <c r="A372" s="170" t="s">
        <v>131</v>
      </c>
      <c r="B372" s="171"/>
      <c r="C372" s="171"/>
      <c r="D372" s="171"/>
      <c r="E372" s="171"/>
      <c r="F372" s="171"/>
      <c r="G372" s="171"/>
      <c r="H372" s="171"/>
      <c r="I372" s="172"/>
      <c r="J372" s="17" t="s">
        <v>3</v>
      </c>
      <c r="K372" s="41" t="s">
        <v>275</v>
      </c>
      <c r="L372" s="11" t="s">
        <v>292</v>
      </c>
      <c r="M372" s="41"/>
    </row>
    <row r="373" spans="1:13" ht="72.599999999999994" customHeight="1" x14ac:dyDescent="0.25">
      <c r="A373" s="170" t="s">
        <v>132</v>
      </c>
      <c r="B373" s="171"/>
      <c r="C373" s="171"/>
      <c r="D373" s="171"/>
      <c r="E373" s="171"/>
      <c r="F373" s="171"/>
      <c r="G373" s="171"/>
      <c r="H373" s="171"/>
      <c r="I373" s="172"/>
      <c r="J373" s="17" t="s">
        <v>3</v>
      </c>
      <c r="K373" s="41" t="s">
        <v>275</v>
      </c>
      <c r="L373" s="11">
        <v>105</v>
      </c>
      <c r="M373" s="41"/>
    </row>
    <row r="374" spans="1:13" ht="72.599999999999994" customHeight="1" x14ac:dyDescent="0.25">
      <c r="A374" s="170" t="s">
        <v>133</v>
      </c>
      <c r="B374" s="171"/>
      <c r="C374" s="171"/>
      <c r="D374" s="171"/>
      <c r="E374" s="171"/>
      <c r="F374" s="171"/>
      <c r="G374" s="171"/>
      <c r="H374" s="171"/>
      <c r="I374" s="172"/>
      <c r="J374" s="17" t="s">
        <v>3</v>
      </c>
      <c r="K374" s="41" t="s">
        <v>275</v>
      </c>
      <c r="L374" s="11">
        <v>118</v>
      </c>
      <c r="M374" s="41"/>
    </row>
    <row r="375" spans="1:13" ht="72.599999999999994" customHeight="1" x14ac:dyDescent="0.25">
      <c r="A375" s="170" t="s">
        <v>134</v>
      </c>
      <c r="B375" s="171"/>
      <c r="C375" s="171"/>
      <c r="D375" s="171"/>
      <c r="E375" s="171"/>
      <c r="F375" s="171"/>
      <c r="G375" s="171"/>
      <c r="H375" s="171"/>
      <c r="I375" s="172"/>
      <c r="J375" s="17" t="s">
        <v>3</v>
      </c>
      <c r="K375" s="41" t="s">
        <v>275</v>
      </c>
      <c r="L375" s="11">
        <v>104</v>
      </c>
      <c r="M375" s="41"/>
    </row>
    <row r="376" spans="1:13" ht="72.599999999999994" customHeight="1" x14ac:dyDescent="0.25">
      <c r="A376" s="170" t="s">
        <v>135</v>
      </c>
      <c r="B376" s="171"/>
      <c r="C376" s="171"/>
      <c r="D376" s="171"/>
      <c r="E376" s="171"/>
      <c r="F376" s="171"/>
      <c r="G376" s="171"/>
      <c r="H376" s="171"/>
      <c r="I376" s="172"/>
      <c r="J376" s="17" t="s">
        <v>3</v>
      </c>
      <c r="K376" s="41" t="s">
        <v>277</v>
      </c>
      <c r="L376" s="11" t="s">
        <v>278</v>
      </c>
      <c r="M376" s="41"/>
    </row>
    <row r="377" spans="1:13" ht="25.2" x14ac:dyDescent="0.25">
      <c r="A377" s="170" t="s">
        <v>74</v>
      </c>
      <c r="B377" s="171"/>
      <c r="C377" s="171"/>
      <c r="D377" s="171"/>
      <c r="E377" s="171"/>
      <c r="F377" s="171"/>
      <c r="G377" s="172"/>
      <c r="H377" s="173">
        <v>38810</v>
      </c>
      <c r="I377" s="174"/>
      <c r="J377" s="170" t="s">
        <v>75</v>
      </c>
      <c r="K377" s="172"/>
      <c r="L377" s="175">
        <f>+ROUND(($K$6-H377)/365,2)</f>
        <v>18.11</v>
      </c>
      <c r="M377" s="176"/>
    </row>
    <row r="378" spans="1:13" ht="34.799999999999997" x14ac:dyDescent="0.25">
      <c r="A378" s="170" t="s">
        <v>154</v>
      </c>
      <c r="B378" s="171"/>
      <c r="C378" s="171"/>
      <c r="D378" s="171"/>
      <c r="E378" s="171"/>
      <c r="F378" s="171"/>
      <c r="G378" s="171"/>
      <c r="H378" s="171"/>
      <c r="I378" s="171"/>
      <c r="J378" s="171"/>
      <c r="K378" s="172"/>
      <c r="L378" s="208" t="str">
        <f>+IF(AND(L377&gt;8,J367="SI",J368="SI",J369="SI",J370="SI",J371="SI",J372="SI",J373="SI",J374="SI",J375="SI",J376="SI"),"CUMPLE","NO CUMPLE")</f>
        <v>CUMPLE</v>
      </c>
      <c r="M378" s="209"/>
    </row>
    <row r="379" spans="1:13" ht="28.2" x14ac:dyDescent="0.25">
      <c r="A379" s="199" t="s">
        <v>297</v>
      </c>
      <c r="B379" s="200"/>
      <c r="C379" s="200"/>
      <c r="D379" s="200"/>
      <c r="E379" s="200"/>
      <c r="F379" s="200"/>
      <c r="G379" s="200"/>
      <c r="H379" s="200"/>
      <c r="I379" s="200"/>
      <c r="J379" s="200"/>
      <c r="K379" s="200"/>
      <c r="L379" s="200"/>
      <c r="M379" s="201"/>
    </row>
    <row r="380" spans="1:13" ht="25.2" x14ac:dyDescent="0.25">
      <c r="A380" s="202" t="s">
        <v>137</v>
      </c>
      <c r="B380" s="203"/>
      <c r="C380" s="203"/>
      <c r="D380" s="203"/>
      <c r="E380" s="203"/>
      <c r="F380" s="203"/>
      <c r="G380" s="203"/>
      <c r="H380" s="203"/>
      <c r="I380" s="203"/>
      <c r="J380" s="203"/>
      <c r="K380" s="203"/>
      <c r="L380" s="203"/>
      <c r="M380" s="204"/>
    </row>
    <row r="381" spans="1:13" ht="163.19999999999999" customHeight="1" x14ac:dyDescent="0.25">
      <c r="A381" s="210" t="s">
        <v>138</v>
      </c>
      <c r="B381" s="210"/>
      <c r="C381" s="210"/>
      <c r="D381" s="210"/>
      <c r="E381" s="210"/>
      <c r="F381" s="210"/>
      <c r="G381" s="210"/>
      <c r="H381" s="210"/>
      <c r="I381" s="210"/>
      <c r="J381" s="210"/>
      <c r="K381" s="210"/>
      <c r="L381" s="210"/>
      <c r="M381" s="210"/>
    </row>
    <row r="382" spans="1:13" ht="25.2" x14ac:dyDescent="0.25">
      <c r="A382" s="103" t="s">
        <v>48</v>
      </c>
      <c r="B382" s="104"/>
      <c r="C382" s="104"/>
      <c r="D382" s="104"/>
      <c r="E382" s="104"/>
      <c r="F382" s="104"/>
      <c r="G382" s="104"/>
      <c r="H382" s="104"/>
      <c r="I382" s="104"/>
      <c r="J382" s="104"/>
      <c r="K382" s="104"/>
      <c r="L382" s="104"/>
      <c r="M382" s="105"/>
    </row>
    <row r="383" spans="1:13" ht="44.4" customHeight="1" x14ac:dyDescent="0.25">
      <c r="A383" s="106" t="s">
        <v>76</v>
      </c>
      <c r="B383" s="107"/>
      <c r="C383" s="107"/>
      <c r="D383" s="107"/>
      <c r="E383" s="107"/>
      <c r="F383" s="107"/>
      <c r="G383" s="107"/>
      <c r="H383" s="107"/>
      <c r="I383" s="108"/>
      <c r="J383" s="13" t="s">
        <v>23</v>
      </c>
      <c r="K383" s="13" t="s">
        <v>24</v>
      </c>
      <c r="L383" s="13" t="s">
        <v>25</v>
      </c>
      <c r="M383" s="13" t="s">
        <v>26</v>
      </c>
    </row>
    <row r="384" spans="1:13" ht="44.4" customHeight="1" x14ac:dyDescent="0.25">
      <c r="A384" s="88" t="s">
        <v>139</v>
      </c>
      <c r="B384" s="88"/>
      <c r="C384" s="88"/>
      <c r="D384" s="88"/>
      <c r="E384" s="88"/>
      <c r="F384" s="88"/>
      <c r="G384" s="89" t="s">
        <v>293</v>
      </c>
      <c r="H384" s="90"/>
      <c r="I384" s="91"/>
      <c r="J384" s="17" t="s">
        <v>3</v>
      </c>
      <c r="K384" s="41" t="s">
        <v>275</v>
      </c>
      <c r="L384" s="11">
        <v>106</v>
      </c>
      <c r="M384" s="41"/>
    </row>
    <row r="385" spans="1:13" ht="104.4" customHeight="1" x14ac:dyDescent="0.25">
      <c r="A385" s="88" t="s">
        <v>140</v>
      </c>
      <c r="B385" s="88"/>
      <c r="C385" s="88"/>
      <c r="D385" s="88"/>
      <c r="E385" s="88"/>
      <c r="F385" s="88"/>
      <c r="G385" s="89" t="s">
        <v>294</v>
      </c>
      <c r="H385" s="90"/>
      <c r="I385" s="91"/>
      <c r="J385" s="17" t="s">
        <v>3</v>
      </c>
      <c r="K385" s="41" t="s">
        <v>275</v>
      </c>
      <c r="L385" s="11">
        <v>106</v>
      </c>
      <c r="M385" s="41"/>
    </row>
    <row r="386" spans="1:13" ht="44.4" customHeight="1" x14ac:dyDescent="0.25">
      <c r="A386" s="88" t="s">
        <v>141</v>
      </c>
      <c r="B386" s="88"/>
      <c r="C386" s="88"/>
      <c r="D386" s="88"/>
      <c r="E386" s="88"/>
      <c r="F386" s="88"/>
      <c r="G386" s="89" t="s">
        <v>295</v>
      </c>
      <c r="H386" s="90"/>
      <c r="I386" s="91"/>
      <c r="J386" s="17" t="s">
        <v>3</v>
      </c>
      <c r="K386" s="41" t="s">
        <v>275</v>
      </c>
      <c r="L386" s="11">
        <v>106</v>
      </c>
      <c r="M386" s="41"/>
    </row>
    <row r="387" spans="1:13" ht="44.4" customHeight="1" x14ac:dyDescent="0.25">
      <c r="A387" s="88" t="s">
        <v>77</v>
      </c>
      <c r="B387" s="88"/>
      <c r="C387" s="88"/>
      <c r="D387" s="88"/>
      <c r="E387" s="88"/>
      <c r="F387" s="88"/>
      <c r="G387" s="99">
        <v>39759</v>
      </c>
      <c r="H387" s="90"/>
      <c r="I387" s="91"/>
      <c r="J387" s="17" t="s">
        <v>3</v>
      </c>
      <c r="K387" s="41" t="s">
        <v>275</v>
      </c>
      <c r="L387" s="11">
        <v>106</v>
      </c>
      <c r="M387" s="41"/>
    </row>
    <row r="388" spans="1:13" ht="44.4" customHeight="1" x14ac:dyDescent="0.25">
      <c r="A388" s="88" t="s">
        <v>78</v>
      </c>
      <c r="B388" s="88"/>
      <c r="C388" s="88"/>
      <c r="D388" s="88"/>
      <c r="E388" s="88"/>
      <c r="F388" s="88"/>
      <c r="G388" s="99">
        <v>40034</v>
      </c>
      <c r="H388" s="90"/>
      <c r="I388" s="91"/>
      <c r="J388" s="17" t="s">
        <v>3</v>
      </c>
      <c r="K388" s="41" t="s">
        <v>275</v>
      </c>
      <c r="L388" s="11">
        <v>106</v>
      </c>
      <c r="M388" s="41"/>
    </row>
    <row r="389" spans="1:13" ht="44.4" customHeight="1" x14ac:dyDescent="0.25">
      <c r="A389" s="85" t="s">
        <v>142</v>
      </c>
      <c r="B389" s="86"/>
      <c r="C389" s="86"/>
      <c r="D389" s="86"/>
      <c r="E389" s="86"/>
      <c r="F389" s="86"/>
      <c r="G389" s="86"/>
      <c r="H389" s="86"/>
      <c r="I389" s="87"/>
      <c r="J389" s="17" t="s">
        <v>3</v>
      </c>
      <c r="K389" s="41" t="s">
        <v>275</v>
      </c>
      <c r="L389" s="11">
        <v>107</v>
      </c>
      <c r="M389" s="41"/>
    </row>
    <row r="390" spans="1:13" ht="44.4" customHeight="1" x14ac:dyDescent="0.25">
      <c r="A390" s="88" t="s">
        <v>143</v>
      </c>
      <c r="B390" s="88"/>
      <c r="C390" s="88"/>
      <c r="D390" s="88"/>
      <c r="E390" s="88"/>
      <c r="F390" s="88"/>
      <c r="G390" s="89">
        <v>7900</v>
      </c>
      <c r="H390" s="90"/>
      <c r="I390" s="91"/>
      <c r="J390" s="17" t="s">
        <v>3</v>
      </c>
      <c r="K390" s="41" t="s">
        <v>275</v>
      </c>
      <c r="L390" s="11">
        <v>106</v>
      </c>
      <c r="M390" s="41"/>
    </row>
    <row r="391" spans="1:13" ht="44.4" customHeight="1" x14ac:dyDescent="0.25">
      <c r="A391" s="92" t="s">
        <v>79</v>
      </c>
      <c r="B391" s="92"/>
      <c r="C391" s="92"/>
      <c r="D391" s="92"/>
      <c r="E391" s="92"/>
      <c r="F391" s="92"/>
      <c r="G391" s="89" t="s">
        <v>296</v>
      </c>
      <c r="H391" s="90"/>
      <c r="I391" s="91"/>
      <c r="J391" s="17" t="s">
        <v>3</v>
      </c>
      <c r="K391" s="41" t="s">
        <v>275</v>
      </c>
      <c r="L391" s="11">
        <v>107</v>
      </c>
      <c r="M391" s="41"/>
    </row>
    <row r="392" spans="1:13" ht="25.2" x14ac:dyDescent="0.45">
      <c r="A392" s="93" t="s">
        <v>80</v>
      </c>
      <c r="B392" s="94"/>
      <c r="C392" s="94"/>
      <c r="D392" s="94"/>
      <c r="E392" s="94"/>
      <c r="F392" s="94"/>
      <c r="G392" s="94"/>
      <c r="H392" s="94"/>
      <c r="I392" s="94"/>
      <c r="J392" s="94"/>
      <c r="K392" s="94"/>
      <c r="L392" s="94"/>
      <c r="M392" s="95"/>
    </row>
    <row r="393" spans="1:13" ht="28.2" x14ac:dyDescent="0.5">
      <c r="A393" s="96" t="s">
        <v>4</v>
      </c>
      <c r="B393" s="96"/>
      <c r="C393" s="96"/>
      <c r="D393" s="96"/>
      <c r="E393" s="96"/>
      <c r="F393" s="96"/>
      <c r="G393" s="96"/>
      <c r="H393" s="96"/>
      <c r="I393" s="96"/>
      <c r="J393" s="96"/>
      <c r="K393" s="96"/>
      <c r="L393" s="96"/>
      <c r="M393" s="96"/>
    </row>
    <row r="394" spans="1:13" ht="25.2" x14ac:dyDescent="0.25">
      <c r="A394" s="167" t="s">
        <v>144</v>
      </c>
      <c r="B394" s="167"/>
      <c r="C394" s="167"/>
      <c r="D394" s="167"/>
      <c r="E394" s="167"/>
      <c r="F394" s="167"/>
      <c r="G394" s="167"/>
      <c r="H394" s="167"/>
      <c r="I394" s="167"/>
      <c r="J394" s="167"/>
      <c r="K394" s="167"/>
      <c r="L394" s="168">
        <f>+IF(A393="CUMPLE",G390,0)</f>
        <v>7900</v>
      </c>
      <c r="M394" s="169"/>
    </row>
    <row r="395" spans="1:13" x14ac:dyDescent="0.25">
      <c r="A395" s="151" t="s">
        <v>244</v>
      </c>
      <c r="B395" s="152"/>
      <c r="C395" s="152"/>
      <c r="D395" s="152"/>
      <c r="E395" s="152"/>
      <c r="F395" s="152"/>
      <c r="G395" s="152"/>
      <c r="H395" s="152"/>
      <c r="I395" s="152"/>
      <c r="J395" s="152"/>
      <c r="K395" s="152"/>
      <c r="L395" s="152"/>
      <c r="M395" s="152"/>
    </row>
    <row r="396" spans="1:13" ht="25.2" x14ac:dyDescent="0.25">
      <c r="A396" s="103" t="s">
        <v>63</v>
      </c>
      <c r="B396" s="104"/>
      <c r="C396" s="104"/>
      <c r="D396" s="104"/>
      <c r="E396" s="104"/>
      <c r="F396" s="104"/>
      <c r="G396" s="104"/>
      <c r="H396" s="104"/>
      <c r="I396" s="104"/>
      <c r="J396" s="104"/>
      <c r="K396" s="104"/>
      <c r="L396" s="104"/>
      <c r="M396" s="105"/>
    </row>
    <row r="397" spans="1:13" ht="75.599999999999994" customHeight="1" x14ac:dyDescent="0.25">
      <c r="A397" s="106" t="s">
        <v>76</v>
      </c>
      <c r="B397" s="107"/>
      <c r="C397" s="107"/>
      <c r="D397" s="107"/>
      <c r="E397" s="107"/>
      <c r="F397" s="107"/>
      <c r="G397" s="107"/>
      <c r="H397" s="107"/>
      <c r="I397" s="108"/>
      <c r="J397" s="13" t="s">
        <v>23</v>
      </c>
      <c r="K397" s="13" t="s">
        <v>24</v>
      </c>
      <c r="L397" s="13" t="s">
        <v>25</v>
      </c>
      <c r="M397" s="13" t="s">
        <v>26</v>
      </c>
    </row>
    <row r="398" spans="1:13" ht="75.599999999999994" customHeight="1" x14ac:dyDescent="0.25">
      <c r="A398" s="88" t="s">
        <v>139</v>
      </c>
      <c r="B398" s="88"/>
      <c r="C398" s="88"/>
      <c r="D398" s="88"/>
      <c r="E398" s="88"/>
      <c r="F398" s="88"/>
      <c r="G398" s="89" t="s">
        <v>293</v>
      </c>
      <c r="H398" s="90"/>
      <c r="I398" s="91"/>
      <c r="J398" s="17" t="s">
        <v>3</v>
      </c>
      <c r="K398" s="41" t="s">
        <v>275</v>
      </c>
      <c r="L398" s="11">
        <v>106</v>
      </c>
      <c r="M398" s="11"/>
    </row>
    <row r="399" spans="1:13" ht="96.6" customHeight="1" x14ac:dyDescent="0.25">
      <c r="A399" s="88" t="s">
        <v>140</v>
      </c>
      <c r="B399" s="88"/>
      <c r="C399" s="88"/>
      <c r="D399" s="88"/>
      <c r="E399" s="88"/>
      <c r="F399" s="88"/>
      <c r="G399" s="205" t="s">
        <v>298</v>
      </c>
      <c r="H399" s="206"/>
      <c r="I399" s="207"/>
      <c r="J399" s="17" t="s">
        <v>3</v>
      </c>
      <c r="K399" s="41" t="s">
        <v>275</v>
      </c>
      <c r="L399" s="11">
        <v>106</v>
      </c>
      <c r="M399" s="11"/>
    </row>
    <row r="400" spans="1:13" ht="75.599999999999994" customHeight="1" x14ac:dyDescent="0.25">
      <c r="A400" s="88" t="s">
        <v>141</v>
      </c>
      <c r="B400" s="88"/>
      <c r="C400" s="88"/>
      <c r="D400" s="88"/>
      <c r="E400" s="88"/>
      <c r="F400" s="88"/>
      <c r="G400" s="89" t="s">
        <v>295</v>
      </c>
      <c r="H400" s="90"/>
      <c r="I400" s="91"/>
      <c r="J400" s="17" t="s">
        <v>3</v>
      </c>
      <c r="K400" s="41" t="s">
        <v>275</v>
      </c>
      <c r="L400" s="11">
        <v>106</v>
      </c>
      <c r="M400" s="11"/>
    </row>
    <row r="401" spans="1:13" ht="75.599999999999994" customHeight="1" x14ac:dyDescent="0.25">
      <c r="A401" s="88" t="s">
        <v>77</v>
      </c>
      <c r="B401" s="88"/>
      <c r="C401" s="88"/>
      <c r="D401" s="88"/>
      <c r="E401" s="88"/>
      <c r="F401" s="88"/>
      <c r="G401" s="99">
        <v>40035</v>
      </c>
      <c r="H401" s="90"/>
      <c r="I401" s="91"/>
      <c r="J401" s="17" t="s">
        <v>3</v>
      </c>
      <c r="K401" s="41" t="s">
        <v>275</v>
      </c>
      <c r="L401" s="11">
        <v>106</v>
      </c>
      <c r="M401" s="11"/>
    </row>
    <row r="402" spans="1:13" ht="75.599999999999994" customHeight="1" x14ac:dyDescent="0.25">
      <c r="A402" s="88" t="s">
        <v>78</v>
      </c>
      <c r="B402" s="88"/>
      <c r="C402" s="88"/>
      <c r="D402" s="88"/>
      <c r="E402" s="88"/>
      <c r="F402" s="88"/>
      <c r="G402" s="99">
        <v>40491</v>
      </c>
      <c r="H402" s="90"/>
      <c r="I402" s="91"/>
      <c r="J402" s="17" t="s">
        <v>3</v>
      </c>
      <c r="K402" s="41" t="s">
        <v>275</v>
      </c>
      <c r="L402" s="11">
        <v>106</v>
      </c>
      <c r="M402" s="11"/>
    </row>
    <row r="403" spans="1:13" ht="75.599999999999994" customHeight="1" x14ac:dyDescent="0.25">
      <c r="A403" s="85" t="s">
        <v>142</v>
      </c>
      <c r="B403" s="86"/>
      <c r="C403" s="86"/>
      <c r="D403" s="86"/>
      <c r="E403" s="86"/>
      <c r="F403" s="86"/>
      <c r="G403" s="86"/>
      <c r="H403" s="86"/>
      <c r="I403" s="87"/>
      <c r="J403" s="17" t="s">
        <v>3</v>
      </c>
      <c r="K403" s="41" t="s">
        <v>275</v>
      </c>
      <c r="L403" s="11">
        <v>107</v>
      </c>
      <c r="M403" s="11"/>
    </row>
    <row r="404" spans="1:13" ht="75.599999999999994" customHeight="1" x14ac:dyDescent="0.25">
      <c r="A404" s="88" t="s">
        <v>143</v>
      </c>
      <c r="B404" s="88"/>
      <c r="C404" s="88"/>
      <c r="D404" s="88"/>
      <c r="E404" s="88"/>
      <c r="F404" s="88"/>
      <c r="G404" s="89">
        <v>14590</v>
      </c>
      <c r="H404" s="90"/>
      <c r="I404" s="91"/>
      <c r="J404" s="17" t="s">
        <v>3</v>
      </c>
      <c r="K404" s="41" t="s">
        <v>275</v>
      </c>
      <c r="L404" s="11">
        <v>106</v>
      </c>
      <c r="M404" s="11"/>
    </row>
    <row r="405" spans="1:13" ht="75.599999999999994" customHeight="1" x14ac:dyDescent="0.25">
      <c r="A405" s="92" t="s">
        <v>79</v>
      </c>
      <c r="B405" s="92"/>
      <c r="C405" s="92"/>
      <c r="D405" s="92"/>
      <c r="E405" s="92"/>
      <c r="F405" s="92"/>
      <c r="G405" s="89" t="s">
        <v>296</v>
      </c>
      <c r="H405" s="90"/>
      <c r="I405" s="91"/>
      <c r="J405" s="17" t="s">
        <v>3</v>
      </c>
      <c r="K405" s="41" t="s">
        <v>275</v>
      </c>
      <c r="L405" s="11">
        <v>107</v>
      </c>
      <c r="M405" s="11"/>
    </row>
    <row r="406" spans="1:13" ht="25.2" x14ac:dyDescent="0.45">
      <c r="A406" s="93" t="s">
        <v>82</v>
      </c>
      <c r="B406" s="94"/>
      <c r="C406" s="94"/>
      <c r="D406" s="94"/>
      <c r="E406" s="94"/>
      <c r="F406" s="94"/>
      <c r="G406" s="94"/>
      <c r="H406" s="94"/>
      <c r="I406" s="94"/>
      <c r="J406" s="94"/>
      <c r="K406" s="94"/>
      <c r="L406" s="94"/>
      <c r="M406" s="95"/>
    </row>
    <row r="407" spans="1:13" ht="28.2" x14ac:dyDescent="0.5">
      <c r="A407" s="96" t="s">
        <v>4</v>
      </c>
      <c r="B407" s="96"/>
      <c r="C407" s="96"/>
      <c r="D407" s="96"/>
      <c r="E407" s="96"/>
      <c r="F407" s="96"/>
      <c r="G407" s="96"/>
      <c r="H407" s="96"/>
      <c r="I407" s="96"/>
      <c r="J407" s="96"/>
      <c r="K407" s="96"/>
      <c r="L407" s="96"/>
      <c r="M407" s="96"/>
    </row>
    <row r="408" spans="1:13" ht="25.2" x14ac:dyDescent="0.25">
      <c r="A408" s="167" t="s">
        <v>144</v>
      </c>
      <c r="B408" s="167"/>
      <c r="C408" s="167"/>
      <c r="D408" s="167"/>
      <c r="E408" s="167"/>
      <c r="F408" s="167"/>
      <c r="G408" s="167"/>
      <c r="H408" s="167"/>
      <c r="I408" s="167"/>
      <c r="J408" s="167"/>
      <c r="K408" s="167"/>
      <c r="L408" s="168">
        <f>+IF(A407="CUMPLE",G404,0)</f>
        <v>14590</v>
      </c>
      <c r="M408" s="169"/>
    </row>
    <row r="409" spans="1:13" x14ac:dyDescent="0.25">
      <c r="A409" s="151" t="s">
        <v>81</v>
      </c>
      <c r="B409" s="152"/>
      <c r="C409" s="152"/>
      <c r="D409" s="152"/>
      <c r="E409" s="152"/>
      <c r="F409" s="152"/>
      <c r="G409" s="152"/>
      <c r="H409" s="152"/>
      <c r="I409" s="152"/>
      <c r="J409" s="152"/>
      <c r="K409" s="152"/>
      <c r="L409" s="152"/>
      <c r="M409" s="152"/>
    </row>
    <row r="410" spans="1:13" ht="25.2" x14ac:dyDescent="0.25">
      <c r="A410" s="103" t="s">
        <v>64</v>
      </c>
      <c r="B410" s="104"/>
      <c r="C410" s="104"/>
      <c r="D410" s="104"/>
      <c r="E410" s="104"/>
      <c r="F410" s="104"/>
      <c r="G410" s="104"/>
      <c r="H410" s="104"/>
      <c r="I410" s="104"/>
      <c r="J410" s="104"/>
      <c r="K410" s="104"/>
      <c r="L410" s="104"/>
      <c r="M410" s="105"/>
    </row>
    <row r="411" spans="1:13" ht="69" customHeight="1" x14ac:dyDescent="0.25">
      <c r="A411" s="106" t="s">
        <v>76</v>
      </c>
      <c r="B411" s="107"/>
      <c r="C411" s="107"/>
      <c r="D411" s="107"/>
      <c r="E411" s="107"/>
      <c r="F411" s="107"/>
      <c r="G411" s="107"/>
      <c r="H411" s="107"/>
      <c r="I411" s="108"/>
      <c r="J411" s="13" t="s">
        <v>23</v>
      </c>
      <c r="K411" s="13" t="s">
        <v>24</v>
      </c>
      <c r="L411" s="13" t="s">
        <v>25</v>
      </c>
      <c r="M411" s="13" t="s">
        <v>26</v>
      </c>
    </row>
    <row r="412" spans="1:13" ht="69" customHeight="1" x14ac:dyDescent="0.25">
      <c r="A412" s="88" t="s">
        <v>139</v>
      </c>
      <c r="B412" s="88"/>
      <c r="C412" s="88"/>
      <c r="D412" s="88"/>
      <c r="E412" s="88"/>
      <c r="F412" s="88"/>
      <c r="G412" s="89" t="s">
        <v>293</v>
      </c>
      <c r="H412" s="90"/>
      <c r="I412" s="91"/>
      <c r="J412" s="17" t="s">
        <v>3</v>
      </c>
      <c r="K412" s="41" t="s">
        <v>275</v>
      </c>
      <c r="L412" s="11">
        <v>106</v>
      </c>
      <c r="M412" s="11"/>
    </row>
    <row r="413" spans="1:13" ht="98.4" customHeight="1" x14ac:dyDescent="0.25">
      <c r="A413" s="88" t="s">
        <v>140</v>
      </c>
      <c r="B413" s="88"/>
      <c r="C413" s="88"/>
      <c r="D413" s="88"/>
      <c r="E413" s="88"/>
      <c r="F413" s="88"/>
      <c r="G413" s="89" t="s">
        <v>299</v>
      </c>
      <c r="H413" s="90"/>
      <c r="I413" s="91"/>
      <c r="J413" s="17" t="s">
        <v>3</v>
      </c>
      <c r="K413" s="41" t="s">
        <v>275</v>
      </c>
      <c r="L413" s="11">
        <v>106</v>
      </c>
      <c r="M413" s="11"/>
    </row>
    <row r="414" spans="1:13" ht="69" customHeight="1" x14ac:dyDescent="0.25">
      <c r="A414" s="88" t="s">
        <v>141</v>
      </c>
      <c r="B414" s="88"/>
      <c r="C414" s="88"/>
      <c r="D414" s="88"/>
      <c r="E414" s="88"/>
      <c r="F414" s="88"/>
      <c r="G414" s="89" t="s">
        <v>295</v>
      </c>
      <c r="H414" s="90"/>
      <c r="I414" s="91"/>
      <c r="J414" s="17" t="s">
        <v>3</v>
      </c>
      <c r="K414" s="41" t="s">
        <v>275</v>
      </c>
      <c r="L414" s="11">
        <v>106</v>
      </c>
      <c r="M414" s="11"/>
    </row>
    <row r="415" spans="1:13" ht="69" customHeight="1" x14ac:dyDescent="0.25">
      <c r="A415" s="88" t="s">
        <v>77</v>
      </c>
      <c r="B415" s="88"/>
      <c r="C415" s="88"/>
      <c r="D415" s="88"/>
      <c r="E415" s="88"/>
      <c r="F415" s="88"/>
      <c r="G415" s="99" t="s">
        <v>300</v>
      </c>
      <c r="H415" s="90"/>
      <c r="I415" s="91"/>
      <c r="J415" s="17" t="s">
        <v>3</v>
      </c>
      <c r="K415" s="41" t="s">
        <v>275</v>
      </c>
      <c r="L415" s="11">
        <v>107</v>
      </c>
      <c r="M415" s="11"/>
    </row>
    <row r="416" spans="1:13" ht="69" customHeight="1" x14ac:dyDescent="0.25">
      <c r="A416" s="88" t="s">
        <v>78</v>
      </c>
      <c r="B416" s="88"/>
      <c r="C416" s="88"/>
      <c r="D416" s="88"/>
      <c r="E416" s="88"/>
      <c r="F416" s="88"/>
      <c r="G416" s="99">
        <v>40732</v>
      </c>
      <c r="H416" s="90"/>
      <c r="I416" s="91"/>
      <c r="J416" s="17" t="s">
        <v>3</v>
      </c>
      <c r="K416" s="41" t="s">
        <v>275</v>
      </c>
      <c r="L416" s="11">
        <v>107</v>
      </c>
      <c r="M416" s="11"/>
    </row>
    <row r="417" spans="1:13" ht="69" customHeight="1" x14ac:dyDescent="0.25">
      <c r="A417" s="85" t="s">
        <v>142</v>
      </c>
      <c r="B417" s="86"/>
      <c r="C417" s="86"/>
      <c r="D417" s="86"/>
      <c r="E417" s="86"/>
      <c r="F417" s="86"/>
      <c r="G417" s="86"/>
      <c r="H417" s="86"/>
      <c r="I417" s="87"/>
      <c r="J417" s="17" t="s">
        <v>3</v>
      </c>
      <c r="K417" s="41" t="s">
        <v>275</v>
      </c>
      <c r="L417" s="11">
        <v>107</v>
      </c>
      <c r="M417" s="11"/>
    </row>
    <row r="418" spans="1:13" ht="69" customHeight="1" x14ac:dyDescent="0.25">
      <c r="A418" s="88" t="s">
        <v>143</v>
      </c>
      <c r="B418" s="88"/>
      <c r="C418" s="88"/>
      <c r="D418" s="88"/>
      <c r="E418" s="88"/>
      <c r="F418" s="88"/>
      <c r="G418" s="89">
        <v>23400</v>
      </c>
      <c r="H418" s="90"/>
      <c r="I418" s="91"/>
      <c r="J418" s="17" t="s">
        <v>3</v>
      </c>
      <c r="K418" s="41" t="s">
        <v>275</v>
      </c>
      <c r="L418" s="11">
        <v>106</v>
      </c>
      <c r="M418" s="11"/>
    </row>
    <row r="419" spans="1:13" ht="69" customHeight="1" x14ac:dyDescent="0.25">
      <c r="A419" s="92" t="s">
        <v>79</v>
      </c>
      <c r="B419" s="92"/>
      <c r="C419" s="92"/>
      <c r="D419" s="92"/>
      <c r="E419" s="92"/>
      <c r="F419" s="92"/>
      <c r="G419" s="89" t="s">
        <v>296</v>
      </c>
      <c r="H419" s="90"/>
      <c r="I419" s="91"/>
      <c r="J419" s="17" t="s">
        <v>3</v>
      </c>
      <c r="K419" s="41" t="s">
        <v>275</v>
      </c>
      <c r="L419" s="11">
        <v>107</v>
      </c>
      <c r="M419" s="11"/>
    </row>
    <row r="420" spans="1:13" ht="25.2" x14ac:dyDescent="0.45">
      <c r="A420" s="93" t="s">
        <v>83</v>
      </c>
      <c r="B420" s="94"/>
      <c r="C420" s="94"/>
      <c r="D420" s="94"/>
      <c r="E420" s="94"/>
      <c r="F420" s="94"/>
      <c r="G420" s="94"/>
      <c r="H420" s="94"/>
      <c r="I420" s="94"/>
      <c r="J420" s="94"/>
      <c r="K420" s="94"/>
      <c r="L420" s="94"/>
      <c r="M420" s="95"/>
    </row>
    <row r="421" spans="1:13" ht="28.2" x14ac:dyDescent="0.5">
      <c r="A421" s="96" t="s">
        <v>4</v>
      </c>
      <c r="B421" s="96"/>
      <c r="C421" s="96"/>
      <c r="D421" s="96"/>
      <c r="E421" s="96"/>
      <c r="F421" s="96"/>
      <c r="G421" s="96"/>
      <c r="H421" s="96"/>
      <c r="I421" s="96"/>
      <c r="J421" s="96"/>
      <c r="K421" s="96"/>
      <c r="L421" s="96"/>
      <c r="M421" s="96"/>
    </row>
    <row r="422" spans="1:13" ht="25.2" x14ac:dyDescent="0.25">
      <c r="A422" s="167" t="s">
        <v>144</v>
      </c>
      <c r="B422" s="167"/>
      <c r="C422" s="167"/>
      <c r="D422" s="167"/>
      <c r="E422" s="167"/>
      <c r="F422" s="167"/>
      <c r="G422" s="167"/>
      <c r="H422" s="167"/>
      <c r="I422" s="167"/>
      <c r="J422" s="167"/>
      <c r="K422" s="167"/>
      <c r="L422" s="168">
        <f>+IF(A421="CUMPLE",G418,0)</f>
        <v>23400</v>
      </c>
      <c r="M422" s="169"/>
    </row>
    <row r="423" spans="1:13" x14ac:dyDescent="0.25">
      <c r="A423" s="151" t="s">
        <v>81</v>
      </c>
      <c r="B423" s="152"/>
      <c r="C423" s="152"/>
      <c r="D423" s="152"/>
      <c r="E423" s="152"/>
      <c r="F423" s="152"/>
      <c r="G423" s="152"/>
      <c r="H423" s="152"/>
      <c r="I423" s="152"/>
      <c r="J423" s="152"/>
      <c r="K423" s="152"/>
      <c r="L423" s="152"/>
      <c r="M423" s="152"/>
    </row>
    <row r="424" spans="1:13" ht="25.2" hidden="1" x14ac:dyDescent="0.25">
      <c r="A424" s="103" t="s">
        <v>65</v>
      </c>
      <c r="B424" s="104"/>
      <c r="C424" s="104"/>
      <c r="D424" s="104"/>
      <c r="E424" s="104"/>
      <c r="F424" s="104"/>
      <c r="G424" s="104"/>
      <c r="H424" s="104"/>
      <c r="I424" s="104"/>
      <c r="J424" s="104"/>
      <c r="K424" s="104"/>
      <c r="L424" s="104"/>
      <c r="M424" s="105"/>
    </row>
    <row r="425" spans="1:13" ht="15.6" hidden="1" x14ac:dyDescent="0.25">
      <c r="A425" s="106" t="s">
        <v>76</v>
      </c>
      <c r="B425" s="107"/>
      <c r="C425" s="107"/>
      <c r="D425" s="107"/>
      <c r="E425" s="107"/>
      <c r="F425" s="107"/>
      <c r="G425" s="107"/>
      <c r="H425" s="107"/>
      <c r="I425" s="108"/>
      <c r="J425" s="13" t="s">
        <v>23</v>
      </c>
      <c r="K425" s="13" t="s">
        <v>24</v>
      </c>
      <c r="L425" s="13" t="s">
        <v>25</v>
      </c>
      <c r="M425" s="13" t="s">
        <v>26</v>
      </c>
    </row>
    <row r="426" spans="1:13" ht="15.6" hidden="1" x14ac:dyDescent="0.25">
      <c r="A426" s="88" t="s">
        <v>139</v>
      </c>
      <c r="B426" s="88"/>
      <c r="C426" s="88"/>
      <c r="D426" s="88"/>
      <c r="E426" s="88"/>
      <c r="F426" s="88"/>
      <c r="G426" s="89"/>
      <c r="H426" s="90"/>
      <c r="I426" s="91"/>
      <c r="J426" s="17"/>
      <c r="K426" s="11"/>
      <c r="L426" s="11"/>
      <c r="M426" s="11"/>
    </row>
    <row r="427" spans="1:13" ht="15.6" hidden="1" x14ac:dyDescent="0.25">
      <c r="A427" s="88" t="s">
        <v>140</v>
      </c>
      <c r="B427" s="88"/>
      <c r="C427" s="88"/>
      <c r="D427" s="88"/>
      <c r="E427" s="88"/>
      <c r="F427" s="88"/>
      <c r="G427" s="89"/>
      <c r="H427" s="90"/>
      <c r="I427" s="91"/>
      <c r="J427" s="17"/>
      <c r="K427" s="11"/>
      <c r="L427" s="11"/>
      <c r="M427" s="11"/>
    </row>
    <row r="428" spans="1:13" ht="15.6" hidden="1" x14ac:dyDescent="0.25">
      <c r="A428" s="88" t="s">
        <v>141</v>
      </c>
      <c r="B428" s="88"/>
      <c r="C428" s="88"/>
      <c r="D428" s="88"/>
      <c r="E428" s="88"/>
      <c r="F428" s="88"/>
      <c r="G428" s="89"/>
      <c r="H428" s="90"/>
      <c r="I428" s="91"/>
      <c r="J428" s="17"/>
      <c r="K428" s="11"/>
      <c r="L428" s="11"/>
      <c r="M428" s="11"/>
    </row>
    <row r="429" spans="1:13" ht="15.6" hidden="1" x14ac:dyDescent="0.25">
      <c r="A429" s="88" t="s">
        <v>77</v>
      </c>
      <c r="B429" s="88"/>
      <c r="C429" s="88"/>
      <c r="D429" s="88"/>
      <c r="E429" s="88"/>
      <c r="F429" s="88"/>
      <c r="G429" s="99"/>
      <c r="H429" s="90"/>
      <c r="I429" s="91"/>
      <c r="J429" s="17"/>
      <c r="K429" s="11"/>
      <c r="L429" s="11"/>
      <c r="M429" s="11"/>
    </row>
    <row r="430" spans="1:13" ht="15.6" hidden="1" x14ac:dyDescent="0.25">
      <c r="A430" s="88" t="s">
        <v>78</v>
      </c>
      <c r="B430" s="88"/>
      <c r="C430" s="88"/>
      <c r="D430" s="88"/>
      <c r="E430" s="88"/>
      <c r="F430" s="88"/>
      <c r="G430" s="99"/>
      <c r="H430" s="90"/>
      <c r="I430" s="91"/>
      <c r="J430" s="17"/>
      <c r="K430" s="11"/>
      <c r="L430" s="11"/>
      <c r="M430" s="11"/>
    </row>
    <row r="431" spans="1:13" ht="15.6" hidden="1" x14ac:dyDescent="0.25">
      <c r="A431" s="85" t="s">
        <v>142</v>
      </c>
      <c r="B431" s="86"/>
      <c r="C431" s="86"/>
      <c r="D431" s="86"/>
      <c r="E431" s="86"/>
      <c r="F431" s="86"/>
      <c r="G431" s="86"/>
      <c r="H431" s="86"/>
      <c r="I431" s="87"/>
      <c r="J431" s="17"/>
      <c r="K431" s="11"/>
      <c r="L431" s="11"/>
      <c r="M431" s="11"/>
    </row>
    <row r="432" spans="1:13" ht="15.6" hidden="1" x14ac:dyDescent="0.25">
      <c r="A432" s="88" t="s">
        <v>143</v>
      </c>
      <c r="B432" s="88"/>
      <c r="C432" s="88"/>
      <c r="D432" s="88"/>
      <c r="E432" s="88"/>
      <c r="F432" s="88"/>
      <c r="G432" s="89"/>
      <c r="H432" s="90"/>
      <c r="I432" s="91"/>
      <c r="J432" s="17"/>
      <c r="K432" s="11"/>
      <c r="L432" s="11"/>
      <c r="M432" s="11"/>
    </row>
    <row r="433" spans="1:13" ht="15.6" hidden="1" x14ac:dyDescent="0.25">
      <c r="A433" s="92" t="s">
        <v>79</v>
      </c>
      <c r="B433" s="92"/>
      <c r="C433" s="92"/>
      <c r="D433" s="92"/>
      <c r="E433" s="92"/>
      <c r="F433" s="92"/>
      <c r="G433" s="89"/>
      <c r="H433" s="90"/>
      <c r="I433" s="91"/>
      <c r="J433" s="17"/>
      <c r="K433" s="11"/>
      <c r="L433" s="11"/>
      <c r="M433" s="11"/>
    </row>
    <row r="434" spans="1:13" ht="25.2" hidden="1" x14ac:dyDescent="0.45">
      <c r="A434" s="93" t="s">
        <v>84</v>
      </c>
      <c r="B434" s="94"/>
      <c r="C434" s="94"/>
      <c r="D434" s="94"/>
      <c r="E434" s="94"/>
      <c r="F434" s="94"/>
      <c r="G434" s="94"/>
      <c r="H434" s="94"/>
      <c r="I434" s="94"/>
      <c r="J434" s="94"/>
      <c r="K434" s="94"/>
      <c r="L434" s="94"/>
      <c r="M434" s="95"/>
    </row>
    <row r="435" spans="1:13" ht="28.2" hidden="1" x14ac:dyDescent="0.5">
      <c r="A435" s="96" t="s">
        <v>9</v>
      </c>
      <c r="B435" s="96"/>
      <c r="C435" s="96"/>
      <c r="D435" s="96"/>
      <c r="E435" s="96"/>
      <c r="F435" s="96"/>
      <c r="G435" s="96"/>
      <c r="H435" s="96"/>
      <c r="I435" s="96"/>
      <c r="J435" s="96"/>
      <c r="K435" s="96"/>
      <c r="L435" s="96"/>
      <c r="M435" s="96"/>
    </row>
    <row r="436" spans="1:13" ht="25.2" hidden="1" x14ac:dyDescent="0.25">
      <c r="A436" s="167" t="s">
        <v>144</v>
      </c>
      <c r="B436" s="167"/>
      <c r="C436" s="167"/>
      <c r="D436" s="167"/>
      <c r="E436" s="167"/>
      <c r="F436" s="167"/>
      <c r="G436" s="167"/>
      <c r="H436" s="167"/>
      <c r="I436" s="167"/>
      <c r="J436" s="167"/>
      <c r="K436" s="167"/>
      <c r="L436" s="168">
        <f>+IF(A435="CUMPLE",G432,0)</f>
        <v>0</v>
      </c>
      <c r="M436" s="169"/>
    </row>
    <row r="437" spans="1:13" hidden="1" x14ac:dyDescent="0.25">
      <c r="A437" s="151" t="s">
        <v>81</v>
      </c>
      <c r="B437" s="152"/>
      <c r="C437" s="152"/>
      <c r="D437" s="152"/>
      <c r="E437" s="152"/>
      <c r="F437" s="152"/>
      <c r="G437" s="152"/>
      <c r="H437" s="152"/>
      <c r="I437" s="152"/>
      <c r="J437" s="152"/>
      <c r="K437" s="152"/>
      <c r="L437" s="152"/>
      <c r="M437" s="152"/>
    </row>
    <row r="438" spans="1:13" ht="25.2" hidden="1" x14ac:dyDescent="0.25">
      <c r="A438" s="103" t="s">
        <v>66</v>
      </c>
      <c r="B438" s="104"/>
      <c r="C438" s="104"/>
      <c r="D438" s="104"/>
      <c r="E438" s="104"/>
      <c r="F438" s="104"/>
      <c r="G438" s="104"/>
      <c r="H438" s="104"/>
      <c r="I438" s="104"/>
      <c r="J438" s="104"/>
      <c r="K438" s="104"/>
      <c r="L438" s="104"/>
      <c r="M438" s="105"/>
    </row>
    <row r="439" spans="1:13" ht="15.6" hidden="1" x14ac:dyDescent="0.25">
      <c r="A439" s="106" t="s">
        <v>76</v>
      </c>
      <c r="B439" s="107"/>
      <c r="C439" s="107"/>
      <c r="D439" s="107"/>
      <c r="E439" s="107"/>
      <c r="F439" s="107"/>
      <c r="G439" s="107"/>
      <c r="H439" s="107"/>
      <c r="I439" s="108"/>
      <c r="J439" s="13" t="s">
        <v>23</v>
      </c>
      <c r="K439" s="13" t="s">
        <v>24</v>
      </c>
      <c r="L439" s="13" t="s">
        <v>25</v>
      </c>
      <c r="M439" s="13" t="s">
        <v>26</v>
      </c>
    </row>
    <row r="440" spans="1:13" ht="15.6" hidden="1" x14ac:dyDescent="0.25">
      <c r="A440" s="88" t="s">
        <v>139</v>
      </c>
      <c r="B440" s="88"/>
      <c r="C440" s="88"/>
      <c r="D440" s="88"/>
      <c r="E440" s="88"/>
      <c r="F440" s="88"/>
      <c r="G440" s="89"/>
      <c r="H440" s="90"/>
      <c r="I440" s="91"/>
      <c r="J440" s="17"/>
      <c r="K440" s="11"/>
      <c r="L440" s="11"/>
      <c r="M440" s="11"/>
    </row>
    <row r="441" spans="1:13" ht="15.6" hidden="1" x14ac:dyDescent="0.25">
      <c r="A441" s="88" t="s">
        <v>140</v>
      </c>
      <c r="B441" s="88"/>
      <c r="C441" s="88"/>
      <c r="D441" s="88"/>
      <c r="E441" s="88"/>
      <c r="F441" s="88"/>
      <c r="G441" s="89"/>
      <c r="H441" s="90"/>
      <c r="I441" s="91"/>
      <c r="J441" s="17"/>
      <c r="K441" s="11"/>
      <c r="L441" s="11"/>
      <c r="M441" s="11"/>
    </row>
    <row r="442" spans="1:13" ht="15.6" hidden="1" x14ac:dyDescent="0.25">
      <c r="A442" s="88" t="s">
        <v>141</v>
      </c>
      <c r="B442" s="88"/>
      <c r="C442" s="88"/>
      <c r="D442" s="88"/>
      <c r="E442" s="88"/>
      <c r="F442" s="88"/>
      <c r="G442" s="89"/>
      <c r="H442" s="90"/>
      <c r="I442" s="91"/>
      <c r="J442" s="17"/>
      <c r="K442" s="11"/>
      <c r="L442" s="11"/>
      <c r="M442" s="11"/>
    </row>
    <row r="443" spans="1:13" ht="15.6" hidden="1" x14ac:dyDescent="0.25">
      <c r="A443" s="88" t="s">
        <v>77</v>
      </c>
      <c r="B443" s="88"/>
      <c r="C443" s="88"/>
      <c r="D443" s="88"/>
      <c r="E443" s="88"/>
      <c r="F443" s="88"/>
      <c r="G443" s="99"/>
      <c r="H443" s="90"/>
      <c r="I443" s="91"/>
      <c r="J443" s="17"/>
      <c r="K443" s="11"/>
      <c r="L443" s="11"/>
      <c r="M443" s="11"/>
    </row>
    <row r="444" spans="1:13" ht="15.6" hidden="1" x14ac:dyDescent="0.25">
      <c r="A444" s="88" t="s">
        <v>78</v>
      </c>
      <c r="B444" s="88"/>
      <c r="C444" s="88"/>
      <c r="D444" s="88"/>
      <c r="E444" s="88"/>
      <c r="F444" s="88"/>
      <c r="G444" s="99"/>
      <c r="H444" s="90"/>
      <c r="I444" s="91"/>
      <c r="J444" s="17"/>
      <c r="K444" s="11"/>
      <c r="L444" s="11"/>
      <c r="M444" s="11"/>
    </row>
    <row r="445" spans="1:13" ht="15.6" hidden="1" x14ac:dyDescent="0.25">
      <c r="A445" s="85" t="s">
        <v>142</v>
      </c>
      <c r="B445" s="86"/>
      <c r="C445" s="86"/>
      <c r="D445" s="86"/>
      <c r="E445" s="86"/>
      <c r="F445" s="86"/>
      <c r="G445" s="86"/>
      <c r="H445" s="86"/>
      <c r="I445" s="87"/>
      <c r="J445" s="17"/>
      <c r="K445" s="11"/>
      <c r="L445" s="11"/>
      <c r="M445" s="11"/>
    </row>
    <row r="446" spans="1:13" ht="15.6" hidden="1" x14ac:dyDescent="0.25">
      <c r="A446" s="88" t="s">
        <v>143</v>
      </c>
      <c r="B446" s="88"/>
      <c r="C446" s="88"/>
      <c r="D446" s="88"/>
      <c r="E446" s="88"/>
      <c r="F446" s="88"/>
      <c r="G446" s="89"/>
      <c r="H446" s="90"/>
      <c r="I446" s="91"/>
      <c r="J446" s="17"/>
      <c r="K446" s="11"/>
      <c r="L446" s="11"/>
      <c r="M446" s="11"/>
    </row>
    <row r="447" spans="1:13" ht="15.6" hidden="1" x14ac:dyDescent="0.25">
      <c r="A447" s="92" t="s">
        <v>79</v>
      </c>
      <c r="B447" s="92"/>
      <c r="C447" s="92"/>
      <c r="D447" s="92"/>
      <c r="E447" s="92"/>
      <c r="F447" s="92"/>
      <c r="G447" s="89"/>
      <c r="H447" s="90"/>
      <c r="I447" s="91"/>
      <c r="J447" s="17"/>
      <c r="K447" s="11"/>
      <c r="L447" s="11"/>
      <c r="M447" s="11"/>
    </row>
    <row r="448" spans="1:13" ht="25.2" hidden="1" x14ac:dyDescent="0.45">
      <c r="A448" s="93" t="s">
        <v>85</v>
      </c>
      <c r="B448" s="94"/>
      <c r="C448" s="94"/>
      <c r="D448" s="94"/>
      <c r="E448" s="94"/>
      <c r="F448" s="94"/>
      <c r="G448" s="94"/>
      <c r="H448" s="94"/>
      <c r="I448" s="94"/>
      <c r="J448" s="94"/>
      <c r="K448" s="94"/>
      <c r="L448" s="94"/>
      <c r="M448" s="95"/>
    </row>
    <row r="449" spans="1:13" ht="28.2" hidden="1" x14ac:dyDescent="0.5">
      <c r="A449" s="96" t="s">
        <v>9</v>
      </c>
      <c r="B449" s="96"/>
      <c r="C449" s="96"/>
      <c r="D449" s="96"/>
      <c r="E449" s="96"/>
      <c r="F449" s="96"/>
      <c r="G449" s="96"/>
      <c r="H449" s="96"/>
      <c r="I449" s="96"/>
      <c r="J449" s="96"/>
      <c r="K449" s="96"/>
      <c r="L449" s="96"/>
      <c r="M449" s="96"/>
    </row>
    <row r="450" spans="1:13" ht="25.2" hidden="1" x14ac:dyDescent="0.25">
      <c r="A450" s="167" t="s">
        <v>144</v>
      </c>
      <c r="B450" s="167"/>
      <c r="C450" s="167"/>
      <c r="D450" s="167"/>
      <c r="E450" s="167"/>
      <c r="F450" s="167"/>
      <c r="G450" s="167"/>
      <c r="H450" s="167"/>
      <c r="I450" s="167"/>
      <c r="J450" s="167"/>
      <c r="K450" s="167"/>
      <c r="L450" s="168">
        <f>+IF(A449="CUMPLE",G446,0)</f>
        <v>0</v>
      </c>
      <c r="M450" s="169"/>
    </row>
    <row r="451" spans="1:13" hidden="1" x14ac:dyDescent="0.25">
      <c r="A451" s="151" t="s">
        <v>81</v>
      </c>
      <c r="B451" s="152"/>
      <c r="C451" s="152"/>
      <c r="D451" s="152"/>
      <c r="E451" s="152"/>
      <c r="F451" s="152"/>
      <c r="G451" s="152"/>
      <c r="H451" s="152"/>
      <c r="I451" s="152"/>
      <c r="J451" s="152"/>
      <c r="K451" s="152"/>
      <c r="L451" s="152"/>
      <c r="M451" s="152"/>
    </row>
    <row r="452" spans="1:13" ht="25.2" hidden="1" x14ac:dyDescent="0.25">
      <c r="A452" s="103" t="s">
        <v>67</v>
      </c>
      <c r="B452" s="104"/>
      <c r="C452" s="104"/>
      <c r="D452" s="104"/>
      <c r="E452" s="104"/>
      <c r="F452" s="104"/>
      <c r="G452" s="104"/>
      <c r="H452" s="104"/>
      <c r="I452" s="104"/>
      <c r="J452" s="104"/>
      <c r="K452" s="104"/>
      <c r="L452" s="104"/>
      <c r="M452" s="105"/>
    </row>
    <row r="453" spans="1:13" ht="15.6" hidden="1" x14ac:dyDescent="0.25">
      <c r="A453" s="106" t="s">
        <v>76</v>
      </c>
      <c r="B453" s="107"/>
      <c r="C453" s="107"/>
      <c r="D453" s="107"/>
      <c r="E453" s="107"/>
      <c r="F453" s="107"/>
      <c r="G453" s="107"/>
      <c r="H453" s="107"/>
      <c r="I453" s="108"/>
      <c r="J453" s="13" t="s">
        <v>23</v>
      </c>
      <c r="K453" s="13" t="s">
        <v>24</v>
      </c>
      <c r="L453" s="13" t="s">
        <v>25</v>
      </c>
      <c r="M453" s="13" t="s">
        <v>26</v>
      </c>
    </row>
    <row r="454" spans="1:13" ht="15.6" hidden="1" x14ac:dyDescent="0.25">
      <c r="A454" s="88" t="s">
        <v>139</v>
      </c>
      <c r="B454" s="88"/>
      <c r="C454" s="88"/>
      <c r="D454" s="88"/>
      <c r="E454" s="88"/>
      <c r="F454" s="88"/>
      <c r="G454" s="89"/>
      <c r="H454" s="90"/>
      <c r="I454" s="91"/>
      <c r="J454" s="17"/>
      <c r="K454" s="11"/>
      <c r="L454" s="11"/>
      <c r="M454" s="11"/>
    </row>
    <row r="455" spans="1:13" ht="15.6" hidden="1" x14ac:dyDescent="0.25">
      <c r="A455" s="88" t="s">
        <v>140</v>
      </c>
      <c r="B455" s="88"/>
      <c r="C455" s="88"/>
      <c r="D455" s="88"/>
      <c r="E455" s="88"/>
      <c r="F455" s="88"/>
      <c r="G455" s="89"/>
      <c r="H455" s="90"/>
      <c r="I455" s="91"/>
      <c r="J455" s="17"/>
      <c r="K455" s="11"/>
      <c r="L455" s="11"/>
      <c r="M455" s="11"/>
    </row>
    <row r="456" spans="1:13" ht="15.6" hidden="1" x14ac:dyDescent="0.25">
      <c r="A456" s="88" t="s">
        <v>141</v>
      </c>
      <c r="B456" s="88"/>
      <c r="C456" s="88"/>
      <c r="D456" s="88"/>
      <c r="E456" s="88"/>
      <c r="F456" s="88"/>
      <c r="G456" s="89"/>
      <c r="H456" s="90"/>
      <c r="I456" s="91"/>
      <c r="J456" s="17"/>
      <c r="K456" s="11"/>
      <c r="L456" s="11"/>
      <c r="M456" s="11"/>
    </row>
    <row r="457" spans="1:13" ht="15.6" hidden="1" x14ac:dyDescent="0.25">
      <c r="A457" s="88" t="s">
        <v>77</v>
      </c>
      <c r="B457" s="88"/>
      <c r="C457" s="88"/>
      <c r="D457" s="88"/>
      <c r="E457" s="88"/>
      <c r="F457" s="88"/>
      <c r="G457" s="99"/>
      <c r="H457" s="90"/>
      <c r="I457" s="91"/>
      <c r="J457" s="17"/>
      <c r="K457" s="11"/>
      <c r="L457" s="11"/>
      <c r="M457" s="11"/>
    </row>
    <row r="458" spans="1:13" ht="15.6" hidden="1" x14ac:dyDescent="0.25">
      <c r="A458" s="88" t="s">
        <v>78</v>
      </c>
      <c r="B458" s="88"/>
      <c r="C458" s="88"/>
      <c r="D458" s="88"/>
      <c r="E458" s="88"/>
      <c r="F458" s="88"/>
      <c r="G458" s="99"/>
      <c r="H458" s="90"/>
      <c r="I458" s="91"/>
      <c r="J458" s="17"/>
      <c r="K458" s="11"/>
      <c r="L458" s="11"/>
      <c r="M458" s="11"/>
    </row>
    <row r="459" spans="1:13" ht="15.6" hidden="1" x14ac:dyDescent="0.25">
      <c r="A459" s="85" t="s">
        <v>142</v>
      </c>
      <c r="B459" s="86"/>
      <c r="C459" s="86"/>
      <c r="D459" s="86"/>
      <c r="E459" s="86"/>
      <c r="F459" s="86"/>
      <c r="G459" s="86"/>
      <c r="H459" s="86"/>
      <c r="I459" s="87"/>
      <c r="J459" s="17"/>
      <c r="K459" s="11"/>
      <c r="L459" s="11"/>
      <c r="M459" s="11"/>
    </row>
    <row r="460" spans="1:13" ht="15.6" hidden="1" x14ac:dyDescent="0.25">
      <c r="A460" s="88" t="s">
        <v>143</v>
      </c>
      <c r="B460" s="88"/>
      <c r="C460" s="88"/>
      <c r="D460" s="88"/>
      <c r="E460" s="88"/>
      <c r="F460" s="88"/>
      <c r="G460" s="89"/>
      <c r="H460" s="90"/>
      <c r="I460" s="91"/>
      <c r="J460" s="17"/>
      <c r="K460" s="11"/>
      <c r="L460" s="11"/>
      <c r="M460" s="11"/>
    </row>
    <row r="461" spans="1:13" ht="15.6" hidden="1" x14ac:dyDescent="0.25">
      <c r="A461" s="92" t="s">
        <v>79</v>
      </c>
      <c r="B461" s="92"/>
      <c r="C461" s="92"/>
      <c r="D461" s="92"/>
      <c r="E461" s="92"/>
      <c r="F461" s="92"/>
      <c r="G461" s="89"/>
      <c r="H461" s="90"/>
      <c r="I461" s="91"/>
      <c r="J461" s="17"/>
      <c r="K461" s="11"/>
      <c r="L461" s="11"/>
      <c r="M461" s="11"/>
    </row>
    <row r="462" spans="1:13" ht="25.2" hidden="1" x14ac:dyDescent="0.45">
      <c r="A462" s="93" t="s">
        <v>80</v>
      </c>
      <c r="B462" s="94"/>
      <c r="C462" s="94"/>
      <c r="D462" s="94"/>
      <c r="E462" s="94"/>
      <c r="F462" s="94"/>
      <c r="G462" s="94"/>
      <c r="H462" s="94"/>
      <c r="I462" s="94"/>
      <c r="J462" s="94"/>
      <c r="K462" s="94"/>
      <c r="L462" s="94"/>
      <c r="M462" s="95"/>
    </row>
    <row r="463" spans="1:13" ht="28.2" hidden="1" x14ac:dyDescent="0.5">
      <c r="A463" s="96" t="s">
        <v>9</v>
      </c>
      <c r="B463" s="96"/>
      <c r="C463" s="96"/>
      <c r="D463" s="96"/>
      <c r="E463" s="96"/>
      <c r="F463" s="96"/>
      <c r="G463" s="96"/>
      <c r="H463" s="96"/>
      <c r="I463" s="96"/>
      <c r="J463" s="96"/>
      <c r="K463" s="96"/>
      <c r="L463" s="96"/>
      <c r="M463" s="96"/>
    </row>
    <row r="464" spans="1:13" ht="25.2" hidden="1" x14ac:dyDescent="0.25">
      <c r="A464" s="167" t="s">
        <v>144</v>
      </c>
      <c r="B464" s="167"/>
      <c r="C464" s="167"/>
      <c r="D464" s="167"/>
      <c r="E464" s="167"/>
      <c r="F464" s="167"/>
      <c r="G464" s="167"/>
      <c r="H464" s="167"/>
      <c r="I464" s="167"/>
      <c r="J464" s="167"/>
      <c r="K464" s="167"/>
      <c r="L464" s="168">
        <f>+IF(A463="CUMPLE",G460,0)</f>
        <v>0</v>
      </c>
      <c r="M464" s="169"/>
    </row>
    <row r="465" spans="1:13" hidden="1" x14ac:dyDescent="0.25">
      <c r="A465" s="151" t="s">
        <v>81</v>
      </c>
      <c r="B465" s="152"/>
      <c r="C465" s="152"/>
      <c r="D465" s="152"/>
      <c r="E465" s="152"/>
      <c r="F465" s="152"/>
      <c r="G465" s="152"/>
      <c r="H465" s="152"/>
      <c r="I465" s="152"/>
      <c r="J465" s="152"/>
      <c r="K465" s="152"/>
      <c r="L465" s="152"/>
      <c r="M465" s="152"/>
    </row>
    <row r="466" spans="1:13" ht="25.2" hidden="1" x14ac:dyDescent="0.25">
      <c r="A466" s="103" t="s">
        <v>68</v>
      </c>
      <c r="B466" s="104"/>
      <c r="C466" s="104"/>
      <c r="D466" s="104"/>
      <c r="E466" s="104"/>
      <c r="F466" s="104"/>
      <c r="G466" s="104"/>
      <c r="H466" s="104"/>
      <c r="I466" s="104"/>
      <c r="J466" s="104"/>
      <c r="K466" s="104"/>
      <c r="L466" s="104"/>
      <c r="M466" s="105"/>
    </row>
    <row r="467" spans="1:13" ht="15.6" hidden="1" x14ac:dyDescent="0.25">
      <c r="A467" s="106" t="s">
        <v>76</v>
      </c>
      <c r="B467" s="107"/>
      <c r="C467" s="107"/>
      <c r="D467" s="107"/>
      <c r="E467" s="107"/>
      <c r="F467" s="107"/>
      <c r="G467" s="107"/>
      <c r="H467" s="107"/>
      <c r="I467" s="108"/>
      <c r="J467" s="13" t="s">
        <v>23</v>
      </c>
      <c r="K467" s="13" t="s">
        <v>24</v>
      </c>
      <c r="L467" s="13" t="s">
        <v>25</v>
      </c>
      <c r="M467" s="13" t="s">
        <v>26</v>
      </c>
    </row>
    <row r="468" spans="1:13" ht="15.6" hidden="1" x14ac:dyDescent="0.25">
      <c r="A468" s="88" t="s">
        <v>139</v>
      </c>
      <c r="B468" s="88"/>
      <c r="C468" s="88"/>
      <c r="D468" s="88"/>
      <c r="E468" s="88"/>
      <c r="F468" s="88"/>
      <c r="G468" s="89"/>
      <c r="H468" s="90"/>
      <c r="I468" s="91"/>
      <c r="J468" s="17"/>
      <c r="K468" s="11"/>
      <c r="L468" s="11"/>
      <c r="M468" s="11"/>
    </row>
    <row r="469" spans="1:13" ht="15.6" hidden="1" x14ac:dyDescent="0.25">
      <c r="A469" s="88" t="s">
        <v>140</v>
      </c>
      <c r="B469" s="88"/>
      <c r="C469" s="88"/>
      <c r="D469" s="88"/>
      <c r="E469" s="88"/>
      <c r="F469" s="88"/>
      <c r="G469" s="89"/>
      <c r="H469" s="90"/>
      <c r="I469" s="91"/>
      <c r="J469" s="17"/>
      <c r="K469" s="11"/>
      <c r="L469" s="11"/>
      <c r="M469" s="11"/>
    </row>
    <row r="470" spans="1:13" ht="15.6" hidden="1" x14ac:dyDescent="0.25">
      <c r="A470" s="88" t="s">
        <v>141</v>
      </c>
      <c r="B470" s="88"/>
      <c r="C470" s="88"/>
      <c r="D470" s="88"/>
      <c r="E470" s="88"/>
      <c r="F470" s="88"/>
      <c r="G470" s="89"/>
      <c r="H470" s="90"/>
      <c r="I470" s="91"/>
      <c r="J470" s="17"/>
      <c r="K470" s="11"/>
      <c r="L470" s="11"/>
      <c r="M470" s="11"/>
    </row>
    <row r="471" spans="1:13" ht="15.6" hidden="1" x14ac:dyDescent="0.25">
      <c r="A471" s="88" t="s">
        <v>77</v>
      </c>
      <c r="B471" s="88"/>
      <c r="C471" s="88"/>
      <c r="D471" s="88"/>
      <c r="E471" s="88"/>
      <c r="F471" s="88"/>
      <c r="G471" s="99"/>
      <c r="H471" s="90"/>
      <c r="I471" s="91"/>
      <c r="J471" s="17"/>
      <c r="K471" s="11"/>
      <c r="L471" s="11"/>
      <c r="M471" s="11"/>
    </row>
    <row r="472" spans="1:13" ht="15.6" hidden="1" x14ac:dyDescent="0.25">
      <c r="A472" s="88" t="s">
        <v>78</v>
      </c>
      <c r="B472" s="88"/>
      <c r="C472" s="88"/>
      <c r="D472" s="88"/>
      <c r="E472" s="88"/>
      <c r="F472" s="88"/>
      <c r="G472" s="99"/>
      <c r="H472" s="90"/>
      <c r="I472" s="91"/>
      <c r="J472" s="17"/>
      <c r="K472" s="11"/>
      <c r="L472" s="11"/>
      <c r="M472" s="11"/>
    </row>
    <row r="473" spans="1:13" ht="15.6" hidden="1" x14ac:dyDescent="0.25">
      <c r="A473" s="85" t="s">
        <v>142</v>
      </c>
      <c r="B473" s="86"/>
      <c r="C473" s="86"/>
      <c r="D473" s="86"/>
      <c r="E473" s="86"/>
      <c r="F473" s="86"/>
      <c r="G473" s="86"/>
      <c r="H473" s="86"/>
      <c r="I473" s="87"/>
      <c r="J473" s="17"/>
      <c r="K473" s="11"/>
      <c r="L473" s="11"/>
      <c r="M473" s="11"/>
    </row>
    <row r="474" spans="1:13" ht="15.6" hidden="1" x14ac:dyDescent="0.25">
      <c r="A474" s="88" t="s">
        <v>143</v>
      </c>
      <c r="B474" s="88"/>
      <c r="C474" s="88"/>
      <c r="D474" s="88"/>
      <c r="E474" s="88"/>
      <c r="F474" s="88"/>
      <c r="G474" s="89"/>
      <c r="H474" s="90"/>
      <c r="I474" s="91"/>
      <c r="J474" s="17"/>
      <c r="K474" s="11"/>
      <c r="L474" s="11"/>
      <c r="M474" s="11"/>
    </row>
    <row r="475" spans="1:13" ht="15.6" hidden="1" x14ac:dyDescent="0.25">
      <c r="A475" s="92" t="s">
        <v>79</v>
      </c>
      <c r="B475" s="92"/>
      <c r="C475" s="92"/>
      <c r="D475" s="92"/>
      <c r="E475" s="92"/>
      <c r="F475" s="92"/>
      <c r="G475" s="89"/>
      <c r="H475" s="90"/>
      <c r="I475" s="91"/>
      <c r="J475" s="17"/>
      <c r="K475" s="11"/>
      <c r="L475" s="11"/>
      <c r="M475" s="11"/>
    </row>
    <row r="476" spans="1:13" ht="25.2" hidden="1" x14ac:dyDescent="0.45">
      <c r="A476" s="93" t="s">
        <v>86</v>
      </c>
      <c r="B476" s="94"/>
      <c r="C476" s="94"/>
      <c r="D476" s="94"/>
      <c r="E476" s="94"/>
      <c r="F476" s="94"/>
      <c r="G476" s="94"/>
      <c r="H476" s="94"/>
      <c r="I476" s="94"/>
      <c r="J476" s="94"/>
      <c r="K476" s="94"/>
      <c r="L476" s="94"/>
      <c r="M476" s="95"/>
    </row>
    <row r="477" spans="1:13" ht="28.2" hidden="1" x14ac:dyDescent="0.5">
      <c r="A477" s="96" t="s">
        <v>9</v>
      </c>
      <c r="B477" s="96"/>
      <c r="C477" s="96"/>
      <c r="D477" s="96"/>
      <c r="E477" s="96"/>
      <c r="F477" s="96"/>
      <c r="G477" s="96"/>
      <c r="H477" s="96"/>
      <c r="I477" s="96"/>
      <c r="J477" s="96"/>
      <c r="K477" s="96"/>
      <c r="L477" s="96"/>
      <c r="M477" s="96"/>
    </row>
    <row r="478" spans="1:13" ht="25.2" hidden="1" x14ac:dyDescent="0.25">
      <c r="A478" s="167" t="s">
        <v>144</v>
      </c>
      <c r="B478" s="167"/>
      <c r="C478" s="167"/>
      <c r="D478" s="167"/>
      <c r="E478" s="167"/>
      <c r="F478" s="167"/>
      <c r="G478" s="167"/>
      <c r="H478" s="167"/>
      <c r="I478" s="167"/>
      <c r="J478" s="167"/>
      <c r="K478" s="167"/>
      <c r="L478" s="168">
        <f>+IF(A477="CUMPLE",G474,0)</f>
        <v>0</v>
      </c>
      <c r="M478" s="169"/>
    </row>
    <row r="479" spans="1:13" hidden="1" x14ac:dyDescent="0.25">
      <c r="A479" s="151" t="s">
        <v>81</v>
      </c>
      <c r="B479" s="152"/>
      <c r="C479" s="152"/>
      <c r="D479" s="152"/>
      <c r="E479" s="152"/>
      <c r="F479" s="152"/>
      <c r="G479" s="152"/>
      <c r="H479" s="152"/>
      <c r="I479" s="152"/>
      <c r="J479" s="152"/>
      <c r="K479" s="152"/>
      <c r="L479" s="152"/>
      <c r="M479" s="152"/>
    </row>
    <row r="480" spans="1:13" ht="30" x14ac:dyDescent="0.25">
      <c r="A480" s="153" t="s">
        <v>155</v>
      </c>
      <c r="B480" s="153"/>
      <c r="C480" s="153"/>
      <c r="D480" s="153"/>
      <c r="E480" s="153"/>
      <c r="F480" s="153"/>
      <c r="G480" s="153"/>
      <c r="H480" s="153"/>
      <c r="I480" s="153"/>
      <c r="J480" s="153"/>
      <c r="K480" s="153"/>
      <c r="L480" s="153"/>
      <c r="M480" s="153"/>
    </row>
    <row r="481" spans="1:14" ht="25.2" x14ac:dyDescent="0.25">
      <c r="A481" s="154" t="s">
        <v>122</v>
      </c>
      <c r="B481" s="155" t="s">
        <v>157</v>
      </c>
      <c r="C481" s="155"/>
      <c r="D481" s="155"/>
      <c r="E481" s="155"/>
      <c r="F481" s="155"/>
      <c r="G481" s="155"/>
      <c r="H481" s="155"/>
      <c r="I481" s="155"/>
      <c r="J481" s="155"/>
      <c r="K481" s="155"/>
      <c r="L481" s="155" t="str">
        <f>+L378</f>
        <v>CUMPLE</v>
      </c>
      <c r="M481" s="155"/>
    </row>
    <row r="482" spans="1:14" ht="40.799999999999997" x14ac:dyDescent="0.25">
      <c r="A482" s="154"/>
      <c r="B482" s="156" t="s">
        <v>149</v>
      </c>
      <c r="C482" s="157"/>
      <c r="D482" s="158" t="s">
        <v>156</v>
      </c>
      <c r="E482" s="159"/>
      <c r="F482" s="159"/>
      <c r="G482" s="159"/>
      <c r="H482" s="159"/>
      <c r="I482" s="159"/>
      <c r="J482" s="59" t="s">
        <v>118</v>
      </c>
      <c r="K482" s="57">
        <f>+L478+L464+L450+L436+L422+L408+L394</f>
        <v>45890</v>
      </c>
      <c r="L482" s="144" t="str">
        <f>+IF(K482&lt;$K$5,"NO CUMPLE","CUMPLE")</f>
        <v>CUMPLE</v>
      </c>
      <c r="M482" s="145"/>
    </row>
    <row r="483" spans="1:14" ht="25.2" x14ac:dyDescent="0.25">
      <c r="A483" s="166" t="s">
        <v>158</v>
      </c>
      <c r="B483" s="166"/>
      <c r="C483" s="166"/>
      <c r="D483" s="166"/>
      <c r="E483" s="166"/>
      <c r="F483" s="166"/>
      <c r="G483" s="166"/>
      <c r="H483" s="166"/>
      <c r="I483" s="166"/>
      <c r="J483" s="166"/>
      <c r="K483" s="166"/>
      <c r="L483" s="144" t="str">
        <f>+IF(AND(L481="CUMPLE",L482="CUMPLE"),"CUMPLE","NO CUMPLE")</f>
        <v>CUMPLE</v>
      </c>
      <c r="M483" s="145"/>
      <c r="N483" s="60"/>
    </row>
    <row r="484" spans="1:14" x14ac:dyDescent="0.25">
      <c r="A484" s="161" t="s">
        <v>148</v>
      </c>
      <c r="B484" s="161"/>
      <c r="C484" s="161"/>
      <c r="D484" s="161"/>
      <c r="E484" s="161"/>
      <c r="F484" s="161"/>
      <c r="G484" s="161"/>
      <c r="H484" s="161"/>
      <c r="I484" s="161"/>
      <c r="J484" s="161"/>
      <c r="K484" s="161"/>
      <c r="L484" s="161"/>
      <c r="M484" s="161"/>
    </row>
    <row r="485" spans="1:14" x14ac:dyDescent="0.25">
      <c r="A485" s="12"/>
      <c r="B485" s="12"/>
      <c r="C485" s="12"/>
      <c r="D485" s="12"/>
      <c r="E485" s="12"/>
      <c r="F485" s="12"/>
      <c r="G485" s="12"/>
      <c r="H485" s="12"/>
      <c r="I485" s="12"/>
      <c r="J485" s="12"/>
      <c r="K485" s="12"/>
      <c r="L485" s="12"/>
      <c r="M485" s="12"/>
    </row>
    <row r="486" spans="1:14" ht="58.8" customHeight="1" x14ac:dyDescent="0.25">
      <c r="A486" s="115" t="s">
        <v>187</v>
      </c>
      <c r="B486" s="116"/>
      <c r="C486" s="116"/>
      <c r="D486" s="116"/>
      <c r="E486" s="116"/>
      <c r="F486" s="116"/>
      <c r="G486" s="116"/>
      <c r="H486" s="116"/>
      <c r="I486" s="116"/>
      <c r="J486" s="117"/>
      <c r="K486" s="68" t="s">
        <v>3</v>
      </c>
      <c r="L486" s="144" t="str">
        <f>+IF(K486="SI","CUMPLE","NO CUMPLE")</f>
        <v>CUMPLE</v>
      </c>
      <c r="M486" s="145"/>
    </row>
    <row r="487" spans="1:14" ht="34.799999999999997" x14ac:dyDescent="0.25">
      <c r="A487" s="163" t="s">
        <v>159</v>
      </c>
      <c r="B487" s="164"/>
      <c r="C487" s="164"/>
      <c r="D487" s="164"/>
      <c r="E487" s="164"/>
      <c r="F487" s="164"/>
      <c r="G487" s="164"/>
      <c r="H487" s="164"/>
      <c r="I487" s="164"/>
      <c r="J487" s="164"/>
      <c r="K487" s="165"/>
      <c r="L487" s="162" t="str">
        <f>+IF(AND(L483="CUMPLE",L361="CUMPLE",L238="CUMPLE",L486="CUMPLE"),"HABILITADO","NO HABILITADO")</f>
        <v>HABILITADO</v>
      </c>
      <c r="M487" s="162"/>
      <c r="N487" s="79"/>
    </row>
    <row r="488" spans="1:14" x14ac:dyDescent="0.25">
      <c r="A488" s="161" t="s">
        <v>148</v>
      </c>
      <c r="B488" s="161"/>
      <c r="C488" s="161"/>
      <c r="D488" s="161"/>
      <c r="E488" s="161"/>
      <c r="F488" s="161"/>
      <c r="G488" s="161"/>
      <c r="H488" s="161"/>
      <c r="I488" s="161"/>
      <c r="J488" s="161"/>
      <c r="K488" s="161"/>
      <c r="L488" s="161"/>
      <c r="M488" s="161"/>
    </row>
    <row r="489" spans="1:14" x14ac:dyDescent="0.25">
      <c r="A489" s="65"/>
      <c r="B489" s="40"/>
      <c r="C489" s="40"/>
      <c r="D489" s="40"/>
      <c r="E489" s="40"/>
      <c r="F489" s="40"/>
      <c r="G489" s="40"/>
      <c r="H489" s="40"/>
      <c r="I489" s="40"/>
      <c r="J489" s="40"/>
      <c r="K489" s="40"/>
      <c r="L489" s="40"/>
      <c r="M489" s="40"/>
    </row>
    <row r="491" spans="1:14" ht="34.799999999999997" x14ac:dyDescent="0.25">
      <c r="A491" s="160" t="s">
        <v>160</v>
      </c>
      <c r="B491" s="160"/>
      <c r="C491" s="160"/>
      <c r="D491" s="160"/>
      <c r="E491" s="160"/>
      <c r="F491" s="160"/>
      <c r="G491" s="160"/>
      <c r="H491" s="160"/>
      <c r="I491" s="160"/>
      <c r="J491" s="160"/>
      <c r="K491" s="160"/>
      <c r="L491" s="160"/>
      <c r="M491" s="160"/>
    </row>
    <row r="492" spans="1:14" ht="34.799999999999997" x14ac:dyDescent="0.25">
      <c r="A492" s="113" t="s">
        <v>161</v>
      </c>
      <c r="B492" s="113"/>
      <c r="C492" s="113"/>
      <c r="D492" s="113"/>
      <c r="E492" s="113"/>
      <c r="F492" s="113"/>
      <c r="G492" s="113"/>
      <c r="H492" s="113"/>
      <c r="I492" s="113"/>
      <c r="J492" s="113"/>
      <c r="K492" s="113"/>
      <c r="L492" s="113"/>
      <c r="M492" s="113"/>
    </row>
    <row r="493" spans="1:14" ht="52.2" customHeight="1" x14ac:dyDescent="0.25">
      <c r="A493" s="148" t="s">
        <v>162</v>
      </c>
      <c r="B493" s="148"/>
      <c r="C493" s="148"/>
      <c r="D493" s="148"/>
      <c r="E493" s="148"/>
      <c r="F493" s="148"/>
      <c r="G493" s="148"/>
      <c r="H493" s="148"/>
      <c r="I493" s="148"/>
      <c r="J493" s="148"/>
      <c r="K493" s="148"/>
      <c r="L493" s="148"/>
      <c r="M493" s="148"/>
    </row>
    <row r="495" spans="1:14" s="54" customFormat="1" ht="20.399999999999999" x14ac:dyDescent="0.35">
      <c r="D495" s="66" t="s">
        <v>171</v>
      </c>
      <c r="I495" s="66" t="s">
        <v>172</v>
      </c>
    </row>
    <row r="496" spans="1:14" s="54" customFormat="1" ht="15" customHeight="1" x14ac:dyDescent="0.35">
      <c r="D496" s="149" t="s">
        <v>163</v>
      </c>
      <c r="E496" s="149"/>
      <c r="F496" s="149" t="s">
        <v>164</v>
      </c>
      <c r="G496" s="149"/>
      <c r="I496" s="149" t="s">
        <v>163</v>
      </c>
      <c r="J496" s="149" t="s">
        <v>173</v>
      </c>
      <c r="K496" s="149"/>
    </row>
    <row r="497" spans="1:13" s="54" customFormat="1" ht="40.799999999999997" x14ac:dyDescent="0.35">
      <c r="D497" s="149"/>
      <c r="E497" s="149"/>
      <c r="F497" s="58" t="s">
        <v>165</v>
      </c>
      <c r="G497" s="58" t="s">
        <v>166</v>
      </c>
      <c r="I497" s="149"/>
      <c r="J497" s="58" t="s">
        <v>174</v>
      </c>
      <c r="K497" s="58" t="s">
        <v>166</v>
      </c>
    </row>
    <row r="498" spans="1:13" s="54" customFormat="1" ht="50.4" customHeight="1" x14ac:dyDescent="0.35">
      <c r="D498" s="150" t="s">
        <v>167</v>
      </c>
      <c r="E498" s="150"/>
      <c r="F498" s="58">
        <v>10</v>
      </c>
      <c r="G498" s="58">
        <v>15</v>
      </c>
      <c r="I498" s="67" t="s">
        <v>175</v>
      </c>
      <c r="J498" s="58">
        <v>10</v>
      </c>
      <c r="K498" s="58">
        <v>15</v>
      </c>
    </row>
    <row r="499" spans="1:13" s="54" customFormat="1" ht="50.4" customHeight="1" x14ac:dyDescent="0.35">
      <c r="D499" s="150" t="s">
        <v>168</v>
      </c>
      <c r="E499" s="150"/>
      <c r="F499" s="58">
        <v>20</v>
      </c>
      <c r="G499" s="58">
        <v>30</v>
      </c>
      <c r="I499" s="67" t="s">
        <v>176</v>
      </c>
      <c r="J499" s="58">
        <v>20</v>
      </c>
      <c r="K499" s="58">
        <v>30</v>
      </c>
    </row>
    <row r="500" spans="1:13" s="54" customFormat="1" ht="50.4" customHeight="1" x14ac:dyDescent="0.35">
      <c r="D500" s="150" t="s">
        <v>169</v>
      </c>
      <c r="E500" s="150"/>
      <c r="F500" s="58">
        <v>35</v>
      </c>
      <c r="G500" s="58">
        <v>45</v>
      </c>
      <c r="I500" s="67" t="s">
        <v>177</v>
      </c>
      <c r="J500" s="58">
        <v>35</v>
      </c>
      <c r="K500" s="58">
        <v>45</v>
      </c>
    </row>
    <row r="501" spans="1:13" s="54" customFormat="1" ht="50.4" customHeight="1" x14ac:dyDescent="0.35">
      <c r="D501" s="150" t="s">
        <v>170</v>
      </c>
      <c r="E501" s="150"/>
      <c r="F501" s="58">
        <v>50</v>
      </c>
      <c r="G501" s="58">
        <v>63</v>
      </c>
      <c r="I501" s="67" t="s">
        <v>178</v>
      </c>
      <c r="J501" s="58">
        <v>50</v>
      </c>
      <c r="K501" s="58">
        <v>63</v>
      </c>
    </row>
    <row r="502" spans="1:13" s="54" customFormat="1" ht="331.2" customHeight="1" x14ac:dyDescent="0.35">
      <c r="A502" s="146" t="s">
        <v>180</v>
      </c>
      <c r="B502" s="147"/>
      <c r="C502" s="147"/>
      <c r="D502" s="147"/>
      <c r="E502" s="147"/>
      <c r="F502" s="147"/>
      <c r="G502" s="147"/>
      <c r="H502" s="147"/>
      <c r="I502" s="147"/>
      <c r="J502" s="147"/>
      <c r="K502" s="147"/>
      <c r="L502" s="147"/>
      <c r="M502" s="147"/>
    </row>
    <row r="503" spans="1:13" ht="40.200000000000003" customHeight="1" x14ac:dyDescent="0.25">
      <c r="A503" s="115" t="s">
        <v>179</v>
      </c>
      <c r="B503" s="116"/>
      <c r="C503" s="116"/>
      <c r="D503" s="116"/>
      <c r="E503" s="116"/>
      <c r="F503" s="116"/>
      <c r="G503" s="116"/>
      <c r="H503" s="116"/>
      <c r="I503" s="116"/>
      <c r="J503" s="117"/>
      <c r="K503" s="68" t="s">
        <v>3</v>
      </c>
      <c r="L503" s="144" t="str">
        <f>+IF(K503="SI","CUMPLE","NO CUMPLE")</f>
        <v>CUMPLE</v>
      </c>
      <c r="M503" s="145"/>
    </row>
    <row r="504" spans="1:13" ht="18" x14ac:dyDescent="0.25">
      <c r="A504" s="142" t="s">
        <v>48</v>
      </c>
      <c r="B504" s="142"/>
      <c r="C504" s="142"/>
      <c r="D504" s="142"/>
      <c r="E504" s="142"/>
      <c r="F504" s="142"/>
      <c r="G504" s="142"/>
      <c r="H504" s="142"/>
      <c r="I504" s="142"/>
      <c r="J504" s="142"/>
      <c r="K504" s="142"/>
      <c r="L504" s="142"/>
      <c r="M504" s="142"/>
    </row>
    <row r="505" spans="1:13" x14ac:dyDescent="0.25">
      <c r="A505" s="15" t="s">
        <v>49</v>
      </c>
      <c r="B505" s="143" t="s">
        <v>50</v>
      </c>
      <c r="C505" s="143"/>
      <c r="D505" s="143"/>
      <c r="E505" s="143"/>
      <c r="F505" s="143"/>
      <c r="G505" s="143"/>
      <c r="H505" s="143"/>
      <c r="I505" s="143"/>
      <c r="J505" s="13" t="s">
        <v>23</v>
      </c>
      <c r="K505" s="13" t="s">
        <v>24</v>
      </c>
      <c r="L505" s="13" t="s">
        <v>25</v>
      </c>
      <c r="M505" s="13" t="s">
        <v>26</v>
      </c>
    </row>
    <row r="506" spans="1:13" ht="49.2" customHeight="1" x14ac:dyDescent="0.25">
      <c r="A506" s="28" t="s">
        <v>51</v>
      </c>
      <c r="B506" s="130" t="s">
        <v>246</v>
      </c>
      <c r="C506" s="130"/>
      <c r="D506" s="130"/>
      <c r="E506" s="130"/>
      <c r="F506" s="130"/>
      <c r="G506" s="130"/>
      <c r="H506" s="130"/>
      <c r="I506" s="130"/>
      <c r="J506" s="17" t="s">
        <v>3</v>
      </c>
      <c r="K506" s="41" t="s">
        <v>250</v>
      </c>
      <c r="L506" s="11" t="s">
        <v>268</v>
      </c>
      <c r="M506" s="11"/>
    </row>
    <row r="507" spans="1:13" ht="49.2" customHeight="1" x14ac:dyDescent="0.25">
      <c r="A507" s="28" t="s">
        <v>52</v>
      </c>
      <c r="B507" s="130" t="s">
        <v>247</v>
      </c>
      <c r="C507" s="130"/>
      <c r="D507" s="130"/>
      <c r="E507" s="130"/>
      <c r="F507" s="130"/>
      <c r="G507" s="130"/>
      <c r="H507" s="130"/>
      <c r="I507" s="130"/>
      <c r="J507" s="17" t="s">
        <v>3</v>
      </c>
      <c r="K507" s="41" t="s">
        <v>250</v>
      </c>
      <c r="L507" s="11" t="s">
        <v>268</v>
      </c>
      <c r="M507" s="11"/>
    </row>
    <row r="508" spans="1:13" ht="62.4" customHeight="1" x14ac:dyDescent="0.25">
      <c r="A508" s="28" t="s">
        <v>53</v>
      </c>
      <c r="B508" s="130" t="s">
        <v>248</v>
      </c>
      <c r="C508" s="130"/>
      <c r="D508" s="130"/>
      <c r="E508" s="130"/>
      <c r="F508" s="130"/>
      <c r="G508" s="130"/>
      <c r="H508" s="130"/>
      <c r="I508" s="130"/>
      <c r="J508" s="17" t="s">
        <v>3</v>
      </c>
      <c r="K508" s="41" t="s">
        <v>250</v>
      </c>
      <c r="L508" s="11" t="s">
        <v>268</v>
      </c>
      <c r="M508" s="11"/>
    </row>
    <row r="509" spans="1:13" ht="49.2" customHeight="1" x14ac:dyDescent="0.25">
      <c r="A509" s="28" t="s">
        <v>54</v>
      </c>
      <c r="B509" s="131">
        <v>42534</v>
      </c>
      <c r="C509" s="130"/>
      <c r="D509" s="130"/>
      <c r="E509" s="130"/>
      <c r="F509" s="130"/>
      <c r="G509" s="130"/>
      <c r="H509" s="130"/>
      <c r="I509" s="130"/>
      <c r="J509" s="17" t="s">
        <v>3</v>
      </c>
      <c r="K509" s="41" t="s">
        <v>250</v>
      </c>
      <c r="L509" s="11" t="s">
        <v>268</v>
      </c>
      <c r="M509" s="11"/>
    </row>
    <row r="510" spans="1:13" ht="49.2" customHeight="1" x14ac:dyDescent="0.25">
      <c r="A510" s="28" t="s">
        <v>55</v>
      </c>
      <c r="B510" s="131">
        <v>43208</v>
      </c>
      <c r="C510" s="130"/>
      <c r="D510" s="130"/>
      <c r="E510" s="130"/>
      <c r="F510" s="130"/>
      <c r="G510" s="130"/>
      <c r="H510" s="130"/>
      <c r="I510" s="130"/>
      <c r="J510" s="17" t="s">
        <v>3</v>
      </c>
      <c r="K510" s="41" t="s">
        <v>250</v>
      </c>
      <c r="L510" s="11" t="s">
        <v>268</v>
      </c>
      <c r="M510" s="11"/>
    </row>
    <row r="511" spans="1:13" ht="49.2" customHeight="1" x14ac:dyDescent="0.25">
      <c r="A511" s="28" t="s">
        <v>56</v>
      </c>
      <c r="B511" s="132">
        <v>83733796</v>
      </c>
      <c r="C511" s="132"/>
      <c r="D511" s="132"/>
      <c r="E511" s="132"/>
      <c r="F511" s="132"/>
      <c r="G511" s="132"/>
      <c r="H511" s="132"/>
      <c r="I511" s="132"/>
      <c r="J511" s="17" t="s">
        <v>3</v>
      </c>
      <c r="K511" s="41" t="s">
        <v>250</v>
      </c>
      <c r="L511" s="11" t="s">
        <v>268</v>
      </c>
      <c r="M511" s="11"/>
    </row>
    <row r="512" spans="1:13" ht="49.2" customHeight="1" x14ac:dyDescent="0.25">
      <c r="A512" s="28" t="s">
        <v>181</v>
      </c>
      <c r="B512" s="133">
        <v>44289</v>
      </c>
      <c r="C512" s="134"/>
      <c r="D512" s="134"/>
      <c r="E512" s="134"/>
      <c r="F512" s="134"/>
      <c r="G512" s="134"/>
      <c r="H512" s="134"/>
      <c r="I512" s="135"/>
      <c r="J512" s="17" t="s">
        <v>3</v>
      </c>
      <c r="K512" s="41" t="s">
        <v>250</v>
      </c>
      <c r="L512" s="11" t="s">
        <v>268</v>
      </c>
      <c r="M512" s="11"/>
    </row>
    <row r="513" spans="1:13" ht="49.2" customHeight="1" x14ac:dyDescent="0.25">
      <c r="A513" s="28" t="s">
        <v>57</v>
      </c>
      <c r="B513" s="132" t="s">
        <v>249</v>
      </c>
      <c r="C513" s="132"/>
      <c r="D513" s="132"/>
      <c r="E513" s="132"/>
      <c r="F513" s="132"/>
      <c r="G513" s="132"/>
      <c r="H513" s="132"/>
      <c r="I513" s="132"/>
      <c r="J513" s="17" t="s">
        <v>3</v>
      </c>
      <c r="K513" s="41" t="s">
        <v>250</v>
      </c>
      <c r="L513" s="11" t="s">
        <v>268</v>
      </c>
      <c r="M513" s="11"/>
    </row>
    <row r="514" spans="1:13" ht="25.2" x14ac:dyDescent="0.25">
      <c r="A514" s="136" t="s">
        <v>182</v>
      </c>
      <c r="B514" s="137"/>
      <c r="C514" s="137"/>
      <c r="D514" s="137"/>
      <c r="E514" s="137"/>
      <c r="F514" s="137"/>
      <c r="G514" s="137"/>
      <c r="H514" s="137"/>
      <c r="I514" s="138"/>
      <c r="J514" s="125" t="s">
        <v>3</v>
      </c>
      <c r="K514" s="126"/>
      <c r="L514" s="126"/>
      <c r="M514" s="127"/>
    </row>
    <row r="515" spans="1:13" x14ac:dyDescent="0.25">
      <c r="A515" s="128" t="s">
        <v>100</v>
      </c>
      <c r="B515" s="128"/>
      <c r="C515" s="128"/>
      <c r="D515" s="128"/>
      <c r="E515" s="128"/>
      <c r="F515" s="128"/>
      <c r="G515" s="128"/>
      <c r="H515" s="128"/>
      <c r="I515" s="128"/>
      <c r="J515" s="128"/>
      <c r="K515" s="128"/>
      <c r="L515" s="128"/>
      <c r="M515" s="128"/>
    </row>
    <row r="516" spans="1:13" x14ac:dyDescent="0.25">
      <c r="A516" s="2"/>
      <c r="D516" s="47"/>
      <c r="E516" s="47"/>
      <c r="F516" s="47"/>
      <c r="G516" s="47"/>
      <c r="H516" s="47"/>
      <c r="I516" s="47"/>
      <c r="J516" s="47"/>
      <c r="K516" s="47"/>
      <c r="L516" s="47"/>
    </row>
    <row r="517" spans="1:13" ht="69" x14ac:dyDescent="0.25">
      <c r="B517" s="43" t="s">
        <v>58</v>
      </c>
      <c r="C517" s="129" t="s">
        <v>59</v>
      </c>
      <c r="D517" s="129"/>
      <c r="E517" s="31" t="s">
        <v>23</v>
      </c>
      <c r="F517" s="30" t="s">
        <v>60</v>
      </c>
      <c r="G517" s="30" t="s">
        <v>101</v>
      </c>
      <c r="H517" s="30" t="s">
        <v>61</v>
      </c>
      <c r="I517" s="30" t="s">
        <v>103</v>
      </c>
      <c r="J517" s="30" t="s">
        <v>104</v>
      </c>
    </row>
    <row r="518" spans="1:13" x14ac:dyDescent="0.25">
      <c r="B518" s="48" t="str">
        <f>+$B$8</f>
        <v>Veronica Alejandra Ortiz Murcia</v>
      </c>
      <c r="C518" s="120">
        <v>40</v>
      </c>
      <c r="D518" s="121"/>
      <c r="E518" s="17" t="s">
        <v>3</v>
      </c>
      <c r="F518" s="32">
        <v>9093.1200000000008</v>
      </c>
      <c r="G518" s="50">
        <v>44289</v>
      </c>
      <c r="H518" s="35">
        <v>0.5</v>
      </c>
      <c r="I518" s="33">
        <f t="shared" ref="I518:I524" si="23">+IF(E518="SI",H518*F518,0)</f>
        <v>4546.5600000000004</v>
      </c>
      <c r="J518" s="49">
        <f t="shared" ref="J518:J524" si="24">+IF(E518="SI",H518*G518,0)</f>
        <v>22144.5</v>
      </c>
    </row>
    <row r="519" spans="1:13" x14ac:dyDescent="0.25">
      <c r="B519" s="48" t="str">
        <f>+$B$9</f>
        <v>Carlos Arturo Puerta Agudelo</v>
      </c>
      <c r="C519" s="120">
        <v>38</v>
      </c>
      <c r="D519" s="121"/>
      <c r="E519" s="17" t="s">
        <v>3</v>
      </c>
      <c r="F519" s="32">
        <v>9093.1200000000008</v>
      </c>
      <c r="G519" s="50">
        <v>44289</v>
      </c>
      <c r="H519" s="35">
        <v>0.5</v>
      </c>
      <c r="I519" s="33">
        <f t="shared" si="23"/>
        <v>4546.5600000000004</v>
      </c>
      <c r="J519" s="49">
        <f t="shared" si="24"/>
        <v>22144.5</v>
      </c>
    </row>
    <row r="520" spans="1:13" x14ac:dyDescent="0.25">
      <c r="B520" s="48">
        <f>+$B$10</f>
        <v>0</v>
      </c>
      <c r="C520" s="120"/>
      <c r="D520" s="121"/>
      <c r="E520" s="17"/>
      <c r="F520" s="32"/>
      <c r="G520" s="50"/>
      <c r="H520" s="35"/>
      <c r="I520" s="33">
        <f t="shared" si="23"/>
        <v>0</v>
      </c>
      <c r="J520" s="49">
        <f t="shared" si="24"/>
        <v>0</v>
      </c>
    </row>
    <row r="521" spans="1:13" x14ac:dyDescent="0.25">
      <c r="B521" s="48">
        <f>+$B$11</f>
        <v>0</v>
      </c>
      <c r="C521" s="120"/>
      <c r="D521" s="121"/>
      <c r="E521" s="17"/>
      <c r="F521" s="32"/>
      <c r="G521" s="50"/>
      <c r="H521" s="35"/>
      <c r="I521" s="33">
        <f t="shared" si="23"/>
        <v>0</v>
      </c>
      <c r="J521" s="49">
        <f t="shared" si="24"/>
        <v>0</v>
      </c>
    </row>
    <row r="522" spans="1:13" x14ac:dyDescent="0.25">
      <c r="B522" s="48">
        <f>+$B$12</f>
        <v>0</v>
      </c>
      <c r="C522" s="120"/>
      <c r="D522" s="121"/>
      <c r="E522" s="17"/>
      <c r="F522" s="32"/>
      <c r="G522" s="50"/>
      <c r="H522" s="35"/>
      <c r="I522" s="33">
        <f t="shared" si="23"/>
        <v>0</v>
      </c>
      <c r="J522" s="49">
        <f t="shared" si="24"/>
        <v>0</v>
      </c>
    </row>
    <row r="523" spans="1:13" x14ac:dyDescent="0.25">
      <c r="B523" s="48">
        <f>+$B$13</f>
        <v>0</v>
      </c>
      <c r="C523" s="120"/>
      <c r="D523" s="121"/>
      <c r="E523" s="17"/>
      <c r="F523" s="32"/>
      <c r="G523" s="50"/>
      <c r="H523" s="35"/>
      <c r="I523" s="33">
        <f t="shared" si="23"/>
        <v>0</v>
      </c>
      <c r="J523" s="49">
        <f t="shared" si="24"/>
        <v>0</v>
      </c>
    </row>
    <row r="524" spans="1:13" x14ac:dyDescent="0.25">
      <c r="B524" s="48">
        <f>+$B$14</f>
        <v>0</v>
      </c>
      <c r="C524" s="120"/>
      <c r="D524" s="121"/>
      <c r="E524" s="17"/>
      <c r="F524" s="32"/>
      <c r="G524" s="50"/>
      <c r="H524" s="35"/>
      <c r="I524" s="33">
        <f t="shared" si="23"/>
        <v>0</v>
      </c>
      <c r="J524" s="49">
        <f t="shared" si="24"/>
        <v>0</v>
      </c>
    </row>
    <row r="525" spans="1:13" x14ac:dyDescent="0.25">
      <c r="A525" s="2"/>
      <c r="H525" s="1" t="s">
        <v>106</v>
      </c>
      <c r="I525" s="33">
        <f>SUM(I518:I524)</f>
        <v>9093.1200000000008</v>
      </c>
      <c r="J525" s="49">
        <f>SUM(J518:J524)</f>
        <v>44289</v>
      </c>
    </row>
    <row r="526" spans="1:13" x14ac:dyDescent="0.25">
      <c r="A526" s="2"/>
      <c r="L526" s="34"/>
    </row>
    <row r="527" spans="1:13" x14ac:dyDescent="0.25">
      <c r="A527" s="2"/>
      <c r="L527" s="34"/>
    </row>
    <row r="528" spans="1:13" ht="25.2" x14ac:dyDescent="0.45">
      <c r="A528" s="122" t="s">
        <v>107</v>
      </c>
      <c r="B528" s="94"/>
      <c r="C528" s="94"/>
      <c r="D528" s="94"/>
      <c r="E528" s="94"/>
      <c r="F528" s="94"/>
      <c r="G528" s="94"/>
      <c r="H528" s="94"/>
      <c r="I528" s="94"/>
      <c r="J528" s="94"/>
      <c r="K528" s="94"/>
      <c r="L528" s="94"/>
      <c r="M528" s="95"/>
    </row>
    <row r="529" spans="1:13" ht="28.2" x14ac:dyDescent="0.5">
      <c r="A529" s="96" t="str">
        <f>+IF(AND(I525&gt;0,AND(J525&gt;0,AND(J506="SI",J507="SI",J508="SI",J509="SI",J510="SI",J511="SI",J513="SI",J512="SI"))),"CUMPLE","NO CUMPLE")</f>
        <v>CUMPLE</v>
      </c>
      <c r="B529" s="96"/>
      <c r="C529" s="96"/>
      <c r="D529" s="96"/>
      <c r="E529" s="96"/>
      <c r="F529" s="96"/>
      <c r="G529" s="96"/>
      <c r="H529" s="96"/>
      <c r="I529" s="96"/>
      <c r="J529" s="96"/>
      <c r="K529" s="96"/>
      <c r="L529" s="96"/>
      <c r="M529" s="96"/>
    </row>
    <row r="530" spans="1:13" ht="25.2" customHeight="1" x14ac:dyDescent="0.25">
      <c r="A530" s="109" t="s">
        <v>183</v>
      </c>
      <c r="B530" s="109"/>
      <c r="C530" s="109"/>
      <c r="D530" s="109"/>
      <c r="E530" s="109"/>
      <c r="F530" s="109"/>
      <c r="G530" s="109"/>
      <c r="H530" s="109"/>
      <c r="I530" s="109"/>
      <c r="J530" s="109"/>
      <c r="K530" s="109"/>
      <c r="L530" s="123">
        <f>+IF(A529="CUMPLE",J525,0)</f>
        <v>44289</v>
      </c>
      <c r="M530" s="124"/>
    </row>
    <row r="531" spans="1:13" ht="34.799999999999997" customHeight="1" thickBot="1" x14ac:dyDescent="0.3">
      <c r="A531" s="139" t="s">
        <v>62</v>
      </c>
      <c r="B531" s="140"/>
      <c r="C531" s="140"/>
      <c r="D531" s="140"/>
      <c r="E531" s="140"/>
      <c r="F531" s="140"/>
      <c r="G531" s="140"/>
      <c r="H531" s="140"/>
      <c r="I531" s="140"/>
      <c r="J531" s="140"/>
      <c r="K531" s="140"/>
      <c r="L531" s="140"/>
      <c r="M531" s="141"/>
    </row>
    <row r="532" spans="1:13" x14ac:dyDescent="0.25">
      <c r="A532" s="51"/>
      <c r="B532" s="52"/>
      <c r="C532" s="52"/>
      <c r="D532" s="52"/>
      <c r="E532" s="52"/>
      <c r="F532" s="52"/>
      <c r="G532" s="52"/>
      <c r="H532" s="52"/>
      <c r="I532" s="52"/>
      <c r="J532" s="52"/>
      <c r="K532" s="52"/>
      <c r="L532" s="52"/>
      <c r="M532" s="53"/>
    </row>
    <row r="533" spans="1:13" ht="18" hidden="1" x14ac:dyDescent="0.25">
      <c r="A533" s="142" t="s">
        <v>63</v>
      </c>
      <c r="B533" s="142"/>
      <c r="C533" s="142"/>
      <c r="D533" s="142"/>
      <c r="E533" s="142"/>
      <c r="F533" s="142"/>
      <c r="G533" s="142"/>
      <c r="H533" s="142"/>
      <c r="I533" s="142"/>
      <c r="J533" s="142"/>
      <c r="K533" s="142"/>
      <c r="L533" s="142"/>
      <c r="M533" s="142"/>
    </row>
    <row r="534" spans="1:13" ht="13.8" hidden="1" customHeight="1" x14ac:dyDescent="0.25">
      <c r="A534" s="15" t="s">
        <v>49</v>
      </c>
      <c r="B534" s="143" t="s">
        <v>50</v>
      </c>
      <c r="C534" s="143"/>
      <c r="D534" s="143"/>
      <c r="E534" s="143"/>
      <c r="F534" s="143"/>
      <c r="G534" s="143"/>
      <c r="H534" s="143"/>
      <c r="I534" s="143"/>
      <c r="J534" s="13" t="s">
        <v>23</v>
      </c>
      <c r="K534" s="13" t="s">
        <v>24</v>
      </c>
      <c r="L534" s="13" t="s">
        <v>25</v>
      </c>
      <c r="M534" s="13" t="s">
        <v>26</v>
      </c>
    </row>
    <row r="535" spans="1:13" ht="26.4" hidden="1" x14ac:dyDescent="0.25">
      <c r="A535" s="28" t="s">
        <v>51</v>
      </c>
      <c r="B535" s="130"/>
      <c r="C535" s="130"/>
      <c r="D535" s="130"/>
      <c r="E535" s="130"/>
      <c r="F535" s="130"/>
      <c r="G535" s="130"/>
      <c r="H535" s="130"/>
      <c r="I535" s="130"/>
      <c r="J535" s="17"/>
      <c r="K535" s="11"/>
      <c r="L535" s="11"/>
      <c r="M535" s="11"/>
    </row>
    <row r="536" spans="1:13" ht="26.4" hidden="1" x14ac:dyDescent="0.25">
      <c r="A536" s="28" t="s">
        <v>52</v>
      </c>
      <c r="B536" s="130"/>
      <c r="C536" s="130"/>
      <c r="D536" s="130"/>
      <c r="E536" s="130"/>
      <c r="F536" s="130"/>
      <c r="G536" s="130"/>
      <c r="H536" s="130"/>
      <c r="I536" s="130"/>
      <c r="J536" s="17"/>
      <c r="K536" s="11"/>
      <c r="L536" s="11"/>
      <c r="M536" s="11"/>
    </row>
    <row r="537" spans="1:13" hidden="1" x14ac:dyDescent="0.25">
      <c r="A537" s="28" t="s">
        <v>53</v>
      </c>
      <c r="B537" s="130"/>
      <c r="C537" s="130"/>
      <c r="D537" s="130"/>
      <c r="E537" s="130"/>
      <c r="F537" s="130"/>
      <c r="G537" s="130"/>
      <c r="H537" s="130"/>
      <c r="I537" s="130"/>
      <c r="J537" s="17"/>
      <c r="K537" s="11"/>
      <c r="L537" s="11"/>
      <c r="M537" s="11"/>
    </row>
    <row r="538" spans="1:13" ht="26.4" hidden="1" x14ac:dyDescent="0.25">
      <c r="A538" s="28" t="s">
        <v>54</v>
      </c>
      <c r="B538" s="131"/>
      <c r="C538" s="130"/>
      <c r="D538" s="130"/>
      <c r="E538" s="130"/>
      <c r="F538" s="130"/>
      <c r="G538" s="130"/>
      <c r="H538" s="130"/>
      <c r="I538" s="130"/>
      <c r="J538" s="17"/>
      <c r="K538" s="11"/>
      <c r="L538" s="11"/>
      <c r="M538" s="11"/>
    </row>
    <row r="539" spans="1:13" ht="26.4" hidden="1" x14ac:dyDescent="0.25">
      <c r="A539" s="28" t="s">
        <v>55</v>
      </c>
      <c r="B539" s="130"/>
      <c r="C539" s="130"/>
      <c r="D539" s="130"/>
      <c r="E539" s="130"/>
      <c r="F539" s="130"/>
      <c r="G539" s="130"/>
      <c r="H539" s="130"/>
      <c r="I539" s="130"/>
      <c r="J539" s="17"/>
      <c r="K539" s="11"/>
      <c r="L539" s="11"/>
      <c r="M539" s="11"/>
    </row>
    <row r="540" spans="1:13" ht="26.4" hidden="1" x14ac:dyDescent="0.25">
      <c r="A540" s="28" t="s">
        <v>56</v>
      </c>
      <c r="B540" s="132"/>
      <c r="C540" s="132"/>
      <c r="D540" s="132"/>
      <c r="E540" s="132"/>
      <c r="F540" s="132"/>
      <c r="G540" s="132"/>
      <c r="H540" s="132"/>
      <c r="I540" s="132"/>
      <c r="J540" s="17"/>
      <c r="K540" s="11"/>
      <c r="L540" s="11"/>
      <c r="M540" s="11"/>
    </row>
    <row r="541" spans="1:13" ht="52.8" hidden="1" x14ac:dyDescent="0.25">
      <c r="A541" s="28" t="s">
        <v>181</v>
      </c>
      <c r="B541" s="133"/>
      <c r="C541" s="134"/>
      <c r="D541" s="134"/>
      <c r="E541" s="134"/>
      <c r="F541" s="134"/>
      <c r="G541" s="134"/>
      <c r="H541" s="134"/>
      <c r="I541" s="135"/>
      <c r="J541" s="17"/>
      <c r="K541" s="11"/>
      <c r="L541" s="11"/>
      <c r="M541" s="11"/>
    </row>
    <row r="542" spans="1:13" ht="39.6" hidden="1" x14ac:dyDescent="0.25">
      <c r="A542" s="28" t="s">
        <v>57</v>
      </c>
      <c r="B542" s="132"/>
      <c r="C542" s="132"/>
      <c r="D542" s="132"/>
      <c r="E542" s="132"/>
      <c r="F542" s="132"/>
      <c r="G542" s="132"/>
      <c r="H542" s="132"/>
      <c r="I542" s="132"/>
      <c r="J542" s="17"/>
      <c r="K542" s="11"/>
      <c r="L542" s="11"/>
      <c r="M542" s="11"/>
    </row>
    <row r="543" spans="1:13" ht="25.2" hidden="1" x14ac:dyDescent="0.25">
      <c r="A543" s="136" t="s">
        <v>182</v>
      </c>
      <c r="B543" s="137"/>
      <c r="C543" s="137"/>
      <c r="D543" s="137"/>
      <c r="E543" s="137"/>
      <c r="F543" s="137"/>
      <c r="G543" s="137"/>
      <c r="H543" s="137"/>
      <c r="I543" s="138"/>
      <c r="J543" s="125"/>
      <c r="K543" s="126"/>
      <c r="L543" s="126"/>
      <c r="M543" s="127"/>
    </row>
    <row r="544" spans="1:13" ht="13.8" hidden="1" customHeight="1" x14ac:dyDescent="0.25">
      <c r="A544" s="128" t="s">
        <v>100</v>
      </c>
      <c r="B544" s="128"/>
      <c r="C544" s="128"/>
      <c r="D544" s="128"/>
      <c r="E544" s="128"/>
      <c r="F544" s="128"/>
      <c r="G544" s="128"/>
      <c r="H544" s="128"/>
      <c r="I544" s="128"/>
      <c r="J544" s="128"/>
      <c r="K544" s="128"/>
      <c r="L544" s="128"/>
      <c r="M544" s="128"/>
    </row>
    <row r="545" spans="1:13" hidden="1" x14ac:dyDescent="0.25">
      <c r="A545" s="2"/>
      <c r="D545" s="47"/>
      <c r="E545" s="47"/>
      <c r="F545" s="47"/>
      <c r="G545" s="47"/>
      <c r="H545" s="47"/>
      <c r="I545" s="47"/>
      <c r="J545" s="47"/>
      <c r="K545" s="47"/>
      <c r="L545" s="47"/>
    </row>
    <row r="546" spans="1:13" ht="69" hidden="1" x14ac:dyDescent="0.25">
      <c r="B546" s="43" t="s">
        <v>58</v>
      </c>
      <c r="C546" s="129" t="s">
        <v>59</v>
      </c>
      <c r="D546" s="129"/>
      <c r="E546" s="31" t="s">
        <v>23</v>
      </c>
      <c r="F546" s="30" t="s">
        <v>60</v>
      </c>
      <c r="G546" s="30" t="s">
        <v>101</v>
      </c>
      <c r="H546" s="30" t="s">
        <v>61</v>
      </c>
      <c r="I546" s="30" t="s">
        <v>103</v>
      </c>
      <c r="J546" s="30" t="s">
        <v>104</v>
      </c>
    </row>
    <row r="547" spans="1:13" hidden="1" x14ac:dyDescent="0.25">
      <c r="B547" s="48" t="str">
        <f>+$B$8</f>
        <v>Veronica Alejandra Ortiz Murcia</v>
      </c>
      <c r="C547" s="120"/>
      <c r="D547" s="121"/>
      <c r="E547" s="17"/>
      <c r="F547" s="32"/>
      <c r="G547" s="50"/>
      <c r="H547" s="35"/>
      <c r="I547" s="33">
        <f t="shared" ref="I547:I553" si="25">+IF(E547="SI",H547*F547,0)</f>
        <v>0</v>
      </c>
      <c r="J547" s="49">
        <f t="shared" ref="J547:J553" si="26">+IF(E547="SI",H547*G547,0)</f>
        <v>0</v>
      </c>
    </row>
    <row r="548" spans="1:13" hidden="1" x14ac:dyDescent="0.25">
      <c r="B548" s="48" t="str">
        <f>+$B$9</f>
        <v>Carlos Arturo Puerta Agudelo</v>
      </c>
      <c r="C548" s="120"/>
      <c r="D548" s="121"/>
      <c r="E548" s="17"/>
      <c r="F548" s="32"/>
      <c r="G548" s="50"/>
      <c r="H548" s="35"/>
      <c r="I548" s="33">
        <f t="shared" si="25"/>
        <v>0</v>
      </c>
      <c r="J548" s="49">
        <f t="shared" si="26"/>
        <v>0</v>
      </c>
    </row>
    <row r="549" spans="1:13" hidden="1" x14ac:dyDescent="0.25">
      <c r="B549" s="48">
        <f>+$B$10</f>
        <v>0</v>
      </c>
      <c r="C549" s="120"/>
      <c r="D549" s="121"/>
      <c r="E549" s="17"/>
      <c r="F549" s="32"/>
      <c r="G549" s="50"/>
      <c r="H549" s="35"/>
      <c r="I549" s="33">
        <f t="shared" si="25"/>
        <v>0</v>
      </c>
      <c r="J549" s="49">
        <f t="shared" si="26"/>
        <v>0</v>
      </c>
    </row>
    <row r="550" spans="1:13" hidden="1" x14ac:dyDescent="0.25">
      <c r="B550" s="48">
        <f>+$B$11</f>
        <v>0</v>
      </c>
      <c r="C550" s="120"/>
      <c r="D550" s="121"/>
      <c r="E550" s="17"/>
      <c r="F550" s="32"/>
      <c r="G550" s="50"/>
      <c r="H550" s="35"/>
      <c r="I550" s="33">
        <f t="shared" si="25"/>
        <v>0</v>
      </c>
      <c r="J550" s="49">
        <f t="shared" si="26"/>
        <v>0</v>
      </c>
    </row>
    <row r="551" spans="1:13" hidden="1" x14ac:dyDescent="0.25">
      <c r="B551" s="48">
        <f>+$B$12</f>
        <v>0</v>
      </c>
      <c r="C551" s="120"/>
      <c r="D551" s="121"/>
      <c r="E551" s="17"/>
      <c r="F551" s="32"/>
      <c r="G551" s="50"/>
      <c r="H551" s="35"/>
      <c r="I551" s="33">
        <f t="shared" si="25"/>
        <v>0</v>
      </c>
      <c r="J551" s="49">
        <f t="shared" si="26"/>
        <v>0</v>
      </c>
    </row>
    <row r="552" spans="1:13" hidden="1" x14ac:dyDescent="0.25">
      <c r="B552" s="48">
        <f>+$B$13</f>
        <v>0</v>
      </c>
      <c r="C552" s="120"/>
      <c r="D552" s="121"/>
      <c r="E552" s="17"/>
      <c r="F552" s="32"/>
      <c r="G552" s="50"/>
      <c r="H552" s="35"/>
      <c r="I552" s="33">
        <f t="shared" si="25"/>
        <v>0</v>
      </c>
      <c r="J552" s="49">
        <f t="shared" si="26"/>
        <v>0</v>
      </c>
    </row>
    <row r="553" spans="1:13" hidden="1" x14ac:dyDescent="0.25">
      <c r="B553" s="48">
        <f>+$B$14</f>
        <v>0</v>
      </c>
      <c r="C553" s="120"/>
      <c r="D553" s="121"/>
      <c r="E553" s="17"/>
      <c r="F553" s="32"/>
      <c r="G553" s="50"/>
      <c r="H553" s="35"/>
      <c r="I553" s="33">
        <f t="shared" si="25"/>
        <v>0</v>
      </c>
      <c r="J553" s="49">
        <f t="shared" si="26"/>
        <v>0</v>
      </c>
    </row>
    <row r="554" spans="1:13" hidden="1" x14ac:dyDescent="0.25">
      <c r="A554" s="2"/>
      <c r="H554" s="1" t="s">
        <v>106</v>
      </c>
      <c r="I554" s="33">
        <f>SUM(I547:I553)</f>
        <v>0</v>
      </c>
      <c r="J554" s="49">
        <f>SUM(J547:J553)</f>
        <v>0</v>
      </c>
    </row>
    <row r="555" spans="1:13" hidden="1" x14ac:dyDescent="0.25">
      <c r="A555" s="2"/>
      <c r="L555" s="34"/>
    </row>
    <row r="556" spans="1:13" hidden="1" x14ac:dyDescent="0.25">
      <c r="A556" s="2"/>
      <c r="L556" s="34"/>
    </row>
    <row r="557" spans="1:13" ht="25.2" hidden="1" x14ac:dyDescent="0.45">
      <c r="A557" s="122" t="s">
        <v>107</v>
      </c>
      <c r="B557" s="94"/>
      <c r="C557" s="94"/>
      <c r="D557" s="94"/>
      <c r="E557" s="94"/>
      <c r="F557" s="94"/>
      <c r="G557" s="94"/>
      <c r="H557" s="94"/>
      <c r="I557" s="94"/>
      <c r="J557" s="94"/>
      <c r="K557" s="94"/>
      <c r="L557" s="94"/>
      <c r="M557" s="95"/>
    </row>
    <row r="558" spans="1:13" ht="28.2" hidden="1" x14ac:dyDescent="0.5">
      <c r="A558" s="96" t="str">
        <f>+IF(AND(I554&gt;0,AND(J554&gt;0,AND(J535="SI",J536="SI",J537="SI",J538="SI",J539="SI",J540="SI",J542="SI",J541="SI"))),"CUMPLE","NO CUMPLE")</f>
        <v>NO CUMPLE</v>
      </c>
      <c r="B558" s="96"/>
      <c r="C558" s="96"/>
      <c r="D558" s="96"/>
      <c r="E558" s="96"/>
      <c r="F558" s="96"/>
      <c r="G558" s="96"/>
      <c r="H558" s="96"/>
      <c r="I558" s="96"/>
      <c r="J558" s="96"/>
      <c r="K558" s="96"/>
      <c r="L558" s="96"/>
      <c r="M558" s="96"/>
    </row>
    <row r="559" spans="1:13" ht="25.2" hidden="1" customHeight="1" x14ac:dyDescent="0.25">
      <c r="A559" s="110" t="s">
        <v>183</v>
      </c>
      <c r="B559" s="111"/>
      <c r="C559" s="111"/>
      <c r="D559" s="111"/>
      <c r="E559" s="111"/>
      <c r="F559" s="111"/>
      <c r="G559" s="111"/>
      <c r="H559" s="111"/>
      <c r="I559" s="111"/>
      <c r="J559" s="111"/>
      <c r="K559" s="112"/>
      <c r="L559" s="123">
        <f>+IF(A558="CUMPLE",J554,0)</f>
        <v>0</v>
      </c>
      <c r="M559" s="124"/>
    </row>
    <row r="560" spans="1:13" ht="40.200000000000003" hidden="1" customHeight="1" x14ac:dyDescent="0.25">
      <c r="A560" s="83" t="s">
        <v>251</v>
      </c>
      <c r="B560" s="84"/>
      <c r="C560" s="84"/>
      <c r="D560" s="84"/>
      <c r="E560" s="84"/>
      <c r="F560" s="84"/>
      <c r="G560" s="84"/>
      <c r="H560" s="84"/>
      <c r="I560" s="84"/>
      <c r="J560" s="84"/>
      <c r="K560" s="84"/>
      <c r="L560" s="84"/>
      <c r="M560" s="84"/>
    </row>
    <row r="561" spans="1:14" ht="59.4" customHeight="1" x14ac:dyDescent="0.25">
      <c r="A561" s="97" t="s">
        <v>184</v>
      </c>
      <c r="B561" s="97"/>
      <c r="C561" s="97"/>
      <c r="D561" s="97"/>
      <c r="E561" s="97"/>
      <c r="F561" s="97"/>
      <c r="G561" s="97"/>
      <c r="H561" s="97"/>
      <c r="I561" s="97"/>
      <c r="J561" s="97"/>
      <c r="K561" s="97"/>
      <c r="L561" s="98">
        <v>63</v>
      </c>
      <c r="M561" s="98"/>
      <c r="N561" s="60"/>
    </row>
    <row r="562" spans="1:14" ht="59.4" customHeight="1" x14ac:dyDescent="0.25">
      <c r="A562" s="83" t="s">
        <v>62</v>
      </c>
      <c r="B562" s="84"/>
      <c r="C562" s="84"/>
      <c r="D562" s="84"/>
      <c r="E562" s="84"/>
      <c r="F562" s="84"/>
      <c r="G562" s="84"/>
      <c r="H562" s="84"/>
      <c r="I562" s="84"/>
      <c r="J562" s="84"/>
      <c r="K562" s="84"/>
      <c r="L562" s="84"/>
      <c r="M562" s="84"/>
      <c r="N562" s="60"/>
    </row>
    <row r="563" spans="1:14" x14ac:dyDescent="0.25">
      <c r="A563" s="65"/>
      <c r="B563" s="40"/>
      <c r="C563" s="40"/>
      <c r="D563" s="40"/>
      <c r="E563" s="40"/>
      <c r="F563" s="40"/>
      <c r="G563" s="40"/>
      <c r="H563" s="40"/>
      <c r="I563" s="40"/>
      <c r="J563" s="40"/>
      <c r="K563" s="40"/>
      <c r="L563" s="40"/>
      <c r="M563" s="40"/>
    </row>
    <row r="564" spans="1:14" ht="34.799999999999997" x14ac:dyDescent="0.25">
      <c r="A564" s="113" t="s">
        <v>185</v>
      </c>
      <c r="B564" s="113"/>
      <c r="C564" s="113"/>
      <c r="D564" s="113"/>
      <c r="E564" s="113"/>
      <c r="F564" s="113"/>
      <c r="G564" s="113"/>
      <c r="H564" s="113"/>
      <c r="I564" s="113"/>
      <c r="J564" s="113"/>
      <c r="K564" s="113"/>
      <c r="L564" s="113"/>
      <c r="M564" s="113"/>
    </row>
    <row r="565" spans="1:14" ht="25.2" x14ac:dyDescent="0.25">
      <c r="A565" s="114" t="s">
        <v>186</v>
      </c>
      <c r="B565" s="114"/>
      <c r="C565" s="114"/>
      <c r="D565" s="114"/>
      <c r="E565" s="114"/>
      <c r="F565" s="114"/>
      <c r="G565" s="114"/>
      <c r="H565" s="114"/>
      <c r="I565" s="114"/>
      <c r="J565" s="114"/>
      <c r="K565" s="114"/>
      <c r="L565" s="114"/>
      <c r="M565" s="114"/>
    </row>
    <row r="566" spans="1:14" ht="25.2" x14ac:dyDescent="0.25">
      <c r="A566" s="115" t="s">
        <v>225</v>
      </c>
      <c r="B566" s="116"/>
      <c r="C566" s="116"/>
      <c r="D566" s="116"/>
      <c r="E566" s="116"/>
      <c r="F566" s="116"/>
      <c r="G566" s="116"/>
      <c r="H566" s="116"/>
      <c r="I566" s="116"/>
      <c r="J566" s="117"/>
      <c r="K566" s="68" t="s">
        <v>3</v>
      </c>
      <c r="L566" s="118" t="str">
        <f>+IF(K566="SI","CUMPLE","NO CUMPLE")</f>
        <v>CUMPLE</v>
      </c>
      <c r="M566" s="119"/>
    </row>
    <row r="567" spans="1:14" ht="15.6" x14ac:dyDescent="0.25">
      <c r="E567" s="88" t="s">
        <v>188</v>
      </c>
      <c r="F567" s="88" t="s">
        <v>189</v>
      </c>
      <c r="G567" s="88"/>
      <c r="H567" s="88"/>
      <c r="I567" s="88"/>
      <c r="J567" s="88"/>
      <c r="K567" s="88"/>
      <c r="L567" s="69"/>
      <c r="M567" s="69"/>
    </row>
    <row r="568" spans="1:14" ht="15.6" x14ac:dyDescent="0.25">
      <c r="E568" s="88"/>
      <c r="F568" s="100" t="s">
        <v>190</v>
      </c>
      <c r="G568" s="100"/>
      <c r="H568" s="100"/>
      <c r="I568" s="100" t="s">
        <v>191</v>
      </c>
      <c r="J568" s="100"/>
      <c r="K568" s="100"/>
      <c r="L568" s="69"/>
      <c r="M568" s="69"/>
    </row>
    <row r="569" spans="1:14" ht="75" customHeight="1" x14ac:dyDescent="0.25">
      <c r="E569" s="88"/>
      <c r="F569" s="45" t="s">
        <v>192</v>
      </c>
      <c r="G569" s="45" t="s">
        <v>193</v>
      </c>
      <c r="H569" s="45" t="s">
        <v>194</v>
      </c>
      <c r="I569" s="45" t="s">
        <v>192</v>
      </c>
      <c r="J569" s="45" t="s">
        <v>193</v>
      </c>
      <c r="K569" s="45" t="s">
        <v>194</v>
      </c>
      <c r="L569" s="69"/>
      <c r="M569" s="69"/>
    </row>
    <row r="570" spans="1:14" ht="57" x14ac:dyDescent="0.25">
      <c r="A570" s="2"/>
      <c r="E570" s="73" t="s">
        <v>196</v>
      </c>
      <c r="F570" s="70">
        <v>0.1</v>
      </c>
      <c r="G570" s="70">
        <v>0.3</v>
      </c>
      <c r="H570" s="70">
        <v>0.7</v>
      </c>
      <c r="I570" s="70">
        <v>0.3</v>
      </c>
      <c r="J570" s="70">
        <v>0.7</v>
      </c>
      <c r="K570" s="71">
        <v>1</v>
      </c>
      <c r="L570" s="69"/>
      <c r="M570" s="69"/>
    </row>
    <row r="571" spans="1:14" ht="70.8" x14ac:dyDescent="0.25">
      <c r="A571" s="2"/>
      <c r="E571" s="73" t="s">
        <v>197</v>
      </c>
      <c r="F571" s="70">
        <v>0.5</v>
      </c>
      <c r="G571" s="70">
        <v>1.5</v>
      </c>
      <c r="H571" s="70">
        <v>3.5</v>
      </c>
      <c r="I571" s="70">
        <v>1.5</v>
      </c>
      <c r="J571" s="70">
        <v>3.5</v>
      </c>
      <c r="K571" s="71">
        <v>5</v>
      </c>
      <c r="L571" s="69"/>
      <c r="M571" s="69"/>
    </row>
    <row r="572" spans="1:14" ht="70.8" x14ac:dyDescent="0.25">
      <c r="A572" s="2"/>
      <c r="E572" s="73" t="s">
        <v>198</v>
      </c>
      <c r="F572" s="70">
        <v>1</v>
      </c>
      <c r="G572" s="70">
        <v>3</v>
      </c>
      <c r="H572" s="70">
        <v>7</v>
      </c>
      <c r="I572" s="70">
        <v>3</v>
      </c>
      <c r="J572" s="70">
        <v>7</v>
      </c>
      <c r="K572" s="70">
        <v>10</v>
      </c>
      <c r="L572" s="69"/>
      <c r="M572" s="69"/>
    </row>
    <row r="573" spans="1:14" ht="57" x14ac:dyDescent="0.25">
      <c r="A573" s="2"/>
      <c r="E573" s="73" t="s">
        <v>199</v>
      </c>
      <c r="F573" s="70">
        <v>1.75</v>
      </c>
      <c r="G573" s="70">
        <v>5.25</v>
      </c>
      <c r="H573" s="70">
        <v>12.25</v>
      </c>
      <c r="I573" s="70">
        <v>5.25</v>
      </c>
      <c r="J573" s="70">
        <v>12.25</v>
      </c>
      <c r="K573" s="71">
        <v>17.5</v>
      </c>
      <c r="L573" s="69"/>
      <c r="M573" s="69"/>
    </row>
    <row r="574" spans="1:14" ht="13.8" customHeight="1" x14ac:dyDescent="0.3">
      <c r="A574" s="2"/>
      <c r="E574" s="37"/>
      <c r="F574" s="37"/>
      <c r="G574" s="37"/>
      <c r="H574" s="37"/>
      <c r="I574" s="37"/>
      <c r="J574" s="37"/>
      <c r="K574" s="37"/>
      <c r="L574" s="69"/>
    </row>
    <row r="575" spans="1:14" ht="15.6" x14ac:dyDescent="0.3">
      <c r="E575" s="37"/>
      <c r="F575" s="37"/>
      <c r="G575" s="37"/>
      <c r="H575" s="37"/>
      <c r="I575" s="37"/>
      <c r="J575" s="37"/>
      <c r="K575" s="37"/>
    </row>
    <row r="576" spans="1:14" ht="15.6" x14ac:dyDescent="0.25">
      <c r="E576" s="88" t="s">
        <v>195</v>
      </c>
      <c r="F576" s="88" t="s">
        <v>189</v>
      </c>
      <c r="G576" s="88"/>
      <c r="H576" s="88"/>
      <c r="I576" s="88"/>
      <c r="J576" s="88"/>
      <c r="K576" s="88"/>
    </row>
    <row r="577" spans="1:13" ht="15.6" x14ac:dyDescent="0.25">
      <c r="A577" s="2"/>
      <c r="E577" s="88"/>
      <c r="F577" s="100" t="s">
        <v>190</v>
      </c>
      <c r="G577" s="100"/>
      <c r="H577" s="100"/>
      <c r="I577" s="100" t="s">
        <v>191</v>
      </c>
      <c r="J577" s="100"/>
      <c r="K577" s="100"/>
    </row>
    <row r="578" spans="1:13" ht="69" x14ac:dyDescent="0.25">
      <c r="A578" s="2"/>
      <c r="E578" s="88"/>
      <c r="F578" s="45" t="s">
        <v>192</v>
      </c>
      <c r="G578" s="45" t="s">
        <v>193</v>
      </c>
      <c r="H578" s="45" t="s">
        <v>194</v>
      </c>
      <c r="I578" s="45" t="s">
        <v>192</v>
      </c>
      <c r="J578" s="45" t="s">
        <v>193</v>
      </c>
      <c r="K578" s="45" t="s">
        <v>194</v>
      </c>
    </row>
    <row r="579" spans="1:13" ht="57" x14ac:dyDescent="0.25">
      <c r="A579" s="2"/>
      <c r="E579" s="73" t="s">
        <v>196</v>
      </c>
      <c r="F579" s="70">
        <v>0.1</v>
      </c>
      <c r="G579" s="70">
        <v>0.3</v>
      </c>
      <c r="H579" s="70">
        <v>0.7</v>
      </c>
      <c r="I579" s="70">
        <v>0.3</v>
      </c>
      <c r="J579" s="70">
        <v>0.7</v>
      </c>
      <c r="K579" s="72">
        <v>1</v>
      </c>
    </row>
    <row r="580" spans="1:13" ht="70.8" x14ac:dyDescent="0.25">
      <c r="E580" s="73" t="s">
        <v>197</v>
      </c>
      <c r="F580" s="70">
        <v>0.30000000000000004</v>
      </c>
      <c r="G580" s="70">
        <v>0.89999999999999991</v>
      </c>
      <c r="H580" s="70">
        <v>2.0999999999999996</v>
      </c>
      <c r="I580" s="70">
        <v>0.89999999999999991</v>
      </c>
      <c r="J580" s="70">
        <v>2.0999999999999996</v>
      </c>
      <c r="K580" s="72">
        <v>3</v>
      </c>
    </row>
    <row r="581" spans="1:13" ht="70.8" x14ac:dyDescent="0.25">
      <c r="E581" s="73" t="s">
        <v>198</v>
      </c>
      <c r="F581" s="70">
        <v>0.5</v>
      </c>
      <c r="G581" s="70">
        <v>1.5</v>
      </c>
      <c r="H581" s="70">
        <v>3.5</v>
      </c>
      <c r="I581" s="70">
        <v>1.5</v>
      </c>
      <c r="J581" s="70">
        <v>3.5</v>
      </c>
      <c r="K581" s="72">
        <v>5</v>
      </c>
    </row>
    <row r="582" spans="1:13" ht="57" x14ac:dyDescent="0.25">
      <c r="E582" s="74" t="s">
        <v>199</v>
      </c>
      <c r="F582" s="75">
        <v>0.8</v>
      </c>
      <c r="G582" s="75">
        <v>2.4</v>
      </c>
      <c r="H582" s="75">
        <v>5.6</v>
      </c>
      <c r="I582" s="75">
        <v>2.4</v>
      </c>
      <c r="J582" s="75">
        <v>5.6</v>
      </c>
      <c r="K582" s="76">
        <v>8</v>
      </c>
    </row>
    <row r="583" spans="1:13" ht="96.6" customHeight="1" x14ac:dyDescent="0.35">
      <c r="A583" s="101" t="s">
        <v>200</v>
      </c>
      <c r="B583" s="102"/>
      <c r="C583" s="102"/>
      <c r="D583" s="102"/>
      <c r="E583" s="102"/>
      <c r="F583" s="102"/>
      <c r="G583" s="102"/>
      <c r="H583" s="102"/>
      <c r="I583" s="102"/>
      <c r="J583" s="102"/>
      <c r="K583" s="102"/>
      <c r="L583" s="102"/>
      <c r="M583" s="102"/>
    </row>
    <row r="584" spans="1:13" ht="25.2" x14ac:dyDescent="0.25">
      <c r="A584" s="103" t="s">
        <v>201</v>
      </c>
      <c r="B584" s="104"/>
      <c r="C584" s="104"/>
      <c r="D584" s="104"/>
      <c r="E584" s="104"/>
      <c r="F584" s="104"/>
      <c r="G584" s="104"/>
      <c r="H584" s="104"/>
      <c r="I584" s="104"/>
      <c r="J584" s="104"/>
      <c r="K584" s="104"/>
      <c r="L584" s="104"/>
      <c r="M584" s="105"/>
    </row>
    <row r="585" spans="1:13" ht="42" customHeight="1" x14ac:dyDescent="0.25">
      <c r="A585" s="106" t="s">
        <v>76</v>
      </c>
      <c r="B585" s="107"/>
      <c r="C585" s="107"/>
      <c r="D585" s="107"/>
      <c r="E585" s="107"/>
      <c r="F585" s="107"/>
      <c r="G585" s="107"/>
      <c r="H585" s="107"/>
      <c r="I585" s="108"/>
      <c r="J585" s="13" t="s">
        <v>23</v>
      </c>
      <c r="K585" s="13" t="s">
        <v>24</v>
      </c>
      <c r="L585" s="13" t="s">
        <v>25</v>
      </c>
      <c r="M585" s="13" t="s">
        <v>26</v>
      </c>
    </row>
    <row r="586" spans="1:13" ht="49.2" customHeight="1" x14ac:dyDescent="0.25">
      <c r="A586" s="88" t="s">
        <v>139</v>
      </c>
      <c r="B586" s="88"/>
      <c r="C586" s="88"/>
      <c r="D586" s="88"/>
      <c r="E586" s="88"/>
      <c r="F586" s="88"/>
      <c r="G586" s="89" t="s">
        <v>252</v>
      </c>
      <c r="H586" s="90"/>
      <c r="I586" s="91"/>
      <c r="J586" s="17" t="s">
        <v>3</v>
      </c>
      <c r="K586" s="41" t="s">
        <v>256</v>
      </c>
      <c r="L586" s="11" t="s">
        <v>269</v>
      </c>
      <c r="M586" s="11"/>
    </row>
    <row r="587" spans="1:13" ht="157.19999999999999" customHeight="1" x14ac:dyDescent="0.25">
      <c r="A587" s="88" t="s">
        <v>140</v>
      </c>
      <c r="B587" s="88"/>
      <c r="C587" s="88"/>
      <c r="D587" s="88"/>
      <c r="E587" s="88"/>
      <c r="F587" s="88"/>
      <c r="G587" s="89" t="s">
        <v>248</v>
      </c>
      <c r="H587" s="90"/>
      <c r="I587" s="91"/>
      <c r="J587" s="17" t="s">
        <v>3</v>
      </c>
      <c r="K587" s="41" t="s">
        <v>256</v>
      </c>
      <c r="L587" s="11" t="s">
        <v>269</v>
      </c>
      <c r="M587" s="11"/>
    </row>
    <row r="588" spans="1:13" ht="49.2" customHeight="1" x14ac:dyDescent="0.25">
      <c r="A588" s="88" t="s">
        <v>141</v>
      </c>
      <c r="B588" s="88"/>
      <c r="C588" s="88"/>
      <c r="D588" s="88"/>
      <c r="E588" s="88"/>
      <c r="F588" s="88"/>
      <c r="G588" s="89" t="s">
        <v>253</v>
      </c>
      <c r="H588" s="90"/>
      <c r="I588" s="91"/>
      <c r="J588" s="17" t="s">
        <v>3</v>
      </c>
      <c r="K588" s="41" t="s">
        <v>256</v>
      </c>
      <c r="L588" s="11" t="s">
        <v>269</v>
      </c>
      <c r="M588" s="11"/>
    </row>
    <row r="589" spans="1:13" ht="49.2" customHeight="1" x14ac:dyDescent="0.25">
      <c r="A589" s="88" t="s">
        <v>77</v>
      </c>
      <c r="B589" s="88"/>
      <c r="C589" s="88"/>
      <c r="D589" s="88"/>
      <c r="E589" s="88"/>
      <c r="F589" s="88"/>
      <c r="G589" s="99">
        <v>42534</v>
      </c>
      <c r="H589" s="90"/>
      <c r="I589" s="91"/>
      <c r="J589" s="17" t="s">
        <v>3</v>
      </c>
      <c r="K589" s="41" t="s">
        <v>256</v>
      </c>
      <c r="L589" s="11" t="s">
        <v>269</v>
      </c>
      <c r="M589" s="11"/>
    </row>
    <row r="590" spans="1:13" ht="49.2" customHeight="1" x14ac:dyDescent="0.25">
      <c r="A590" s="88" t="s">
        <v>78</v>
      </c>
      <c r="B590" s="88"/>
      <c r="C590" s="88"/>
      <c r="D590" s="88"/>
      <c r="E590" s="88"/>
      <c r="F590" s="88"/>
      <c r="G590" s="99">
        <v>43208</v>
      </c>
      <c r="H590" s="90"/>
      <c r="I590" s="91"/>
      <c r="J590" s="17" t="s">
        <v>3</v>
      </c>
      <c r="K590" s="41" t="s">
        <v>256</v>
      </c>
      <c r="L590" s="11" t="s">
        <v>269</v>
      </c>
      <c r="M590" s="11"/>
    </row>
    <row r="591" spans="1:13" ht="49.2" customHeight="1" x14ac:dyDescent="0.25">
      <c r="A591" s="85" t="s">
        <v>142</v>
      </c>
      <c r="B591" s="86"/>
      <c r="C591" s="86"/>
      <c r="D591" s="86"/>
      <c r="E591" s="86"/>
      <c r="F591" s="86"/>
      <c r="G591" s="86"/>
      <c r="H591" s="86"/>
      <c r="I591" s="87"/>
      <c r="J591" s="17" t="s">
        <v>3</v>
      </c>
      <c r="K591" s="41" t="s">
        <v>256</v>
      </c>
      <c r="L591" s="11" t="s">
        <v>269</v>
      </c>
      <c r="M591" s="11"/>
    </row>
    <row r="592" spans="1:13" ht="49.2" customHeight="1" x14ac:dyDescent="0.25">
      <c r="A592" s="88" t="s">
        <v>143</v>
      </c>
      <c r="B592" s="88"/>
      <c r="C592" s="88"/>
      <c r="D592" s="88"/>
      <c r="E592" s="88"/>
      <c r="F592" s="88"/>
      <c r="G592" s="89">
        <v>44289</v>
      </c>
      <c r="H592" s="90"/>
      <c r="I592" s="91"/>
      <c r="J592" s="17" t="s">
        <v>3</v>
      </c>
      <c r="K592" s="41" t="s">
        <v>256</v>
      </c>
      <c r="L592" s="11" t="s">
        <v>269</v>
      </c>
      <c r="M592" s="11"/>
    </row>
    <row r="593" spans="1:13" ht="49.2" customHeight="1" x14ac:dyDescent="0.25">
      <c r="A593" s="92" t="s">
        <v>79</v>
      </c>
      <c r="B593" s="92"/>
      <c r="C593" s="92"/>
      <c r="D593" s="92"/>
      <c r="E593" s="92"/>
      <c r="F593" s="92"/>
      <c r="G593" s="89" t="s">
        <v>249</v>
      </c>
      <c r="H593" s="90"/>
      <c r="I593" s="91"/>
      <c r="J593" s="17" t="s">
        <v>3</v>
      </c>
      <c r="K593" s="41" t="s">
        <v>256</v>
      </c>
      <c r="L593" s="11" t="s">
        <v>269</v>
      </c>
      <c r="M593" s="11"/>
    </row>
    <row r="594" spans="1:13" ht="49.2" customHeight="1" x14ac:dyDescent="0.25">
      <c r="A594" s="88" t="s">
        <v>204</v>
      </c>
      <c r="B594" s="88"/>
      <c r="C594" s="88"/>
      <c r="D594" s="88"/>
      <c r="E594" s="88"/>
      <c r="F594" s="88"/>
      <c r="G594" s="89" t="s">
        <v>254</v>
      </c>
      <c r="H594" s="90"/>
      <c r="I594" s="91"/>
      <c r="J594" s="17" t="s">
        <v>3</v>
      </c>
      <c r="K594" s="41" t="s">
        <v>256</v>
      </c>
      <c r="L594" s="11" t="s">
        <v>269</v>
      </c>
      <c r="M594" s="11"/>
    </row>
    <row r="595" spans="1:13" ht="49.2" customHeight="1" x14ac:dyDescent="0.25">
      <c r="A595" s="88" t="s">
        <v>203</v>
      </c>
      <c r="B595" s="88"/>
      <c r="C595" s="88"/>
      <c r="D595" s="88"/>
      <c r="E595" s="88"/>
      <c r="F595" s="88"/>
      <c r="G595" s="89" t="s">
        <v>255</v>
      </c>
      <c r="H595" s="90"/>
      <c r="I595" s="91"/>
      <c r="J595" s="17" t="s">
        <v>3</v>
      </c>
      <c r="K595" s="41" t="s">
        <v>256</v>
      </c>
      <c r="L595" s="11" t="s">
        <v>269</v>
      </c>
      <c r="M595" s="11"/>
    </row>
    <row r="596" spans="1:13" ht="25.2" x14ac:dyDescent="0.45">
      <c r="A596" s="93" t="s">
        <v>202</v>
      </c>
      <c r="B596" s="94"/>
      <c r="C596" s="94"/>
      <c r="D596" s="94"/>
      <c r="E596" s="94"/>
      <c r="F596" s="94"/>
      <c r="G596" s="94"/>
      <c r="H596" s="94"/>
      <c r="I596" s="94"/>
      <c r="J596" s="94"/>
      <c r="K596" s="94"/>
      <c r="L596" s="94"/>
      <c r="M596" s="95"/>
    </row>
    <row r="597" spans="1:13" ht="28.2" x14ac:dyDescent="0.5">
      <c r="A597" s="96" t="s">
        <v>4</v>
      </c>
      <c r="B597" s="96"/>
      <c r="C597" s="96"/>
      <c r="D597" s="96"/>
      <c r="E597" s="96"/>
      <c r="F597" s="96"/>
      <c r="G597" s="96"/>
      <c r="H597" s="96"/>
      <c r="I597" s="96"/>
      <c r="J597" s="96"/>
      <c r="K597" s="96"/>
      <c r="L597" s="96"/>
      <c r="M597" s="96"/>
    </row>
    <row r="598" spans="1:13" ht="34.799999999999997" x14ac:dyDescent="0.25">
      <c r="A598" s="97" t="s">
        <v>205</v>
      </c>
      <c r="B598" s="97"/>
      <c r="C598" s="97"/>
      <c r="D598" s="97"/>
      <c r="E598" s="97"/>
      <c r="F598" s="97"/>
      <c r="G598" s="97"/>
      <c r="H598" s="97"/>
      <c r="I598" s="97"/>
      <c r="J598" s="97"/>
      <c r="K598" s="97"/>
      <c r="L598" s="98">
        <v>17.5</v>
      </c>
      <c r="M598" s="98"/>
    </row>
    <row r="599" spans="1:13" x14ac:dyDescent="0.25">
      <c r="A599" s="83" t="s">
        <v>62</v>
      </c>
      <c r="B599" s="84"/>
      <c r="C599" s="84"/>
      <c r="D599" s="84"/>
      <c r="E599" s="84"/>
      <c r="F599" s="84"/>
      <c r="G599" s="84"/>
      <c r="H599" s="84"/>
      <c r="I599" s="84"/>
      <c r="J599" s="84"/>
      <c r="K599" s="84"/>
      <c r="L599" s="84"/>
      <c r="M599" s="84"/>
    </row>
    <row r="600" spans="1:13" ht="25.2" x14ac:dyDescent="0.25">
      <c r="A600" s="103" t="s">
        <v>206</v>
      </c>
      <c r="B600" s="104"/>
      <c r="C600" s="104"/>
      <c r="D600" s="104"/>
      <c r="E600" s="104"/>
      <c r="F600" s="104"/>
      <c r="G600" s="104"/>
      <c r="H600" s="104"/>
      <c r="I600" s="104"/>
      <c r="J600" s="104"/>
      <c r="K600" s="104"/>
      <c r="L600" s="104"/>
      <c r="M600" s="105"/>
    </row>
    <row r="601" spans="1:13" ht="40.799999999999997" customHeight="1" x14ac:dyDescent="0.25">
      <c r="A601" s="106" t="s">
        <v>76</v>
      </c>
      <c r="B601" s="107"/>
      <c r="C601" s="107"/>
      <c r="D601" s="107"/>
      <c r="E601" s="107"/>
      <c r="F601" s="107"/>
      <c r="G601" s="107"/>
      <c r="H601" s="107"/>
      <c r="I601" s="108"/>
      <c r="J601" s="13" t="s">
        <v>23</v>
      </c>
      <c r="K601" s="13" t="s">
        <v>24</v>
      </c>
      <c r="L601" s="13" t="s">
        <v>25</v>
      </c>
      <c r="M601" s="13" t="s">
        <v>26</v>
      </c>
    </row>
    <row r="602" spans="1:13" ht="52.8" customHeight="1" x14ac:dyDescent="0.25">
      <c r="A602" s="88" t="s">
        <v>139</v>
      </c>
      <c r="B602" s="88"/>
      <c r="C602" s="88"/>
      <c r="D602" s="88"/>
      <c r="E602" s="88"/>
      <c r="F602" s="88"/>
      <c r="G602" s="89" t="s">
        <v>257</v>
      </c>
      <c r="H602" s="90"/>
      <c r="I602" s="91"/>
      <c r="J602" s="17" t="s">
        <v>3</v>
      </c>
      <c r="K602" s="41" t="s">
        <v>256</v>
      </c>
      <c r="L602" s="11" t="s">
        <v>302</v>
      </c>
      <c r="M602" s="11"/>
    </row>
    <row r="603" spans="1:13" ht="52.8" customHeight="1" x14ac:dyDescent="0.25">
      <c r="A603" s="88" t="s">
        <v>140</v>
      </c>
      <c r="B603" s="88"/>
      <c r="C603" s="88"/>
      <c r="D603" s="88"/>
      <c r="E603" s="88"/>
      <c r="F603" s="88"/>
      <c r="G603" s="89" t="s">
        <v>301</v>
      </c>
      <c r="H603" s="90"/>
      <c r="I603" s="91"/>
      <c r="J603" s="17" t="s">
        <v>3</v>
      </c>
      <c r="K603" s="41" t="s">
        <v>256</v>
      </c>
      <c r="L603" s="11" t="s">
        <v>302</v>
      </c>
      <c r="M603" s="11"/>
    </row>
    <row r="604" spans="1:13" ht="52.8" customHeight="1" x14ac:dyDescent="0.25">
      <c r="A604" s="88" t="s">
        <v>141</v>
      </c>
      <c r="B604" s="88"/>
      <c r="C604" s="88"/>
      <c r="D604" s="88"/>
      <c r="E604" s="88"/>
      <c r="F604" s="88"/>
      <c r="G604" s="89" t="s">
        <v>270</v>
      </c>
      <c r="H604" s="90"/>
      <c r="I604" s="91"/>
      <c r="J604" s="17" t="s">
        <v>3</v>
      </c>
      <c r="K604" s="41" t="s">
        <v>256</v>
      </c>
      <c r="L604" s="11" t="s">
        <v>302</v>
      </c>
      <c r="M604" s="11"/>
    </row>
    <row r="605" spans="1:13" ht="52.8" customHeight="1" x14ac:dyDescent="0.25">
      <c r="A605" s="88" t="s">
        <v>77</v>
      </c>
      <c r="B605" s="88"/>
      <c r="C605" s="88"/>
      <c r="D605" s="88"/>
      <c r="E605" s="88"/>
      <c r="F605" s="88"/>
      <c r="G605" s="99">
        <v>39856</v>
      </c>
      <c r="H605" s="90"/>
      <c r="I605" s="91"/>
      <c r="J605" s="17" t="s">
        <v>3</v>
      </c>
      <c r="K605" s="41" t="s">
        <v>256</v>
      </c>
      <c r="L605" s="11" t="s">
        <v>302</v>
      </c>
      <c r="M605" s="11"/>
    </row>
    <row r="606" spans="1:13" ht="52.8" customHeight="1" x14ac:dyDescent="0.25">
      <c r="A606" s="88" t="s">
        <v>78</v>
      </c>
      <c r="B606" s="88"/>
      <c r="C606" s="88"/>
      <c r="D606" s="88"/>
      <c r="E606" s="88"/>
      <c r="F606" s="88"/>
      <c r="G606" s="99">
        <v>40283</v>
      </c>
      <c r="H606" s="90"/>
      <c r="I606" s="91"/>
      <c r="J606" s="17" t="s">
        <v>3</v>
      </c>
      <c r="K606" s="41" t="s">
        <v>256</v>
      </c>
      <c r="L606" s="11" t="s">
        <v>302</v>
      </c>
      <c r="M606" s="11"/>
    </row>
    <row r="607" spans="1:13" ht="52.8" customHeight="1" x14ac:dyDescent="0.25">
      <c r="A607" s="85" t="s">
        <v>142</v>
      </c>
      <c r="B607" s="86"/>
      <c r="C607" s="86"/>
      <c r="D607" s="86"/>
      <c r="E607" s="86"/>
      <c r="F607" s="86"/>
      <c r="G607" s="86"/>
      <c r="H607" s="86"/>
      <c r="I607" s="87"/>
      <c r="J607" s="17" t="s">
        <v>3</v>
      </c>
      <c r="K607" s="41" t="s">
        <v>256</v>
      </c>
      <c r="L607" s="11" t="s">
        <v>302</v>
      </c>
      <c r="M607" s="11"/>
    </row>
    <row r="608" spans="1:13" ht="86.4" customHeight="1" x14ac:dyDescent="0.25">
      <c r="A608" s="88" t="s">
        <v>143</v>
      </c>
      <c r="B608" s="88"/>
      <c r="C608" s="88"/>
      <c r="D608" s="88"/>
      <c r="E608" s="88"/>
      <c r="F608" s="88"/>
      <c r="G608" s="89">
        <v>183450</v>
      </c>
      <c r="H608" s="90"/>
      <c r="I608" s="91"/>
      <c r="J608" s="17" t="s">
        <v>3</v>
      </c>
      <c r="K608" s="41" t="s">
        <v>256</v>
      </c>
      <c r="L608" s="11" t="s">
        <v>302</v>
      </c>
      <c r="M608" s="82"/>
    </row>
    <row r="609" spans="1:13" ht="52.8" customHeight="1" x14ac:dyDescent="0.25">
      <c r="A609" s="92" t="s">
        <v>79</v>
      </c>
      <c r="B609" s="92"/>
      <c r="C609" s="92"/>
      <c r="D609" s="92"/>
      <c r="E609" s="92"/>
      <c r="F609" s="92"/>
      <c r="G609" s="89" t="s">
        <v>271</v>
      </c>
      <c r="H609" s="90"/>
      <c r="I609" s="91"/>
      <c r="J609" s="17" t="s">
        <v>3</v>
      </c>
      <c r="K609" s="41" t="s">
        <v>256</v>
      </c>
      <c r="L609" s="11" t="s">
        <v>302</v>
      </c>
      <c r="M609" s="11"/>
    </row>
    <row r="610" spans="1:13" ht="52.8" customHeight="1" x14ac:dyDescent="0.25">
      <c r="A610" s="88" t="s">
        <v>204</v>
      </c>
      <c r="B610" s="88"/>
      <c r="C610" s="88"/>
      <c r="D610" s="88"/>
      <c r="E610" s="88"/>
      <c r="F610" s="88"/>
      <c r="G610" s="89" t="s">
        <v>272</v>
      </c>
      <c r="H610" s="90"/>
      <c r="I610" s="91"/>
      <c r="J610" s="17" t="s">
        <v>3</v>
      </c>
      <c r="K610" s="41" t="s">
        <v>256</v>
      </c>
      <c r="L610" s="11" t="s">
        <v>302</v>
      </c>
      <c r="M610" s="11"/>
    </row>
    <row r="611" spans="1:13" ht="52.8" customHeight="1" x14ac:dyDescent="0.25">
      <c r="A611" s="88" t="s">
        <v>203</v>
      </c>
      <c r="B611" s="88"/>
      <c r="C611" s="88"/>
      <c r="D611" s="88"/>
      <c r="E611" s="88"/>
      <c r="F611" s="88"/>
      <c r="G611" s="89" t="s">
        <v>273</v>
      </c>
      <c r="H611" s="90"/>
      <c r="I611" s="91"/>
      <c r="J611" s="17" t="s">
        <v>3</v>
      </c>
      <c r="K611" s="41" t="s">
        <v>256</v>
      </c>
      <c r="L611" s="11" t="s">
        <v>302</v>
      </c>
      <c r="M611" s="11"/>
    </row>
    <row r="612" spans="1:13" ht="25.2" x14ac:dyDescent="0.45">
      <c r="A612" s="93" t="s">
        <v>207</v>
      </c>
      <c r="B612" s="94"/>
      <c r="C612" s="94"/>
      <c r="D612" s="94"/>
      <c r="E612" s="94"/>
      <c r="F612" s="94"/>
      <c r="G612" s="94"/>
      <c r="H612" s="94"/>
      <c r="I612" s="94"/>
      <c r="J612" s="94"/>
      <c r="K612" s="94"/>
      <c r="L612" s="94"/>
      <c r="M612" s="95"/>
    </row>
    <row r="613" spans="1:13" ht="28.2" x14ac:dyDescent="0.5">
      <c r="A613" s="96" t="s">
        <v>4</v>
      </c>
      <c r="B613" s="96"/>
      <c r="C613" s="96"/>
      <c r="D613" s="96"/>
      <c r="E613" s="96"/>
      <c r="F613" s="96"/>
      <c r="G613" s="96"/>
      <c r="H613" s="96"/>
      <c r="I613" s="96"/>
      <c r="J613" s="96"/>
      <c r="K613" s="96"/>
      <c r="L613" s="96"/>
      <c r="M613" s="96"/>
    </row>
    <row r="614" spans="1:13" ht="34.799999999999997" x14ac:dyDescent="0.25">
      <c r="A614" s="97" t="s">
        <v>205</v>
      </c>
      <c r="B614" s="97"/>
      <c r="C614" s="97"/>
      <c r="D614" s="97"/>
      <c r="E614" s="97"/>
      <c r="F614" s="97"/>
      <c r="G614" s="97"/>
      <c r="H614" s="97"/>
      <c r="I614" s="97"/>
      <c r="J614" s="97"/>
      <c r="K614" s="97"/>
      <c r="L614" s="98">
        <v>8</v>
      </c>
      <c r="M614" s="98"/>
    </row>
    <row r="615" spans="1:13" ht="31.2" customHeight="1" x14ac:dyDescent="0.25">
      <c r="A615" s="83" t="s">
        <v>62</v>
      </c>
      <c r="B615" s="84"/>
      <c r="C615" s="84"/>
      <c r="D615" s="84"/>
      <c r="E615" s="84"/>
      <c r="F615" s="84"/>
      <c r="G615" s="84"/>
      <c r="H615" s="84"/>
      <c r="I615" s="84"/>
      <c r="J615" s="84"/>
      <c r="K615" s="84"/>
      <c r="L615" s="84"/>
      <c r="M615" s="84"/>
    </row>
    <row r="616" spans="1:13" x14ac:dyDescent="0.25">
      <c r="A616" s="65"/>
      <c r="B616" s="40"/>
      <c r="C616" s="40"/>
      <c r="D616" s="40"/>
      <c r="E616" s="40"/>
      <c r="F616" s="40"/>
      <c r="G616" s="40"/>
      <c r="H616" s="40"/>
      <c r="I616" s="40"/>
      <c r="J616" s="40"/>
      <c r="K616" s="40"/>
      <c r="L616" s="40"/>
      <c r="M616" s="40"/>
    </row>
    <row r="617" spans="1:13" ht="25.2" x14ac:dyDescent="0.25">
      <c r="A617" s="271" t="s">
        <v>208</v>
      </c>
      <c r="B617" s="271"/>
      <c r="C617" s="271"/>
      <c r="D617" s="271"/>
      <c r="E617" s="271"/>
      <c r="F617" s="271"/>
      <c r="G617" s="271"/>
      <c r="H617" s="271"/>
      <c r="I617" s="271"/>
      <c r="J617" s="271"/>
      <c r="K617" s="271"/>
      <c r="L617" s="271"/>
      <c r="M617" s="271"/>
    </row>
    <row r="618" spans="1:13" ht="34.799999999999997" x14ac:dyDescent="0.25">
      <c r="A618" s="272" t="s">
        <v>209</v>
      </c>
      <c r="B618" s="272"/>
      <c r="C618" s="272"/>
      <c r="D618" s="272"/>
      <c r="E618" s="272"/>
      <c r="F618" s="272"/>
      <c r="G618" s="272"/>
      <c r="H618" s="272"/>
      <c r="I618" s="272"/>
      <c r="J618" s="273" t="s">
        <v>3</v>
      </c>
      <c r="K618" s="273"/>
      <c r="L618" s="274" t="str">
        <f>+IF(J618="SI","CUMPLE","NO CUMPLE")</f>
        <v>CUMPLE</v>
      </c>
      <c r="M618" s="274"/>
    </row>
    <row r="619" spans="1:13" ht="34.799999999999997" x14ac:dyDescent="0.25">
      <c r="A619" s="275" t="s">
        <v>210</v>
      </c>
      <c r="B619" s="275"/>
      <c r="C619" s="275"/>
      <c r="D619" s="275"/>
      <c r="E619" s="275"/>
      <c r="F619" s="275"/>
      <c r="G619" s="275"/>
      <c r="H619" s="275"/>
      <c r="I619" s="275"/>
      <c r="J619" s="275"/>
      <c r="K619" s="275"/>
      <c r="L619" s="98">
        <v>10</v>
      </c>
      <c r="M619" s="98"/>
    </row>
    <row r="620" spans="1:13" ht="28.2" customHeight="1" x14ac:dyDescent="0.25">
      <c r="A620" s="83" t="s">
        <v>62</v>
      </c>
      <c r="B620" s="83"/>
      <c r="C620" s="83"/>
      <c r="D620" s="83"/>
      <c r="E620" s="83"/>
      <c r="F620" s="83"/>
      <c r="G620" s="83"/>
      <c r="H620" s="83"/>
      <c r="I620" s="83"/>
      <c r="J620" s="83"/>
      <c r="K620" s="83"/>
      <c r="L620" s="83"/>
      <c r="M620" s="83"/>
    </row>
    <row r="621" spans="1:13" ht="25.2" x14ac:dyDescent="0.25">
      <c r="A621" s="271" t="s">
        <v>211</v>
      </c>
      <c r="B621" s="271"/>
      <c r="C621" s="271"/>
      <c r="D621" s="271"/>
      <c r="E621" s="271"/>
      <c r="F621" s="271"/>
      <c r="G621" s="271"/>
      <c r="H621" s="271"/>
      <c r="I621" s="271"/>
      <c r="J621" s="271"/>
      <c r="K621" s="271"/>
      <c r="L621" s="271"/>
      <c r="M621" s="271"/>
    </row>
    <row r="622" spans="1:13" ht="74.400000000000006" customHeight="1" x14ac:dyDescent="0.25">
      <c r="A622" s="276" t="s">
        <v>212</v>
      </c>
      <c r="B622" s="276"/>
      <c r="C622" s="276"/>
      <c r="D622" s="276"/>
      <c r="E622" s="276"/>
      <c r="F622" s="276"/>
      <c r="G622" s="276"/>
      <c r="H622" s="276"/>
      <c r="I622" s="276"/>
      <c r="J622" s="277" t="s">
        <v>3</v>
      </c>
      <c r="K622" s="277"/>
      <c r="L622" s="278" t="str">
        <f>+IF(J622="SI","CUMPLE","NO CUMPLE")</f>
        <v>CUMPLE</v>
      </c>
      <c r="M622" s="278"/>
    </row>
    <row r="623" spans="1:13" ht="74.400000000000006" customHeight="1" x14ac:dyDescent="0.25">
      <c r="A623" s="276" t="s">
        <v>213</v>
      </c>
      <c r="B623" s="276"/>
      <c r="C623" s="276"/>
      <c r="D623" s="276"/>
      <c r="E623" s="276"/>
      <c r="F623" s="276"/>
      <c r="G623" s="276"/>
      <c r="H623" s="276"/>
      <c r="I623" s="276"/>
      <c r="J623" s="277" t="s">
        <v>3</v>
      </c>
      <c r="K623" s="277"/>
      <c r="L623" s="278" t="str">
        <f>+IF(J623="SI","CUMPLE","NO CUMPLE")</f>
        <v>CUMPLE</v>
      </c>
      <c r="M623" s="278"/>
    </row>
    <row r="624" spans="1:13" ht="74.400000000000006" customHeight="1" x14ac:dyDescent="0.25">
      <c r="A624" s="276" t="s">
        <v>215</v>
      </c>
      <c r="B624" s="276"/>
      <c r="C624" s="276"/>
      <c r="D624" s="276"/>
      <c r="E624" s="276"/>
      <c r="F624" s="276"/>
      <c r="G624" s="276"/>
      <c r="H624" s="276"/>
      <c r="I624" s="276"/>
      <c r="J624" s="277" t="s">
        <v>3</v>
      </c>
      <c r="K624" s="277"/>
      <c r="L624" s="278" t="str">
        <f>+IF(OR(J624="SI",J624="NO APLICA"),"CUMPLE","NO CUMPLE")</f>
        <v>CUMPLE</v>
      </c>
      <c r="M624" s="278"/>
    </row>
    <row r="625" spans="1:13" ht="30" x14ac:dyDescent="0.25">
      <c r="A625" s="275" t="s">
        <v>214</v>
      </c>
      <c r="B625" s="275"/>
      <c r="C625" s="275"/>
      <c r="D625" s="275"/>
      <c r="E625" s="275"/>
      <c r="F625" s="275"/>
      <c r="G625" s="275"/>
      <c r="H625" s="275"/>
      <c r="I625" s="275"/>
      <c r="J625" s="275"/>
      <c r="K625" s="275"/>
      <c r="L625" s="279">
        <f>+IF(AND(L622="CUMPLE",L623="CUMPLE",L624="CUMPLE"),1,0)</f>
        <v>1</v>
      </c>
      <c r="M625" s="279"/>
    </row>
    <row r="626" spans="1:13" ht="25.2" x14ac:dyDescent="0.25">
      <c r="A626" s="280" t="s">
        <v>222</v>
      </c>
      <c r="B626" s="271"/>
      <c r="C626" s="271"/>
      <c r="D626" s="271"/>
      <c r="E626" s="271"/>
      <c r="F626" s="271"/>
      <c r="G626" s="271"/>
      <c r="H626" s="271"/>
      <c r="I626" s="271"/>
      <c r="J626" s="271"/>
      <c r="K626" s="271"/>
      <c r="L626" s="271"/>
      <c r="M626" s="271"/>
    </row>
    <row r="627" spans="1:13" ht="23.4" x14ac:dyDescent="0.25">
      <c r="A627" s="285" t="s">
        <v>216</v>
      </c>
      <c r="B627" s="285"/>
      <c r="C627" s="285"/>
      <c r="D627" s="285"/>
      <c r="E627" s="285"/>
      <c r="F627" s="285"/>
      <c r="G627" s="285"/>
      <c r="H627" s="285"/>
      <c r="I627" s="285"/>
      <c r="J627" s="285"/>
      <c r="K627" s="285"/>
      <c r="L627" s="286" t="str">
        <f>+M28</f>
        <v>SI ACREDITA</v>
      </c>
      <c r="M627" s="287"/>
    </row>
    <row r="628" spans="1:13" ht="20.399999999999999" x14ac:dyDescent="0.25">
      <c r="A628" s="276" t="s">
        <v>217</v>
      </c>
      <c r="B628" s="276"/>
      <c r="C628" s="276"/>
      <c r="D628" s="276"/>
      <c r="E628" s="276"/>
      <c r="F628" s="276"/>
      <c r="G628" s="276"/>
      <c r="H628" s="276"/>
      <c r="I628" s="276"/>
      <c r="J628" s="277" t="s">
        <v>8</v>
      </c>
      <c r="K628" s="277"/>
      <c r="L628" s="278" t="str">
        <f>+IF(J628="NO","CUMPLE","NO CUMPLE")</f>
        <v>CUMPLE</v>
      </c>
      <c r="M628" s="278"/>
    </row>
    <row r="629" spans="1:13" ht="30" x14ac:dyDescent="0.25">
      <c r="A629" s="275" t="s">
        <v>218</v>
      </c>
      <c r="B629" s="275"/>
      <c r="C629" s="275"/>
      <c r="D629" s="275"/>
      <c r="E629" s="275"/>
      <c r="F629" s="275"/>
      <c r="G629" s="275"/>
      <c r="H629" s="275"/>
      <c r="I629" s="275"/>
      <c r="J629" s="275"/>
      <c r="K629" s="275"/>
      <c r="L629" s="97">
        <f>+IF(AND(L627="SI ACREDITA",L628="CUMPLE"),0.25,0)</f>
        <v>0.25</v>
      </c>
      <c r="M629" s="97"/>
    </row>
    <row r="630" spans="1:13" ht="25.2" x14ac:dyDescent="0.25">
      <c r="A630" s="280" t="s">
        <v>224</v>
      </c>
      <c r="B630" s="271"/>
      <c r="C630" s="271"/>
      <c r="D630" s="271"/>
      <c r="E630" s="271"/>
      <c r="F630" s="271"/>
      <c r="G630" s="271"/>
      <c r="H630" s="271"/>
      <c r="I630" s="271"/>
      <c r="J630" s="271"/>
      <c r="K630" s="271"/>
      <c r="L630" s="271"/>
      <c r="M630" s="271"/>
    </row>
    <row r="631" spans="1:13" ht="23.4" x14ac:dyDescent="0.25">
      <c r="A631" s="285" t="s">
        <v>219</v>
      </c>
      <c r="B631" s="285"/>
      <c r="C631" s="285"/>
      <c r="D631" s="285"/>
      <c r="E631" s="285"/>
      <c r="F631" s="285"/>
      <c r="G631" s="285"/>
      <c r="H631" s="285"/>
      <c r="I631" s="285"/>
      <c r="J631" s="285"/>
      <c r="K631" s="285"/>
      <c r="L631" s="286" t="str">
        <f>+M22</f>
        <v>SI ACREDITA</v>
      </c>
      <c r="M631" s="287"/>
    </row>
    <row r="632" spans="1:13" ht="20.399999999999999" x14ac:dyDescent="0.25">
      <c r="A632" s="276" t="s">
        <v>220</v>
      </c>
      <c r="B632" s="276"/>
      <c r="C632" s="276"/>
      <c r="D632" s="276"/>
      <c r="E632" s="276"/>
      <c r="F632" s="276"/>
      <c r="G632" s="276"/>
      <c r="H632" s="276"/>
      <c r="I632" s="276"/>
      <c r="J632" s="277" t="s">
        <v>8</v>
      </c>
      <c r="K632" s="277"/>
      <c r="L632" s="278" t="str">
        <f>+IF(J632="NO","CUMPLE","NO CUMPLE")</f>
        <v>CUMPLE</v>
      </c>
      <c r="M632" s="278"/>
    </row>
    <row r="633" spans="1:13" ht="30" x14ac:dyDescent="0.25">
      <c r="A633" s="275" t="s">
        <v>221</v>
      </c>
      <c r="B633" s="275"/>
      <c r="C633" s="275"/>
      <c r="D633" s="275"/>
      <c r="E633" s="275"/>
      <c r="F633" s="275"/>
      <c r="G633" s="275"/>
      <c r="H633" s="275"/>
      <c r="I633" s="275"/>
      <c r="J633" s="275"/>
      <c r="K633" s="275"/>
      <c r="L633" s="97">
        <f>+IF(AND(L631="SI ACREDITA",L632="CUMPLE"),0.25,0)</f>
        <v>0.25</v>
      </c>
      <c r="M633" s="97"/>
    </row>
    <row r="634" spans="1:13" ht="34.799999999999997" x14ac:dyDescent="0.25">
      <c r="A634" s="281" t="s">
        <v>223</v>
      </c>
      <c r="B634" s="281"/>
      <c r="C634" s="281"/>
      <c r="D634" s="281"/>
      <c r="E634" s="281"/>
      <c r="F634" s="281"/>
      <c r="G634" s="281"/>
      <c r="H634" s="281"/>
      <c r="I634" s="281"/>
      <c r="J634" s="281"/>
      <c r="K634" s="281"/>
      <c r="L634" s="282">
        <f>+L633+L629+L625+L619+IF(L566="CUMPLE",L614+L598,0)+IF(L503="CUMPLE",L561,0)</f>
        <v>100</v>
      </c>
      <c r="M634" s="283"/>
    </row>
    <row r="635" spans="1:13" ht="85.8" customHeight="1" x14ac:dyDescent="0.25">
      <c r="A635" s="284" t="s">
        <v>306</v>
      </c>
      <c r="B635" s="83"/>
      <c r="C635" s="83"/>
      <c r="D635" s="83"/>
      <c r="E635" s="83"/>
      <c r="F635" s="83"/>
      <c r="G635" s="83"/>
      <c r="H635" s="83"/>
      <c r="I635" s="83"/>
      <c r="J635" s="83"/>
      <c r="K635" s="83"/>
      <c r="L635" s="83"/>
      <c r="M635" s="83"/>
    </row>
  </sheetData>
  <sheetProtection formatRows="0"/>
  <sortState xmlns:xlrd2="http://schemas.microsoft.com/office/spreadsheetml/2017/richdata2" ref="AG1:AG16">
    <sortCondition ref="AG1:AG16"/>
  </sortState>
  <mergeCells count="828">
    <mergeCell ref="A632:I632"/>
    <mergeCell ref="J632:K632"/>
    <mergeCell ref="L632:M632"/>
    <mergeCell ref="A633:K633"/>
    <mergeCell ref="L633:M633"/>
    <mergeCell ref="A634:K634"/>
    <mergeCell ref="L634:M634"/>
    <mergeCell ref="A635:M635"/>
    <mergeCell ref="A627:K627"/>
    <mergeCell ref="L627:M627"/>
    <mergeCell ref="A628:I628"/>
    <mergeCell ref="J628:K628"/>
    <mergeCell ref="L628:M628"/>
    <mergeCell ref="A629:K629"/>
    <mergeCell ref="L629:M629"/>
    <mergeCell ref="A630:M630"/>
    <mergeCell ref="A631:K631"/>
    <mergeCell ref="L631:M631"/>
    <mergeCell ref="A623:I623"/>
    <mergeCell ref="J623:K623"/>
    <mergeCell ref="L623:M623"/>
    <mergeCell ref="A624:I624"/>
    <mergeCell ref="J624:K624"/>
    <mergeCell ref="L624:M624"/>
    <mergeCell ref="A625:K625"/>
    <mergeCell ref="L625:M625"/>
    <mergeCell ref="A626:M626"/>
    <mergeCell ref="A618:I618"/>
    <mergeCell ref="J618:K618"/>
    <mergeCell ref="L618:M618"/>
    <mergeCell ref="A619:K619"/>
    <mergeCell ref="L619:M619"/>
    <mergeCell ref="A620:M620"/>
    <mergeCell ref="A621:M621"/>
    <mergeCell ref="A622:I622"/>
    <mergeCell ref="J622:K622"/>
    <mergeCell ref="L622:M622"/>
    <mergeCell ref="A611:F611"/>
    <mergeCell ref="G611:I611"/>
    <mergeCell ref="A612:M612"/>
    <mergeCell ref="A613:M613"/>
    <mergeCell ref="A614:K614"/>
    <mergeCell ref="L614:M614"/>
    <mergeCell ref="A615:M615"/>
    <mergeCell ref="A617:M617"/>
    <mergeCell ref="A606:F606"/>
    <mergeCell ref="G606:I606"/>
    <mergeCell ref="A607:I607"/>
    <mergeCell ref="A608:F608"/>
    <mergeCell ref="G608:I608"/>
    <mergeCell ref="A609:F609"/>
    <mergeCell ref="G609:I609"/>
    <mergeCell ref="A610:F610"/>
    <mergeCell ref="G610:I610"/>
    <mergeCell ref="A600:M600"/>
    <mergeCell ref="A601:I601"/>
    <mergeCell ref="A602:F602"/>
    <mergeCell ref="G602:I602"/>
    <mergeCell ref="A603:F603"/>
    <mergeCell ref="G603:I603"/>
    <mergeCell ref="A604:F604"/>
    <mergeCell ref="G604:I604"/>
    <mergeCell ref="A605:F605"/>
    <mergeCell ref="G605:I605"/>
    <mergeCell ref="A261:I261"/>
    <mergeCell ref="A275:I275"/>
    <mergeCell ref="B234:C234"/>
    <mergeCell ref="L234:M234"/>
    <mergeCell ref="A234:A236"/>
    <mergeCell ref="A290:F290"/>
    <mergeCell ref="G290:I290"/>
    <mergeCell ref="A411:I411"/>
    <mergeCell ref="L237:M237"/>
    <mergeCell ref="G265:I265"/>
    <mergeCell ref="G266:I266"/>
    <mergeCell ref="G269:I269"/>
    <mergeCell ref="A270:M270"/>
    <mergeCell ref="A271:M271"/>
    <mergeCell ref="A274:M274"/>
    <mergeCell ref="A276:F276"/>
    <mergeCell ref="G276:I276"/>
    <mergeCell ref="A277:F277"/>
    <mergeCell ref="G277:I277"/>
    <mergeCell ref="A273:M273"/>
    <mergeCell ref="A308:F308"/>
    <mergeCell ref="G308:I308"/>
    <mergeCell ref="B235:C235"/>
    <mergeCell ref="B236:C236"/>
    <mergeCell ref="J231:K231"/>
    <mergeCell ref="L231:M231"/>
    <mergeCell ref="A240:M240"/>
    <mergeCell ref="A246:I246"/>
    <mergeCell ref="A252:I252"/>
    <mergeCell ref="A253:I253"/>
    <mergeCell ref="A254:I254"/>
    <mergeCell ref="C223:D223"/>
    <mergeCell ref="C224:D224"/>
    <mergeCell ref="C225:D225"/>
    <mergeCell ref="A229:M229"/>
    <mergeCell ref="A230:M230"/>
    <mergeCell ref="A232:M232"/>
    <mergeCell ref="A233:M233"/>
    <mergeCell ref="A231:C231"/>
    <mergeCell ref="D231:E231"/>
    <mergeCell ref="F231:G231"/>
    <mergeCell ref="H231:I231"/>
    <mergeCell ref="A243:B243"/>
    <mergeCell ref="A245:I245"/>
    <mergeCell ref="A247:I247"/>
    <mergeCell ref="A248:I248"/>
    <mergeCell ref="A249:I249"/>
    <mergeCell ref="B241:C241"/>
    <mergeCell ref="A205:M205"/>
    <mergeCell ref="B206:I206"/>
    <mergeCell ref="B207:I207"/>
    <mergeCell ref="B208:I208"/>
    <mergeCell ref="B209:I209"/>
    <mergeCell ref="B210:I210"/>
    <mergeCell ref="B211:I211"/>
    <mergeCell ref="B212:I212"/>
    <mergeCell ref="C222:D222"/>
    <mergeCell ref="C218:D218"/>
    <mergeCell ref="C219:D219"/>
    <mergeCell ref="C220:D220"/>
    <mergeCell ref="C221:D221"/>
    <mergeCell ref="C195:D195"/>
    <mergeCell ref="C196:D196"/>
    <mergeCell ref="A201:M201"/>
    <mergeCell ref="A203:M203"/>
    <mergeCell ref="A200:M200"/>
    <mergeCell ref="A202:C202"/>
    <mergeCell ref="D202:E202"/>
    <mergeCell ref="F202:G202"/>
    <mergeCell ref="J202:K202"/>
    <mergeCell ref="L202:M202"/>
    <mergeCell ref="H202:I202"/>
    <mergeCell ref="A174:M174"/>
    <mergeCell ref="A176:M176"/>
    <mergeCell ref="B177:I177"/>
    <mergeCell ref="B184:I184"/>
    <mergeCell ref="B178:I178"/>
    <mergeCell ref="B179:I179"/>
    <mergeCell ref="B180:I180"/>
    <mergeCell ref="B181:I181"/>
    <mergeCell ref="B182:I182"/>
    <mergeCell ref="B183:I183"/>
    <mergeCell ref="O1:P1"/>
    <mergeCell ref="O5:P16"/>
    <mergeCell ref="B150:I150"/>
    <mergeCell ref="B148:I148"/>
    <mergeCell ref="B149:I149"/>
    <mergeCell ref="C79:D79"/>
    <mergeCell ref="C80:D80"/>
    <mergeCell ref="A84:M84"/>
    <mergeCell ref="A85:M85"/>
    <mergeCell ref="H86:I86"/>
    <mergeCell ref="A87:M87"/>
    <mergeCell ref="B90:I90"/>
    <mergeCell ref="B91:I91"/>
    <mergeCell ref="B92:I92"/>
    <mergeCell ref="A60:M60"/>
    <mergeCell ref="B61:I61"/>
    <mergeCell ref="B62:I62"/>
    <mergeCell ref="B63:I63"/>
    <mergeCell ref="C49:D49"/>
    <mergeCell ref="B36:I36"/>
    <mergeCell ref="B37:I37"/>
    <mergeCell ref="A55:M55"/>
    <mergeCell ref="A56:M56"/>
    <mergeCell ref="A58:M58"/>
    <mergeCell ref="H57:I57"/>
    <mergeCell ref="C51:D51"/>
    <mergeCell ref="C45:D45"/>
    <mergeCell ref="C46:D46"/>
    <mergeCell ref="C47:D47"/>
    <mergeCell ref="A42:M42"/>
    <mergeCell ref="U32:W32"/>
    <mergeCell ref="C44:D44"/>
    <mergeCell ref="J41:M41"/>
    <mergeCell ref="B38:I38"/>
    <mergeCell ref="B40:I40"/>
    <mergeCell ref="A41:I41"/>
    <mergeCell ref="B34:I34"/>
    <mergeCell ref="B35:I35"/>
    <mergeCell ref="B33:I33"/>
    <mergeCell ref="D57:E57"/>
    <mergeCell ref="G264:I264"/>
    <mergeCell ref="A259:M259"/>
    <mergeCell ref="A264:F264"/>
    <mergeCell ref="C50:D50"/>
    <mergeCell ref="A257:M257"/>
    <mergeCell ref="A260:M260"/>
    <mergeCell ref="A262:F262"/>
    <mergeCell ref="A263:F263"/>
    <mergeCell ref="G263:I263"/>
    <mergeCell ref="A256:K256"/>
    <mergeCell ref="L256:M256"/>
    <mergeCell ref="A258:M258"/>
    <mergeCell ref="G262:I262"/>
    <mergeCell ref="J70:M70"/>
    <mergeCell ref="A71:M71"/>
    <mergeCell ref="B68:I68"/>
    <mergeCell ref="B66:I66"/>
    <mergeCell ref="B67:I67"/>
    <mergeCell ref="C73:D73"/>
    <mergeCell ref="C74:D74"/>
    <mergeCell ref="C75:D75"/>
    <mergeCell ref="C76:D76"/>
    <mergeCell ref="C77:D77"/>
    <mergeCell ref="C78:D78"/>
    <mergeCell ref="B11:D11"/>
    <mergeCell ref="B12:D12"/>
    <mergeCell ref="U16:W16"/>
    <mergeCell ref="B22:L22"/>
    <mergeCell ref="V17:V19"/>
    <mergeCell ref="W19:W21"/>
    <mergeCell ref="U22:W22"/>
    <mergeCell ref="A15:M15"/>
    <mergeCell ref="B16:M16"/>
    <mergeCell ref="A16:A28"/>
    <mergeCell ref="B17:I17"/>
    <mergeCell ref="B18:I18"/>
    <mergeCell ref="B19:I19"/>
    <mergeCell ref="B20:I20"/>
    <mergeCell ref="B21:I21"/>
    <mergeCell ref="A8:A14"/>
    <mergeCell ref="B24:I24"/>
    <mergeCell ref="B25:I25"/>
    <mergeCell ref="B26:I26"/>
    <mergeCell ref="B27:I27"/>
    <mergeCell ref="B28:L28"/>
    <mergeCell ref="V23:V27"/>
    <mergeCell ref="W23:W27"/>
    <mergeCell ref="B23:I23"/>
    <mergeCell ref="A4:M4"/>
    <mergeCell ref="A2:M2"/>
    <mergeCell ref="A3:M3"/>
    <mergeCell ref="A1:M1"/>
    <mergeCell ref="A238:K238"/>
    <mergeCell ref="L238:M238"/>
    <mergeCell ref="A239:M239"/>
    <mergeCell ref="J255:K255"/>
    <mergeCell ref="L255:M255"/>
    <mergeCell ref="F7:I7"/>
    <mergeCell ref="B13:D13"/>
    <mergeCell ref="B14:D14"/>
    <mergeCell ref="C6:D6"/>
    <mergeCell ref="E6:I6"/>
    <mergeCell ref="A250:I250"/>
    <mergeCell ref="A251:I251"/>
    <mergeCell ref="A255:G255"/>
    <mergeCell ref="H255:I255"/>
    <mergeCell ref="F8:I14"/>
    <mergeCell ref="A70:I70"/>
    <mergeCell ref="B7:D7"/>
    <mergeCell ref="B8:D8"/>
    <mergeCell ref="B9:D9"/>
    <mergeCell ref="B10:D10"/>
    <mergeCell ref="D241:M241"/>
    <mergeCell ref="A242:M242"/>
    <mergeCell ref="B244:I244"/>
    <mergeCell ref="C243:M243"/>
    <mergeCell ref="B39:I39"/>
    <mergeCell ref="B69:I69"/>
    <mergeCell ref="C48:D48"/>
    <mergeCell ref="A31:M31"/>
    <mergeCell ref="B32:I32"/>
    <mergeCell ref="A100:M100"/>
    <mergeCell ref="C102:D102"/>
    <mergeCell ref="C103:D103"/>
    <mergeCell ref="C104:D104"/>
    <mergeCell ref="C105:D105"/>
    <mergeCell ref="C106:D106"/>
    <mergeCell ref="C107:D107"/>
    <mergeCell ref="A114:M114"/>
    <mergeCell ref="A116:M116"/>
    <mergeCell ref="A118:M118"/>
    <mergeCell ref="B119:I119"/>
    <mergeCell ref="C135:D135"/>
    <mergeCell ref="C136:D136"/>
    <mergeCell ref="C137:D137"/>
    <mergeCell ref="C138:D138"/>
    <mergeCell ref="X23:X27"/>
    <mergeCell ref="Y23:Y27"/>
    <mergeCell ref="A29:L29"/>
    <mergeCell ref="D30:M30"/>
    <mergeCell ref="B30:C30"/>
    <mergeCell ref="U29:W29"/>
    <mergeCell ref="A288:M288"/>
    <mergeCell ref="A284:M284"/>
    <mergeCell ref="A286:K286"/>
    <mergeCell ref="L286:M286"/>
    <mergeCell ref="A287:M287"/>
    <mergeCell ref="J128:M128"/>
    <mergeCell ref="A89:M89"/>
    <mergeCell ref="B97:I97"/>
    <mergeCell ref="B98:I98"/>
    <mergeCell ref="A99:I99"/>
    <mergeCell ref="J99:M99"/>
    <mergeCell ref="C108:D108"/>
    <mergeCell ref="C109:D109"/>
    <mergeCell ref="A113:M113"/>
    <mergeCell ref="B93:I93"/>
    <mergeCell ref="B94:I94"/>
    <mergeCell ref="B95:I95"/>
    <mergeCell ref="B96:I96"/>
    <mergeCell ref="A289:I289"/>
    <mergeCell ref="A265:F265"/>
    <mergeCell ref="A266:F266"/>
    <mergeCell ref="A269:F269"/>
    <mergeCell ref="A283:F283"/>
    <mergeCell ref="G283:I283"/>
    <mergeCell ref="A285:M285"/>
    <mergeCell ref="A272:K272"/>
    <mergeCell ref="L272:M272"/>
    <mergeCell ref="A267:I267"/>
    <mergeCell ref="A268:F268"/>
    <mergeCell ref="G268:I268"/>
    <mergeCell ref="A278:F278"/>
    <mergeCell ref="G278:I278"/>
    <mergeCell ref="A279:F279"/>
    <mergeCell ref="G279:I279"/>
    <mergeCell ref="A280:F280"/>
    <mergeCell ref="G280:I280"/>
    <mergeCell ref="A281:I281"/>
    <mergeCell ref="A282:F282"/>
    <mergeCell ref="G282:I282"/>
    <mergeCell ref="A334:F334"/>
    <mergeCell ref="G334:I334"/>
    <mergeCell ref="A335:F335"/>
    <mergeCell ref="G339:I339"/>
    <mergeCell ref="A291:F291"/>
    <mergeCell ref="G291:I291"/>
    <mergeCell ref="A292:F292"/>
    <mergeCell ref="G292:I292"/>
    <mergeCell ref="A293:F293"/>
    <mergeCell ref="G293:I293"/>
    <mergeCell ref="A294:F294"/>
    <mergeCell ref="G294:I294"/>
    <mergeCell ref="A295:I295"/>
    <mergeCell ref="A301:M301"/>
    <mergeCell ref="A297:F297"/>
    <mergeCell ref="G297:I297"/>
    <mergeCell ref="A306:F306"/>
    <mergeCell ref="G306:I306"/>
    <mergeCell ref="A307:F307"/>
    <mergeCell ref="G307:I307"/>
    <mergeCell ref="A310:F310"/>
    <mergeCell ref="G310:I310"/>
    <mergeCell ref="A315:M315"/>
    <mergeCell ref="A316:M316"/>
    <mergeCell ref="A327:M327"/>
    <mergeCell ref="A328:K328"/>
    <mergeCell ref="L328:M328"/>
    <mergeCell ref="A329:M329"/>
    <mergeCell ref="A331:I331"/>
    <mergeCell ref="A332:F332"/>
    <mergeCell ref="G332:I332"/>
    <mergeCell ref="A333:F333"/>
    <mergeCell ref="G333:I333"/>
    <mergeCell ref="A330:M330"/>
    <mergeCell ref="L356:M356"/>
    <mergeCell ref="A340:M340"/>
    <mergeCell ref="A341:M341"/>
    <mergeCell ref="A342:K342"/>
    <mergeCell ref="L342:M342"/>
    <mergeCell ref="A343:M343"/>
    <mergeCell ref="A344:M344"/>
    <mergeCell ref="A345:I345"/>
    <mergeCell ref="A346:F346"/>
    <mergeCell ref="G346:I346"/>
    <mergeCell ref="A347:F347"/>
    <mergeCell ref="G347:I347"/>
    <mergeCell ref="A348:F348"/>
    <mergeCell ref="G348:I348"/>
    <mergeCell ref="A349:F349"/>
    <mergeCell ref="G349:I349"/>
    <mergeCell ref="A352:F352"/>
    <mergeCell ref="G352:I352"/>
    <mergeCell ref="A353:F353"/>
    <mergeCell ref="A378:K378"/>
    <mergeCell ref="L378:M378"/>
    <mergeCell ref="A381:M381"/>
    <mergeCell ref="A382:M382"/>
    <mergeCell ref="A383:I383"/>
    <mergeCell ref="A387:F387"/>
    <mergeCell ref="G387:I387"/>
    <mergeCell ref="A389:I389"/>
    <mergeCell ref="G335:I335"/>
    <mergeCell ref="A337:I337"/>
    <mergeCell ref="A339:F339"/>
    <mergeCell ref="G353:I353"/>
    <mergeCell ref="G336:I336"/>
    <mergeCell ref="A338:F338"/>
    <mergeCell ref="G338:I338"/>
    <mergeCell ref="A386:F386"/>
    <mergeCell ref="G386:I386"/>
    <mergeCell ref="A388:F388"/>
    <mergeCell ref="G388:I388"/>
    <mergeCell ref="A350:F350"/>
    <mergeCell ref="G350:I350"/>
    <mergeCell ref="A351:I351"/>
    <mergeCell ref="B359:K359"/>
    <mergeCell ref="A361:K361"/>
    <mergeCell ref="A392:M392"/>
    <mergeCell ref="A395:M395"/>
    <mergeCell ref="A398:F398"/>
    <mergeCell ref="G398:I398"/>
    <mergeCell ref="G391:I391"/>
    <mergeCell ref="A393:M393"/>
    <mergeCell ref="A394:K394"/>
    <mergeCell ref="L394:M394"/>
    <mergeCell ref="A396:M396"/>
    <mergeCell ref="A397:I397"/>
    <mergeCell ref="A391:F391"/>
    <mergeCell ref="A399:F399"/>
    <mergeCell ref="G399:I399"/>
    <mergeCell ref="A400:F400"/>
    <mergeCell ref="G400:I400"/>
    <mergeCell ref="A401:F401"/>
    <mergeCell ref="G401:I401"/>
    <mergeCell ref="A402:F402"/>
    <mergeCell ref="G402:I402"/>
    <mergeCell ref="A403:I403"/>
    <mergeCell ref="A404:F404"/>
    <mergeCell ref="G404:I404"/>
    <mergeCell ref="A405:F405"/>
    <mergeCell ref="G405:I405"/>
    <mergeCell ref="A406:M406"/>
    <mergeCell ref="A407:M407"/>
    <mergeCell ref="A408:K408"/>
    <mergeCell ref="L408:M408"/>
    <mergeCell ref="A409:M409"/>
    <mergeCell ref="A410:M410"/>
    <mergeCell ref="A412:F412"/>
    <mergeCell ref="G412:I412"/>
    <mergeCell ref="A413:F413"/>
    <mergeCell ref="G413:I413"/>
    <mergeCell ref="A414:F414"/>
    <mergeCell ref="G414:I414"/>
    <mergeCell ref="A424:M424"/>
    <mergeCell ref="A423:M423"/>
    <mergeCell ref="A421:M421"/>
    <mergeCell ref="A415:F415"/>
    <mergeCell ref="G415:I415"/>
    <mergeCell ref="A416:F416"/>
    <mergeCell ref="G416:I416"/>
    <mergeCell ref="A417:I417"/>
    <mergeCell ref="A418:F418"/>
    <mergeCell ref="G418:I418"/>
    <mergeCell ref="A419:F419"/>
    <mergeCell ref="G419:I419"/>
    <mergeCell ref="G428:I428"/>
    <mergeCell ref="A420:M420"/>
    <mergeCell ref="A422:K422"/>
    <mergeCell ref="L422:M422"/>
    <mergeCell ref="A427:F427"/>
    <mergeCell ref="G427:I427"/>
    <mergeCell ref="A428:F428"/>
    <mergeCell ref="G430:I430"/>
    <mergeCell ref="A429:F429"/>
    <mergeCell ref="G429:I429"/>
    <mergeCell ref="A430:F430"/>
    <mergeCell ref="A425:I425"/>
    <mergeCell ref="A426:F426"/>
    <mergeCell ref="G426:I426"/>
    <mergeCell ref="A437:M437"/>
    <mergeCell ref="A442:F442"/>
    <mergeCell ref="G442:I442"/>
    <mergeCell ref="A438:M438"/>
    <mergeCell ref="A439:I439"/>
    <mergeCell ref="A440:F440"/>
    <mergeCell ref="G440:I440"/>
    <mergeCell ref="A441:F441"/>
    <mergeCell ref="G441:I441"/>
    <mergeCell ref="A448:M448"/>
    <mergeCell ref="A449:M449"/>
    <mergeCell ref="A450:K450"/>
    <mergeCell ref="L450:M450"/>
    <mergeCell ref="A453:I453"/>
    <mergeCell ref="A443:F443"/>
    <mergeCell ref="G443:I443"/>
    <mergeCell ref="A444:F444"/>
    <mergeCell ref="G444:I444"/>
    <mergeCell ref="A446:F446"/>
    <mergeCell ref="G446:I446"/>
    <mergeCell ref="A445:I445"/>
    <mergeCell ref="A447:F447"/>
    <mergeCell ref="G447:I447"/>
    <mergeCell ref="A454:F454"/>
    <mergeCell ref="G454:I454"/>
    <mergeCell ref="A455:F455"/>
    <mergeCell ref="G455:I455"/>
    <mergeCell ref="A456:F456"/>
    <mergeCell ref="G456:I456"/>
    <mergeCell ref="A459:I459"/>
    <mergeCell ref="A451:M451"/>
    <mergeCell ref="A452:M452"/>
    <mergeCell ref="A461:F461"/>
    <mergeCell ref="G461:I461"/>
    <mergeCell ref="A462:M462"/>
    <mergeCell ref="A463:M463"/>
    <mergeCell ref="A464:K464"/>
    <mergeCell ref="L464:M464"/>
    <mergeCell ref="A465:M465"/>
    <mergeCell ref="A457:F457"/>
    <mergeCell ref="G457:I457"/>
    <mergeCell ref="A458:F458"/>
    <mergeCell ref="G458:I458"/>
    <mergeCell ref="A460:F460"/>
    <mergeCell ref="G460:I460"/>
    <mergeCell ref="A474:F474"/>
    <mergeCell ref="G474:I474"/>
    <mergeCell ref="A475:F475"/>
    <mergeCell ref="G475:I475"/>
    <mergeCell ref="A476:M476"/>
    <mergeCell ref="A477:M477"/>
    <mergeCell ref="A478:K478"/>
    <mergeCell ref="L478:M478"/>
    <mergeCell ref="A466:M466"/>
    <mergeCell ref="A472:F472"/>
    <mergeCell ref="G472:I472"/>
    <mergeCell ref="A467:I467"/>
    <mergeCell ref="A468:F468"/>
    <mergeCell ref="G468:I468"/>
    <mergeCell ref="A469:F469"/>
    <mergeCell ref="G469:I469"/>
    <mergeCell ref="A470:F470"/>
    <mergeCell ref="G470:I470"/>
    <mergeCell ref="A471:F471"/>
    <mergeCell ref="G471:I471"/>
    <mergeCell ref="A473:I473"/>
    <mergeCell ref="A390:F390"/>
    <mergeCell ref="G390:I390"/>
    <mergeCell ref="A379:M379"/>
    <mergeCell ref="A380:M380"/>
    <mergeCell ref="A384:F384"/>
    <mergeCell ref="G384:I384"/>
    <mergeCell ref="A385:F385"/>
    <mergeCell ref="G385:I385"/>
    <mergeCell ref="B126:I126"/>
    <mergeCell ref="B127:I127"/>
    <mergeCell ref="A128:I128"/>
    <mergeCell ref="A216:M216"/>
    <mergeCell ref="J157:M157"/>
    <mergeCell ref="A158:M158"/>
    <mergeCell ref="C160:D160"/>
    <mergeCell ref="C161:D161"/>
    <mergeCell ref="C162:D162"/>
    <mergeCell ref="C163:D163"/>
    <mergeCell ref="C164:D164"/>
    <mergeCell ref="C165:D165"/>
    <mergeCell ref="C166:D166"/>
    <mergeCell ref="B185:I185"/>
    <mergeCell ref="A186:I186"/>
    <mergeCell ref="J186:M186"/>
    <mergeCell ref="A187:M187"/>
    <mergeCell ref="C189:D189"/>
    <mergeCell ref="C190:D190"/>
    <mergeCell ref="B156:I156"/>
    <mergeCell ref="A157:I157"/>
    <mergeCell ref="C167:D167"/>
    <mergeCell ref="A171:M171"/>
    <mergeCell ref="A172:M172"/>
    <mergeCell ref="F57:G57"/>
    <mergeCell ref="A86:C86"/>
    <mergeCell ref="D86:E86"/>
    <mergeCell ref="F86:G86"/>
    <mergeCell ref="J86:K86"/>
    <mergeCell ref="B121:I121"/>
    <mergeCell ref="B122:I122"/>
    <mergeCell ref="B123:I123"/>
    <mergeCell ref="B124:I124"/>
    <mergeCell ref="B64:I64"/>
    <mergeCell ref="B65:I65"/>
    <mergeCell ref="B120:I120"/>
    <mergeCell ref="A115:C115"/>
    <mergeCell ref="D115:E115"/>
    <mergeCell ref="F115:G115"/>
    <mergeCell ref="H115:I115"/>
    <mergeCell ref="J115:K115"/>
    <mergeCell ref="L86:M86"/>
    <mergeCell ref="B213:I213"/>
    <mergeCell ref="B214:I214"/>
    <mergeCell ref="A215:I215"/>
    <mergeCell ref="J215:M215"/>
    <mergeCell ref="A142:M142"/>
    <mergeCell ref="A143:M143"/>
    <mergeCell ref="A145:M145"/>
    <mergeCell ref="A147:M147"/>
    <mergeCell ref="B151:I151"/>
    <mergeCell ref="B152:I152"/>
    <mergeCell ref="B153:I153"/>
    <mergeCell ref="B154:I154"/>
    <mergeCell ref="B155:I155"/>
    <mergeCell ref="A129:M129"/>
    <mergeCell ref="C131:D131"/>
    <mergeCell ref="C132:D132"/>
    <mergeCell ref="C133:D133"/>
    <mergeCell ref="C134:D134"/>
    <mergeCell ref="C191:D191"/>
    <mergeCell ref="C192:D192"/>
    <mergeCell ref="C193:D193"/>
    <mergeCell ref="C194:D194"/>
    <mergeCell ref="B125:I125"/>
    <mergeCell ref="B5:G5"/>
    <mergeCell ref="L235:M235"/>
    <mergeCell ref="L236:M236"/>
    <mergeCell ref="D234:I234"/>
    <mergeCell ref="D235:I235"/>
    <mergeCell ref="D236:I236"/>
    <mergeCell ref="B237:J237"/>
    <mergeCell ref="L115:M115"/>
    <mergeCell ref="A144:C144"/>
    <mergeCell ref="D144:E144"/>
    <mergeCell ref="F144:G144"/>
    <mergeCell ref="H144:I144"/>
    <mergeCell ref="J144:K144"/>
    <mergeCell ref="L144:M144"/>
    <mergeCell ref="A173:C173"/>
    <mergeCell ref="D173:E173"/>
    <mergeCell ref="F173:G173"/>
    <mergeCell ref="H173:I173"/>
    <mergeCell ref="J173:K173"/>
    <mergeCell ref="L173:M173"/>
    <mergeCell ref="L57:M57"/>
    <mergeCell ref="J57:K57"/>
    <mergeCell ref="A57:C57"/>
    <mergeCell ref="A296:F296"/>
    <mergeCell ref="G296:I296"/>
    <mergeCell ref="A298:M298"/>
    <mergeCell ref="A299:M299"/>
    <mergeCell ref="A300:K300"/>
    <mergeCell ref="L300:M300"/>
    <mergeCell ref="A302:M302"/>
    <mergeCell ref="A303:I303"/>
    <mergeCell ref="A304:F304"/>
    <mergeCell ref="G304:I304"/>
    <mergeCell ref="A305:F305"/>
    <mergeCell ref="G305:I305"/>
    <mergeCell ref="A309:I309"/>
    <mergeCell ref="A311:F311"/>
    <mergeCell ref="G311:I311"/>
    <mergeCell ref="A312:M312"/>
    <mergeCell ref="A313:M313"/>
    <mergeCell ref="A314:K314"/>
    <mergeCell ref="L314:M314"/>
    <mergeCell ref="C365:M365"/>
    <mergeCell ref="B366:I366"/>
    <mergeCell ref="A362:M362"/>
    <mergeCell ref="A317:I317"/>
    <mergeCell ref="A318:F318"/>
    <mergeCell ref="G318:I318"/>
    <mergeCell ref="A319:F319"/>
    <mergeCell ref="G319:I319"/>
    <mergeCell ref="A320:F320"/>
    <mergeCell ref="G320:I320"/>
    <mergeCell ref="A323:I323"/>
    <mergeCell ref="A326:M326"/>
    <mergeCell ref="G322:I322"/>
    <mergeCell ref="A324:F324"/>
    <mergeCell ref="G324:I324"/>
    <mergeCell ref="A325:F325"/>
    <mergeCell ref="G325:I325"/>
    <mergeCell ref="A321:F321"/>
    <mergeCell ref="G321:I321"/>
    <mergeCell ref="A322:F322"/>
    <mergeCell ref="A336:F336"/>
    <mergeCell ref="A354:M354"/>
    <mergeCell ref="A355:M355"/>
    <mergeCell ref="A356:K356"/>
    <mergeCell ref="A357:M357"/>
    <mergeCell ref="A358:M358"/>
    <mergeCell ref="A359:A360"/>
    <mergeCell ref="B360:C360"/>
    <mergeCell ref="D360:I360"/>
    <mergeCell ref="L359:M359"/>
    <mergeCell ref="A377:G377"/>
    <mergeCell ref="H377:I377"/>
    <mergeCell ref="J377:K377"/>
    <mergeCell ref="L377:M377"/>
    <mergeCell ref="A367:I367"/>
    <mergeCell ref="A368:I368"/>
    <mergeCell ref="A369:I369"/>
    <mergeCell ref="A370:I370"/>
    <mergeCell ref="A371:I371"/>
    <mergeCell ref="A372:I372"/>
    <mergeCell ref="A373:I373"/>
    <mergeCell ref="L361:M361"/>
    <mergeCell ref="A374:I374"/>
    <mergeCell ref="A375:I375"/>
    <mergeCell ref="A376:I376"/>
    <mergeCell ref="L360:M360"/>
    <mergeCell ref="A364:M364"/>
    <mergeCell ref="A365:B365"/>
    <mergeCell ref="A431:I431"/>
    <mergeCell ref="A432:F432"/>
    <mergeCell ref="G432:I432"/>
    <mergeCell ref="A434:M434"/>
    <mergeCell ref="A435:M435"/>
    <mergeCell ref="A436:K436"/>
    <mergeCell ref="L436:M436"/>
    <mergeCell ref="A433:F433"/>
    <mergeCell ref="G433:I433"/>
    <mergeCell ref="A479:M479"/>
    <mergeCell ref="A480:M480"/>
    <mergeCell ref="A481:A482"/>
    <mergeCell ref="B481:K481"/>
    <mergeCell ref="L481:M481"/>
    <mergeCell ref="B482:C482"/>
    <mergeCell ref="D482:I482"/>
    <mergeCell ref="L482:M482"/>
    <mergeCell ref="A491:M491"/>
    <mergeCell ref="A486:J486"/>
    <mergeCell ref="A488:M488"/>
    <mergeCell ref="L487:M487"/>
    <mergeCell ref="A487:K487"/>
    <mergeCell ref="A483:K483"/>
    <mergeCell ref="L483:M483"/>
    <mergeCell ref="A484:M484"/>
    <mergeCell ref="L486:M486"/>
    <mergeCell ref="A503:J503"/>
    <mergeCell ref="L503:M503"/>
    <mergeCell ref="A502:M502"/>
    <mergeCell ref="A504:M504"/>
    <mergeCell ref="B505:I505"/>
    <mergeCell ref="B506:I506"/>
    <mergeCell ref="B507:I507"/>
    <mergeCell ref="B508:I508"/>
    <mergeCell ref="A492:M492"/>
    <mergeCell ref="A493:M493"/>
    <mergeCell ref="F496:G496"/>
    <mergeCell ref="D496:E497"/>
    <mergeCell ref="D498:E498"/>
    <mergeCell ref="D499:E499"/>
    <mergeCell ref="D500:E500"/>
    <mergeCell ref="D501:E501"/>
    <mergeCell ref="I496:I497"/>
    <mergeCell ref="J496:K496"/>
    <mergeCell ref="B509:I509"/>
    <mergeCell ref="B510:I510"/>
    <mergeCell ref="B511:I511"/>
    <mergeCell ref="B512:I512"/>
    <mergeCell ref="B513:I513"/>
    <mergeCell ref="A514:I514"/>
    <mergeCell ref="J514:M514"/>
    <mergeCell ref="A515:M515"/>
    <mergeCell ref="C517:D517"/>
    <mergeCell ref="C518:D518"/>
    <mergeCell ref="C519:D519"/>
    <mergeCell ref="C520:D520"/>
    <mergeCell ref="C521:D521"/>
    <mergeCell ref="C522:D522"/>
    <mergeCell ref="C523:D523"/>
    <mergeCell ref="C524:D524"/>
    <mergeCell ref="A528:M528"/>
    <mergeCell ref="A529:M529"/>
    <mergeCell ref="B536:I536"/>
    <mergeCell ref="B537:I537"/>
    <mergeCell ref="B538:I538"/>
    <mergeCell ref="B539:I539"/>
    <mergeCell ref="B540:I540"/>
    <mergeCell ref="B541:I541"/>
    <mergeCell ref="B542:I542"/>
    <mergeCell ref="A543:I543"/>
    <mergeCell ref="L530:M530"/>
    <mergeCell ref="A531:M531"/>
    <mergeCell ref="A533:M533"/>
    <mergeCell ref="B534:I534"/>
    <mergeCell ref="A560:M560"/>
    <mergeCell ref="A530:K530"/>
    <mergeCell ref="A559:K559"/>
    <mergeCell ref="L561:M561"/>
    <mergeCell ref="A561:K561"/>
    <mergeCell ref="A564:M564"/>
    <mergeCell ref="A565:M565"/>
    <mergeCell ref="A566:J566"/>
    <mergeCell ref="L566:M566"/>
    <mergeCell ref="A562:M562"/>
    <mergeCell ref="C553:D553"/>
    <mergeCell ref="A557:M557"/>
    <mergeCell ref="A558:M558"/>
    <mergeCell ref="L559:M559"/>
    <mergeCell ref="J543:M543"/>
    <mergeCell ref="A544:M544"/>
    <mergeCell ref="C546:D546"/>
    <mergeCell ref="C547:D547"/>
    <mergeCell ref="C548:D548"/>
    <mergeCell ref="C549:D549"/>
    <mergeCell ref="C550:D550"/>
    <mergeCell ref="C551:D551"/>
    <mergeCell ref="C552:D552"/>
    <mergeCell ref="B535:I535"/>
    <mergeCell ref="E576:E578"/>
    <mergeCell ref="F576:K576"/>
    <mergeCell ref="F577:H577"/>
    <mergeCell ref="I577:K577"/>
    <mergeCell ref="A583:M583"/>
    <mergeCell ref="A584:M584"/>
    <mergeCell ref="A585:I585"/>
    <mergeCell ref="E567:E569"/>
    <mergeCell ref="F567:K567"/>
    <mergeCell ref="F568:H568"/>
    <mergeCell ref="I568:K568"/>
    <mergeCell ref="A586:F586"/>
    <mergeCell ref="G586:I586"/>
    <mergeCell ref="A587:F587"/>
    <mergeCell ref="G587:I587"/>
    <mergeCell ref="A588:F588"/>
    <mergeCell ref="G588:I588"/>
    <mergeCell ref="A589:F589"/>
    <mergeCell ref="G589:I589"/>
    <mergeCell ref="A590:F590"/>
    <mergeCell ref="G590:I590"/>
    <mergeCell ref="A599:M599"/>
    <mergeCell ref="A591:I591"/>
    <mergeCell ref="A592:F592"/>
    <mergeCell ref="G592:I592"/>
    <mergeCell ref="A593:F593"/>
    <mergeCell ref="G593:I593"/>
    <mergeCell ref="A596:M596"/>
    <mergeCell ref="A597:M597"/>
    <mergeCell ref="A598:K598"/>
    <mergeCell ref="L598:M598"/>
    <mergeCell ref="A594:F594"/>
    <mergeCell ref="A595:F595"/>
    <mergeCell ref="G594:I594"/>
    <mergeCell ref="G595:I595"/>
  </mergeCells>
  <phoneticPr fontId="2" type="noConversion"/>
  <conditionalFormatting sqref="A86">
    <cfRule type="cellIs" dxfId="259" priority="213" operator="equal">
      <formula>$V$3</formula>
    </cfRule>
    <cfRule type="cellIs" dxfId="258" priority="212" operator="equal">
      <formula>$V$2</formula>
    </cfRule>
  </conditionalFormatting>
  <conditionalFormatting sqref="A115">
    <cfRule type="cellIs" dxfId="257" priority="206" operator="equal">
      <formula>$V$2</formula>
    </cfRule>
    <cfRule type="cellIs" dxfId="256" priority="207" operator="equal">
      <formula>$V$3</formula>
    </cfRule>
  </conditionalFormatting>
  <conditionalFormatting sqref="A144">
    <cfRule type="cellIs" dxfId="255" priority="201" operator="equal">
      <formula>$V$3</formula>
    </cfRule>
    <cfRule type="cellIs" dxfId="254" priority="200" operator="equal">
      <formula>$V$2</formula>
    </cfRule>
  </conditionalFormatting>
  <conditionalFormatting sqref="A173">
    <cfRule type="cellIs" dxfId="253" priority="195" operator="equal">
      <formula>$V$3</formula>
    </cfRule>
    <cfRule type="cellIs" dxfId="252" priority="194" operator="equal">
      <formula>$V$2</formula>
    </cfRule>
  </conditionalFormatting>
  <conditionalFormatting sqref="A202">
    <cfRule type="cellIs" dxfId="251" priority="188" operator="equal">
      <formula>$V$2</formula>
    </cfRule>
    <cfRule type="cellIs" dxfId="250" priority="189" operator="equal">
      <formula>$V$3</formula>
    </cfRule>
  </conditionalFormatting>
  <conditionalFormatting sqref="A231">
    <cfRule type="cellIs" dxfId="249" priority="182" operator="equal">
      <formula>$V$2</formula>
    </cfRule>
    <cfRule type="cellIs" dxfId="248" priority="183" operator="equal">
      <formula>$V$3</formula>
    </cfRule>
  </conditionalFormatting>
  <conditionalFormatting sqref="A286:A287">
    <cfRule type="cellIs" dxfId="247" priority="141" operator="equal">
      <formula>$V$3</formula>
    </cfRule>
    <cfRule type="cellIs" dxfId="246" priority="140" operator="equal">
      <formula>$V$2</formula>
    </cfRule>
  </conditionalFormatting>
  <conditionalFormatting sqref="A300:A301">
    <cfRule type="cellIs" dxfId="245" priority="138" operator="equal">
      <formula>$V$2</formula>
    </cfRule>
    <cfRule type="cellIs" dxfId="244" priority="139" operator="equal">
      <formula>$V$3</formula>
    </cfRule>
  </conditionalFormatting>
  <conditionalFormatting sqref="A314:A315">
    <cfRule type="cellIs" dxfId="243" priority="137" operator="equal">
      <formula>$V$3</formula>
    </cfRule>
    <cfRule type="cellIs" dxfId="242" priority="136" operator="equal">
      <formula>$V$2</formula>
    </cfRule>
  </conditionalFormatting>
  <conditionalFormatting sqref="A328:A329">
    <cfRule type="cellIs" dxfId="241" priority="134" operator="equal">
      <formula>$V$2</formula>
    </cfRule>
    <cfRule type="cellIs" dxfId="240" priority="135" operator="equal">
      <formula>$V$3</formula>
    </cfRule>
  </conditionalFormatting>
  <conditionalFormatting sqref="A342:A343">
    <cfRule type="cellIs" dxfId="239" priority="133" operator="equal">
      <formula>$V$3</formula>
    </cfRule>
    <cfRule type="cellIs" dxfId="238" priority="132" operator="equal">
      <formula>$V$2</formula>
    </cfRule>
  </conditionalFormatting>
  <conditionalFormatting sqref="A356:A357">
    <cfRule type="cellIs" dxfId="237" priority="131" operator="equal">
      <formula>$V$3</formula>
    </cfRule>
    <cfRule type="cellIs" dxfId="236" priority="130" operator="equal">
      <formula>$V$2</formula>
    </cfRule>
  </conditionalFormatting>
  <conditionalFormatting sqref="A394:A395">
    <cfRule type="cellIs" dxfId="235" priority="120" operator="equal">
      <formula>$V$2</formula>
    </cfRule>
    <cfRule type="cellIs" dxfId="234" priority="121" operator="equal">
      <formula>$V$3</formula>
    </cfRule>
  </conditionalFormatting>
  <conditionalFormatting sqref="A408:A409">
    <cfRule type="cellIs" dxfId="233" priority="91" operator="equal">
      <formula>$V$3</formula>
    </cfRule>
    <cfRule type="cellIs" dxfId="232" priority="90" operator="equal">
      <formula>$V$2</formula>
    </cfRule>
  </conditionalFormatting>
  <conditionalFormatting sqref="A422:A423">
    <cfRule type="cellIs" dxfId="231" priority="89" operator="equal">
      <formula>$V$3</formula>
    </cfRule>
    <cfRule type="cellIs" dxfId="230" priority="88" operator="equal">
      <formula>$V$2</formula>
    </cfRule>
  </conditionalFormatting>
  <conditionalFormatting sqref="A436:A437">
    <cfRule type="cellIs" dxfId="229" priority="86" operator="equal">
      <formula>$V$2</formula>
    </cfRule>
    <cfRule type="cellIs" dxfId="228" priority="87" operator="equal">
      <formula>$V$3</formula>
    </cfRule>
  </conditionalFormatting>
  <conditionalFormatting sqref="A450:A451">
    <cfRule type="cellIs" dxfId="227" priority="84" operator="equal">
      <formula>$V$2</formula>
    </cfRule>
    <cfRule type="cellIs" dxfId="226" priority="85" operator="equal">
      <formula>$V$3</formula>
    </cfRule>
  </conditionalFormatting>
  <conditionalFormatting sqref="A464:A465">
    <cfRule type="cellIs" dxfId="225" priority="82" operator="equal">
      <formula>$V$2</formula>
    </cfRule>
    <cfRule type="cellIs" dxfId="224" priority="83" operator="equal">
      <formula>$V$3</formula>
    </cfRule>
  </conditionalFormatting>
  <conditionalFormatting sqref="A478:A479">
    <cfRule type="cellIs" dxfId="223" priority="80" operator="equal">
      <formula>$V$2</formula>
    </cfRule>
    <cfRule type="cellIs" dxfId="222" priority="81" operator="equal">
      <formula>$V$3</formula>
    </cfRule>
  </conditionalFormatting>
  <conditionalFormatting sqref="A530">
    <cfRule type="cellIs" dxfId="221" priority="54" operator="equal">
      <formula>$V$2</formula>
    </cfRule>
    <cfRule type="cellIs" dxfId="220" priority="55" operator="equal">
      <formula>$V$3</formula>
    </cfRule>
  </conditionalFormatting>
  <conditionalFormatting sqref="A559">
    <cfRule type="cellIs" dxfId="219" priority="31" operator="equal">
      <formula>$V$2</formula>
    </cfRule>
    <cfRule type="cellIs" dxfId="218" priority="32" operator="equal">
      <formula>$V$3</formula>
    </cfRule>
  </conditionalFormatting>
  <conditionalFormatting sqref="A56:M56 A57">
    <cfRule type="cellIs" dxfId="217" priority="591" operator="equal">
      <formula>$V$2</formula>
    </cfRule>
    <cfRule type="cellIs" dxfId="216" priority="592" operator="equal">
      <formula>$V$3</formula>
    </cfRule>
  </conditionalFormatting>
  <conditionalFormatting sqref="A85:M85">
    <cfRule type="cellIs" dxfId="215" priority="279" operator="equal">
      <formula>$V$2</formula>
    </cfRule>
    <cfRule type="cellIs" dxfId="214" priority="280" operator="equal">
      <formula>$V$3</formula>
    </cfRule>
  </conditionalFormatting>
  <conditionalFormatting sqref="A114:M114">
    <cfRule type="cellIs" dxfId="213" priority="269" operator="equal">
      <formula>$V$3</formula>
    </cfRule>
    <cfRule type="cellIs" dxfId="212" priority="268" operator="equal">
      <formula>$V$2</formula>
    </cfRule>
  </conditionalFormatting>
  <conditionalFormatting sqref="A143:M143">
    <cfRule type="cellIs" dxfId="211" priority="257" operator="equal">
      <formula>$V$2</formula>
    </cfRule>
    <cfRule type="cellIs" dxfId="210" priority="258" operator="equal">
      <formula>$V$3</formula>
    </cfRule>
  </conditionalFormatting>
  <conditionalFormatting sqref="A172:M172">
    <cfRule type="cellIs" dxfId="209" priority="246" operator="equal">
      <formula>$V$2</formula>
    </cfRule>
    <cfRule type="cellIs" dxfId="208" priority="247" operator="equal">
      <formula>$V$3</formula>
    </cfRule>
  </conditionalFormatting>
  <conditionalFormatting sqref="A201:M201">
    <cfRule type="cellIs" dxfId="207" priority="236" operator="equal">
      <formula>$V$3</formula>
    </cfRule>
    <cfRule type="cellIs" dxfId="206" priority="235" operator="equal">
      <formula>$V$2</formula>
    </cfRule>
  </conditionalFormatting>
  <conditionalFormatting sqref="A230:M230">
    <cfRule type="cellIs" dxfId="205" priority="225" operator="equal">
      <formula>$V$3</formula>
    </cfRule>
    <cfRule type="cellIs" dxfId="204" priority="224" operator="equal">
      <formula>$V$2</formula>
    </cfRule>
  </conditionalFormatting>
  <conditionalFormatting sqref="A271:M271">
    <cfRule type="cellIs" dxfId="203" priority="440" operator="equal">
      <formula>$V$3</formula>
    </cfRule>
    <cfRule type="cellIs" dxfId="202" priority="439" operator="equal">
      <formula>$V$2</formula>
    </cfRule>
  </conditionalFormatting>
  <conditionalFormatting sqref="A285:M285">
    <cfRule type="cellIs" dxfId="201" priority="164" operator="equal">
      <formula>$V$2</formula>
    </cfRule>
    <cfRule type="cellIs" dxfId="200" priority="165" operator="equal">
      <formula>$V$3</formula>
    </cfRule>
  </conditionalFormatting>
  <conditionalFormatting sqref="A299:M299">
    <cfRule type="cellIs" dxfId="199" priority="160" operator="equal">
      <formula>$V$2</formula>
    </cfRule>
    <cfRule type="cellIs" dxfId="198" priority="161" operator="equal">
      <formula>$V$3</formula>
    </cfRule>
  </conditionalFormatting>
  <conditionalFormatting sqref="A313:M313">
    <cfRule type="cellIs" dxfId="197" priority="156" operator="equal">
      <formula>$V$2</formula>
    </cfRule>
    <cfRule type="cellIs" dxfId="196" priority="157" operator="equal">
      <formula>$V$3</formula>
    </cfRule>
  </conditionalFormatting>
  <conditionalFormatting sqref="A327:M327">
    <cfRule type="cellIs" dxfId="195" priority="152" operator="equal">
      <formula>$V$2</formula>
    </cfRule>
    <cfRule type="cellIs" dxfId="194" priority="153" operator="equal">
      <formula>$V$3</formula>
    </cfRule>
  </conditionalFormatting>
  <conditionalFormatting sqref="A341:M341">
    <cfRule type="cellIs" dxfId="193" priority="148" operator="equal">
      <formula>$V$2</formula>
    </cfRule>
    <cfRule type="cellIs" dxfId="192" priority="149" operator="equal">
      <formula>$V$3</formula>
    </cfRule>
  </conditionalFormatting>
  <conditionalFormatting sqref="A355:M355">
    <cfRule type="cellIs" dxfId="191" priority="144" operator="equal">
      <formula>$V$2</formula>
    </cfRule>
    <cfRule type="cellIs" dxfId="190" priority="145" operator="equal">
      <formula>$V$3</formula>
    </cfRule>
  </conditionalFormatting>
  <conditionalFormatting sqref="A393:M393">
    <cfRule type="cellIs" dxfId="189" priority="122" operator="equal">
      <formula>$V$2</formula>
    </cfRule>
    <cfRule type="cellIs" dxfId="188" priority="123" operator="equal">
      <formula>$V$3</formula>
    </cfRule>
  </conditionalFormatting>
  <conditionalFormatting sqref="A407:M407">
    <cfRule type="cellIs" dxfId="187" priority="114" operator="equal">
      <formula>$V$2</formula>
    </cfRule>
    <cfRule type="cellIs" dxfId="186" priority="115" operator="equal">
      <formula>$V$3</formula>
    </cfRule>
  </conditionalFormatting>
  <conditionalFormatting sqref="A421:M421">
    <cfRule type="cellIs" dxfId="185" priority="110" operator="equal">
      <formula>$V$2</formula>
    </cfRule>
    <cfRule type="cellIs" dxfId="184" priority="111" operator="equal">
      <formula>$V$3</formula>
    </cfRule>
  </conditionalFormatting>
  <conditionalFormatting sqref="A435:M435">
    <cfRule type="cellIs" dxfId="183" priority="106" operator="equal">
      <formula>$V$2</formula>
    </cfRule>
    <cfRule type="cellIs" dxfId="182" priority="107" operator="equal">
      <formula>$V$3</formula>
    </cfRule>
  </conditionalFormatting>
  <conditionalFormatting sqref="A449:M449">
    <cfRule type="cellIs" dxfId="181" priority="102" operator="equal">
      <formula>$V$2</formula>
    </cfRule>
    <cfRule type="cellIs" dxfId="180" priority="103" operator="equal">
      <formula>$V$3</formula>
    </cfRule>
  </conditionalFormatting>
  <conditionalFormatting sqref="A463:M463">
    <cfRule type="cellIs" dxfId="179" priority="98" operator="equal">
      <formula>$V$2</formula>
    </cfRule>
    <cfRule type="cellIs" dxfId="178" priority="99" operator="equal">
      <formula>$V$3</formula>
    </cfRule>
  </conditionalFormatting>
  <conditionalFormatting sqref="A477:M477">
    <cfRule type="cellIs" dxfId="177" priority="95" operator="equal">
      <formula>$V$3</formula>
    </cfRule>
    <cfRule type="cellIs" dxfId="176" priority="94" operator="equal">
      <formula>$V$2</formula>
    </cfRule>
  </conditionalFormatting>
  <conditionalFormatting sqref="A529:M529">
    <cfRule type="cellIs" dxfId="175" priority="68" operator="equal">
      <formula>$V$3</formula>
    </cfRule>
    <cfRule type="cellIs" dxfId="174" priority="67" operator="equal">
      <formula>$V$2</formula>
    </cfRule>
  </conditionalFormatting>
  <conditionalFormatting sqref="A558:M558">
    <cfRule type="cellIs" dxfId="173" priority="35" operator="equal">
      <formula>$V$2</formula>
    </cfRule>
    <cfRule type="cellIs" dxfId="172" priority="36" operator="equal">
      <formula>$V$3</formula>
    </cfRule>
  </conditionalFormatting>
  <conditionalFormatting sqref="A597:M597">
    <cfRule type="cellIs" dxfId="171" priority="23" operator="equal">
      <formula>$V$2</formula>
    </cfRule>
    <cfRule type="cellIs" dxfId="170" priority="24" operator="equal">
      <formula>$V$3</formula>
    </cfRule>
  </conditionalFormatting>
  <conditionalFormatting sqref="A613:M613">
    <cfRule type="cellIs" dxfId="169" priority="18" operator="equal">
      <formula>$V$3</formula>
    </cfRule>
    <cfRule type="cellIs" dxfId="168" priority="17" operator="equal">
      <formula>$V$2</formula>
    </cfRule>
  </conditionalFormatting>
  <conditionalFormatting sqref="B9:E14">
    <cfRule type="expression" dxfId="167" priority="632">
      <formula>$A$8="NO"</formula>
    </cfRule>
  </conditionalFormatting>
  <conditionalFormatting sqref="E45:E51">
    <cfRule type="cellIs" dxfId="166" priority="600" operator="equal">
      <formula>"NO APLICA"</formula>
    </cfRule>
    <cfRule type="cellIs" dxfId="165" priority="601" operator="equal">
      <formula>"SI"</formula>
    </cfRule>
    <cfRule type="cellIs" dxfId="164" priority="602" operator="equal">
      <formula>"NO"</formula>
    </cfRule>
  </conditionalFormatting>
  <conditionalFormatting sqref="E74:E80">
    <cfRule type="cellIs" dxfId="163" priority="286" operator="equal">
      <formula>"SI"</formula>
    </cfRule>
    <cfRule type="cellIs" dxfId="162" priority="287" operator="equal">
      <formula>"NO"</formula>
    </cfRule>
    <cfRule type="cellIs" dxfId="161" priority="285" operator="equal">
      <formula>"NO APLICA"</formula>
    </cfRule>
  </conditionalFormatting>
  <conditionalFormatting sqref="E103:E109">
    <cfRule type="cellIs" dxfId="160" priority="274" operator="equal">
      <formula>"NO APLICA"</formula>
    </cfRule>
    <cfRule type="cellIs" dxfId="159" priority="275" operator="equal">
      <formula>"SI"</formula>
    </cfRule>
    <cfRule type="cellIs" dxfId="158" priority="276" operator="equal">
      <formula>"NO"</formula>
    </cfRule>
  </conditionalFormatting>
  <conditionalFormatting sqref="E132:E138">
    <cfRule type="cellIs" dxfId="157" priority="264" operator="equal">
      <formula>"SI"</formula>
    </cfRule>
    <cfRule type="cellIs" dxfId="156" priority="263" operator="equal">
      <formula>"NO APLICA"</formula>
    </cfRule>
    <cfRule type="cellIs" dxfId="155" priority="265" operator="equal">
      <formula>"NO"</formula>
    </cfRule>
  </conditionalFormatting>
  <conditionalFormatting sqref="E161:E167">
    <cfRule type="cellIs" dxfId="154" priority="254" operator="equal">
      <formula>"NO"</formula>
    </cfRule>
    <cfRule type="cellIs" dxfId="153" priority="252" operator="equal">
      <formula>"NO APLICA"</formula>
    </cfRule>
    <cfRule type="cellIs" dxfId="152" priority="253" operator="equal">
      <formula>"SI"</formula>
    </cfRule>
  </conditionalFormatting>
  <conditionalFormatting sqref="E190:E196">
    <cfRule type="cellIs" dxfId="151" priority="243" operator="equal">
      <formula>"NO"</formula>
    </cfRule>
    <cfRule type="cellIs" dxfId="150" priority="242" operator="equal">
      <formula>"SI"</formula>
    </cfRule>
    <cfRule type="cellIs" dxfId="149" priority="241" operator="equal">
      <formula>"NO APLICA"</formula>
    </cfRule>
  </conditionalFormatting>
  <conditionalFormatting sqref="E219:E225">
    <cfRule type="cellIs" dxfId="148" priority="232" operator="equal">
      <formula>"NO"</formula>
    </cfRule>
    <cfRule type="cellIs" dxfId="147" priority="230" operator="equal">
      <formula>"NO APLICA"</formula>
    </cfRule>
    <cfRule type="cellIs" dxfId="146" priority="231" operator="equal">
      <formula>"SI"</formula>
    </cfRule>
  </conditionalFormatting>
  <conditionalFormatting sqref="E518:E524">
    <cfRule type="cellIs" dxfId="145" priority="74" operator="equal">
      <formula>"SI"</formula>
    </cfRule>
    <cfRule type="cellIs" dxfId="144" priority="73" operator="equal">
      <formula>"NO APLICA"</formula>
    </cfRule>
    <cfRule type="cellIs" dxfId="143" priority="75" operator="equal">
      <formula>"NO"</formula>
    </cfRule>
  </conditionalFormatting>
  <conditionalFormatting sqref="E547:E553">
    <cfRule type="cellIs" dxfId="142" priority="42" operator="equal">
      <formula>"SI"</formula>
    </cfRule>
    <cfRule type="cellIs" dxfId="141" priority="43" operator="equal">
      <formula>"NO"</formula>
    </cfRule>
    <cfRule type="cellIs" dxfId="140" priority="41" operator="equal">
      <formula>"NO APLICA"</formula>
    </cfRule>
  </conditionalFormatting>
  <conditionalFormatting sqref="F57">
    <cfRule type="cellIs" dxfId="139" priority="222" operator="equal">
      <formula>$V$2</formula>
    </cfRule>
    <cfRule type="cellIs" dxfId="138" priority="223" operator="equal">
      <formula>$V$3</formula>
    </cfRule>
  </conditionalFormatting>
  <conditionalFormatting sqref="F86">
    <cfRule type="cellIs" dxfId="137" priority="211" operator="equal">
      <formula>$V$3</formula>
    </cfRule>
    <cfRule type="cellIs" dxfId="136" priority="210" operator="equal">
      <formula>$V$2</formula>
    </cfRule>
  </conditionalFormatting>
  <conditionalFormatting sqref="F115">
    <cfRule type="cellIs" dxfId="135" priority="204" operator="equal">
      <formula>$V$2</formula>
    </cfRule>
    <cfRule type="cellIs" dxfId="134" priority="205" operator="equal">
      <formula>$V$3</formula>
    </cfRule>
  </conditionalFormatting>
  <conditionalFormatting sqref="F144">
    <cfRule type="cellIs" dxfId="133" priority="199" operator="equal">
      <formula>$V$3</formula>
    </cfRule>
    <cfRule type="cellIs" dxfId="132" priority="198" operator="equal">
      <formula>$V$2</formula>
    </cfRule>
  </conditionalFormatting>
  <conditionalFormatting sqref="F173">
    <cfRule type="cellIs" dxfId="131" priority="193" operator="equal">
      <formula>$V$3</formula>
    </cfRule>
    <cfRule type="cellIs" dxfId="130" priority="192" operator="equal">
      <formula>$V$2</formula>
    </cfRule>
  </conditionalFormatting>
  <conditionalFormatting sqref="F202">
    <cfRule type="cellIs" dxfId="129" priority="187" operator="equal">
      <formula>$V$3</formula>
    </cfRule>
    <cfRule type="cellIs" dxfId="128" priority="186" operator="equal">
      <formula>$V$2</formula>
    </cfRule>
  </conditionalFormatting>
  <conditionalFormatting sqref="F231">
    <cfRule type="cellIs" dxfId="127" priority="180" operator="equal">
      <formula>$V$2</formula>
    </cfRule>
    <cfRule type="cellIs" dxfId="126" priority="181" operator="equal">
      <formula>$V$3</formula>
    </cfRule>
  </conditionalFormatting>
  <conditionalFormatting sqref="J8:J14 J33:J41 J262:J269 J276:J283 J290:J297 J304:J311 J318:J325 J332:J339 J346:J353">
    <cfRule type="cellIs" dxfId="125" priority="628" operator="equal">
      <formula>"SI"</formula>
    </cfRule>
    <cfRule type="cellIs" dxfId="124" priority="629" operator="equal">
      <formula>"NO"</formula>
    </cfRule>
  </conditionalFormatting>
  <conditionalFormatting sqref="J9:J14">
    <cfRule type="expression" dxfId="123" priority="626">
      <formula>$A$8="NO"</formula>
    </cfRule>
  </conditionalFormatting>
  <conditionalFormatting sqref="J17:J21">
    <cfRule type="cellIs" dxfId="122" priority="625" operator="equal">
      <formula>"NO"</formula>
    </cfRule>
    <cfRule type="cellIs" dxfId="121" priority="624" operator="equal">
      <formula>"SI"</formula>
    </cfRule>
    <cfRule type="cellIs" dxfId="120" priority="623" operator="equal">
      <formula>"NO APLICA"</formula>
    </cfRule>
  </conditionalFormatting>
  <conditionalFormatting sqref="J23:J27">
    <cfRule type="cellIs" dxfId="119" priority="616" operator="equal">
      <formula>"NO"</formula>
    </cfRule>
    <cfRule type="cellIs" dxfId="118" priority="614" operator="equal">
      <formula>"NO APLICA"</formula>
    </cfRule>
    <cfRule type="cellIs" dxfId="117" priority="615" operator="equal">
      <formula>"SI"</formula>
    </cfRule>
  </conditionalFormatting>
  <conditionalFormatting sqref="J57">
    <cfRule type="cellIs" dxfId="116" priority="214" operator="equal">
      <formula>$V$2</formula>
    </cfRule>
    <cfRule type="cellIs" dxfId="115" priority="215" operator="equal">
      <formula>$V$3</formula>
    </cfRule>
  </conditionalFormatting>
  <conditionalFormatting sqref="J62:J70">
    <cfRule type="cellIs" dxfId="114" priority="288" operator="equal">
      <formula>"SI"</formula>
    </cfRule>
    <cfRule type="cellIs" dxfId="113" priority="289" operator="equal">
      <formula>"NO"</formula>
    </cfRule>
  </conditionalFormatting>
  <conditionalFormatting sqref="J86">
    <cfRule type="cellIs" dxfId="112" priority="208" operator="equal">
      <formula>$V$2</formula>
    </cfRule>
    <cfRule type="cellIs" dxfId="111" priority="209" operator="equal">
      <formula>$V$3</formula>
    </cfRule>
  </conditionalFormatting>
  <conditionalFormatting sqref="J91:J99">
    <cfRule type="cellIs" dxfId="110" priority="278" operator="equal">
      <formula>"NO"</formula>
    </cfRule>
    <cfRule type="cellIs" dxfId="109" priority="277" operator="equal">
      <formula>"SI"</formula>
    </cfRule>
  </conditionalFormatting>
  <conditionalFormatting sqref="J115">
    <cfRule type="cellIs" dxfId="108" priority="202" operator="equal">
      <formula>$V$2</formula>
    </cfRule>
    <cfRule type="cellIs" dxfId="107" priority="203" operator="equal">
      <formula>$V$3</formula>
    </cfRule>
  </conditionalFormatting>
  <conditionalFormatting sqref="J120:J128">
    <cfRule type="cellIs" dxfId="106" priority="267" operator="equal">
      <formula>"NO"</formula>
    </cfRule>
    <cfRule type="cellIs" dxfId="105" priority="266" operator="equal">
      <formula>"SI"</formula>
    </cfRule>
  </conditionalFormatting>
  <conditionalFormatting sqref="J144">
    <cfRule type="cellIs" dxfId="104" priority="197" operator="equal">
      <formula>$V$3</formula>
    </cfRule>
    <cfRule type="cellIs" dxfId="103" priority="196" operator="equal">
      <formula>$V$2</formula>
    </cfRule>
  </conditionalFormatting>
  <conditionalFormatting sqref="J149:J157">
    <cfRule type="cellIs" dxfId="102" priority="256" operator="equal">
      <formula>"NO"</formula>
    </cfRule>
    <cfRule type="cellIs" dxfId="101" priority="255" operator="equal">
      <formula>"SI"</formula>
    </cfRule>
  </conditionalFormatting>
  <conditionalFormatting sqref="J173">
    <cfRule type="cellIs" dxfId="100" priority="191" operator="equal">
      <formula>$V$3</formula>
    </cfRule>
    <cfRule type="cellIs" dxfId="99" priority="190" operator="equal">
      <formula>$V$2</formula>
    </cfRule>
  </conditionalFormatting>
  <conditionalFormatting sqref="J178:J186">
    <cfRule type="cellIs" dxfId="98" priority="244" operator="equal">
      <formula>"SI"</formula>
    </cfRule>
    <cfRule type="cellIs" dxfId="97" priority="245" operator="equal">
      <formula>"NO"</formula>
    </cfRule>
  </conditionalFormatting>
  <conditionalFormatting sqref="J202">
    <cfRule type="cellIs" dxfId="96" priority="185" operator="equal">
      <formula>$V$3</formula>
    </cfRule>
    <cfRule type="cellIs" dxfId="95" priority="184" operator="equal">
      <formula>$V$2</formula>
    </cfRule>
  </conditionalFormatting>
  <conditionalFormatting sqref="J207:J215">
    <cfRule type="cellIs" dxfId="94" priority="234" operator="equal">
      <formula>"NO"</formula>
    </cfRule>
    <cfRule type="cellIs" dxfId="93" priority="233" operator="equal">
      <formula>"SI"</formula>
    </cfRule>
  </conditionalFormatting>
  <conditionalFormatting sqref="J231">
    <cfRule type="cellIs" dxfId="92" priority="178" operator="equal">
      <formula>$V$2</formula>
    </cfRule>
    <cfRule type="cellIs" dxfId="91" priority="179" operator="equal">
      <formula>$V$3</formula>
    </cfRule>
  </conditionalFormatting>
  <conditionalFormatting sqref="J245:J254">
    <cfRule type="cellIs" dxfId="90" priority="446" operator="equal">
      <formula>"SI"</formula>
    </cfRule>
    <cfRule type="cellIs" dxfId="89" priority="447" operator="equal">
      <formula>"NO"</formula>
    </cfRule>
  </conditionalFormatting>
  <conditionalFormatting sqref="J367:J376">
    <cfRule type="cellIs" dxfId="88" priority="125" operator="equal">
      <formula>"NO"</formula>
    </cfRule>
    <cfRule type="cellIs" dxfId="87" priority="124" operator="equal">
      <formula>"SI"</formula>
    </cfRule>
  </conditionalFormatting>
  <conditionalFormatting sqref="J384:J391 J398:J405 J412:J419 J426:J433 J440:J447 J454:J461 J468:J475">
    <cfRule type="cellIs" dxfId="86" priority="127" operator="equal">
      <formula>"NO"</formula>
    </cfRule>
    <cfRule type="cellIs" dxfId="85" priority="126" operator="equal">
      <formula>"SI"</formula>
    </cfRule>
  </conditionalFormatting>
  <conditionalFormatting sqref="J506:J514">
    <cfRule type="cellIs" dxfId="84" priority="77" operator="equal">
      <formula>"NO"</formula>
    </cfRule>
    <cfRule type="cellIs" dxfId="83" priority="76" operator="equal">
      <formula>"SI"</formula>
    </cfRule>
  </conditionalFormatting>
  <conditionalFormatting sqref="J535:J543">
    <cfRule type="cellIs" dxfId="82" priority="44" operator="equal">
      <formula>"SI"</formula>
    </cfRule>
    <cfRule type="cellIs" dxfId="81" priority="45" operator="equal">
      <formula>"NO"</formula>
    </cfRule>
  </conditionalFormatting>
  <conditionalFormatting sqref="J586:J595">
    <cfRule type="cellIs" dxfId="80" priority="25" operator="equal">
      <formula>"SI"</formula>
    </cfRule>
    <cfRule type="cellIs" dxfId="79" priority="26" operator="equal">
      <formula>"NO"</formula>
    </cfRule>
  </conditionalFormatting>
  <conditionalFormatting sqref="J602:J611">
    <cfRule type="cellIs" dxfId="78" priority="19" operator="equal">
      <formula>"SI"</formula>
    </cfRule>
    <cfRule type="cellIs" dxfId="77" priority="20" operator="equal">
      <formula>"NO"</formula>
    </cfRule>
  </conditionalFormatting>
  <conditionalFormatting sqref="J618">
    <cfRule type="cellIs" dxfId="76" priority="16" operator="equal">
      <formula>"NO"</formula>
    </cfRule>
    <cfRule type="cellIs" dxfId="75" priority="15" operator="equal">
      <formula>"SI"</formula>
    </cfRule>
  </conditionalFormatting>
  <conditionalFormatting sqref="J622:J624">
    <cfRule type="cellIs" dxfId="74" priority="12" operator="equal">
      <formula>"NO"</formula>
    </cfRule>
    <cfRule type="cellIs" dxfId="73" priority="11" operator="equal">
      <formula>"SI"</formula>
    </cfRule>
  </conditionalFormatting>
  <conditionalFormatting sqref="J628">
    <cfRule type="cellIs" dxfId="72" priority="8" operator="equal">
      <formula>"NO"</formula>
    </cfRule>
    <cfRule type="cellIs" dxfId="71" priority="7" operator="equal">
      <formula>"SI"</formula>
    </cfRule>
  </conditionalFormatting>
  <conditionalFormatting sqref="J632">
    <cfRule type="cellIs" dxfId="70" priority="4" operator="equal">
      <formula>"NO"</formula>
    </cfRule>
    <cfRule type="cellIs" dxfId="69" priority="3" operator="equal">
      <formula>"SI"</formula>
    </cfRule>
  </conditionalFormatting>
  <conditionalFormatting sqref="J41:M41">
    <cfRule type="cellIs" dxfId="68" priority="594" operator="equal">
      <formula>$X$3</formula>
    </cfRule>
    <cfRule type="cellIs" dxfId="67" priority="596" operator="equal">
      <formula>$X$5</formula>
    </cfRule>
    <cfRule type="cellIs" dxfId="66" priority="593" operator="equal">
      <formula>$X$4</formula>
    </cfRule>
    <cfRule type="cellIs" dxfId="65" priority="595" operator="equal">
      <formula>$X$2</formula>
    </cfRule>
  </conditionalFormatting>
  <conditionalFormatting sqref="J70:M70">
    <cfRule type="cellIs" dxfId="64" priority="281" operator="equal">
      <formula>$X$4</formula>
    </cfRule>
    <cfRule type="cellIs" dxfId="63" priority="282" operator="equal">
      <formula>$X$3</formula>
    </cfRule>
    <cfRule type="cellIs" dxfId="62" priority="283" operator="equal">
      <formula>$X$2</formula>
    </cfRule>
    <cfRule type="cellIs" dxfId="61" priority="284" operator="equal">
      <formula>$X$5</formula>
    </cfRule>
  </conditionalFormatting>
  <conditionalFormatting sqref="J99:M99">
    <cfRule type="cellIs" dxfId="60" priority="273" operator="equal">
      <formula>$X$5</formula>
    </cfRule>
    <cfRule type="cellIs" dxfId="59" priority="270" operator="equal">
      <formula>$X$4</formula>
    </cfRule>
    <cfRule type="cellIs" dxfId="58" priority="271" operator="equal">
      <formula>$X$3</formula>
    </cfRule>
    <cfRule type="cellIs" dxfId="57" priority="272" operator="equal">
      <formula>$X$2</formula>
    </cfRule>
  </conditionalFormatting>
  <conditionalFormatting sqref="J128:M128">
    <cfRule type="cellIs" dxfId="56" priority="262" operator="equal">
      <formula>$X$5</formula>
    </cfRule>
    <cfRule type="cellIs" dxfId="55" priority="261" operator="equal">
      <formula>$X$2</formula>
    </cfRule>
    <cfRule type="cellIs" dxfId="54" priority="260" operator="equal">
      <formula>$X$3</formula>
    </cfRule>
    <cfRule type="cellIs" dxfId="53" priority="259" operator="equal">
      <formula>$X$4</formula>
    </cfRule>
  </conditionalFormatting>
  <conditionalFormatting sqref="J157:M157">
    <cfRule type="cellIs" dxfId="52" priority="248" operator="equal">
      <formula>$X$4</formula>
    </cfRule>
    <cfRule type="cellIs" dxfId="51" priority="249" operator="equal">
      <formula>$X$3</formula>
    </cfRule>
    <cfRule type="cellIs" dxfId="50" priority="251" operator="equal">
      <formula>$X$5</formula>
    </cfRule>
    <cfRule type="cellIs" dxfId="49" priority="250" operator="equal">
      <formula>$X$2</formula>
    </cfRule>
  </conditionalFormatting>
  <conditionalFormatting sqref="J186:M186">
    <cfRule type="cellIs" dxfId="48" priority="237" operator="equal">
      <formula>$X$4</formula>
    </cfRule>
    <cfRule type="cellIs" dxfId="47" priority="240" operator="equal">
      <formula>$X$5</formula>
    </cfRule>
    <cfRule type="cellIs" dxfId="46" priority="239" operator="equal">
      <formula>$X$2</formula>
    </cfRule>
    <cfRule type="cellIs" dxfId="45" priority="238" operator="equal">
      <formula>$X$3</formula>
    </cfRule>
  </conditionalFormatting>
  <conditionalFormatting sqref="J215:M215">
    <cfRule type="cellIs" dxfId="44" priority="226" operator="equal">
      <formula>$X$4</formula>
    </cfRule>
    <cfRule type="cellIs" dxfId="43" priority="229" operator="equal">
      <formula>$X$5</formula>
    </cfRule>
    <cfRule type="cellIs" dxfId="42" priority="228" operator="equal">
      <formula>$X$2</formula>
    </cfRule>
    <cfRule type="cellIs" dxfId="41" priority="227" operator="equal">
      <formula>$X$3</formula>
    </cfRule>
  </conditionalFormatting>
  <conditionalFormatting sqref="J514:M514">
    <cfRule type="cellIs" dxfId="40" priority="71" operator="equal">
      <formula>$X$2</formula>
    </cfRule>
    <cfRule type="cellIs" dxfId="39" priority="70" operator="equal">
      <formula>$X$3</formula>
    </cfRule>
    <cfRule type="cellIs" dxfId="38" priority="69" operator="equal">
      <formula>$X$4</formula>
    </cfRule>
    <cfRule type="cellIs" dxfId="37" priority="72" operator="equal">
      <formula>$X$5</formula>
    </cfRule>
  </conditionalFormatting>
  <conditionalFormatting sqref="J543:M543">
    <cfRule type="cellIs" dxfId="36" priority="38" operator="equal">
      <formula>$X$3</formula>
    </cfRule>
    <cfRule type="cellIs" dxfId="35" priority="37" operator="equal">
      <formula>$X$4</formula>
    </cfRule>
    <cfRule type="cellIs" dxfId="34" priority="40" operator="equal">
      <formula>$X$5</formula>
    </cfRule>
    <cfRule type="cellIs" dxfId="33" priority="39" operator="equal">
      <formula>$X$2</formula>
    </cfRule>
  </conditionalFormatting>
  <conditionalFormatting sqref="L9 K10:M14">
    <cfRule type="expression" dxfId="32" priority="630">
      <formula>$A$8="NO"</formula>
    </cfRule>
  </conditionalFormatting>
  <conditionalFormatting sqref="L360:L361 L363:M363 L487:M487">
    <cfRule type="cellIs" dxfId="31" priority="385" operator="equal">
      <formula>$V$2</formula>
    </cfRule>
    <cfRule type="cellIs" dxfId="30" priority="386" operator="equal">
      <formula>$V$3</formula>
    </cfRule>
  </conditionalFormatting>
  <conditionalFormatting sqref="L482:L483">
    <cfRule type="cellIs" dxfId="29" priority="118" operator="equal">
      <formula>$V$2</formula>
    </cfRule>
    <cfRule type="cellIs" dxfId="28" priority="119" operator="equal">
      <formula>$V$3</formula>
    </cfRule>
  </conditionalFormatting>
  <conditionalFormatting sqref="L486">
    <cfRule type="cellIs" dxfId="27" priority="28" operator="equal">
      <formula>$V$3</formula>
    </cfRule>
    <cfRule type="cellIs" dxfId="26" priority="27" operator="equal">
      <formula>$V$2</formula>
    </cfRule>
  </conditionalFormatting>
  <conditionalFormatting sqref="L503">
    <cfRule type="cellIs" dxfId="25" priority="78" operator="equal">
      <formula>$V$2</formula>
    </cfRule>
    <cfRule type="cellIs" dxfId="24" priority="79" operator="equal">
      <formula>$V$3</formula>
    </cfRule>
  </conditionalFormatting>
  <conditionalFormatting sqref="L566">
    <cfRule type="cellIs" dxfId="23" priority="30" operator="equal">
      <formula>$V$3</formula>
    </cfRule>
    <cfRule type="cellIs" dxfId="22" priority="29" operator="equal">
      <formula>$V$2</formula>
    </cfRule>
  </conditionalFormatting>
  <conditionalFormatting sqref="L234:M234 L235:L236">
    <cfRule type="cellIs" dxfId="21" priority="501" operator="equal">
      <formula>$V$2</formula>
    </cfRule>
    <cfRule type="cellIs" dxfId="20" priority="502" operator="equal">
      <formula>$V$3</formula>
    </cfRule>
  </conditionalFormatting>
  <conditionalFormatting sqref="L237:M238 A272:A273">
    <cfRule type="cellIs" dxfId="19" priority="427" operator="equal">
      <formula>$V$2</formula>
    </cfRule>
    <cfRule type="cellIs" dxfId="18" priority="428" operator="equal">
      <formula>$V$3</formula>
    </cfRule>
  </conditionalFormatting>
  <conditionalFormatting sqref="L256:M256">
    <cfRule type="cellIs" dxfId="17" priority="335" operator="equal">
      <formula>$V$2</formula>
    </cfRule>
    <cfRule type="cellIs" dxfId="16" priority="336" operator="equal">
      <formula>$V$3</formula>
    </cfRule>
  </conditionalFormatting>
  <conditionalFormatting sqref="L378:M378">
    <cfRule type="cellIs" dxfId="15" priority="116" operator="equal">
      <formula>$V$2</formula>
    </cfRule>
    <cfRule type="cellIs" dxfId="14" priority="117" operator="equal">
      <formula>$V$3</formula>
    </cfRule>
  </conditionalFormatting>
  <conditionalFormatting sqref="L618:M618">
    <cfRule type="cellIs" dxfId="13" priority="13" operator="equal">
      <formula>$V$2</formula>
    </cfRule>
    <cfRule type="cellIs" dxfId="12" priority="14" operator="equal">
      <formula>$V$3</formula>
    </cfRule>
  </conditionalFormatting>
  <conditionalFormatting sqref="L622:M624">
    <cfRule type="cellIs" dxfId="11" priority="9" operator="equal">
      <formula>$V$2</formula>
    </cfRule>
    <cfRule type="cellIs" dxfId="10" priority="10" operator="equal">
      <formula>$V$3</formula>
    </cfRule>
  </conditionalFormatting>
  <conditionalFormatting sqref="L628:M628">
    <cfRule type="cellIs" dxfId="9" priority="5" operator="equal">
      <formula>$V$2</formula>
    </cfRule>
    <cfRule type="cellIs" dxfId="8" priority="6" operator="equal">
      <formula>$V$3</formula>
    </cfRule>
  </conditionalFormatting>
  <conditionalFormatting sqref="L632:M632">
    <cfRule type="cellIs" dxfId="7" priority="2" operator="equal">
      <formula>$V$3</formula>
    </cfRule>
    <cfRule type="cellIs" dxfId="6" priority="1" operator="equal">
      <formula>$V$2</formula>
    </cfRule>
  </conditionalFormatting>
  <conditionalFormatting sqref="M22">
    <cfRule type="cellIs" dxfId="5" priority="620" operator="equal">
      <formula>"NO ACREDITA"</formula>
    </cfRule>
    <cfRule type="cellIs" dxfId="4" priority="621" operator="equal">
      <formula>"SI ACREDITA"</formula>
    </cfRule>
    <cfRule type="cellIs" dxfId="3" priority="622" operator="equal">
      <formula>" SI ACREDITA"</formula>
    </cfRule>
  </conditionalFormatting>
  <conditionalFormatting sqref="M28">
    <cfRule type="cellIs" dxfId="2" priority="611" operator="equal">
      <formula>"NO ACREDITA"</formula>
    </cfRule>
    <cfRule type="cellIs" dxfId="1" priority="612" operator="equal">
      <formula>"SI ACREDITA"</formula>
    </cfRule>
    <cfRule type="cellIs" dxfId="0" priority="613" operator="equal">
      <formula>" SI ACREDITA"</formula>
    </cfRule>
  </conditionalFormatting>
  <dataValidations count="8">
    <dataValidation type="list" allowBlank="1" showInputMessage="1" showErrorMessage="1" sqref="I5" xr:uid="{00000000-0002-0000-0000-000000000000}">
      <formula1>$T$2:$T$3</formula1>
    </dataValidation>
    <dataValidation type="list" allowBlank="1" showInputMessage="1" showErrorMessage="1" sqref="A8:A14 J8:J14 J41:M41 J262:J269 J215:M215 J245:J254 J276:J283 J304:J311 J318:J325 J332:J339 J207:J214 J33:J40 J70:M70 J62:J69 J99:M99 J91:J98 J128:M128 J120:J127 J157:M157 J149:J156 J186:M186 J178:J185 J602:J611 J346:J353 J384:J391 J290:J297 J398:J405 J426:J433 J440:J447 J454:J461 J628 J468:J475 K503 J514:M514 J367:J376 J543:M543 J535:J542 K566 K486 J506:J513 J586:J595 J618 J622:J623 J632 J412:J419" xr:uid="{00000000-0002-0000-0000-000001000000}">
      <formula1>$T$4:$T$5</formula1>
    </dataValidation>
    <dataValidation type="list" allowBlank="1" showInputMessage="1" showErrorMessage="1" sqref="J17:J21 J23:J27 E45:E51 E74:E80 E103:E109 E132:E138 E161:E167 E190:E196 E219:E225 E518:E524 E547:E553 J624:K624" xr:uid="{00000000-0002-0000-0000-000002000000}">
      <formula1>$U$2:$U$4</formula1>
    </dataValidation>
    <dataValidation type="list" allowBlank="1" showInputMessage="1" showErrorMessage="1" sqref="A285:M285 L237:M237 A313:M313 A271:M271 A299:M299 A341:M341 A327:M327 A355:M355 A407:M407 A435:M435 A393:M393 A421:M421 A463:M463 A449:M449 A477:M477 A597:M597 A613:M613" xr:uid="{00000000-0002-0000-0000-000005000000}">
      <formula1>$V$2:$V$3</formula1>
    </dataValidation>
    <dataValidation type="list" allowBlank="1" showInputMessage="1" showErrorMessage="1" sqref="L561:M561" xr:uid="{7A5065C4-4B79-46C3-BD33-7EF594C7A624}">
      <formula1>$AE$1:$AE$9</formula1>
    </dataValidation>
    <dataValidation type="list" allowBlank="1" showInputMessage="1" showErrorMessage="1" sqref="L598:M598" xr:uid="{E6E9C1F4-5185-4261-A68D-DF46C0405CF7}">
      <formula1>$AF$1:$AF$14</formula1>
    </dataValidation>
    <dataValidation type="list" allowBlank="1" showInputMessage="1" showErrorMessage="1" sqref="L614:M614" xr:uid="{9E404657-FD3C-4E70-8D42-C087E5875516}">
      <formula1>$AG$1:$AG$16</formula1>
    </dataValidation>
    <dataValidation type="list" allowBlank="1" showInputMessage="1" showErrorMessage="1" sqref="L619:M620" xr:uid="{634D0233-3A5F-468B-9769-0A58A1359357}">
      <formula1>$Y$2:$Y$4</formula1>
    </dataValidation>
  </dataValidations>
  <printOptions horizontalCentered="1" verticalCentered="1"/>
  <pageMargins left="0.70866141732283472" right="0.70866141732283472" top="0.74803149606299213" bottom="0.74803149606299213" header="0.31496062992125984" footer="0.31496062992125984"/>
  <pageSetup scale="36" fitToHeight="0" orientation="portrait" r:id="rId1"/>
  <rowBreaks count="2" manualBreakCount="2">
    <brk id="233" max="12" man="1"/>
    <brk id="240" max="12"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CABE11826C7F3543A9FFED3C7C1C7377" ma:contentTypeVersion="6" ma:contentTypeDescription="Create a new document." ma:contentTypeScope="" ma:versionID="234cc2263cb3072081a43f35ede1057d">
  <xsd:schema xmlns:xsd="http://www.w3.org/2001/XMLSchema" xmlns:xs="http://www.w3.org/2001/XMLSchema" xmlns:p="http://schemas.microsoft.com/office/2006/metadata/properties" xmlns:ns2="d6b54f75-b4a1-4f2a-b98a-687dc6914a5f" xmlns:ns3="1ef66876-3f91-4084-9e5a-a1f67eb14466" targetNamespace="http://schemas.microsoft.com/office/2006/metadata/properties" ma:root="true" ma:fieldsID="2e9bf5cf290840a8d476ea68601675a5" ns2:_="" ns3:_="">
    <xsd:import namespace="d6b54f75-b4a1-4f2a-b98a-687dc6914a5f"/>
    <xsd:import namespace="1ef66876-3f91-4084-9e5a-a1f67eb1446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3:SharedWithUsers" minOccurs="0"/>
                <xsd:element ref="ns3:SharedWithDetail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b54f75-b4a1-4f2a-b98a-687dc6914a5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ef66876-3f91-4084-9e5a-a1f67eb14466"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ECADA82-0D08-4A9B-B2CA-88953B51E333}">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01EB1447-F880-4092-B23C-28142936DBDC}">
  <ds:schemaRefs>
    <ds:schemaRef ds:uri="http://schemas.microsoft.com/sharepoint/v3/contenttype/forms"/>
  </ds:schemaRefs>
</ds:datastoreItem>
</file>

<file path=customXml/itemProps3.xml><?xml version="1.0" encoding="utf-8"?>
<ds:datastoreItem xmlns:ds="http://schemas.openxmlformats.org/officeDocument/2006/customXml" ds:itemID="{6DAE07B9-D7AB-45F5-9770-D2A678ECBB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6b54f75-b4a1-4f2a-b98a-687dc6914a5f"/>
    <ds:schemaRef ds:uri="1ef66876-3f91-4084-9e5a-a1f67eb1446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Hoja1!Área_de_impresión</vt:lpstr>
      <vt:lpstr>Hoja1!Títulos_a_imprimir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Galeano</dc:creator>
  <cp:keywords/>
  <dc:description/>
  <cp:lastModifiedBy>Sebastian Archila</cp:lastModifiedBy>
  <cp:revision/>
  <dcterms:created xsi:type="dcterms:W3CDTF">2015-06-05T18:19:34Z</dcterms:created>
  <dcterms:modified xsi:type="dcterms:W3CDTF">2024-05-29T17:24:05Z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0x010100CABE11826C7F3543A9FFED3C7C1C7377</vt:lpwstr>
  </property>
</Properties>
</file>